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bened\Public First Dropbox\Policy and Research Team\Polling\Archived Work\2023\05 - Google EU &amp; CEE Economic Impact 2023\Sweden\Consumer\"/>
    </mc:Choice>
  </mc:AlternateContent>
  <xr:revisionPtr revIDLastSave="0" documentId="13_ncr:1_{A3942249-55A2-4092-8C86-3D437C85AAD1}"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90" l="1"/>
  <c r="B21" i="189"/>
  <c r="B21" i="188"/>
  <c r="B21" i="187"/>
  <c r="B21" i="186"/>
  <c r="B21" i="185"/>
  <c r="B21" i="184"/>
  <c r="B21" i="183"/>
  <c r="B21" i="182"/>
  <c r="B21" i="181"/>
  <c r="B21" i="180"/>
  <c r="B21" i="179"/>
  <c r="B21" i="178"/>
  <c r="B21" i="177"/>
  <c r="B21" i="176"/>
  <c r="B21" i="175"/>
  <c r="B21" i="174"/>
  <c r="B21" i="173"/>
  <c r="B19" i="172"/>
  <c r="B22" i="171"/>
  <c r="B22" i="170"/>
  <c r="B22" i="169"/>
  <c r="B19" i="168"/>
  <c r="B19" i="167"/>
  <c r="B19" i="166"/>
  <c r="B19" i="165"/>
  <c r="B19" i="164"/>
  <c r="B19" i="163"/>
  <c r="B19" i="162"/>
  <c r="B19" i="161"/>
  <c r="B19" i="160"/>
  <c r="B19" i="159"/>
  <c r="B19" i="158"/>
  <c r="B19" i="157"/>
  <c r="B48" i="156"/>
  <c r="B25" i="155"/>
  <c r="B25" i="154"/>
  <c r="B16" i="153"/>
  <c r="B16" i="152"/>
  <c r="B16" i="151"/>
  <c r="B16" i="150"/>
  <c r="B16" i="149"/>
  <c r="B16" i="148"/>
  <c r="B16" i="147"/>
  <c r="B16" i="146"/>
  <c r="B16" i="145"/>
  <c r="B16" i="144"/>
  <c r="B16" i="143"/>
  <c r="B16" i="142"/>
  <c r="B16" i="141"/>
  <c r="B16" i="140"/>
  <c r="B16" i="139"/>
  <c r="B16" i="138"/>
  <c r="B16" i="137"/>
  <c r="B16" i="136"/>
  <c r="B16" i="135"/>
  <c r="B16" i="134"/>
  <c r="B16" i="133"/>
  <c r="B16" i="132"/>
  <c r="B16" i="131"/>
  <c r="B16" i="130"/>
  <c r="B16" i="129"/>
  <c r="B16" i="128"/>
  <c r="B16" i="127"/>
  <c r="B16" i="126"/>
  <c r="B16" i="125"/>
  <c r="B16" i="124"/>
  <c r="B16" i="123"/>
  <c r="B16" i="122"/>
  <c r="B16" i="121"/>
  <c r="B16" i="120"/>
  <c r="B16" i="119"/>
  <c r="B16" i="118"/>
  <c r="B16" i="117"/>
  <c r="B16" i="116"/>
  <c r="B16" i="115"/>
  <c r="B16" i="114"/>
  <c r="B16" i="113"/>
  <c r="B16" i="112"/>
  <c r="B16" i="111"/>
  <c r="B16" i="110"/>
  <c r="B16" i="109"/>
  <c r="B16" i="108"/>
  <c r="B16" i="107"/>
  <c r="B16" i="106"/>
  <c r="B16" i="105"/>
  <c r="B16" i="104"/>
  <c r="B19" i="103"/>
  <c r="B19" i="102"/>
  <c r="B19" i="101"/>
  <c r="B16" i="100"/>
  <c r="B16" i="99"/>
  <c r="B16" i="98"/>
  <c r="B16" i="97"/>
  <c r="B16" i="96"/>
  <c r="B16" i="95"/>
  <c r="B16" i="94"/>
  <c r="B16" i="93"/>
  <c r="B22" i="92"/>
  <c r="B22" i="91"/>
  <c r="B22" i="90"/>
  <c r="B22" i="89"/>
  <c r="B22" i="88"/>
  <c r="B22" i="87"/>
  <c r="B22" i="86"/>
  <c r="B22" i="85"/>
  <c r="B22" i="84"/>
  <c r="B22" i="83"/>
  <c r="B22" i="82"/>
  <c r="B22" i="81"/>
  <c r="B22" i="80"/>
  <c r="B22" i="79"/>
  <c r="B22" i="78"/>
  <c r="B22" i="77"/>
  <c r="B22" i="76"/>
  <c r="B22" i="75"/>
  <c r="B22" i="74"/>
  <c r="B17" i="73"/>
  <c r="B18" i="72"/>
  <c r="B22" i="71"/>
  <c r="B21" i="70"/>
  <c r="B21" i="69"/>
  <c r="B18" i="68"/>
  <c r="B18" i="67"/>
  <c r="B16" i="66"/>
  <c r="B16" i="65"/>
  <c r="B16" i="64"/>
  <c r="B16" i="63"/>
  <c r="B16" i="62"/>
  <c r="B16" i="61"/>
  <c r="B16" i="60"/>
  <c r="B16" i="59"/>
  <c r="B16" i="58"/>
  <c r="B16" i="57"/>
  <c r="B16" i="56"/>
  <c r="B16" i="55"/>
  <c r="B16" i="54"/>
  <c r="B16" i="53"/>
  <c r="B17" i="52"/>
  <c r="B22" i="51"/>
  <c r="B22" i="50"/>
  <c r="B22" i="49"/>
  <c r="B22" i="48"/>
  <c r="B22" i="47"/>
  <c r="B19" i="46"/>
  <c r="B15" i="45"/>
  <c r="B15" i="44"/>
  <c r="B15" i="43"/>
  <c r="B15" i="42"/>
  <c r="B19" i="41"/>
  <c r="B19" i="40"/>
  <c r="B19" i="39"/>
  <c r="B19" i="38"/>
  <c r="B19" i="37"/>
  <c r="B19" i="36"/>
  <c r="B19" i="35"/>
  <c r="B19" i="34"/>
  <c r="B19" i="33"/>
  <c r="B19" i="32"/>
  <c r="B19" i="31"/>
  <c r="B19" i="30"/>
  <c r="B19" i="29"/>
  <c r="B19" i="28"/>
  <c r="B19" i="27"/>
  <c r="B19" i="26"/>
  <c r="B19" i="25"/>
  <c r="B19" i="24"/>
  <c r="B19" i="23"/>
  <c r="B19" i="22"/>
  <c r="B19" i="21"/>
  <c r="B19" i="20"/>
  <c r="B19" i="19"/>
  <c r="B19" i="18"/>
  <c r="B19" i="17"/>
  <c r="B20" i="16"/>
  <c r="B20" i="15"/>
  <c r="B19" i="14"/>
  <c r="B19" i="13"/>
  <c r="B19" i="12"/>
  <c r="B19" i="11"/>
  <c r="B19" i="10"/>
  <c r="B19" i="9"/>
  <c r="B19" i="8"/>
  <c r="B26" i="7"/>
  <c r="B21" i="6"/>
  <c r="B29" i="5"/>
  <c r="B18" i="4"/>
  <c r="E195" i="2"/>
  <c r="D195" i="2"/>
  <c r="E194" i="2"/>
  <c r="D194" i="2"/>
  <c r="E193" i="2"/>
  <c r="D193" i="2"/>
  <c r="E192" i="2"/>
  <c r="D192" i="2"/>
  <c r="E191" i="2"/>
  <c r="D191" i="2"/>
  <c r="E190" i="2"/>
  <c r="D190" i="2"/>
  <c r="E189" i="2"/>
  <c r="D189" i="2"/>
  <c r="E188" i="2"/>
  <c r="D188" i="2"/>
  <c r="E187" i="2"/>
  <c r="D187" i="2"/>
  <c r="E186" i="2"/>
  <c r="D186" i="2"/>
  <c r="E185" i="2"/>
  <c r="D185" i="2"/>
  <c r="E184" i="2"/>
  <c r="D184" i="2"/>
  <c r="E183" i="2"/>
  <c r="D183" i="2"/>
  <c r="E182" i="2"/>
  <c r="D182" i="2"/>
  <c r="E181" i="2"/>
  <c r="D181" i="2"/>
  <c r="E180" i="2"/>
  <c r="D180" i="2"/>
  <c r="E179" i="2"/>
  <c r="D179"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D98" i="2"/>
  <c r="E97"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E81" i="2"/>
  <c r="D81" i="2"/>
  <c r="E80" i="2"/>
  <c r="D80" i="2"/>
  <c r="D79" i="2"/>
  <c r="E78" i="2"/>
  <c r="D78" i="2"/>
  <c r="E77" i="2"/>
  <c r="D77" i="2"/>
  <c r="E76" i="2"/>
  <c r="D76" i="2"/>
  <c r="E75" i="2"/>
  <c r="D75" i="2"/>
  <c r="E74" i="2"/>
  <c r="D74" i="2"/>
  <c r="E73"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D58" i="2"/>
  <c r="E57" i="2"/>
  <c r="D57" i="2"/>
  <c r="E56" i="2"/>
  <c r="D56" i="2"/>
  <c r="E55" i="2"/>
  <c r="D55" i="2"/>
  <c r="E54" i="2"/>
  <c r="D54" i="2"/>
  <c r="E53" i="2"/>
  <c r="D53"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<sst xmlns="http://schemas.openxmlformats.org/spreadsheetml/2006/main" count="15604" uniqueCount="752">
  <si>
    <t>Fieldwork:</t>
  </si>
  <si>
    <t>6th Jun - 27th Jun 2023</t>
  </si>
  <si>
    <t xml:space="preserve">Interview Method: </t>
  </si>
  <si>
    <t>Online Survey</t>
  </si>
  <si>
    <t>Population represented:</t>
  </si>
  <si>
    <t>Swedish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</si>
  <si>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</si>
  <si>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</si>
  <si>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</si>
  <si>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</si>
  <si>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</si>
  <si>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</si>
  <si>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</si>
  <si>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</si>
  <si>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</si>
  <si>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</si>
  <si>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</si>
  <si>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</si>
  <si>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</si>
  <si>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</si>
  <si>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</si>
  <si>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</si>
  <si>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</si>
  <si>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</si>
  <si>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</si>
  <si>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</si>
  <si>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Below upper secondary education</t>
  </si>
  <si>
    <t>Upper secondary education</t>
  </si>
  <si>
    <t>Vocational education</t>
  </si>
  <si>
    <t>University undergraduate education</t>
  </si>
  <si>
    <t>University postgraduate education</t>
  </si>
  <si>
    <t>Less than 240,000 kr</t>
  </si>
  <si>
    <t>240,000 kr to 420,000 kr</t>
  </si>
  <si>
    <t>420,000 kr to 700,000 kr</t>
  </si>
  <si>
    <t>More than 700,000 kr</t>
  </si>
  <si>
    <t>Full Time Work</t>
  </si>
  <si>
    <t>Part Time Work</t>
  </si>
  <si>
    <t>Retired</t>
  </si>
  <si>
    <t>Unemployed</t>
  </si>
  <si>
    <t>Student</t>
  </si>
  <si>
    <t>Not working and not seeking work</t>
  </si>
  <si>
    <t>Android User</t>
  </si>
  <si>
    <t>Google Search User</t>
  </si>
  <si>
    <t>Stockholm</t>
  </si>
  <si>
    <t>West Sweden</t>
  </si>
  <si>
    <t>South Sweden</t>
  </si>
  <si>
    <t>East Middle Sweden</t>
  </si>
  <si>
    <t>Middle Norrland</t>
  </si>
  <si>
    <t>North Middle Sweden</t>
  </si>
  <si>
    <t>Smaland and the islands</t>
  </si>
  <si>
    <t>Upper Norrland</t>
  </si>
  <si>
    <t>Gender</t>
  </si>
  <si>
    <t>Age Group</t>
  </si>
  <si>
    <t>Education level</t>
  </si>
  <si>
    <t>Grouped Income</t>
  </si>
  <si>
    <t>Work Status</t>
  </si>
  <si>
    <t>Region</t>
  </si>
  <si>
    <t>Android</t>
  </si>
  <si>
    <t>iPhone</t>
  </si>
  <si>
    <t>Non-smartphone</t>
  </si>
  <si>
    <t>Don’t know</t>
  </si>
  <si>
    <t>Other</t>
  </si>
  <si>
    <t>0</t>
  </si>
  <si>
    <t>*</t>
  </si>
  <si>
    <t>What type of mobile phone do you primarily use?Please select all that apply.</t>
  </si>
  <si>
    <t>BASE: All Respondents</t>
  </si>
  <si>
    <t>Fieldwork:  6th Jun - 27th Jun 2023</t>
  </si>
  <si>
    <t>Data weighted by interlocking age &amp; gender, region and social grade to Nationally Representative Proportions</t>
  </si>
  <si>
    <t>Lower cost or more affordable</t>
  </si>
  <si>
    <t>Easier to use</t>
  </si>
  <si>
    <t>Easier access to the apps, information and online services I want</t>
  </si>
  <si>
    <t>Better integration with Google apps</t>
  </si>
  <si>
    <t>More customisable</t>
  </si>
  <si>
    <t>Worked better with my other devices or applications</t>
  </si>
  <si>
    <t>Liked the camera</t>
  </si>
  <si>
    <t>More options for types of phone</t>
  </si>
  <si>
    <t>Faster</t>
  </si>
  <si>
    <t>More open than the alternatives</t>
  </si>
  <si>
    <t>Better accessibility options</t>
  </si>
  <si>
    <t>More powerful</t>
  </si>
  <si>
    <t>Was given to me</t>
  </si>
  <si>
    <t>More secure</t>
  </si>
  <si>
    <t>None of the above</t>
  </si>
  <si>
    <t>Which of the following, if any, were the most important reasons you use an Android phone?Please select all that apply.</t>
  </si>
  <si>
    <t>BASE: Andoird Users</t>
  </si>
  <si>
    <t>Windows PC</t>
  </si>
  <si>
    <t>Apple iPad</t>
  </si>
  <si>
    <t>Apple Mac</t>
  </si>
  <si>
    <t>Android Tablets</t>
  </si>
  <si>
    <t>Google Chromebook</t>
  </si>
  <si>
    <t>I don’t use a personal computer</t>
  </si>
  <si>
    <t>Which of the following types of personal computer do you mainly use?Please select all that apply.</t>
  </si>
  <si>
    <t>Don't know</t>
  </si>
  <si>
    <t>Which of the following, if any, were the most important reasons you use a Chromebook?Please select up to three.</t>
  </si>
  <si>
    <t>BASE: Chromebook Users</t>
  </si>
  <si>
    <t xml:space="preserve"> Google Search</t>
  </si>
  <si>
    <t xml:space="preserve"> Google Maps</t>
  </si>
  <si>
    <t xml:space="preserve"> Google Workplace (Google Docs / Google Sheets / Google Slides / Google Drive)</t>
  </si>
  <si>
    <t xml:space="preserve"> Google Assistant</t>
  </si>
  <si>
    <t xml:space="preserve"> YouTube</t>
  </si>
  <si>
    <t xml:space="preserve"> Gmail</t>
  </si>
  <si>
    <t>In the last day</t>
  </si>
  <si>
    <t>In the last week</t>
  </si>
  <si>
    <t>In the last month</t>
  </si>
  <si>
    <t>In the last year</t>
  </si>
  <si>
    <t>Never</t>
  </si>
  <si>
    <t>Grid Summary: When was the last time you used the following Google products?</t>
  </si>
  <si>
    <t>When was the last time you used the following Google products?: Google Search</t>
  </si>
  <si>
    <t>When was the last time you used the following Google products?: Google Maps</t>
  </si>
  <si>
    <t>When was the last time you used the following Google products?: Google Workplace (Google Docs / Google Sheets / Google Slides / Google Drive)</t>
  </si>
  <si>
    <t>When was the last time you used the following Google products?: Google Assistant</t>
  </si>
  <si>
    <t>When was the last time you used the following Google products?: YouTube</t>
  </si>
  <si>
    <t>When was the last time you used the following Google products?: Gmail</t>
  </si>
  <si>
    <t>None</t>
  </si>
  <si>
    <t>1-2 times</t>
  </si>
  <si>
    <t>2-4 times</t>
  </si>
  <si>
    <t>5-9 times</t>
  </si>
  <si>
    <t>10-19 times</t>
  </si>
  <si>
    <t>Over 20 times</t>
  </si>
  <si>
    <t xml:space="preserve"> On an average day, how many times do you use Google Search as part of your work?</t>
  </si>
  <si>
    <t>BASE: Google Search Using Workers</t>
  </si>
  <si>
    <t xml:space="preserve"> On an average day, how many times do you use Google Search as part of your personal life?</t>
  </si>
  <si>
    <t>BASE: Google Search Users</t>
  </si>
  <si>
    <t xml:space="preserve"> Fast</t>
  </si>
  <si>
    <t xml:space="preserve"> Comprehensive</t>
  </si>
  <si>
    <t xml:space="preserve"> Trustworthy</t>
  </si>
  <si>
    <t xml:space="preserve"> Accurate</t>
  </si>
  <si>
    <t xml:space="preserve"> Reliable</t>
  </si>
  <si>
    <t xml:space="preserve"> Relevant</t>
  </si>
  <si>
    <t xml:space="preserve"> Helpful</t>
  </si>
  <si>
    <t xml:space="preserve"> Easy to use</t>
  </si>
  <si>
    <t xml:space="preserve"> Saves me time</t>
  </si>
  <si>
    <t xml:space="preserve"> Helps me be more productive</t>
  </si>
  <si>
    <t xml:space="preserve"> Confusing</t>
  </si>
  <si>
    <t xml:space="preserve"> Misleading</t>
  </si>
  <si>
    <t>Very good description</t>
  </si>
  <si>
    <t>Good description</t>
  </si>
  <si>
    <t>Neither a good nor bad description</t>
  </si>
  <si>
    <t>Bad description</t>
  </si>
  <si>
    <t>Very bad description</t>
  </si>
  <si>
    <t>Grid Summary: When thinking about your experience with Google Search, are the following phrases good or bad descriptions of your experience?</t>
  </si>
  <si>
    <t>When thinking about your experience with Google Search, are the following phrases good or bad descriptions of your experience?: Fast</t>
  </si>
  <si>
    <t>When thinking about your experience with Google Search, are the following phrases good or bad descriptions of your experience?: Comprehensive</t>
  </si>
  <si>
    <t>When thinking about your experience with Google Search, are the following phrases good or bad descriptions of your experience?: Trustworthy</t>
  </si>
  <si>
    <t>When thinking about your experience with Google Search, are the following phrases good or bad descriptions of your experience?: Accurate</t>
  </si>
  <si>
    <t>When thinking about your experience with Google Search, are the following phrases good or bad descriptions of your experience?: Reliable</t>
  </si>
  <si>
    <t>When thinking about your experience with Google Search, are the following phrases good or bad descriptions of your experience?: Relevant</t>
  </si>
  <si>
    <t>When thinking about your experience with Google Search, are the following phrases good or bad descriptions of your experience?: Helpful</t>
  </si>
  <si>
    <t>When thinking about your experience with Google Search, are the following phrases good or bad descriptions of your experience?: Easy to use</t>
  </si>
  <si>
    <t>When thinking about your experience with Google Search, are the following phrases good or bad descriptions of your experience?: Saves me time</t>
  </si>
  <si>
    <t>When thinking about your experience with Google Search, are the following phrases good or bad descriptions of your experience?: Helps me be more productive</t>
  </si>
  <si>
    <t>When thinking about your experience with Google Search, are the following phrases good or bad descriptions of your experience?: Confusing</t>
  </si>
  <si>
    <t>When thinking about your experience with Google Search, are the following phrases good or bad descriptions of your experience?: Misleading</t>
  </si>
  <si>
    <t>Grid Summary: When thinking about your experience with Google Assistant, are the following phrases good or bad descriptions of your experience?</t>
  </si>
  <si>
    <t>BASE: Google Assistant Users</t>
  </si>
  <si>
    <t>When thinking about your experience with Google Assistant, are the following phrases good or bad descriptions of your experience?: Fast</t>
  </si>
  <si>
    <t>When thinking about your experience with Google Assistant, are the following phrases good or bad descriptions of your experience?: Comprehensive</t>
  </si>
  <si>
    <t>When thinking about your experience with Google Assistant, are the following phrases good or bad descriptions of your experience?: Trustworthy</t>
  </si>
  <si>
    <t>When thinking about your experience with Google Assistant, are the following phrases good or bad descriptions of your experience?: Accurate</t>
  </si>
  <si>
    <t>When thinking about your experience with Google Assistant, are the following phrases good or bad descriptions of your experience?: Reliable</t>
  </si>
  <si>
    <t>When thinking about your experience with Google Assistant, are the following phrases good or bad descriptions of your experience?: Relevant</t>
  </si>
  <si>
    <t>When thinking about your experience with Google Assistant, are the following phrases good or bad descriptions of your experience?: Helpful</t>
  </si>
  <si>
    <t>When thinking about your experience with Google Assistant, are the following phrases good or bad descriptions of your experience?: Easy to use</t>
  </si>
  <si>
    <t>When thinking about your experience with Google Assistant, are the following phrases good or bad descriptions of your experience?: Saves me time</t>
  </si>
  <si>
    <t>When thinking about your experience with Google Assistant, are the following phrases good or bad descriptions of your experience?: Confusing</t>
  </si>
  <si>
    <t>When thinking about your experience with Google Assistant, are the following phrases good or bad descriptions of your experience?: Misleading</t>
  </si>
  <si>
    <t xml:space="preserve"> Find a local business</t>
  </si>
  <si>
    <t xml:space="preserve"> Compare the prices of products or services</t>
  </si>
  <si>
    <t xml:space="preserve"> Look for deals or discounts</t>
  </si>
  <si>
    <t>Have done this</t>
  </si>
  <si>
    <t>Have not done this</t>
  </si>
  <si>
    <t>Grid Summary: Which of the following have you used Google Search or Google Shopping to do in the last month?</t>
  </si>
  <si>
    <t>Which of the following have you used Google Search or Google Shopping to do in the last month?: Find a local business</t>
  </si>
  <si>
    <t>Which of the following have you used Google Search or Google Shopping to do in the last month?: Compare the prices of products or services</t>
  </si>
  <si>
    <t>Which of the following have you used Google Search or Google Shopping to do in the last month?: Look for deals or discounts</t>
  </si>
  <si>
    <t>Very helpful</t>
  </si>
  <si>
    <t>Somewhat helpful</t>
  </si>
  <si>
    <t>Neither helpful nor unhelpful</t>
  </si>
  <si>
    <t>Somewhat unhelpful</t>
  </si>
  <si>
    <t>Very unhelpful</t>
  </si>
  <si>
    <t xml:space="preserve"> You said that you had used Google Search or Google Shopping to compare the prices of products or services. Overall, how helpful or unhelpful would you say you find the ability to do this?</t>
  </si>
  <si>
    <t>BASE: Compares the prices of products</t>
  </si>
  <si>
    <t xml:space="preserve"> Learn a new skill in your personal life</t>
  </si>
  <si>
    <t xml:space="preserve"> Look for a new job</t>
  </si>
  <si>
    <t xml:space="preserve"> Learn a technical or digital skill for your job</t>
  </si>
  <si>
    <t xml:space="preserve"> Learn soft skills for your job (eg time management, communication skills etc)</t>
  </si>
  <si>
    <t>Multiple times a day</t>
  </si>
  <si>
    <t>Every day</t>
  </si>
  <si>
    <t>Multiple times a week</t>
  </si>
  <si>
    <t>Every week</t>
  </si>
  <si>
    <t>Multiple times a month</t>
  </si>
  <si>
    <t>Every month</t>
  </si>
  <si>
    <t>Multiple times a year</t>
  </si>
  <si>
    <t>Less often, or never</t>
  </si>
  <si>
    <t>Grid Summary: How often, on average, would you say that you used Google Search to learn the following?</t>
  </si>
  <si>
    <t>How often, on average, would you say that you used Google Search to learn the following?: Learn a new skill in your personal life</t>
  </si>
  <si>
    <t>How often, on average, would you say that you used Google Search to learn the following?: Look for a new job</t>
  </si>
  <si>
    <t>How often, on average, would you say that you used Google Search to learn the following?: Learn a technical or digital skill for your job</t>
  </si>
  <si>
    <t>How often, on average, would you say that you used Google Search to learn the following?: Learn soft skills for your job (eg time management, communication skills etc)</t>
  </si>
  <si>
    <t>I learn better through reading than watching a video</t>
  </si>
  <si>
    <t>I learn equally well through reading and watching a video</t>
  </si>
  <si>
    <t>I learn better through watching a video than reading</t>
  </si>
  <si>
    <t xml:space="preserve"> Which of the following comes closest to your experience?</t>
  </si>
  <si>
    <t xml:space="preserve"> Find out if a local shop or business is open</t>
  </si>
  <si>
    <t xml:space="preserve"> Get directions while traveling</t>
  </si>
  <si>
    <t xml:space="preserve"> Avoid traffic congestion or public transport delays</t>
  </si>
  <si>
    <t xml:space="preserve"> For walking or cycling routes</t>
  </si>
  <si>
    <t xml:space="preserve"> For public transport routes/times</t>
  </si>
  <si>
    <t xml:space="preserve"> Search for the most fuel efficient route to a destination</t>
  </si>
  <si>
    <t>Grid Summary: Which of the following have you used Google Maps to do in the last month?</t>
  </si>
  <si>
    <t>BASE: Google Maps Users</t>
  </si>
  <si>
    <t>Which of the following have you used Google Maps to do in the last month?: Find a local business</t>
  </si>
  <si>
    <t>Which of the following have you used Google Maps to do in the last month?: Find out if a local shop or business is open</t>
  </si>
  <si>
    <t>Which of the following have you used Google Maps to do in the last month?: Get directions while traveling</t>
  </si>
  <si>
    <t>Which of the following have you used Google Maps to do in the last month?: Avoid traffic congestion or public transport delays</t>
  </si>
  <si>
    <t>Which of the following have you used Google Maps to do in the last month?: For walking or cycling routes</t>
  </si>
  <si>
    <t>Which of the following have you used Google Maps to do in the last month?: For public transport routes/times</t>
  </si>
  <si>
    <t>Which of the following have you used Google Maps to do in the last month?: Search for the most fuel efficient route to a destination</t>
  </si>
  <si>
    <t xml:space="preserve"> Google Workspace (eg Google Docs, Sheets, Slides and/or Drive)</t>
  </si>
  <si>
    <t xml:space="preserve"> Google Translate</t>
  </si>
  <si>
    <t>Regularly use this</t>
  </si>
  <si>
    <t>Do not regularly use this</t>
  </si>
  <si>
    <t>Grid Summary: Which, if any, of the following Google tools or services do you use regularly as part of your job?</t>
  </si>
  <si>
    <t>BASE: Workers</t>
  </si>
  <si>
    <t>Which, if any, of the following Google tools or services do you use regularly as part of your job?: Google Search</t>
  </si>
  <si>
    <t>Which, if any, of the following Google tools or services do you use regularly as part of your job?: Google Workspace (eg Google Docs, Sheets, Slides and/or Drive)</t>
  </si>
  <si>
    <t>Which, if any, of the following Google tools or services do you use regularly as part of your job?: Gmail</t>
  </si>
  <si>
    <t>Which, if any, of the following Google tools or services do you use regularly as part of your job?: Google Maps</t>
  </si>
  <si>
    <t>Which, if any, of the following Google tools or services do you use regularly as part of your job?: Google Translate</t>
  </si>
  <si>
    <t>Would have no impact on my ability to do my job</t>
  </si>
  <si>
    <t>Would have a minor impact on my ability to do my job</t>
  </si>
  <si>
    <t>Would have a major impact on my ability to do my job</t>
  </si>
  <si>
    <t>Would be impossible to do my job without a search engine</t>
  </si>
  <si>
    <t xml:space="preserve"> Imagine you were unable to use any search engine. On average, how would this impact your ability to perform your job?</t>
  </si>
  <si>
    <t>Would be impossible to do my job without Google Workspace</t>
  </si>
  <si>
    <t xml:space="preserve"> Imagine you were unable to use Google Workspace specifically. On average, how would this impact your ability to perform your job? Google Workspace includes tools such as Google Docs, Google Sheets, Google Drive, and Google Meet.</t>
  </si>
  <si>
    <t>Very important</t>
  </si>
  <si>
    <t>Somewhat important</t>
  </si>
  <si>
    <t>Neither important or unimportant</t>
  </si>
  <si>
    <t>Somewhat unimportant</t>
  </si>
  <si>
    <t>Not at all important</t>
  </si>
  <si>
    <t>Total Important:</t>
  </si>
  <si>
    <t>Net:</t>
  </si>
  <si>
    <t xml:space="preserve"> How important in your personal life would you say that environmental sustainability is when making decisions?</t>
  </si>
  <si>
    <t>Eco-friendly routing on Google Maps, showing your a route optimized for lower fuel consumption</t>
  </si>
  <si>
    <t>Find accurate information on climate change using Google Search</t>
  </si>
  <si>
    <t>Find suggestions for more energy-efficient appliances in Google Shopping</t>
  </si>
  <si>
    <t>Find flights with lower carbon emissions through Google Flights</t>
  </si>
  <si>
    <t>Eco-certified hotels through Google Travel</t>
  </si>
  <si>
    <t>Advice on how to make your own applications more sustainable when they are made on Google Cloud</t>
  </si>
  <si>
    <t>Google tools offer multiple features to help make it easier to make more sustainable choices. Which, if any, of these features were you aware of?Please select all that apply.</t>
  </si>
  <si>
    <t>Very likely</t>
  </si>
  <si>
    <t>Somewhat likely</t>
  </si>
  <si>
    <t>Neither likely or unlikely</t>
  </si>
  <si>
    <t>Somewhat unlikely</t>
  </si>
  <si>
    <t>Very unlikely</t>
  </si>
  <si>
    <t>Total Likely:</t>
  </si>
  <si>
    <t>Total Unlikely:</t>
  </si>
  <si>
    <t xml:space="preserve"> How likely do you think it is that the existence of these features makes it easier to make more informed, sustainable choices?</t>
  </si>
  <si>
    <t>I know a lot about AI</t>
  </si>
  <si>
    <t>I know a moderate amount about AI</t>
  </si>
  <si>
    <t>I know a little about AI</t>
  </si>
  <si>
    <t>I know nothing at all about AI</t>
  </si>
  <si>
    <t>Don’t Know</t>
  </si>
  <si>
    <t xml:space="preserve"> There has recently been some discussion in the news about “Artificial Intelligence” or “AI”. This is where computers are used to carry out tasks which would normally need a human to do them. How much would you say you know about “AI”?</t>
  </si>
  <si>
    <t>Artificial Intelligence (AI) is developing faster than I expected</t>
  </si>
  <si>
    <t>Artificial Intelligence (AI) is developing about as quickly as I expected</t>
  </si>
  <si>
    <t>Artificial Intelligence (AI) is developing more slowly than I expected</t>
  </si>
  <si>
    <t xml:space="preserve"> Based on what you know, which of the following comes closest to your view?</t>
  </si>
  <si>
    <t xml:space="preserve"> Helps protect you online (eg. filter out spam and protect from malware)</t>
  </si>
  <si>
    <t xml:space="preserve"> Help reduce your household energy use</t>
  </si>
  <si>
    <t xml:space="preserve"> Eliminate mindless or repetitive tasks at work</t>
  </si>
  <si>
    <t xml:space="preserve"> Make it easier for you to make environmentally friendly choices</t>
  </si>
  <si>
    <t xml:space="preserve"> Help process your government and customer service requests</t>
  </si>
  <si>
    <t xml:space="preserve"> Track your medical data to alert you of a potential condition or health risk</t>
  </si>
  <si>
    <t xml:space="preserve"> Help advise you on how to live healthier </t>
  </si>
  <si>
    <t>Very interested</t>
  </si>
  <si>
    <t>Somewhat interested</t>
  </si>
  <si>
    <t>Neither interested or uninterested</t>
  </si>
  <si>
    <t>Somewhat uninterested</t>
  </si>
  <si>
    <t>Very uninterested</t>
  </si>
  <si>
    <t>Total Interested:</t>
  </si>
  <si>
    <t>Total Uninterested:</t>
  </si>
  <si>
    <t>Grid Summary: How interested, if at all, would you be personally in using AI to do the following?</t>
  </si>
  <si>
    <t>How interested, if at all, would you be personally in using AI to do the following?: Track your medical data to alert you of a potential condition or health risk</t>
  </si>
  <si>
    <t xml:space="preserve">How interested, if at all, would you be personally in using AI to do the following?: Help advise you on how to live healthier </t>
  </si>
  <si>
    <t>How interested, if at all, would you be personally in using AI to do the following?: Help reduce your household energy use</t>
  </si>
  <si>
    <t>How interested, if at all, would you be personally in using AI to do the following?: Helps protect you online (eg. filter out spam and protect from malware)</t>
  </si>
  <si>
    <t>How interested, if at all, would you be personally in using AI to do the following?: Make it easier for you to make environmentally friendly choices</t>
  </si>
  <si>
    <t>How interested, if at all, would you be personally in using AI to do the following?: Help process your government and customer service requests</t>
  </si>
  <si>
    <t>How interested, if at all, would you be personally in using AI to do the following?: Eliminate mindless or repetitive tasks at work</t>
  </si>
  <si>
    <t xml:space="preserve"> Reduce the risks people face from extreme weather events (e.g. wildfires, flooding, heatwaves)</t>
  </si>
  <si>
    <t xml:space="preserve"> Make advancements in medicine development</t>
  </si>
  <si>
    <t xml:space="preserve"> Monitor the health of certain crops and foods to protect food supplies</t>
  </si>
  <si>
    <t xml:space="preserve"> Better managing road traffic to reduce congestion</t>
  </si>
  <si>
    <t xml:space="preserve"> Manage water quality to ensure a safe supply of water</t>
  </si>
  <si>
    <t xml:space="preserve"> Reduce carbon emissions by managing energy use</t>
  </si>
  <si>
    <t xml:space="preserve"> Process government and customer service requests faster and more efficiently</t>
  </si>
  <si>
    <t xml:space="preserve"> Increase the productivity of workers and businesses</t>
  </si>
  <si>
    <t xml:space="preserve"> Providing personalised AI tutors and education at school</t>
  </si>
  <si>
    <t>Strongly support</t>
  </si>
  <si>
    <t>Somewhat support</t>
  </si>
  <si>
    <t>Neither support nor oppose</t>
  </si>
  <si>
    <t>Somewhat oppose</t>
  </si>
  <si>
    <t>Strongly oppose</t>
  </si>
  <si>
    <t>Total Support:</t>
  </si>
  <si>
    <t>Total Oppose:</t>
  </si>
  <si>
    <t>Grid Summary: And would you  support or oppose AI being used more widely in society to do the following?</t>
  </si>
  <si>
    <t>And would you  support or oppose AI being used more widely in society to do the following?: Process government and customer service requests faster and more efficiently</t>
  </si>
  <si>
    <t>And would you  support or oppose AI being used more widely in society to do the following?: Increase the productivity of workers and businesses</t>
  </si>
  <si>
    <t>And would you  support or oppose AI being used more widely in society to do the following?: Better managing road traffic to reduce congestion</t>
  </si>
  <si>
    <t>And would you  support or oppose AI being used more widely in society to do the following?: Providing personalised AI tutors and education at school</t>
  </si>
  <si>
    <t>And would you  support or oppose AI being used more widely in society to do the following?: Make advancements in medicine development</t>
  </si>
  <si>
    <t>And would you  support or oppose AI being used more widely in society to do the following?: Monitor the health of certain crops and foods to protect food supplies</t>
  </si>
  <si>
    <t>And would you  support or oppose AI being used more widely in society to do the following?: Reduce the risks people face from extreme weather events (e.g. wildfires, flooding, heatwaves)</t>
  </si>
  <si>
    <t>And would you  support or oppose AI being used more widely in society to do the following?: Reduce carbon emissions by managing energy use</t>
  </si>
  <si>
    <t>And would you  support or oppose AI being used more widely in society to do the following?: Manage water quality to ensure a safe supply of water</t>
  </si>
  <si>
    <t xml:space="preserve"> In general, how likely do you think it is that you will explore more AI powered tools in the next year?</t>
  </si>
  <si>
    <t xml:space="preserve"> Google Workspace (Google Docs, Sheets, Slides and Drive)</t>
  </si>
  <si>
    <t>I think this is AI powered</t>
  </si>
  <si>
    <t>I do not think this is AI powered</t>
  </si>
  <si>
    <t>Grid Summary: If you were to guess, which of the following tools make use of AI?</t>
  </si>
  <si>
    <t>If you were to guess, which of the following tools make use of AI?: Google Search</t>
  </si>
  <si>
    <t>If you were to guess, which of the following tools make use of AI?: YouTube</t>
  </si>
  <si>
    <t>If you were to guess, which of the following tools make use of AI?: Google Maps</t>
  </si>
  <si>
    <t>If you were to guess, which of the following tools make use of AI?: Google Workspace (Google Docs, Sheets, Slides and Drive)</t>
  </si>
  <si>
    <t>If you were to guess, which of the following tools make use of AI?: Gmail</t>
  </si>
  <si>
    <t>If you were to guess, which of the following tools make use of AI?: Google Translate</t>
  </si>
  <si>
    <t>If you were to guess, which of the following tools make use of AI?: Google Assistant</t>
  </si>
  <si>
    <t>Very worried</t>
  </si>
  <si>
    <t>Somewhat worried</t>
  </si>
  <si>
    <t>Neither worried or unworried</t>
  </si>
  <si>
    <t>Not that worried</t>
  </si>
  <si>
    <t>Not at all worried</t>
  </si>
  <si>
    <t xml:space="preserve"> How worried are you that AI powered tools will be able to do your job better than you in the future?</t>
  </si>
  <si>
    <t>Very familiar</t>
  </si>
  <si>
    <t>Somewhat familiar</t>
  </si>
  <si>
    <t>Neither familiar or unfamiliar</t>
  </si>
  <si>
    <t>Somewhat unfamiliar</t>
  </si>
  <si>
    <t>Very unfamiliar</t>
  </si>
  <si>
    <t xml:space="preserve"> In the last year, AI tools that are used to generate text or images (“generative AI”) have become much more prominent. Examples of text based generative AI tools include Bard, ChatGPT, and Bing Chat, while image tools include Dall-E, Stable Diffusion and Midjourney. How familiar are you with generative AI tools?</t>
  </si>
  <si>
    <t>Already use generative AI tools as part of my job</t>
  </si>
  <si>
    <t>In the next year</t>
  </si>
  <si>
    <t>In the next 2-5 years</t>
  </si>
  <si>
    <t>Over 5 years away</t>
  </si>
  <si>
    <t>Unlikely to ever use AI tools as part of my job</t>
  </si>
  <si>
    <t xml:space="preserve"> When, if ever, do you plan to use generative AI tools as part of your job?</t>
  </si>
  <si>
    <t>I would give up access to Google Search and get paid 5 kr</t>
  </si>
  <si>
    <t>I would keep access to Google Search</t>
  </si>
  <si>
    <t xml:space="preserve"> Imagine you had to choose between the following options. Would you prefer to keep access to Google Search or go without access to Google Search for one month and get paid 5 kr? </t>
  </si>
  <si>
    <t>BASE: Question randomly assigned to respondents</t>
  </si>
  <si>
    <t>I would give up access to Google Search and get paid 10 kr</t>
  </si>
  <si>
    <t xml:space="preserve"> Imagine you had to choose between the following options. Would you prefer to keep access to Google Search or go without access to Google Search for one month and get paid 10 kr? </t>
  </si>
  <si>
    <t>I would give up access to Google Search and get paid 25 kr</t>
  </si>
  <si>
    <t xml:space="preserve"> Imagine you had to choose between the following options. Would you prefer to keep access to Google Search or go without access to Google Search for one month and get paid 25 kr? </t>
  </si>
  <si>
    <t>I would give up access to Google Search and get paid 50 kr</t>
  </si>
  <si>
    <t xml:space="preserve"> Imagine you had to choose between the following options. Would you prefer to keep access to Google Search or go without access to Google Search for one month and get paid 50 kr? </t>
  </si>
  <si>
    <t>I would give up access to Google Search and get paid 100 kr</t>
  </si>
  <si>
    <t xml:space="preserve"> Imagine you had to choose between the following options. Would you prefer to keep access to Google Search or go without access to Google Search for one month and get paid 100 kr? </t>
  </si>
  <si>
    <t>I would give up access to Google Search and get paid 200 kr</t>
  </si>
  <si>
    <t xml:space="preserve"> Imagine you had to choose between the following options. Would you prefer to keep access to Google Search or go without access to Google Search for one month and get paid 200 kr? </t>
  </si>
  <si>
    <t>I would give up access to Google Search and get paid 500 kr</t>
  </si>
  <si>
    <t xml:space="preserve"> Imagine you had to choose between the following options. Would you prefer to keep access to Google Search or go without access to Google Search for one month and get paid 500 kr? </t>
  </si>
  <si>
    <t>I would give up access to Google Search and get paid 1000 kr</t>
  </si>
  <si>
    <t xml:space="preserve"> Imagine you had to choose between the following options. Would you prefer to keep access to Google Search or go without access to Google Search for one month and get paid 1000 kr? </t>
  </si>
  <si>
    <t>I would give up access to Google Search and get paid 2000 kr</t>
  </si>
  <si>
    <t xml:space="preserve"> Imagine you had to choose between the following options. Would you prefer to keep access to Google Search or go without access to Google Search for one month and get paid 2000 kr? </t>
  </si>
  <si>
    <t>I would give up access to Google Search and get paid 5000 kr</t>
  </si>
  <si>
    <t xml:space="preserve"> Imagine you had to choose between the following options. Would you prefer to keep access to Google Search or go without access to Google Search for one month and get paid 5000? </t>
  </si>
  <si>
    <t>I would give up access to Google Maps and get paid 5 kr</t>
  </si>
  <si>
    <t>I would keep access to Google Maps</t>
  </si>
  <si>
    <t xml:space="preserve"> Imagine you had to choose between the following options. Would you prefer to keep access to Google Maps or go without access to Google Maps for one month and get paid 5 kr? </t>
  </si>
  <si>
    <t>I would give up access to Google Maps and get paid 10 kr</t>
  </si>
  <si>
    <t xml:space="preserve"> Imagine you had to choose between the following options. Would you prefer to keep access to Google Maps or go without access to Google Maps for one month and get paid 10 kr? </t>
  </si>
  <si>
    <t>I would give up access to Google Maps and get paid 25 kr</t>
  </si>
  <si>
    <t xml:space="preserve"> Imagine you had to choose between the following options. Would you prefer to keep access to Google Maps or go without access to Google Maps for one month and get paid 25 kr? </t>
  </si>
  <si>
    <t>I would give up access to Google Maps and get paid 50 kr</t>
  </si>
  <si>
    <t xml:space="preserve"> Imagine you had to choose between the following options. Would you prefer to keep access to Google Maps or go without access to Google Maps for one month and get paid 50 kr? </t>
  </si>
  <si>
    <t>I would give up access to Google Maps and get paid 100 kr</t>
  </si>
  <si>
    <t xml:space="preserve"> Imagine you had to choose between the following options. Would you prefer to keep access to Google Maps or go without access to Google Maps for one month and get paid 100 kr? </t>
  </si>
  <si>
    <t>I would give up access to Google Maps and get paid 200 kr</t>
  </si>
  <si>
    <t xml:space="preserve"> Imagine you had to choose between the following options. Would you prefer to keep access to Google Maps or go without access to Google Maps for one month and get paid 200 kr? </t>
  </si>
  <si>
    <t>I would give up access to Google Maps and get paid 500 kr</t>
  </si>
  <si>
    <t xml:space="preserve"> Imagine you had to choose between the following options. Would you prefer to keep access to Google Maps or go without access to Google Maps for one month and get paid 500 kr? </t>
  </si>
  <si>
    <t>I would give up access to Google Maps and get paid 1000 kr</t>
  </si>
  <si>
    <t xml:space="preserve"> Imagine you had to choose between the following options. Would you prefer to keep access to Google Maps or go without access to Google Maps for one month and get paid 1000 kr? </t>
  </si>
  <si>
    <t>I would give up access to Google Maps and get paid 2000 kr</t>
  </si>
  <si>
    <t xml:space="preserve"> Imagine you had to choose between the following options. Would you prefer to keep access to Google Maps or go without access to Google Maps for one month and get paid 2000 kr? </t>
  </si>
  <si>
    <t>I would give up access to Google Maps and get paid 5000 kr</t>
  </si>
  <si>
    <t xml:space="preserve"> Imagine you had to choose between the following options. Would you prefer to keep access to Google Maps or go without access to Google Maps for one month and get paid 5000 kr? </t>
  </si>
  <si>
    <t>I would give up access to YouTube and get paid 5 kr</t>
  </si>
  <si>
    <t>I would keep access to YouTube</t>
  </si>
  <si>
    <t xml:space="preserve"> Imagine you had to choose between the following options. Would you prefer to keep access to YouTube or go without access to YouTube for one month and get paid 5 kr? </t>
  </si>
  <si>
    <t>I would give up access to YouTube and get paid 10 kr</t>
  </si>
  <si>
    <t xml:space="preserve"> Imagine you had to choose between the following options. Would you prefer to keep access to YouTube or go without access to YouTube for one month and get paid 10 kr? </t>
  </si>
  <si>
    <t>I would give up access to YouTube and get paid 25 kr</t>
  </si>
  <si>
    <t xml:space="preserve"> Imagine you had to choose between the following options. Would you prefer to keep access to YouTube or go without access to YouTube for one month and get paid 25 kr? </t>
  </si>
  <si>
    <t>I would give up access to YouTube and get paid 50 kr</t>
  </si>
  <si>
    <t xml:space="preserve"> Imagine you had to choose between the following options. Would you prefer to keep access to YouTube or go without access to YouTube for one month and get paid 50 kr? </t>
  </si>
  <si>
    <t>I would give up access to YouTube and get paid 100 kr</t>
  </si>
  <si>
    <t xml:space="preserve"> Imagine you had to choose between the following options. Would you prefer to keep access to YouTube or go without access to YouTube for one month and get paid 100 kr? </t>
  </si>
  <si>
    <t>I would give up access to YouTube and get paid 200 kr</t>
  </si>
  <si>
    <t xml:space="preserve"> Imagine you had to choose between the following options. Would you prefer to keep access to YouTube or go without access to YouTube for one month and get paid 200 kr? </t>
  </si>
  <si>
    <t>I would give up access to YouTube and get paid 500 kr</t>
  </si>
  <si>
    <t xml:space="preserve"> Imagine you had to choose between the following options. Would you prefer to keep access to YouTube or go without access to YouTube for one month and get paid 500 kr? </t>
  </si>
  <si>
    <t>I would give up access to YouTube and get paid 1000 kr</t>
  </si>
  <si>
    <t xml:space="preserve"> Imagine you had to choose between the following options. Would you prefer to keep access to YouTube or go without access to YouTube for one month and get paid 1000 kr? </t>
  </si>
  <si>
    <t>I would give up access to YouTube and get paid 2000 kr</t>
  </si>
  <si>
    <t xml:space="preserve"> Imagine you had to choose between the following options. Would you prefer to keep access to YouTube or go without access to YouTube for one month and get paid 2000 kr? </t>
  </si>
  <si>
    <t>I would give up access to YouTube and get paid 5000 kr</t>
  </si>
  <si>
    <t xml:space="preserve"> Imagine you had to choose between the following options. Would you prefer to keep access to YouTube or go without access to YouTube for one month and get paid 5000 kr? </t>
  </si>
  <si>
    <t>I would give up access to Gmail and get paid 5 kr</t>
  </si>
  <si>
    <t>I would keep access to Gmail</t>
  </si>
  <si>
    <t xml:space="preserve"> Imagine you had to choose between the following options. Would you prefer to keep access to Gmail or go without access to Gmail for one month and get paid 5 kr? </t>
  </si>
  <si>
    <t>I would give up access to Gmail and get paid 10 kr</t>
  </si>
  <si>
    <t xml:space="preserve"> Imagine you had to choose between the following options. Would you prefer to keep access to Gmail or go without access to Gmail for one month and get paid 10 kr? </t>
  </si>
  <si>
    <t>I would give up access to Gmail and get paid 25 kr</t>
  </si>
  <si>
    <t xml:space="preserve"> Imagine you had to choose between the following options. Would you prefer to keep access to Gmail or go without access to Gmail for one month and get paid 25 kr? </t>
  </si>
  <si>
    <t>I would give up access to Gmail and get paid 50 kr</t>
  </si>
  <si>
    <t xml:space="preserve"> Imagine you had to choose between the following options. Would you prefer to keep access to Gmail or go without access to Gmail for one month and get paid 50 kr? </t>
  </si>
  <si>
    <t>I would give up access to Gmail and get paid 100 kr</t>
  </si>
  <si>
    <t xml:space="preserve"> Imagine you had to choose between the following options. Would you prefer to keep access to Gmail or go without access to Gmail for one month and get paid 100 kr? </t>
  </si>
  <si>
    <t>I would give up access to Gmail and get paid 200 kr</t>
  </si>
  <si>
    <t xml:space="preserve"> Imagine you had to choose between the following options. Would you prefer to keep access to Gmail or go without access to Gmail for one month and get paid 200 kr? </t>
  </si>
  <si>
    <t>I would give up access to Gmail and get paid 500 kr</t>
  </si>
  <si>
    <t xml:space="preserve"> Imagine you had to choose between the following options. Would you prefer to keep access to Gmail or go without access to Gmail for one month and get paid 500 kr? </t>
  </si>
  <si>
    <t>I would give up access to Gmail and get paid 1000 kr</t>
  </si>
  <si>
    <t xml:space="preserve"> Imagine you had to choose between the following options. Would you prefer to keep access to Gmail or go without access to Gmail for one month and get paid 1000 kr? </t>
  </si>
  <si>
    <t>I would give up access to Gmail and get paid 2000 kr</t>
  </si>
  <si>
    <t xml:space="preserve"> Imagine you had to choose between the following options. Would you prefer to keep access to Gmail or go without access to Gmail for one month and get paid 2000 kr? </t>
  </si>
  <si>
    <t>I would give up access to Gmail and get paid 5000 kr</t>
  </si>
  <si>
    <t xml:space="preserve"> Imagine you had to choose between the following options. Would you prefer to keep access to Gmail or go without access to Gmail for one month and get paid 5000 kr? </t>
  </si>
  <si>
    <t>I would give up access to Google Workspace (Google Docs, Sheets, Slides and Drive) and get paid 5 kr</t>
  </si>
  <si>
    <t>I would keep access to Google Workspace (Google Docs, Sheets, Slides and Drive)</t>
  </si>
  <si>
    <t xml:space="preserve"> Imagine you had to choose between the following options. Would you prefer to keep access to Google Workspace (Google Docs, Sheets, Slides and Drive) or go without access to Google Workspace (Google Docs, Sheets, Slides and Drive) for one month and get paid 5 kr? </t>
  </si>
  <si>
    <t>I would give up access to Google Workspace (Google Docs, Sheets, Slides and Drive) and get paid 10 kr</t>
  </si>
  <si>
    <t xml:space="preserve"> Imagine you had to choose between the following options. Would you prefer to keep access to Google Workspace (Google Docs, Sheets, Slides and Drive) or go without access to Google Workspace (Google Docs, Sheets, Slides and Drive) for one month and get paid 10 kr? </t>
  </si>
  <si>
    <t>I would give up access to Google Workspace (Google Docs, Sheets, Slides and Drive) and get paid 25 kr</t>
  </si>
  <si>
    <t xml:space="preserve"> Imagine you had to choose between the following options. Would you prefer to keep access to Google Workspace (Google Docs, Sheets, Slides and Drive) or go without access to Google Workspace (Google Docs, Sheets, Slides and Drive) for one month and get paid 25 kr? </t>
  </si>
  <si>
    <t>I would give up access to Google Workspace (Google Docs, Sheets, Slides and Drive) and get paid 50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</si>
  <si>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 kr? </t>
  </si>
  <si>
    <t>I would give up access to Google Workspace (Google Docs, Sheets, Slides and Drive) and get paid 100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</si>
  <si>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100 kr? </t>
  </si>
  <si>
    <t>I would give up access to Google Workspace (Google Docs, Sheets, Slides and Drive) and get paid 200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</si>
  <si>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200 kr? </t>
  </si>
  <si>
    <t>I would give up access to Google Workspace (Google Docs, Sheets, Slides and Drive) and get paid 500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</si>
  <si>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500 kr? </t>
  </si>
  <si>
    <t>I would give up access to Google Workspace (Google Docs, Sheets, Slides and Drive) and get paid 1000 kr</t>
  </si>
  <si>
    <t xml:space="preserve"> Imagine you had to choose between the following options. Would you prefer to keep access to Google Workspace (Google Docs, Sheets, Slides and Drive) or go without access to Google Workspace (Google Docs, Sheets, Slides and Drive)for one month and get paid 1000 kr? </t>
  </si>
  <si>
    <t>I would give up access to Google Workspace (Google Docs, Sheets, Slides and Drive) and get paid 2000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</si>
  <si>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2000 kr? </t>
  </si>
  <si>
    <t>I would give up access to Google Workspace (Google Docs, Sheets, Slides and Drive) and get paid 5000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</si>
  <si>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5000 kr? </t>
  </si>
  <si>
    <t>Video streaming (eg Netflix, Amazon Prime Video, Disney+)</t>
  </si>
  <si>
    <t>TV</t>
  </si>
  <si>
    <t>Music</t>
  </si>
  <si>
    <t>Magazines</t>
  </si>
  <si>
    <t>Reading or books</t>
  </si>
  <si>
    <t>General News</t>
  </si>
  <si>
    <t>Computer games</t>
  </si>
  <si>
    <t>Short form video (eg YouTube, Tiktok, Facebook Video)</t>
  </si>
  <si>
    <t>Podcasts</t>
  </si>
  <si>
    <t>Email newsletters</t>
  </si>
  <si>
    <t>Which of the following types of content do you or your household currently have paid subscriptions for?Please select all that apply</t>
  </si>
  <si>
    <t>And which of the following types of content would you or your household definitely NOT pay for?Please select all that apply.</t>
  </si>
  <si>
    <t>Wi-FI</t>
  </si>
  <si>
    <t>Google Search</t>
  </si>
  <si>
    <t>Google Maps</t>
  </si>
  <si>
    <t>Internet browser</t>
  </si>
  <si>
    <t>World Wide Web</t>
  </si>
  <si>
    <t>Bluetooth</t>
  </si>
  <si>
    <t>YouTube</t>
  </si>
  <si>
    <t>Wikipedia</t>
  </si>
  <si>
    <t>Spotify</t>
  </si>
  <si>
    <t>Facebook</t>
  </si>
  <si>
    <t>Netflix</t>
  </si>
  <si>
    <t>Instagram</t>
  </si>
  <si>
    <t>AI / Machine learning</t>
  </si>
  <si>
    <t>iPad</t>
  </si>
  <si>
    <t>WhatsApp</t>
  </si>
  <si>
    <t>Zoom</t>
  </si>
  <si>
    <t>Google Workspace (e.g. Google Docs, Sheets, etc.)</t>
  </si>
  <si>
    <t>Apple Pay</t>
  </si>
  <si>
    <t>3D printing</t>
  </si>
  <si>
    <t>CRISPR gene editing</t>
  </si>
  <si>
    <t>Siri</t>
  </si>
  <si>
    <t>Uber</t>
  </si>
  <si>
    <t>Airbnb</t>
  </si>
  <si>
    <t>Apple Watch</t>
  </si>
  <si>
    <t>Tesla Model S or 3</t>
  </si>
  <si>
    <t>Bitcoin</t>
  </si>
  <si>
    <t>iPod</t>
  </si>
  <si>
    <t>Amazon Echo</t>
  </si>
  <si>
    <t>Oculus / Meta Quest</t>
  </si>
  <si>
    <t>Slack</t>
  </si>
  <si>
    <t>Other (Please specify)</t>
  </si>
  <si>
    <t>Which, if any, of the following products do you think have been the most helpful innovations of the last thirty years?Please select up to ten.</t>
  </si>
  <si>
    <t>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</si>
  <si>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</si>
  <si>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</si>
  <si>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</si>
  <si>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</si>
  <si>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</si>
  <si>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</si>
  <si>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</si>
  <si>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</si>
  <si>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</si>
  <si>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</si>
  <si>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</si>
  <si>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Grid Summary: As far as you are aware, in your opinion are the following phrases good or bad descriptions of Google’s work with AI?</t>
  </si>
  <si>
    <t>As far as you are aware, in your opinion are the following phrases good or bad descriptions of Google’s work with AI?: World leader</t>
  </si>
  <si>
    <t>As far as you are aware, in your opinion are the following phrases good or bad descriptions of Google’s work with AI?: Responsible approach</t>
  </si>
  <si>
    <t>As far as you are aware, in your opinion are the following phrases good or bad descriptions of Google’s work with AI?: Bold approach</t>
  </si>
  <si>
    <t>As far as you are aware, in your opinion are the following phrases good or bad descriptions of Google’s work with AI?: Safe approach</t>
  </si>
  <si>
    <t>As far as you are aware, in your opinion are the following phrases good or bad descriptions of Google’s work with AI?: Transparent</t>
  </si>
  <si>
    <t>As far as you are aware, in your opinion are the following phrases good or bad descriptions of Google’s work with AI?: Prevents AI misuse or harm</t>
  </si>
  <si>
    <t>As far as you are aware, in your opinion are the following phrases good or bad descriptions of Google’s work with AI?: Follows clear guidelines for ethical AI development and release</t>
  </si>
  <si>
    <t>As far as you are aware, in your opinion are the following phrases good or bad descriptions of Google’s work with AI?: Unbiased</t>
  </si>
  <si>
    <t>As far as you are aware, in your opinion are the following phrases good or bad descriptions of Google’s work with AI?: Reckless</t>
  </si>
  <si>
    <t>As far as you are aware, in your opinion are the following phrases good or bad descriptions of Google’s work with AI?: Slow</t>
  </si>
  <si>
    <t xml:space="preserve"> Google services help me to stay safe when using the internet</t>
  </si>
  <si>
    <t xml:space="preserve"> Google Maps helps me to make more sustainable travel choices</t>
  </si>
  <si>
    <t>Strongly agree</t>
  </si>
  <si>
    <t>Somewhat agree</t>
  </si>
  <si>
    <t>Neither agree nor disagree</t>
  </si>
  <si>
    <t>Somewhat disagree</t>
  </si>
  <si>
    <t>Strongly disagree</t>
  </si>
  <si>
    <t>Total Agree:</t>
  </si>
  <si>
    <t>Total Disagree:</t>
  </si>
  <si>
    <t>Grid Summary: To what extent do you agree or disagree with the following?</t>
  </si>
  <si>
    <t>To what extent do you agree or disagree with the following?: Google services help me to stay safe when using the internet</t>
  </si>
  <si>
    <t>To what extent do you agree or disagree with the following?: Google Maps helps me to make more sustainable travel choices</t>
  </si>
  <si>
    <t>Much more productuve</t>
  </si>
  <si>
    <t>A little more productive</t>
  </si>
  <si>
    <t>Make no difference</t>
  </si>
  <si>
    <t>A little less productive</t>
  </si>
  <si>
    <t>Much less productive</t>
  </si>
  <si>
    <t xml:space="preserve"> You said that you expect to use AI tools at your job in the future, or already use AI tools for your job. Do you think this will make you more or less productive?</t>
  </si>
  <si>
    <t>BASE: Question displayed when the  Question "When, if ever, do you plan to use generative AI tools as part of your job?" is one of the following answers ("Already use generative AI tools as part of my job","In the next year","In the next 2-5 years","Over 5 years away")</t>
  </si>
  <si>
    <t xml:space="preserve"> Writing or reading email	 </t>
  </si>
  <si>
    <t xml:space="preserve"> Researching a topic online	 </t>
  </si>
  <si>
    <t xml:space="preserve"> Writing or editing a document</t>
  </si>
  <si>
    <t xml:space="preserve"> Creating or analysing a spreadsheet</t>
  </si>
  <si>
    <t xml:space="preserve"> Writing or editing a slide show</t>
  </si>
  <si>
    <t xml:space="preserve"> Attending meetings</t>
  </si>
  <si>
    <t>I didn’t do this</t>
  </si>
  <si>
    <t>Under 10 minutes</t>
  </si>
  <si>
    <t>10-30 minutes</t>
  </si>
  <si>
    <t>30-60 minutes</t>
  </si>
  <si>
    <t>1 - 2 hours</t>
  </si>
  <si>
    <t>2 - 4 hours</t>
  </si>
  <si>
    <t>Over 4 hours</t>
  </si>
  <si>
    <t>Don't Know</t>
  </si>
  <si>
    <t>Grid Summary: Thinking back to your last full day of work, how long did you have to spend doing the following types of task?</t>
  </si>
  <si>
    <t xml:space="preserve">Thinking back to your last full day of work, how long did you have to spend doing the following types of task?: Writing or reading email	 </t>
  </si>
  <si>
    <t xml:space="preserve">Thinking back to your last full day of work, how long did you have to spend doing the following types of task?: Researching a topic online	 </t>
  </si>
  <si>
    <t>Thinking back to your last full day of work, how long did you have to spend doing the following types of task?: Writing or editing a document</t>
  </si>
  <si>
    <t>Thinking back to your last full day of work, how long did you have to spend doing the following types of task?: Creating or analysing a spreadsheet</t>
  </si>
  <si>
    <t>Thinking back to your last full day of work, how long did you have to spend doing the following types of task?: Writing or editing a slide show</t>
  </si>
  <si>
    <t>Thinking back to your last full day of work, how long did you have to spend doing the following types of task?: Attending meetings</t>
  </si>
  <si>
    <t>Formal on-the-job training (e.g. a training session or an employer-paid course)</t>
  </si>
  <si>
    <t>Self-directed internet research</t>
  </si>
  <si>
    <t>Taught by family and friends</t>
  </si>
  <si>
    <t>Formal education (e.g. college course)</t>
  </si>
  <si>
    <t>N/A I have never learned this</t>
  </si>
  <si>
    <t>A digital course (e.g. on EdX)</t>
  </si>
  <si>
    <t>Reading a book on the skill</t>
  </si>
  <si>
    <t>When learning new skills for work, which of the following tools have you ever used to learn the following from scratch? Basic digital skills (e.g. basic word processing/spreadsheets/presentation software)By “from scratch”, we mean that before learning you had no or limited ability in these areas</t>
  </si>
  <si>
    <t>When learning new skills for work, which of the following tools have you ever used to learn the following from scratch? Advanced word processing/spreadsheet/presentation software skillsBy “from scratch”, we mean that before learning you had no or limited ability in these areas</t>
  </si>
  <si>
    <t>When learning new skills for work, which of the following tools have you ever used to learn the following from scratch? Project management software (e.g. SAP, Microsoft Project)By “from scratch”, we mean that before learning you had no or limited ability in these areas</t>
  </si>
  <si>
    <t>When learning new skills for work, which of the following tools have you ever used to learn the following from scratch? Programming (e.g  in Java, SQL, Python)By “from scratch”, we mean that before learning you had no or limited ability in these areas</t>
  </si>
  <si>
    <t>When learning new skills for work, which of the following tools have you ever used to learn the following from scratch? Networking supportBy “from scratch”, we mean that before learning you had no or limited ability in these areas</t>
  </si>
  <si>
    <t>When learning new skills for work, which of the following tools have you ever used to learn the following from scratch? Big data analysis (e.g. in R, Stata and other data science tools)By “from scratch”, we mean that before learning you had no or limited ability in these areas</t>
  </si>
  <si>
    <t>When learning new skills for work, which of the following tools have you ever used to learn the following from scratch? Digital creative design (e.g. Photoshop, Final Cut)By “from scratch”, we mean that before learning you had no or limited ability in these areas</t>
  </si>
  <si>
    <t>When learning new skills for work, which of the following tools have you ever used to learn the following from scratch? Client relationship management software (e.g. Salesforce)By “from scratch”, we mean that before learning you had no or limited ability in these areas</t>
  </si>
  <si>
    <t>When learning new skills for work, which of the following tools have you ever used to learn the following from scratch? Digital marketing and analytics (e.g. Google analytics)By “from scratch”, we mean that before learning you had no or limited ability in these areas</t>
  </si>
  <si>
    <t>When learning new skills for work, which of the following tools have you ever used to learn the following from scratch? Manufacturing and physical design (e.g. Computer Aided Design (CAD) softwareBy “from scratch”, we mean that before learning you had no or limited ability in these areas</t>
  </si>
  <si>
    <t>Youtube</t>
  </si>
  <si>
    <t>A tech/IT forum such as Stack Overflow</t>
  </si>
  <si>
    <t>Reddit</t>
  </si>
  <si>
    <t>AI chat (e.g. ChatGPT, Google Bard)</t>
  </si>
  <si>
    <t>Bing search</t>
  </si>
  <si>
    <t>Other (please specify)</t>
  </si>
  <si>
    <t>You said you used self-directed internet research to learn a skill from scratch. Which tools were important to you for this?</t>
  </si>
  <si>
    <t>BASE: Use Generative AI at work</t>
  </si>
  <si>
    <t>Full Results</t>
  </si>
  <si>
    <t>Detta</t>
  </si>
  <si>
    <t>Ingen</t>
  </si>
  <si>
    <t>Absolut</t>
  </si>
  <si>
    <t>Allt</t>
  </si>
  <si>
    <t>Blir</t>
  </si>
  <si>
    <t>Industrin</t>
  </si>
  <si>
    <t>Så</t>
  </si>
  <si>
    <t>Mänskligheten</t>
  </si>
  <si>
    <t>Företag</t>
  </si>
  <si>
    <t>Arbetslösa</t>
  </si>
  <si>
    <t>Inverkan</t>
  </si>
  <si>
    <t>Will</t>
  </si>
  <si>
    <t>Mycket</t>
  </si>
  <si>
    <t>Försvinna</t>
  </si>
  <si>
    <t>Förstöra</t>
  </si>
  <si>
    <t>Nya</t>
  </si>
  <si>
    <t>Underlätta</t>
  </si>
  <si>
    <t>Information</t>
  </si>
  <si>
    <t>Går</t>
  </si>
  <si>
    <t>Flera</t>
  </si>
  <si>
    <t>Kommer</t>
  </si>
  <si>
    <t>Inte</t>
  </si>
  <si>
    <t>Den</t>
  </si>
  <si>
    <t>Jag</t>
  </si>
  <si>
    <t>Lite</t>
  </si>
  <si>
    <t>Skapa</t>
  </si>
  <si>
    <t>Teknik</t>
  </si>
  <si>
    <t>Sjukvård</t>
  </si>
  <si>
    <t>Utan</t>
  </si>
  <si>
    <t>Tex</t>
  </si>
  <si>
    <t>Stor</t>
  </si>
  <si>
    <t>Medicin</t>
  </si>
  <si>
    <t>Internet</t>
  </si>
  <si>
    <t>Jobb</t>
  </si>
  <si>
    <t>Utvecklingen</t>
  </si>
  <si>
    <t>Sätt</t>
  </si>
  <si>
    <t>Genom</t>
  </si>
  <si>
    <t>Forskning</t>
  </si>
  <si>
    <t>Medicinsk</t>
  </si>
  <si>
    <t>Både</t>
  </si>
  <si>
    <t>Är</t>
  </si>
  <si>
    <t>Tyvärr</t>
  </si>
  <si>
    <t>Vet</t>
  </si>
  <si>
    <t>Hur</t>
  </si>
  <si>
    <t>Folk</t>
  </si>
  <si>
    <t>Även</t>
  </si>
  <si>
    <t>Oss</t>
  </si>
  <si>
    <t>Insatt</t>
  </si>
  <si>
    <t>Utveckling</t>
  </si>
  <si>
    <t>Skulle</t>
  </si>
  <si>
    <t>Förhoppningsvis</t>
  </si>
  <si>
    <t>Gör</t>
  </si>
  <si>
    <t>Det</t>
  </si>
  <si>
    <t>Men</t>
  </si>
  <si>
    <t>Från</t>
  </si>
  <si>
    <t>Sina</t>
  </si>
  <si>
    <t>Påverka</t>
  </si>
  <si>
    <t>Väldigt</t>
  </si>
  <si>
    <t>Också</t>
  </si>
  <si>
    <t>Medicinska</t>
  </si>
  <si>
    <t>Arbeten</t>
  </si>
  <si>
    <t>Mer</t>
  </si>
  <si>
    <t>Fusk</t>
  </si>
  <si>
    <t>Bättre</t>
  </si>
  <si>
    <t>Tar</t>
  </si>
  <si>
    <t>Utbildning</t>
  </si>
  <si>
    <t>Beslut</t>
  </si>
  <si>
    <t>Samt</t>
  </si>
  <si>
    <t>Hjälpa</t>
  </si>
  <si>
    <t>Världen</t>
  </si>
  <si>
    <t>Enkla</t>
  </si>
  <si>
    <t>Som</t>
  </si>
  <si>
    <t>På</t>
  </si>
  <si>
    <t>Hoppas</t>
  </si>
  <si>
    <t>Frågor</t>
  </si>
  <si>
    <t>Skolan</t>
  </si>
  <si>
    <t>Snabbare</t>
  </si>
  <si>
    <t>Enklare</t>
  </si>
  <si>
    <t>Områden</t>
  </si>
  <si>
    <t>Svar</t>
  </si>
  <si>
    <t>Med</t>
  </si>
  <si>
    <t>Över</t>
  </si>
  <si>
    <t>Människan</t>
  </si>
  <si>
    <t>Fler</t>
  </si>
  <si>
    <t>Think</t>
  </si>
  <si>
    <t>Få</t>
  </si>
  <si>
    <t>Uppfattning</t>
  </si>
  <si>
    <t>Livet</t>
  </si>
  <si>
    <t>Svara</t>
  </si>
  <si>
    <t>Större</t>
  </si>
  <si>
    <t>Uppgifter</t>
  </si>
  <si>
    <t>Know</t>
  </si>
  <si>
    <t>Nog</t>
  </si>
  <si>
    <t>Effektivisera</t>
  </si>
  <si>
    <t>Kanske</t>
  </si>
  <si>
    <t>Kontroll</t>
  </si>
  <si>
    <t>Leda</t>
  </si>
  <si>
    <t>Myndigheter</t>
  </si>
  <si>
    <t>Like</t>
  </si>
  <si>
    <t>Förbättra</t>
  </si>
  <si>
    <t>Att</t>
  </si>
  <si>
    <t>Dont</t>
  </si>
  <si>
    <t>Arbetslöshet</t>
  </si>
  <si>
    <t>Ett</t>
  </si>
  <si>
    <t>Mig</t>
  </si>
  <si>
    <t>Bra</t>
  </si>
  <si>
    <t>Något</t>
  </si>
  <si>
    <t>Work</t>
  </si>
  <si>
    <t>Art</t>
  </si>
  <si>
    <t>Administrativa</t>
  </si>
  <si>
    <t>Kan</t>
  </si>
  <si>
    <t>För</t>
  </si>
  <si>
    <t>Bli</t>
  </si>
  <si>
    <t>Ökad</t>
  </si>
  <si>
    <t>Sig</t>
  </si>
  <si>
    <t>Dåligt</t>
  </si>
  <si>
    <t>Positivt</t>
  </si>
  <si>
    <t>Hjälp</t>
  </si>
  <si>
    <t>Tillräckligt</t>
  </si>
  <si>
    <t>Lang</t>
  </si>
  <si>
    <t>Lättare</t>
  </si>
  <si>
    <t>Kunna</t>
  </si>
  <si>
    <t>Då</t>
  </si>
  <si>
    <t>Alla</t>
  </si>
  <si>
    <t>Största</t>
  </si>
  <si>
    <t>Eller</t>
  </si>
  <si>
    <t>Del</t>
  </si>
  <si>
    <t>Vid</t>
  </si>
  <si>
    <t>Känner</t>
  </si>
  <si>
    <t>Man</t>
  </si>
  <si>
    <t>Människor</t>
  </si>
  <si>
    <t>Har</t>
  </si>
  <si>
    <t>Inom</t>
  </si>
  <si>
    <t>Vara</t>
  </si>
  <si>
    <t>Finns</t>
  </si>
  <si>
    <t>Människors</t>
  </si>
  <si>
    <t>Vad</t>
  </si>
  <si>
    <t>Jobs</t>
  </si>
  <si>
    <t>Till</t>
  </si>
  <si>
    <t>Och</t>
  </si>
  <si>
    <t>Många</t>
  </si>
  <si>
    <t>Sjukvården</t>
  </si>
  <si>
    <t>Användas</t>
  </si>
  <si>
    <t>Göra</t>
  </si>
  <si>
    <t>Någon</t>
  </si>
  <si>
    <t>Använda</t>
  </si>
  <si>
    <t>Ersätta</t>
  </si>
  <si>
    <t>Arbete</t>
  </si>
  <si>
    <t>Saker</t>
  </si>
  <si>
    <t>Tror</t>
  </si>
  <si>
    <t>Än</t>
  </si>
  <si>
    <t>Arbetsuppgifter</t>
  </si>
  <si>
    <t>Liv</t>
  </si>
  <si>
    <t>Finnas</t>
  </si>
  <si>
    <t>Svårt</t>
  </si>
  <si>
    <t>Styra</t>
  </si>
  <si>
    <t>Aning</t>
  </si>
  <si>
    <t>Ska</t>
  </si>
  <si>
    <t>Vilket</t>
  </si>
  <si>
    <t>Vissa</t>
  </si>
  <si>
    <t>Försvinner</t>
  </si>
  <si>
    <t>Mindre</t>
  </si>
  <si>
    <t>Olika</t>
  </si>
  <si>
    <t>Får</t>
  </si>
  <si>
    <t>Yrken</t>
  </si>
  <si>
    <t>Public First Poll for Google Sweden (Consumer)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</si>
</sst>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theme" Target="theme/theme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styles" Target="styles.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calcChain" Target="calcChain.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0.90625" defaultRowHeight="14.5" x14ac:dyDescent="0.35"/>
  <sheetData>
    <row r="7" spans="6:12" ht="40" customHeight="1" x14ac:dyDescent="0.35">
      <c r="F7" s="25" t="s">
        <v>751</v>
      </c>
      <c r="G7" s="26"/>
      <c r="H7" s="26"/>
      <c r="I7" s="26"/>
      <c r="J7" s="26"/>
      <c r="K7" s="26"/>
      <c r="L7" s="26"/>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1019</v>
      </c>
    </row>
    <row r="14" spans="6:12" ht="18.5" x14ac:dyDescent="0.45">
      <c r="F14" s="2"/>
    </row>
    <row r="15" spans="6:12" ht="18.5" x14ac:dyDescent="0.45">
      <c r="F15" s="2"/>
    </row>
    <row r="16" spans="6:12" ht="18.5" x14ac:dyDescent="0.45">
      <c r="F16" s="2" t="s">
        <v>7</v>
      </c>
    </row>
    <row r="17" spans="6:13" ht="50" customHeight="1" x14ac:dyDescent="0.35">
      <c r="F17" s="27" t="s">
        <v>8</v>
      </c>
      <c r="G17" s="26"/>
      <c r="H17" s="26"/>
      <c r="I17" s="26"/>
      <c r="J17" s="26"/>
      <c r="K17" s="26"/>
      <c r="L17" s="26"/>
      <c r="M17" s="26"/>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95"/>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"What type of mobile phone do you primarily use?Please select all that apply.")</f>
        <v>What type of mobile phone do you primarily use?Please select all that apply.</v>
      </c>
      <c r="E9" s="14" t="str">
        <f>HYPERLINK("#'Full Results'!A11", "11")</f>
        <v>11</v>
      </c>
      <c r="F9" t="s">
        <v>65</v>
      </c>
    </row>
    <row r="10" spans="3:6" x14ac:dyDescent="0.35">
      <c r="C10">
        <v>2</v>
      </c>
      <c r="D10" s="8" t="str">
        <f>HYPERLINK("#'Table 2'!A1", "Which of the following, if any, were the most important reasons you use an Android phone?Please select all that apply.")</f>
        <v>Which of the following, if any, were the most important reasons you use an Android phone?Please select all that apply.</v>
      </c>
      <c r="E10" s="14" t="str">
        <f>HYPERLINK("#'Full Results'!A19", "19")</f>
        <v>19</v>
      </c>
      <c r="F10" t="s">
        <v>84</v>
      </c>
    </row>
    <row r="11" spans="3:6" x14ac:dyDescent="0.35">
      <c r="C11">
        <v>3</v>
      </c>
      <c r="D11" s="8" t="str">
        <f>HYPERLINK("#'Table 3'!A1", "Which of the following types of personal computer do you mainly use?Please select all that apply.")</f>
        <v>Which of the following types of personal computer do you mainly use?Please select all that apply.</v>
      </c>
      <c r="E11" s="14" t="str">
        <f>HYPERLINK("#'Full Results'!A38", "38")</f>
        <v>38</v>
      </c>
      <c r="F11" t="s">
        <v>65</v>
      </c>
    </row>
    <row r="12" spans="3:6" x14ac:dyDescent="0.35">
      <c r="C12">
        <v>4</v>
      </c>
      <c r="D12" s="8" t="str">
        <f>HYPERLINK("#'Table 4'!A1", "Which of the following, if any, were the most important reasons you use a Chromebook?Please select up to three.")</f>
        <v>Which of the following, if any, were the most important reasons you use a Chromebook?Please select up to three.</v>
      </c>
      <c r="E12" s="14" t="str">
        <f>HYPERLINK("#'Full Results'!A49", "49")</f>
        <v>49</v>
      </c>
      <c r="F12" t="s">
        <v>94</v>
      </c>
    </row>
    <row r="13" spans="3:6" x14ac:dyDescent="0.35">
      <c r="C13">
        <v>5</v>
      </c>
      <c r="D13" s="8" t="str">
        <f>HYPERLINK("#'Table 5'!A1", "Grid Summary: When was the last time you used the following Google products?")</f>
        <v>Grid Summary: When was the last time you used the following Google products?</v>
      </c>
      <c r="E13" s="7"/>
      <c r="F13" t="s">
        <v>65</v>
      </c>
    </row>
    <row r="14" spans="3:6" x14ac:dyDescent="0.35">
      <c r="C14">
        <v>6</v>
      </c>
      <c r="D14" s="8" t="str">
        <f>HYPERLINK("#'Table 6'!A1", "When was the last time you used the following Google products?: Google Search")</f>
        <v>When was the last time you used the following Google products?: Google Search</v>
      </c>
      <c r="E14" s="14" t="str">
        <f>HYPERLINK("#'Full Results'!A65", "65")</f>
        <v>65</v>
      </c>
      <c r="F14" t="s">
        <v>65</v>
      </c>
    </row>
    <row r="15" spans="3:6" x14ac:dyDescent="0.35">
      <c r="C15">
        <v>7</v>
      </c>
      <c r="D15" s="8" t="str">
        <f>HYPERLINK("#'Table 7'!A1", "When was the last time you used the following Google products?: Google Maps")</f>
        <v>When was the last time you used the following Google products?: Google Maps</v>
      </c>
      <c r="E15" s="14" t="str">
        <f>HYPERLINK("#'Full Results'!A74", "74")</f>
        <v>74</v>
      </c>
      <c r="F15" t="s">
        <v>65</v>
      </c>
    </row>
    <row r="16" spans="3:6" x14ac:dyDescent="0.35">
      <c r="C16">
        <v>8</v>
      </c>
      <c r="D16" s="8" t="str">
        <f>HYPERLINK("#'Table 8'!A1", "When was the last time you used the following Google products?: Google Workplace (Google Docs / Google Sheets / Google Slides / Google Drive)")</f>
        <v>When was the last time you used the following Google products?: Google Workplace (Google Docs / Google Sheets / Google Slides / Google Drive)</v>
      </c>
      <c r="E16" s="14" t="str">
        <f>HYPERLINK("#'Full Results'!A83", "83")</f>
        <v>83</v>
      </c>
      <c r="F16" t="s">
        <v>65</v>
      </c>
    </row>
    <row r="17" spans="3:6" x14ac:dyDescent="0.35">
      <c r="C17">
        <v>9</v>
      </c>
      <c r="D17" s="8" t="str">
        <f>HYPERLINK("#'Table 9'!A1", "When was the last time you used the following Google products?: Google Assistant")</f>
        <v>When was the last time you used the following Google products?: Google Assistant</v>
      </c>
      <c r="E17" s="14" t="str">
        <f>HYPERLINK("#'Full Results'!A92", "92")</f>
        <v>92</v>
      </c>
      <c r="F17" t="s">
        <v>65</v>
      </c>
    </row>
    <row r="18" spans="3:6" x14ac:dyDescent="0.35">
      <c r="C18">
        <v>10</v>
      </c>
      <c r="D18" s="8" t="str">
        <f>HYPERLINK("#'Table 10'!A1", "When was the last time you used the following Google products?: YouTube")</f>
        <v>When was the last time you used the following Google products?: YouTube</v>
      </c>
      <c r="E18" s="14" t="str">
        <f>HYPERLINK("#'Full Results'!A101", "101")</f>
        <v>101</v>
      </c>
      <c r="F18" t="s">
        <v>65</v>
      </c>
    </row>
    <row r="19" spans="3:6" x14ac:dyDescent="0.35">
      <c r="C19">
        <v>11</v>
      </c>
      <c r="D19" s="8" t="str">
        <f>HYPERLINK("#'Table 11'!A1", "When was the last time you used the following Google products?: Gmail")</f>
        <v>When was the last time you used the following Google products?: Gmail</v>
      </c>
      <c r="E19" s="14" t="str">
        <f>HYPERLINK("#'Full Results'!A110", "110")</f>
        <v>110</v>
      </c>
      <c r="F19" t="s">
        <v>65</v>
      </c>
    </row>
    <row r="20" spans="3:6" x14ac:dyDescent="0.35">
      <c r="C20">
        <v>12</v>
      </c>
      <c r="D20" s="8" t="str">
        <f>HYPERLINK("#'Table 12'!A1", " On an average day, how many times do you use Google Search as part of your work?")</f>
        <v xml:space="preserve"> On an average day, how many times do you use Google Search as part of your work?</v>
      </c>
      <c r="E20" s="14" t="str">
        <f>HYPERLINK("#'Full Results'!A119", "119")</f>
        <v>119</v>
      </c>
      <c r="F20" t="s">
        <v>120</v>
      </c>
    </row>
    <row r="21" spans="3:6" x14ac:dyDescent="0.35">
      <c r="C21">
        <v>13</v>
      </c>
      <c r="D21" s="8" t="str">
        <f>HYPERLINK("#'Table 13'!A1", " On an average day, how many times do you use Google Search as part of your personal life?")</f>
        <v xml:space="preserve"> On an average day, how many times do you use Google Search as part of your personal life?</v>
      </c>
      <c r="E21" s="14" t="str">
        <f>HYPERLINK("#'Full Results'!A129", "129")</f>
        <v>129</v>
      </c>
      <c r="F21" t="s">
        <v>122</v>
      </c>
    </row>
    <row r="22" spans="3:6" x14ac:dyDescent="0.35">
      <c r="C22">
        <v>14</v>
      </c>
      <c r="D22" s="8" t="str">
        <f>HYPERLINK("#'Table 14'!A1", "Grid Summary: When thinking about your experience with Google Search, are the following phrases good or bad descriptions of your experience?")</f>
        <v>Grid Summary: When thinking about your experience with Google Search, are the following phrases good or bad descriptions of your experience?</v>
      </c>
      <c r="E22" s="7"/>
      <c r="F22" t="s">
        <v>122</v>
      </c>
    </row>
    <row r="23" spans="3:6" x14ac:dyDescent="0.35">
      <c r="C23">
        <v>15</v>
      </c>
      <c r="D23" s="8" t="str">
        <f>HYPERLINK("#'Table 15'!A1", "When thinking about your experience with Google Search, are the following phrases good or bad descriptions of your experience?: Fast")</f>
        <v>When thinking about your experience with Google Search, are the following phrases good or bad descriptions of your experience?: Fast</v>
      </c>
      <c r="E23" s="14" t="str">
        <f>HYPERLINK("#'Full Results'!A139", "139")</f>
        <v>139</v>
      </c>
      <c r="F23" t="s">
        <v>122</v>
      </c>
    </row>
    <row r="24" spans="3:6" x14ac:dyDescent="0.35">
      <c r="C24">
        <v>16</v>
      </c>
      <c r="D24" s="8" t="str">
        <f>HYPERLINK("#'Table 16'!A1", "When thinking about your experience with Google Search, are the following phrases good or bad descriptions of your experience?: Comprehensive")</f>
        <v>When thinking about your experience with Google Search, are the following phrases good or bad descriptions of your experience?: Comprehensive</v>
      </c>
      <c r="E24" s="14" t="str">
        <f>HYPERLINK("#'Full Results'!A148", "148")</f>
        <v>148</v>
      </c>
      <c r="F24" t="s">
        <v>122</v>
      </c>
    </row>
    <row r="25" spans="3:6" x14ac:dyDescent="0.35">
      <c r="C25">
        <v>17</v>
      </c>
      <c r="D25" s="8" t="str">
        <f>HYPERLINK("#'Table 17'!A1", "When thinking about your experience with Google Search, are the following phrases good or bad descriptions of your experience?: Trustworthy")</f>
        <v>When thinking about your experience with Google Search, are the following phrases good or bad descriptions of your experience?: Trustworthy</v>
      </c>
      <c r="E25" s="14" t="str">
        <f>HYPERLINK("#'Full Results'!A157", "157")</f>
        <v>157</v>
      </c>
      <c r="F25" t="s">
        <v>122</v>
      </c>
    </row>
    <row r="26" spans="3:6" x14ac:dyDescent="0.35">
      <c r="C26">
        <v>18</v>
      </c>
      <c r="D26" s="8" t="str">
        <f>HYPERLINK("#'Table 18'!A1", "When thinking about your experience with Google Search, are the following phrases good or bad descriptions of your experience?: Accurate")</f>
        <v>When thinking about your experience with Google Search, are the following phrases good or bad descriptions of your experience?: Accurate</v>
      </c>
      <c r="E26" s="14" t="str">
        <f>HYPERLINK("#'Full Results'!A166", "166")</f>
        <v>166</v>
      </c>
      <c r="F26" t="s">
        <v>122</v>
      </c>
    </row>
    <row r="27" spans="3:6" x14ac:dyDescent="0.35">
      <c r="C27">
        <v>19</v>
      </c>
      <c r="D27" s="8" t="str">
        <f>HYPERLINK("#'Table 19'!A1", "When thinking about your experience with Google Search, are the following phrases good or bad descriptions of your experience?: Reliable")</f>
        <v>When thinking about your experience with Google Search, are the following phrases good or bad descriptions of your experience?: Reliable</v>
      </c>
      <c r="E27" s="14" t="str">
        <f>HYPERLINK("#'Full Results'!A175", "175")</f>
        <v>175</v>
      </c>
      <c r="F27" t="s">
        <v>122</v>
      </c>
    </row>
    <row r="28" spans="3:6" x14ac:dyDescent="0.35">
      <c r="C28">
        <v>20</v>
      </c>
      <c r="D28" s="8" t="str">
        <f>HYPERLINK("#'Table 20'!A1", "When thinking about your experience with Google Search, are the following phrases good or bad descriptions of your experience?: Relevant")</f>
        <v>When thinking about your experience with Google Search, are the following phrases good or bad descriptions of your experience?: Relevant</v>
      </c>
      <c r="E28" s="14" t="str">
        <f>HYPERLINK("#'Full Results'!A184", "184")</f>
        <v>184</v>
      </c>
      <c r="F28" t="s">
        <v>122</v>
      </c>
    </row>
    <row r="29" spans="3:6" x14ac:dyDescent="0.35">
      <c r="C29">
        <v>21</v>
      </c>
      <c r="D29" s="8" t="str">
        <f>HYPERLINK("#'Table 21'!A1", "When thinking about your experience with Google Search, are the following phrases good or bad descriptions of your experience?: Helpful")</f>
        <v>When thinking about your experience with Google Search, are the following phrases good or bad descriptions of your experience?: Helpful</v>
      </c>
      <c r="E29" s="14" t="str">
        <f>HYPERLINK("#'Full Results'!A193", "193")</f>
        <v>193</v>
      </c>
      <c r="F29" t="s">
        <v>122</v>
      </c>
    </row>
    <row r="30" spans="3:6" x14ac:dyDescent="0.35">
      <c r="C30">
        <v>22</v>
      </c>
      <c r="D30" s="8" t="str">
        <f>HYPERLINK("#'Table 22'!A1", "When thinking about your experience with Google Search, are the following phrases good or bad descriptions of your experience?: Easy to use")</f>
        <v>When thinking about your experience with Google Search, are the following phrases good or bad descriptions of your experience?: Easy to use</v>
      </c>
      <c r="E30" s="14" t="str">
        <f>HYPERLINK("#'Full Results'!A202", "202")</f>
        <v>202</v>
      </c>
      <c r="F30" t="s">
        <v>122</v>
      </c>
    </row>
    <row r="31" spans="3:6" x14ac:dyDescent="0.35">
      <c r="C31">
        <v>23</v>
      </c>
      <c r="D31" s="8" t="str">
        <f>HYPERLINK("#'Table 23'!A1", "When thinking about your experience with Google Search, are the following phrases good or bad descriptions of your experience?: Saves me time")</f>
        <v>When thinking about your experience with Google Search, are the following phrases good or bad descriptions of your experience?: Saves me time</v>
      </c>
      <c r="E31" s="14" t="str">
        <f>HYPERLINK("#'Full Results'!A211", "211")</f>
        <v>211</v>
      </c>
      <c r="F31" t="s">
        <v>122</v>
      </c>
    </row>
    <row r="32" spans="3:6" x14ac:dyDescent="0.35">
      <c r="C32">
        <v>24</v>
      </c>
      <c r="D32" s="8" t="str">
        <f>HYPERLINK("#'Table 24'!A1", "When thinking about your experience with Google Search, are the following phrases good or bad descriptions of your experience?: Helps me be more productive")</f>
        <v>When thinking about your experience with Google Search, are the following phrases good or bad descriptions of your experience?: Helps me be more productive</v>
      </c>
      <c r="E32" s="14" t="str">
        <f>HYPERLINK("#'Full Results'!A220", "220")</f>
        <v>220</v>
      </c>
      <c r="F32" t="s">
        <v>122</v>
      </c>
    </row>
    <row r="33" spans="3:6" x14ac:dyDescent="0.35">
      <c r="C33">
        <v>25</v>
      </c>
      <c r="D33" s="8" t="str">
        <f>HYPERLINK("#'Table 25'!A1", "When thinking about your experience with Google Search, are the following phrases good or bad descriptions of your experience?: Confusing")</f>
        <v>When thinking about your experience with Google Search, are the following phrases good or bad descriptions of your experience?: Confusing</v>
      </c>
      <c r="E33" s="14" t="str">
        <f>HYPERLINK("#'Full Results'!A229", "229")</f>
        <v>229</v>
      </c>
      <c r="F33" t="s">
        <v>122</v>
      </c>
    </row>
    <row r="34" spans="3:6" x14ac:dyDescent="0.35">
      <c r="C34">
        <v>26</v>
      </c>
      <c r="D34" s="8" t="str">
        <f>HYPERLINK("#'Table 26'!A1", "When thinking about your experience with Google Search, are the following phrases good or bad descriptions of your experience?: Misleading")</f>
        <v>When thinking about your experience with Google Search, are the following phrases good or bad descriptions of your experience?: Misleading</v>
      </c>
      <c r="E34" s="14" t="str">
        <f>HYPERLINK("#'Full Results'!A238", "238")</f>
        <v>238</v>
      </c>
      <c r="F34" t="s">
        <v>122</v>
      </c>
    </row>
    <row r="35" spans="3:6" x14ac:dyDescent="0.35">
      <c r="C35">
        <v>27</v>
      </c>
      <c r="D35" s="8" t="str">
        <f>HYPERLINK("#'Table 27'!A1", "Grid Summary: When thinking about your experience with Google Assistant, are the following phrases good or bad descriptions of your experience?")</f>
        <v>Grid Summary: When thinking about your experience with Google Assistant, are the following phrases good or bad descriptions of your experience?</v>
      </c>
      <c r="E35" s="7"/>
      <c r="F35" t="s">
        <v>154</v>
      </c>
    </row>
    <row r="36" spans="3:6" x14ac:dyDescent="0.35">
      <c r="C36">
        <v>28</v>
      </c>
      <c r="D36" s="8" t="str">
        <f>HYPERLINK("#'Table 28'!A1", "When thinking about your experience with Google Assistant, are the following phrases good or bad descriptions of your experience?: Fast")</f>
        <v>When thinking about your experience with Google Assistant, are the following phrases good or bad descriptions of your experience?: Fast</v>
      </c>
      <c r="E36" s="14" t="str">
        <f>HYPERLINK("#'Full Results'!A247", "247")</f>
        <v>247</v>
      </c>
      <c r="F36" t="s">
        <v>154</v>
      </c>
    </row>
    <row r="37" spans="3:6" x14ac:dyDescent="0.35">
      <c r="C37">
        <v>29</v>
      </c>
      <c r="D37" s="8" t="str">
        <f>HYPERLINK("#'Table 29'!A1", "When thinking about your experience with Google Assistant, are the following phrases good or bad descriptions of your experience?: Comprehensive")</f>
        <v>When thinking about your experience with Google Assistant, are the following phrases good or bad descriptions of your experience?: Comprehensive</v>
      </c>
      <c r="E37" s="14" t="str">
        <f>HYPERLINK("#'Full Results'!A256", "256")</f>
        <v>256</v>
      </c>
      <c r="F37" t="s">
        <v>154</v>
      </c>
    </row>
    <row r="38" spans="3:6" x14ac:dyDescent="0.35">
      <c r="C38">
        <v>30</v>
      </c>
      <c r="D38" s="8" t="str">
        <f>HYPERLINK("#'Table 30'!A1", "When thinking about your experience with Google Assistant, are the following phrases good or bad descriptions of your experience?: Trustworthy")</f>
        <v>When thinking about your experience with Google Assistant, are the following phrases good or bad descriptions of your experience?: Trustworthy</v>
      </c>
      <c r="E38" s="14" t="str">
        <f>HYPERLINK("#'Full Results'!A265", "265")</f>
        <v>265</v>
      </c>
      <c r="F38" t="s">
        <v>154</v>
      </c>
    </row>
    <row r="39" spans="3:6" x14ac:dyDescent="0.35">
      <c r="C39">
        <v>31</v>
      </c>
      <c r="D39" s="8" t="str">
        <f>HYPERLINK("#'Table 31'!A1", "When thinking about your experience with Google Assistant, are the following phrases good or bad descriptions of your experience?: Accurate")</f>
        <v>When thinking about your experience with Google Assistant, are the following phrases good or bad descriptions of your experience?: Accurate</v>
      </c>
      <c r="E39" s="14" t="str">
        <f>HYPERLINK("#'Full Results'!A274", "274")</f>
        <v>274</v>
      </c>
      <c r="F39" t="s">
        <v>154</v>
      </c>
    </row>
    <row r="40" spans="3:6" x14ac:dyDescent="0.35">
      <c r="C40">
        <v>32</v>
      </c>
      <c r="D40" s="8" t="str">
        <f>HYPERLINK("#'Table 32'!A1", "When thinking about your experience with Google Assistant, are the following phrases good or bad descriptions of your experience?: Reliable")</f>
        <v>When thinking about your experience with Google Assistant, are the following phrases good or bad descriptions of your experience?: Reliable</v>
      </c>
      <c r="E40" s="14" t="str">
        <f>HYPERLINK("#'Full Results'!A283", "283")</f>
        <v>283</v>
      </c>
      <c r="F40" t="s">
        <v>154</v>
      </c>
    </row>
    <row r="41" spans="3:6" x14ac:dyDescent="0.35">
      <c r="C41">
        <v>33</v>
      </c>
      <c r="D41" s="8" t="str">
        <f>HYPERLINK("#'Table 33'!A1", "When thinking about your experience with Google Assistant, are the following phrases good or bad descriptions of your experience?: Relevant")</f>
        <v>When thinking about your experience with Google Assistant, are the following phrases good or bad descriptions of your experience?: Relevant</v>
      </c>
      <c r="E41" s="14" t="str">
        <f>HYPERLINK("#'Full Results'!A292", "292")</f>
        <v>292</v>
      </c>
      <c r="F41" t="s">
        <v>154</v>
      </c>
    </row>
    <row r="42" spans="3:6" x14ac:dyDescent="0.35">
      <c r="C42">
        <v>34</v>
      </c>
      <c r="D42" s="8" t="str">
        <f>HYPERLINK("#'Table 34'!A1", "When thinking about your experience with Google Assistant, are the following phrases good or bad descriptions of your experience?: Helpful")</f>
        <v>When thinking about your experience with Google Assistant, are the following phrases good or bad descriptions of your experience?: Helpful</v>
      </c>
      <c r="E42" s="14" t="str">
        <f>HYPERLINK("#'Full Results'!A301", "301")</f>
        <v>301</v>
      </c>
      <c r="F42" t="s">
        <v>154</v>
      </c>
    </row>
    <row r="43" spans="3:6" x14ac:dyDescent="0.35">
      <c r="C43">
        <v>35</v>
      </c>
      <c r="D43" s="8" t="str">
        <f>HYPERLINK("#'Table 35'!A1", "When thinking about your experience with Google Assistant, are the following phrases good or bad descriptions of your experience?: Easy to use")</f>
        <v>When thinking about your experience with Google Assistant, are the following phrases good or bad descriptions of your experience?: Easy to use</v>
      </c>
      <c r="E43" s="14" t="str">
        <f>HYPERLINK("#'Full Results'!A310", "310")</f>
        <v>310</v>
      </c>
      <c r="F43" t="s">
        <v>154</v>
      </c>
    </row>
    <row r="44" spans="3:6" x14ac:dyDescent="0.35">
      <c r="C44">
        <v>36</v>
      </c>
      <c r="D44" s="8" t="str">
        <f>HYPERLINK("#'Table 36'!A1", "When thinking about your experience with Google Assistant, are the following phrases good or bad descriptions of your experience?: Saves me time")</f>
        <v>When thinking about your experience with Google Assistant, are the following phrases good or bad descriptions of your experience?: Saves me time</v>
      </c>
      <c r="E44" s="14" t="str">
        <f>HYPERLINK("#'Full Results'!A319", "319")</f>
        <v>319</v>
      </c>
      <c r="F44" t="s">
        <v>154</v>
      </c>
    </row>
    <row r="45" spans="3:6" x14ac:dyDescent="0.35">
      <c r="C45">
        <v>37</v>
      </c>
      <c r="D45" s="8" t="str">
        <f>HYPERLINK("#'Table 37'!A1", "When thinking about your experience with Google Assistant, are the following phrases good or bad descriptions of your experience?: Confusing")</f>
        <v>When thinking about your experience with Google Assistant, are the following phrases good or bad descriptions of your experience?: Confusing</v>
      </c>
      <c r="E45" s="14" t="str">
        <f>HYPERLINK("#'Full Results'!A328", "328")</f>
        <v>328</v>
      </c>
      <c r="F45" t="s">
        <v>154</v>
      </c>
    </row>
    <row r="46" spans="3:6" x14ac:dyDescent="0.35">
      <c r="C46">
        <v>38</v>
      </c>
      <c r="D46" s="8" t="str">
        <f>HYPERLINK("#'Table 38'!A1", "When thinking about your experience with Google Assistant, are the following phrases good or bad descriptions of your experience?: Misleading")</f>
        <v>When thinking about your experience with Google Assistant, are the following phrases good or bad descriptions of your experience?: Misleading</v>
      </c>
      <c r="E46" s="14" t="str">
        <f>HYPERLINK("#'Full Results'!A337", "337")</f>
        <v>337</v>
      </c>
      <c r="F46" t="s">
        <v>154</v>
      </c>
    </row>
    <row r="47" spans="3:6" x14ac:dyDescent="0.35">
      <c r="C47">
        <v>39</v>
      </c>
      <c r="D47" s="8" t="str">
        <f>HYPERLINK("#'Table 39'!A1", "Grid Summary: Which of the following have you used Google Search or Google Shopping to do in the last month?")</f>
        <v>Grid Summary: Which of the following have you used Google Search or Google Shopping to do in the last month?</v>
      </c>
      <c r="E47" s="7"/>
      <c r="F47" t="s">
        <v>122</v>
      </c>
    </row>
    <row r="48" spans="3:6" x14ac:dyDescent="0.35">
      <c r="C48">
        <v>40</v>
      </c>
      <c r="D48" s="8" t="str">
        <f>HYPERLINK("#'Table 40'!A1", "Which of the following have you used Google Search or Google Shopping to do in the last month?: Find a local business")</f>
        <v>Which of the following have you used Google Search or Google Shopping to do in the last month?: Find a local business</v>
      </c>
      <c r="E48" s="14" t="str">
        <f>HYPERLINK("#'Full Results'!A346", "346")</f>
        <v>346</v>
      </c>
      <c r="F48" t="s">
        <v>122</v>
      </c>
    </row>
    <row r="49" spans="3:6" x14ac:dyDescent="0.35">
      <c r="C49">
        <v>41</v>
      </c>
      <c r="D49" s="8" t="str">
        <f>HYPERLINK("#'Table 41'!A1", "Which of the following have you used Google Search or Google Shopping to do in the last month?: Compare the prices of products or services")</f>
        <v>Which of the following have you used Google Search or Google Shopping to do in the last month?: Compare the prices of products or services</v>
      </c>
      <c r="E49" s="14" t="str">
        <f>HYPERLINK("#'Full Results'!A351", "351")</f>
        <v>351</v>
      </c>
      <c r="F49" t="s">
        <v>122</v>
      </c>
    </row>
    <row r="50" spans="3:6" x14ac:dyDescent="0.35">
      <c r="C50">
        <v>42</v>
      </c>
      <c r="D50" s="8" t="str">
        <f>HYPERLINK("#'Table 42'!A1", "Which of the following have you used Google Search or Google Shopping to do in the last month?: Look for deals or discounts")</f>
        <v>Which of the following have you used Google Search or Google Shopping to do in the last month?: Look for deals or discounts</v>
      </c>
      <c r="E50" s="14" t="str">
        <f>HYPERLINK("#'Full Results'!A356", "356")</f>
        <v>356</v>
      </c>
      <c r="F50" t="s">
        <v>122</v>
      </c>
    </row>
    <row r="51" spans="3:6" x14ac:dyDescent="0.35">
      <c r="C51">
        <v>43</v>
      </c>
      <c r="D51" s="8" t="str">
        <f>HYPERLINK("#'Table 43'!A1", " You said that you had used Google Search or Google Shopping to compare the prices of products or services. Overall, how helpful or unhelpful would you say you find the ability to do this?")</f>
        <v xml:space="preserve"> You said that you had used Google Search or Google Shopping to compare the prices of products or services. Overall, how helpful or unhelpful would you say you find the ability to do this?</v>
      </c>
      <c r="E51" s="14" t="str">
        <f>HYPERLINK("#'Full Results'!A361", "361")</f>
        <v>361</v>
      </c>
      <c r="F51" t="s">
        <v>181</v>
      </c>
    </row>
    <row r="52" spans="3:6" x14ac:dyDescent="0.35">
      <c r="C52">
        <v>44</v>
      </c>
      <c r="D52" s="8" t="str">
        <f>HYPERLINK("#'Table 44'!A1", "Grid Summary: How often, on average, would you say that you used Google Search to learn the following?")</f>
        <v>Grid Summary: How often, on average, would you say that you used Google Search to learn the following?</v>
      </c>
      <c r="E52" s="7"/>
      <c r="F52" t="s">
        <v>122</v>
      </c>
    </row>
    <row r="53" spans="3:6" x14ac:dyDescent="0.35">
      <c r="C53">
        <v>45</v>
      </c>
      <c r="D53" s="8" t="str">
        <f>HYPERLINK("#'Table 45'!A1", "How often, on average, would you say that you used Google Search to learn the following?: Learn a new skill in your personal life")</f>
        <v>How often, on average, would you say that you used Google Search to learn the following?: Learn a new skill in your personal life</v>
      </c>
      <c r="E53" s="14" t="str">
        <f>HYPERLINK("#'Full Results'!A370", "370")</f>
        <v>370</v>
      </c>
      <c r="F53" t="s">
        <v>122</v>
      </c>
    </row>
    <row r="54" spans="3:6" x14ac:dyDescent="0.35">
      <c r="C54">
        <v>46</v>
      </c>
      <c r="D54" s="8" t="str">
        <f>HYPERLINK("#'Table 46'!A1", "How often, on average, would you say that you used Google Search to learn the following?: Look for a new job")</f>
        <v>How often, on average, would you say that you used Google Search to learn the following?: Look for a new job</v>
      </c>
      <c r="E54" s="14" t="str">
        <f>HYPERLINK("#'Full Results'!A382", "382")</f>
        <v>382</v>
      </c>
      <c r="F54" t="s">
        <v>122</v>
      </c>
    </row>
    <row r="55" spans="3:6" x14ac:dyDescent="0.35">
      <c r="C55">
        <v>47</v>
      </c>
      <c r="D55" s="8" t="str">
        <f>HYPERLINK("#'Table 47'!A1", "How often, on average, would you say that you used Google Search to learn the following?: Learn a technical or digital skill for your job")</f>
        <v>How often, on average, would you say that you used Google Search to learn the following?: Learn a technical or digital skill for your job</v>
      </c>
      <c r="E55" s="14" t="str">
        <f>HYPERLINK("#'Full Results'!A394", "394")</f>
        <v>394</v>
      </c>
      <c r="F55" t="s">
        <v>122</v>
      </c>
    </row>
    <row r="56" spans="3:6" x14ac:dyDescent="0.35">
      <c r="C56">
        <v>48</v>
      </c>
      <c r="D56" s="8" t="str">
        <f>HYPERLINK("#'Table 48'!A1", "How often, on average, would you say that you used Google Search to learn the following?: Learn soft skills for your job (eg time management, communication skills etc)")</f>
        <v>How often, on average, would you say that you used Google Search to learn the following?: Learn soft skills for your job (eg time management, communication skills etc)</v>
      </c>
      <c r="E56" s="14" t="str">
        <f>HYPERLINK("#'Full Results'!A406", "406")</f>
        <v>406</v>
      </c>
      <c r="F56" t="s">
        <v>122</v>
      </c>
    </row>
    <row r="57" spans="3:6" x14ac:dyDescent="0.35">
      <c r="C57">
        <v>49</v>
      </c>
      <c r="D57" s="8" t="str">
        <f>HYPERLINK("#'Table 49'!A1", " Which of the following comes closest to your experience?")</f>
        <v xml:space="preserve"> Which of the following comes closest to your experience?</v>
      </c>
      <c r="E57" s="14" t="str">
        <f>HYPERLINK("#'Full Results'!A418", "418")</f>
        <v>418</v>
      </c>
      <c r="F57" t="s">
        <v>65</v>
      </c>
    </row>
    <row r="58" spans="3:6" x14ac:dyDescent="0.35">
      <c r="C58">
        <v>50</v>
      </c>
      <c r="D58" s="8" t="str">
        <f>HYPERLINK("#'Table 50'!A1", "Grid Summary: Which of the following have you used Google Maps to do in the last month?")</f>
        <v>Grid Summary: Which of the following have you used Google Maps to do in the last month?</v>
      </c>
      <c r="E58" s="7"/>
      <c r="F58" t="s">
        <v>210</v>
      </c>
    </row>
    <row r="59" spans="3:6" x14ac:dyDescent="0.35">
      <c r="C59">
        <v>51</v>
      </c>
      <c r="D59" s="8" t="str">
        <f>HYPERLINK("#'Table 51'!A1", "Which of the following have you used Google Maps to do in the last month?: Find a local business")</f>
        <v>Which of the following have you used Google Maps to do in the last month?: Find a local business</v>
      </c>
      <c r="E59" s="14" t="str">
        <f>HYPERLINK("#'Full Results'!A425", "425")</f>
        <v>425</v>
      </c>
      <c r="F59" t="s">
        <v>210</v>
      </c>
    </row>
    <row r="60" spans="3:6" x14ac:dyDescent="0.35">
      <c r="C60">
        <v>52</v>
      </c>
      <c r="D60" s="8" t="str">
        <f>HYPERLINK("#'Table 52'!A1", "Which of the following have you used Google Maps to do in the last month?: Find out if a local shop or business is open")</f>
        <v>Which of the following have you used Google Maps to do in the last month?: Find out if a local shop or business is open</v>
      </c>
      <c r="E60" s="14" t="str">
        <f>HYPERLINK("#'Full Results'!A431", "431")</f>
        <v>431</v>
      </c>
      <c r="F60" t="s">
        <v>210</v>
      </c>
    </row>
    <row r="61" spans="3:6" x14ac:dyDescent="0.35">
      <c r="C61">
        <v>53</v>
      </c>
      <c r="D61" s="8" t="str">
        <f>HYPERLINK("#'Table 53'!A1", "Which of the following have you used Google Maps to do in the last month?: Get directions while traveling")</f>
        <v>Which of the following have you used Google Maps to do in the last month?: Get directions while traveling</v>
      </c>
      <c r="E61" s="14" t="str">
        <f>HYPERLINK("#'Full Results'!A437", "437")</f>
        <v>437</v>
      </c>
      <c r="F61" t="s">
        <v>210</v>
      </c>
    </row>
    <row r="62" spans="3:6" x14ac:dyDescent="0.35">
      <c r="C62">
        <v>54</v>
      </c>
      <c r="D62" s="8" t="str">
        <f>HYPERLINK("#'Table 54'!A1", "Which of the following have you used Google Maps to do in the last month?: Avoid traffic congestion or public transport delays")</f>
        <v>Which of the following have you used Google Maps to do in the last month?: Avoid traffic congestion or public transport delays</v>
      </c>
      <c r="E62" s="14" t="str">
        <f>HYPERLINK("#'Full Results'!A443", "443")</f>
        <v>443</v>
      </c>
      <c r="F62" t="s">
        <v>210</v>
      </c>
    </row>
    <row r="63" spans="3:6" x14ac:dyDescent="0.35">
      <c r="C63">
        <v>55</v>
      </c>
      <c r="D63" s="8" t="str">
        <f>HYPERLINK("#'Table 55'!A1", "Which of the following have you used Google Maps to do in the last month?: For walking or cycling routes")</f>
        <v>Which of the following have you used Google Maps to do in the last month?: For walking or cycling routes</v>
      </c>
      <c r="E63" s="14" t="str">
        <f>HYPERLINK("#'Full Results'!A449", "449")</f>
        <v>449</v>
      </c>
      <c r="F63" t="s">
        <v>210</v>
      </c>
    </row>
    <row r="64" spans="3:6" x14ac:dyDescent="0.35">
      <c r="C64">
        <v>56</v>
      </c>
      <c r="D64" s="8" t="str">
        <f>HYPERLINK("#'Table 56'!A1", "Which of the following have you used Google Maps to do in the last month?: For public transport routes/times")</f>
        <v>Which of the following have you used Google Maps to do in the last month?: For public transport routes/times</v>
      </c>
      <c r="E64" s="14" t="str">
        <f>HYPERLINK("#'Full Results'!A455", "455")</f>
        <v>455</v>
      </c>
      <c r="F64" t="s">
        <v>210</v>
      </c>
    </row>
    <row r="65" spans="3:6" x14ac:dyDescent="0.35">
      <c r="C65">
        <v>57</v>
      </c>
      <c r="D65" s="8" t="str">
        <f>HYPERLINK("#'Table 57'!A1", "Which of the following have you used Google Maps to do in the last month?: Search for the most fuel efficient route to a destination")</f>
        <v>Which of the following have you used Google Maps to do in the last month?: Search for the most fuel efficient route to a destination</v>
      </c>
      <c r="E65" s="14" t="str">
        <f>HYPERLINK("#'Full Results'!A461", "461")</f>
        <v>461</v>
      </c>
      <c r="F65" t="s">
        <v>210</v>
      </c>
    </row>
    <row r="66" spans="3:6" x14ac:dyDescent="0.35">
      <c r="C66">
        <v>58</v>
      </c>
      <c r="D66" s="8" t="str">
        <f>HYPERLINK("#'Table 58'!A1", "Grid Summary: Which, if any, of the following Google tools or services do you use regularly as part of your job?")</f>
        <v>Grid Summary: Which, if any, of the following Google tools or services do you use regularly as part of your job?</v>
      </c>
      <c r="E66" s="7"/>
      <c r="F66" t="s">
        <v>223</v>
      </c>
    </row>
    <row r="67" spans="3:6" x14ac:dyDescent="0.35">
      <c r="C67">
        <v>59</v>
      </c>
      <c r="D67" s="8" t="str">
        <f>HYPERLINK("#'Table 59'!A1", "Which, if any, of the following Google tools or services do you use regularly as part of your job?: Google Search")</f>
        <v>Which, if any, of the following Google tools or services do you use regularly as part of your job?: Google Search</v>
      </c>
      <c r="E67" s="14" t="str">
        <f>HYPERLINK("#'Full Results'!A467", "467")</f>
        <v>467</v>
      </c>
      <c r="F67" t="s">
        <v>223</v>
      </c>
    </row>
    <row r="68" spans="3:6" x14ac:dyDescent="0.35">
      <c r="C68">
        <v>60</v>
      </c>
      <c r="D68" s="8" t="str">
        <f>HYPERLINK("#'Table 60'!A1", "Which, if any, of the following Google tools or services do you use regularly as part of your job?: Google Workspace (eg Google Docs, Sheets, Slides and/or Drive)")</f>
        <v>Which, if any, of the following Google tools or services do you use regularly as part of your job?: Google Workspace (eg Google Docs, Sheets, Slides and/or Drive)</v>
      </c>
      <c r="E68" s="14" t="str">
        <f>HYPERLINK("#'Full Results'!A473", "473")</f>
        <v>473</v>
      </c>
      <c r="F68" t="s">
        <v>223</v>
      </c>
    </row>
    <row r="69" spans="3:6" x14ac:dyDescent="0.35">
      <c r="C69">
        <v>61</v>
      </c>
      <c r="D69" s="8" t="str">
        <f>HYPERLINK("#'Table 61'!A1", "Which, if any, of the following Google tools or services do you use regularly as part of your job?: Gmail")</f>
        <v>Which, if any, of the following Google tools or services do you use regularly as part of your job?: Gmail</v>
      </c>
      <c r="E69" s="14" t="str">
        <f>HYPERLINK("#'Full Results'!A479", "479")</f>
        <v>479</v>
      </c>
      <c r="F69" t="s">
        <v>223</v>
      </c>
    </row>
    <row r="70" spans="3:6" x14ac:dyDescent="0.35">
      <c r="C70">
        <v>62</v>
      </c>
      <c r="D70" s="8" t="str">
        <f>HYPERLINK("#'Table 62'!A1", "Which, if any, of the following Google tools or services do you use regularly as part of your job?: Google Maps")</f>
        <v>Which, if any, of the following Google tools or services do you use regularly as part of your job?: Google Maps</v>
      </c>
      <c r="E70" s="14" t="str">
        <f>HYPERLINK("#'Full Results'!A485", "485")</f>
        <v>485</v>
      </c>
      <c r="F70" t="s">
        <v>223</v>
      </c>
    </row>
    <row r="71" spans="3:6" x14ac:dyDescent="0.35">
      <c r="C71">
        <v>63</v>
      </c>
      <c r="D71" s="8" t="str">
        <f>HYPERLINK("#'Table 63'!A1", "Which, if any, of the following Google tools or services do you use regularly as part of your job?: Google Translate")</f>
        <v>Which, if any, of the following Google tools or services do you use regularly as part of your job?: Google Translate</v>
      </c>
      <c r="E71" s="14" t="str">
        <f>HYPERLINK("#'Full Results'!A491", "491")</f>
        <v>491</v>
      </c>
      <c r="F71" t="s">
        <v>223</v>
      </c>
    </row>
    <row r="72" spans="3:6" x14ac:dyDescent="0.35">
      <c r="C72">
        <v>64</v>
      </c>
      <c r="D72" s="8" t="str">
        <f>HYPERLINK("#'Table 64'!A1", " Imagine you were unable to use any search engine. On average, how would this impact your ability to perform your job?")</f>
        <v xml:space="preserve"> Imagine you were unable to use any search engine. On average, how would this impact your ability to perform your job?</v>
      </c>
      <c r="E72" s="14" t="str">
        <f>HYPERLINK("#'Full Results'!A497", "497")</f>
        <v>497</v>
      </c>
      <c r="F72" t="s">
        <v>223</v>
      </c>
    </row>
    <row r="73" spans="3:6" x14ac:dyDescent="0.35">
      <c r="C73">
        <v>65</v>
      </c>
      <c r="D73" s="8" t="str">
        <f>HYPERLINK("#'Table 65'!A1", " Imagine you were unable to use Google Workspace specifically. On average, how would this impact your ability to perform your job? Google Workspace includes tools such as Google Docs, Google Sheets, Google Drive, and Google Meet.")</f>
        <v xml:space="preserve"> Imagine you were unable to use Google Workspace specifically. On average, how would this impact your ability to perform your job? Google Workspace includes tools such as Google Docs, Google Sheets, Google Drive, and Google Meet.</v>
      </c>
      <c r="E73" s="14" t="str">
        <f>HYPERLINK("#'Full Results'!A505", "505")</f>
        <v>505</v>
      </c>
      <c r="F73" t="s">
        <v>223</v>
      </c>
    </row>
    <row r="74" spans="3:6" x14ac:dyDescent="0.35">
      <c r="C74">
        <v>66</v>
      </c>
      <c r="D74" s="8" t="str">
        <f>HYPERLINK("#'Table 66'!A1", " How important in your personal life would you say that environmental sustainability is when making decisions?")</f>
        <v xml:space="preserve"> How important in your personal life would you say that environmental sustainability is when making decisions?</v>
      </c>
      <c r="E74" s="14" t="str">
        <f>HYPERLINK("#'Full Results'!A513", "513")</f>
        <v>513</v>
      </c>
      <c r="F74" t="s">
        <v>65</v>
      </c>
    </row>
    <row r="75" spans="3:6" x14ac:dyDescent="0.35">
      <c r="C75">
        <v>67</v>
      </c>
      <c r="D75" s="8" t="str">
        <f>HYPERLINK("#'Table 67'!A1", "Google tools offer multiple features to help make it easier to make more sustainable choices. Which, if any, of these features were you aware of?Please select all that apply.")</f>
        <v>Google tools offer multiple features to help make it easier to make more sustainable choices. Which, if any, of these features were you aware of?Please select all that apply.</v>
      </c>
      <c r="E75" s="14" t="str">
        <f>HYPERLINK("#'Full Results'!A524", "524")</f>
        <v>524</v>
      </c>
      <c r="F75" t="s">
        <v>65</v>
      </c>
    </row>
    <row r="76" spans="3:6" x14ac:dyDescent="0.35">
      <c r="C76">
        <v>68</v>
      </c>
      <c r="D76" s="8" t="str">
        <f>HYPERLINK("#'Table 68'!A1", " How likely do you think it is that the existence of these features makes it easier to make more informed, sustainable choices?")</f>
        <v xml:space="preserve"> How likely do you think it is that the existence of these features makes it easier to make more informed, sustainable choices?</v>
      </c>
      <c r="E76" s="14" t="str">
        <f>HYPERLINK("#'Full Results'!A535", "535")</f>
        <v>535</v>
      </c>
      <c r="F76" t="s">
        <v>65</v>
      </c>
    </row>
    <row r="77" spans="3:6" x14ac:dyDescent="0.35">
      <c r="C77">
        <v>69</v>
      </c>
      <c r="D77" s="8" t="str">
        <f>HYPERLINK("#'Table 69'!A1", " There has recently been some discussion in the news about “Artificial Intelligence” or “AI”. This is where computers are used to carry out tasks which would normally need a human to do them. How much would you say you know about “AI”?")</f>
        <v xml:space="preserve"> There has recently been some discussion in the news about “Artificial Intelligence” or “AI”. This is where computers are used to carry out tasks which would normally need a human to do them. How much would you say you know about “AI”?</v>
      </c>
      <c r="E77" s="14" t="str">
        <f>HYPERLINK("#'Full Results'!A547", "547")</f>
        <v>547</v>
      </c>
      <c r="F77" t="s">
        <v>65</v>
      </c>
    </row>
    <row r="78" spans="3:6" x14ac:dyDescent="0.35">
      <c r="C78">
        <v>70</v>
      </c>
      <c r="D78" s="8" t="str">
        <f>HYPERLINK("#'Table 70'!A1", " Based on what you know, which of the following comes closest to your view?")</f>
        <v xml:space="preserve"> Based on what you know, which of the following comes closest to your view?</v>
      </c>
      <c r="E78" s="14" t="str">
        <f>HYPERLINK("#'Full Results'!A555", "555")</f>
        <v>555</v>
      </c>
      <c r="F78" t="s">
        <v>65</v>
      </c>
    </row>
    <row r="79" spans="3:6" x14ac:dyDescent="0.35">
      <c r="C79">
        <v>71</v>
      </c>
      <c r="D79" s="8" t="str">
        <f>HYPERLINK("#'Table 71'!A1", "Grid Summary: How interested, if at all, would you be personally in using AI to do the following?")</f>
        <v>Grid Summary: How interested, if at all, would you be personally in using AI to do the following?</v>
      </c>
      <c r="E79" s="7"/>
      <c r="F79" t="s">
        <v>65</v>
      </c>
    </row>
    <row r="80" spans="3:6" x14ac:dyDescent="0.35">
      <c r="C80">
        <v>72</v>
      </c>
      <c r="D80" s="8" t="str">
        <f>HYPERLINK("#'Table 72'!A1", "How interested, if at all, would you be personally in using AI to do the following?: Track your medical data to alert you of a potential condition or health risk")</f>
        <v>How interested, if at all, would you be personally in using AI to do the following?: Track your medical data to alert you of a potential condition or health risk</v>
      </c>
      <c r="E80" s="14" t="str">
        <f>HYPERLINK("#'Full Results'!A562", "562")</f>
        <v>562</v>
      </c>
      <c r="F80" t="s">
        <v>65</v>
      </c>
    </row>
    <row r="81" spans="3:6" x14ac:dyDescent="0.35">
      <c r="C81">
        <v>73</v>
      </c>
      <c r="D81" s="8" t="str">
        <f>HYPERLINK("#'Table 73'!A1", "How interested, if at all, would you be personally in using AI to do the following?: Help advise you on how to live healthier ")</f>
        <v xml:space="preserve">How interested, if at all, would you be personally in using AI to do the following?: Help advise you on how to live healthier </v>
      </c>
      <c r="E81" s="14" t="str">
        <f>HYPERLINK("#'Full Results'!A574", "574")</f>
        <v>574</v>
      </c>
      <c r="F81" t="s">
        <v>65</v>
      </c>
    </row>
    <row r="82" spans="3:6" x14ac:dyDescent="0.35">
      <c r="C82">
        <v>74</v>
      </c>
      <c r="D82" s="8" t="str">
        <f>HYPERLINK("#'Table 74'!A1", "How interested, if at all, would you be personally in using AI to do the following?: Help reduce your household energy use")</f>
        <v>How interested, if at all, would you be personally in using AI to do the following?: Help reduce your household energy use</v>
      </c>
      <c r="E82" s="14" t="str">
        <f>HYPERLINK("#'Full Results'!A586", "586")</f>
        <v>586</v>
      </c>
      <c r="F82" t="s">
        <v>65</v>
      </c>
    </row>
    <row r="83" spans="3:6" x14ac:dyDescent="0.35">
      <c r="C83">
        <v>75</v>
      </c>
      <c r="D83" s="8" t="str">
        <f>HYPERLINK("#'Table 75'!A1", "How interested, if at all, would you be personally in using AI to do the following?: Helps protect you online (eg. filter out spam and protect from malware)")</f>
        <v>How interested, if at all, would you be personally in using AI to do the following?: Helps protect you online (eg. filter out spam and protect from malware)</v>
      </c>
      <c r="E83" s="14" t="str">
        <f>HYPERLINK("#'Full Results'!A598", "598")</f>
        <v>598</v>
      </c>
      <c r="F83" t="s">
        <v>65</v>
      </c>
    </row>
    <row r="84" spans="3:6" x14ac:dyDescent="0.35">
      <c r="C84">
        <v>76</v>
      </c>
      <c r="D84" s="8" t="str">
        <f>HYPERLINK("#'Table 76'!A1", "How interested, if at all, would you be personally in using AI to do the following?: Make it easier for you to make environmentally friendly choices")</f>
        <v>How interested, if at all, would you be personally in using AI to do the following?: Make it easier for you to make environmentally friendly choices</v>
      </c>
      <c r="E84" s="14" t="str">
        <f>HYPERLINK("#'Full Results'!A610", "610")</f>
        <v>610</v>
      </c>
      <c r="F84" t="s">
        <v>65</v>
      </c>
    </row>
    <row r="85" spans="3:6" x14ac:dyDescent="0.35">
      <c r="C85">
        <v>77</v>
      </c>
      <c r="D85" s="8" t="str">
        <f>HYPERLINK("#'Table 77'!A1", "How interested, if at all, would you be personally in using AI to do the following?: Help process your government and customer service requests")</f>
        <v>How interested, if at all, would you be personally in using AI to do the following?: Help process your government and customer service requests</v>
      </c>
      <c r="E85" s="14" t="str">
        <f>HYPERLINK("#'Full Results'!A622", "622")</f>
        <v>622</v>
      </c>
      <c r="F85" t="s">
        <v>65</v>
      </c>
    </row>
    <row r="86" spans="3:6" x14ac:dyDescent="0.35">
      <c r="C86">
        <v>78</v>
      </c>
      <c r="D86" s="8" t="str">
        <f>HYPERLINK("#'Table 78'!A1", "How interested, if at all, would you be personally in using AI to do the following?: Eliminate mindless or repetitive tasks at work")</f>
        <v>How interested, if at all, would you be personally in using AI to do the following?: Eliminate mindless or repetitive tasks at work</v>
      </c>
      <c r="E86" s="14" t="str">
        <f>HYPERLINK("#'Full Results'!A634", "634")</f>
        <v>634</v>
      </c>
      <c r="F86" t="s">
        <v>65</v>
      </c>
    </row>
    <row r="87" spans="3:6" x14ac:dyDescent="0.35">
      <c r="C87">
        <v>79</v>
      </c>
      <c r="D87" s="8" t="str">
        <f>HYPERLINK("#'Table 79'!A1", "Grid Summary: And would you  support or oppose AI being used more widely in society to do the following?")</f>
        <v>Grid Summary: And would you  support or oppose AI being used more widely in society to do the following?</v>
      </c>
      <c r="E87" s="7"/>
      <c r="F87" t="s">
        <v>65</v>
      </c>
    </row>
    <row r="88" spans="3:6" x14ac:dyDescent="0.35">
      <c r="C88">
        <v>80</v>
      </c>
      <c r="D88" s="8" t="str">
        <f>HYPERLINK("#'Table 80'!A1", "And would you  support or oppose AI being used more widely in society to do the following?: Process government and customer service requests faster and more efficiently")</f>
        <v>And would you  support or oppose AI being used more widely in society to do the following?: Process government and customer service requests faster and more efficiently</v>
      </c>
      <c r="E88" s="14" t="str">
        <f>HYPERLINK("#'Full Results'!A646", "646")</f>
        <v>646</v>
      </c>
      <c r="F88" t="s">
        <v>65</v>
      </c>
    </row>
    <row r="89" spans="3:6" x14ac:dyDescent="0.35">
      <c r="C89">
        <v>81</v>
      </c>
      <c r="D89" s="8" t="str">
        <f>HYPERLINK("#'Table 81'!A1", "And would you  support or oppose AI being used more widely in society to do the following?: Increase the productivity of workers and businesses")</f>
        <v>And would you  support or oppose AI being used more widely in society to do the following?: Increase the productivity of workers and businesses</v>
      </c>
      <c r="E89" s="14" t="str">
        <f>HYPERLINK("#'Full Results'!A658", "658")</f>
        <v>658</v>
      </c>
      <c r="F89" t="s">
        <v>65</v>
      </c>
    </row>
    <row r="90" spans="3:6" x14ac:dyDescent="0.35">
      <c r="C90">
        <v>82</v>
      </c>
      <c r="D90" s="8" t="str">
        <f>HYPERLINK("#'Table 82'!A1", "And would you  support or oppose AI being used more widely in society to do the following?: Better managing road traffic to reduce congestion")</f>
        <v>And would you  support or oppose AI being used more widely in society to do the following?: Better managing road traffic to reduce congestion</v>
      </c>
      <c r="E90" s="14" t="str">
        <f>HYPERLINK("#'Full Results'!A670", "670")</f>
        <v>670</v>
      </c>
      <c r="F90" t="s">
        <v>65</v>
      </c>
    </row>
    <row r="91" spans="3:6" x14ac:dyDescent="0.35">
      <c r="C91">
        <v>83</v>
      </c>
      <c r="D91" s="8" t="str">
        <f>HYPERLINK("#'Table 83'!A1", "And would you  support or oppose AI being used more widely in society to do the following?: Providing personalised AI tutors and education at school")</f>
        <v>And would you  support or oppose AI being used more widely in society to do the following?: Providing personalised AI tutors and education at school</v>
      </c>
      <c r="E91" s="14" t="str">
        <f>HYPERLINK("#'Full Results'!A682", "682")</f>
        <v>682</v>
      </c>
      <c r="F91" t="s">
        <v>65</v>
      </c>
    </row>
    <row r="92" spans="3:6" x14ac:dyDescent="0.35">
      <c r="C92">
        <v>84</v>
      </c>
      <c r="D92" s="8" t="str">
        <f>HYPERLINK("#'Table 84'!A1", "And would you  support or oppose AI being used more widely in society to do the following?: Make advancements in medicine development")</f>
        <v>And would you  support or oppose AI being used more widely in society to do the following?: Make advancements in medicine development</v>
      </c>
      <c r="E92" s="14" t="str">
        <f>HYPERLINK("#'Full Results'!A694", "694")</f>
        <v>694</v>
      </c>
      <c r="F92" t="s">
        <v>65</v>
      </c>
    </row>
    <row r="93" spans="3:6" x14ac:dyDescent="0.35">
      <c r="C93">
        <v>85</v>
      </c>
      <c r="D93" s="8" t="str">
        <f>HYPERLINK("#'Table 85'!A1", "And would you  support or oppose AI being used more widely in society to do the following?: Monitor the health of certain crops and foods to protect food supplies")</f>
        <v>And would you  support or oppose AI being used more widely in society to do the following?: Monitor the health of certain crops and foods to protect food supplies</v>
      </c>
      <c r="E93" s="14" t="str">
        <f>HYPERLINK("#'Full Results'!A706", "706")</f>
        <v>706</v>
      </c>
      <c r="F93" t="s">
        <v>65</v>
      </c>
    </row>
    <row r="94" spans="3:6" x14ac:dyDescent="0.35">
      <c r="C94">
        <v>86</v>
      </c>
      <c r="D94" s="8" t="str">
        <f>HYPERLINK("#'Table 86'!A1", "And would you  support or oppose AI being used more widely in society to do the following?: Reduce the risks people face from extreme weather events (e.g. wildfires, flooding, heatwaves)")</f>
        <v>And would you  support or oppose AI being used more widely in society to do the following?: Reduce the risks people face from extreme weather events (e.g. wildfires, flooding, heatwaves)</v>
      </c>
      <c r="E94" s="14" t="str">
        <f>HYPERLINK("#'Full Results'!A718", "718")</f>
        <v>718</v>
      </c>
      <c r="F94" t="s">
        <v>65</v>
      </c>
    </row>
    <row r="95" spans="3:6" x14ac:dyDescent="0.35">
      <c r="C95">
        <v>87</v>
      </c>
      <c r="D95" s="8" t="str">
        <f>HYPERLINK("#'Table 87'!A1", "And would you  support or oppose AI being used more widely in society to do the following?: Reduce carbon emissions by managing energy use")</f>
        <v>And would you  support or oppose AI being used more widely in society to do the following?: Reduce carbon emissions by managing energy use</v>
      </c>
      <c r="E95" s="14" t="str">
        <f>HYPERLINK("#'Full Results'!A730", "730")</f>
        <v>730</v>
      </c>
      <c r="F95" t="s">
        <v>65</v>
      </c>
    </row>
    <row r="96" spans="3:6" x14ac:dyDescent="0.35">
      <c r="C96">
        <v>88</v>
      </c>
      <c r="D96" s="8" t="str">
        <f>HYPERLINK("#'Table 88'!A1", "And would you  support or oppose AI being used more widely in society to do the following?: Manage water quality to ensure a safe supply of water")</f>
        <v>And would you  support or oppose AI being used more widely in society to do the following?: Manage water quality to ensure a safe supply of water</v>
      </c>
      <c r="E96" s="14" t="str">
        <f>HYPERLINK("#'Full Results'!A742", "742")</f>
        <v>742</v>
      </c>
      <c r="F96" t="s">
        <v>65</v>
      </c>
    </row>
    <row r="97" spans="3:6" x14ac:dyDescent="0.35">
      <c r="C97">
        <v>89</v>
      </c>
      <c r="D97" s="8" t="str">
        <f>HYPERLINK("#'Table 89'!A1", " In general, how likely do you think it is that you will explore more AI powered tools in the next year?")</f>
        <v xml:space="preserve"> In general, how likely do you think it is that you will explore more AI powered tools in the next year?</v>
      </c>
      <c r="E97" s="14" t="str">
        <f>HYPERLINK("#'Full Results'!A754", "754")</f>
        <v>754</v>
      </c>
      <c r="F97" t="s">
        <v>65</v>
      </c>
    </row>
    <row r="98" spans="3:6" x14ac:dyDescent="0.35">
      <c r="C98">
        <v>90</v>
      </c>
      <c r="D98" s="8" t="str">
        <f>HYPERLINK("#'Table 90'!A1", "Grid Summary: If you were to guess, which of the following tools make use of AI?")</f>
        <v>Grid Summary: If you were to guess, which of the following tools make use of AI?</v>
      </c>
      <c r="E98" s="7"/>
      <c r="F98" t="s">
        <v>65</v>
      </c>
    </row>
    <row r="99" spans="3:6" x14ac:dyDescent="0.35">
      <c r="C99">
        <v>91</v>
      </c>
      <c r="D99" s="8" t="str">
        <f>HYPERLINK("#'Table 91'!A1", "If you were to guess, which of the following tools make use of AI?: Google Search")</f>
        <v>If you were to guess, which of the following tools make use of AI?: Google Search</v>
      </c>
      <c r="E99" s="14" t="str">
        <f>HYPERLINK("#'Full Results'!A766", "766")</f>
        <v>766</v>
      </c>
      <c r="F99" t="s">
        <v>65</v>
      </c>
    </row>
    <row r="100" spans="3:6" x14ac:dyDescent="0.35">
      <c r="C100">
        <v>92</v>
      </c>
      <c r="D100" s="8" t="str">
        <f>HYPERLINK("#'Table 92'!A1", "If you were to guess, which of the following tools make use of AI?: YouTube")</f>
        <v>If you were to guess, which of the following tools make use of AI?: YouTube</v>
      </c>
      <c r="E100" s="14" t="str">
        <f>HYPERLINK("#'Full Results'!A772", "772")</f>
        <v>772</v>
      </c>
      <c r="F100" t="s">
        <v>65</v>
      </c>
    </row>
    <row r="101" spans="3:6" x14ac:dyDescent="0.35">
      <c r="C101">
        <v>93</v>
      </c>
      <c r="D101" s="8" t="str">
        <f>HYPERLINK("#'Table 93'!A1", "If you were to guess, which of the following tools make use of AI?: Google Maps")</f>
        <v>If you were to guess, which of the following tools make use of AI?: Google Maps</v>
      </c>
      <c r="E101" s="14" t="str">
        <f>HYPERLINK("#'Full Results'!A778", "778")</f>
        <v>778</v>
      </c>
      <c r="F101" t="s">
        <v>65</v>
      </c>
    </row>
    <row r="102" spans="3:6" x14ac:dyDescent="0.35">
      <c r="C102">
        <v>94</v>
      </c>
      <c r="D102" s="8" t="str">
        <f>HYPERLINK("#'Table 94'!A1", "If you were to guess, which of the following tools make use of AI?: Google Workspace (Google Docs, Sheets, Slides and Drive)")</f>
        <v>If you were to guess, which of the following tools make use of AI?: Google Workspace (Google Docs, Sheets, Slides and Drive)</v>
      </c>
      <c r="E102" s="14" t="str">
        <f>HYPERLINK("#'Full Results'!A784", "784")</f>
        <v>784</v>
      </c>
      <c r="F102" t="s">
        <v>65</v>
      </c>
    </row>
    <row r="103" spans="3:6" x14ac:dyDescent="0.35">
      <c r="C103">
        <v>95</v>
      </c>
      <c r="D103" s="8" t="str">
        <f>HYPERLINK("#'Table 95'!A1", "If you were to guess, which of the following tools make use of AI?: Gmail")</f>
        <v>If you were to guess, which of the following tools make use of AI?: Gmail</v>
      </c>
      <c r="E103" s="14" t="str">
        <f>HYPERLINK("#'Full Results'!A790", "790")</f>
        <v>790</v>
      </c>
      <c r="F103" t="s">
        <v>65</v>
      </c>
    </row>
    <row r="104" spans="3:6" x14ac:dyDescent="0.35">
      <c r="C104">
        <v>96</v>
      </c>
      <c r="D104" s="8" t="str">
        <f>HYPERLINK("#'Table 96'!A1", "If you were to guess, which of the following tools make use of AI?: Google Translate")</f>
        <v>If you were to guess, which of the following tools make use of AI?: Google Translate</v>
      </c>
      <c r="E104" s="14" t="str">
        <f>HYPERLINK("#'Full Results'!A796", "796")</f>
        <v>796</v>
      </c>
      <c r="F104" t="s">
        <v>65</v>
      </c>
    </row>
    <row r="105" spans="3:6" x14ac:dyDescent="0.35">
      <c r="C105">
        <v>97</v>
      </c>
      <c r="D105" s="8" t="str">
        <f>HYPERLINK("#'Table 97'!A1", "If you were to guess, which of the following tools make use of AI?: Google Assistant")</f>
        <v>If you were to guess, which of the following tools make use of AI?: Google Assistant</v>
      </c>
      <c r="E105" s="14" t="str">
        <f>HYPERLINK("#'Full Results'!A802", "802")</f>
        <v>802</v>
      </c>
      <c r="F105" t="s">
        <v>65</v>
      </c>
    </row>
    <row r="106" spans="3:6" x14ac:dyDescent="0.35">
      <c r="C106">
        <v>98</v>
      </c>
      <c r="D106" s="8" t="str">
        <f>HYPERLINK("#'Table 98'!A1", " How worried are you that AI powered tools will be able to do your job better than you in the future?")</f>
        <v xml:space="preserve"> How worried are you that AI powered tools will be able to do your job better than you in the future?</v>
      </c>
      <c r="E106" s="14" t="str">
        <f>HYPERLINK("#'Full Results'!A808", "808")</f>
        <v>808</v>
      </c>
      <c r="F106" t="s">
        <v>65</v>
      </c>
    </row>
    <row r="107" spans="3:6" x14ac:dyDescent="0.35">
      <c r="C107">
        <v>99</v>
      </c>
      <c r="D107" s="8" t="str">
        <f>HYPERLINK("#'Table 99'!A1", " In the last year, AI tools that are used to generate text or images (“generative AI”) have become much more prominent. Examples of text based generative AI tools include Bard, ChatGPT, and Bing Chat, while image tools include Dall-E, Stable Diff...")</f>
        <v xml:space="preserve"> In the last year, AI tools that are used to generate text or images (“generative AI”) have become much more prominent. Examples of text based generative AI tools include Bard, ChatGPT, and Bing Chat, while image tools include Dall-E, Stable Diff...</v>
      </c>
      <c r="E107" s="14" t="str">
        <f>HYPERLINK("#'Full Results'!A817", "817")</f>
        <v>817</v>
      </c>
      <c r="F107" t="s">
        <v>65</v>
      </c>
    </row>
    <row r="108" spans="3:6" x14ac:dyDescent="0.35">
      <c r="C108">
        <v>100</v>
      </c>
      <c r="D108" s="8" t="str">
        <f>HYPERLINK("#'Table 100'!A1", " When, if ever, do you plan to use generative AI tools as part of your job?")</f>
        <v xml:space="preserve"> When, if ever, do you plan to use generative AI tools as part of your job?</v>
      </c>
      <c r="E108" s="14" t="str">
        <f>HYPERLINK("#'Full Results'!A826", "826")</f>
        <v>826</v>
      </c>
      <c r="F108" t="s">
        <v>223</v>
      </c>
    </row>
    <row r="109" spans="3:6" x14ac:dyDescent="0.35">
      <c r="C109">
        <v>101</v>
      </c>
      <c r="D109" s="8" t="str">
        <f>HYPERLINK("#'Table 101'!A1", " Imagine you had to choose between the following options. Would you prefer to keep access to Google Search or go without access to Google Search for one month and get paid 5 kr? ")</f>
        <v xml:space="preserve"> Imagine you had to choose between the following options. Would you prefer to keep access to Google Search or go without access to Google Search for one month and get paid 5 kr? </v>
      </c>
      <c r="E109" s="14" t="str">
        <f>HYPERLINK("#'Full Results'!A835", "835")</f>
        <v>835</v>
      </c>
      <c r="F109" t="s">
        <v>350</v>
      </c>
    </row>
    <row r="110" spans="3:6" x14ac:dyDescent="0.35">
      <c r="C110">
        <v>102</v>
      </c>
      <c r="D110" s="8" t="str">
        <f>HYPERLINK("#'Table 102'!A1", " Imagine you had to choose between the following options. Would you prefer to keep access to Google Search or go without access to Google Search for one month and get paid 10 kr? ")</f>
        <v xml:space="preserve"> Imagine you had to choose between the following options. Would you prefer to keep access to Google Search or go without access to Google Search for one month and get paid 10 kr? </v>
      </c>
      <c r="E110" s="14" t="str">
        <f>HYPERLINK("#'Full Results'!A841", "841")</f>
        <v>841</v>
      </c>
      <c r="F110" t="s">
        <v>350</v>
      </c>
    </row>
    <row r="111" spans="3:6" x14ac:dyDescent="0.35">
      <c r="C111">
        <v>103</v>
      </c>
      <c r="D111" s="8" t="str">
        <f>HYPERLINK("#'Table 103'!A1", " Imagine you had to choose between the following options. Would you prefer to keep access to Google Search or go without access to Google Search for one month and get paid 25 kr? ")</f>
        <v xml:space="preserve"> Imagine you had to choose between the following options. Would you prefer to keep access to Google Search or go without access to Google Search for one month and get paid 25 kr? </v>
      </c>
      <c r="E111" s="14" t="str">
        <f>HYPERLINK("#'Full Results'!A847", "847")</f>
        <v>847</v>
      </c>
      <c r="F111" t="s">
        <v>350</v>
      </c>
    </row>
    <row r="112" spans="3:6" x14ac:dyDescent="0.35">
      <c r="C112">
        <v>104</v>
      </c>
      <c r="D112" s="8" t="str">
        <f>HYPERLINK("#'Table 104'!A1", " Imagine you had to choose between the following options. Would you prefer to keep access to Google Search or go without access to Google Search for one month and get paid 50 kr? ")</f>
        <v xml:space="preserve"> Imagine you had to choose between the following options. Would you prefer to keep access to Google Search or go without access to Google Search for one month and get paid 50 kr? </v>
      </c>
      <c r="E112" s="14" t="str">
        <f>HYPERLINK("#'Full Results'!A853", "853")</f>
        <v>853</v>
      </c>
      <c r="F112" t="s">
        <v>350</v>
      </c>
    </row>
    <row r="113" spans="3:6" x14ac:dyDescent="0.35">
      <c r="C113">
        <v>105</v>
      </c>
      <c r="D113" s="8" t="str">
        <f>HYPERLINK("#'Table 105'!A1", " Imagine you had to choose between the following options. Would you prefer to keep access to Google Search or go without access to Google Search for one month and get paid 100 kr? ")</f>
        <v xml:space="preserve"> Imagine you had to choose between the following options. Would you prefer to keep access to Google Search or go without access to Google Search for one month and get paid 100 kr? </v>
      </c>
      <c r="E113" s="14" t="str">
        <f>HYPERLINK("#'Full Results'!A859", "859")</f>
        <v>859</v>
      </c>
      <c r="F113" t="s">
        <v>350</v>
      </c>
    </row>
    <row r="114" spans="3:6" x14ac:dyDescent="0.35">
      <c r="C114">
        <v>106</v>
      </c>
      <c r="D114" s="8" t="str">
        <f>HYPERLINK("#'Table 106'!A1", " Imagine you had to choose between the following options. Would you prefer to keep access to Google Search or go without access to Google Search for one month and get paid 200 kr? ")</f>
        <v xml:space="preserve"> Imagine you had to choose between the following options. Would you prefer to keep access to Google Search or go without access to Google Search for one month and get paid 200 kr? </v>
      </c>
      <c r="E114" s="14" t="str">
        <f>HYPERLINK("#'Full Results'!A865", "865")</f>
        <v>865</v>
      </c>
      <c r="F114" t="s">
        <v>350</v>
      </c>
    </row>
    <row r="115" spans="3:6" x14ac:dyDescent="0.35">
      <c r="C115">
        <v>107</v>
      </c>
      <c r="D115" s="8" t="str">
        <f>HYPERLINK("#'Table 107'!A1", " Imagine you had to choose between the following options. Would you prefer to keep access to Google Search or go without access to Google Search for one month and get paid 500 kr? ")</f>
        <v xml:space="preserve"> Imagine you had to choose between the following options. Would you prefer to keep access to Google Search or go without access to Google Search for one month and get paid 500 kr? </v>
      </c>
      <c r="E115" s="14" t="str">
        <f>HYPERLINK("#'Full Results'!A871", "871")</f>
        <v>871</v>
      </c>
      <c r="F115" t="s">
        <v>350</v>
      </c>
    </row>
    <row r="116" spans="3:6" x14ac:dyDescent="0.35">
      <c r="C116">
        <v>108</v>
      </c>
      <c r="D116" s="8" t="str">
        <f>HYPERLINK("#'Table 108'!A1", " Imagine you had to choose between the following options. Would you prefer to keep access to Google Search or go without access to Google Search for one month and get paid 1000 kr? ")</f>
        <v xml:space="preserve"> Imagine you had to choose between the following options. Would you prefer to keep access to Google Search or go without access to Google Search for one month and get paid 1000 kr? </v>
      </c>
      <c r="E116" s="14" t="str">
        <f>HYPERLINK("#'Full Results'!A877", "877")</f>
        <v>877</v>
      </c>
      <c r="F116" t="s">
        <v>350</v>
      </c>
    </row>
    <row r="117" spans="3:6" x14ac:dyDescent="0.35">
      <c r="C117">
        <v>109</v>
      </c>
      <c r="D117" s="8" t="str">
        <f>HYPERLINK("#'Table 109'!A1", " Imagine you had to choose between the following options. Would you prefer to keep access to Google Search or go without access to Google Search for one month and get paid 2000 kr? ")</f>
        <v xml:space="preserve"> Imagine you had to choose between the following options. Would you prefer to keep access to Google Search or go without access to Google Search for one month and get paid 2000 kr? </v>
      </c>
      <c r="E117" s="14" t="str">
        <f>HYPERLINK("#'Full Results'!A883", "883")</f>
        <v>883</v>
      </c>
      <c r="F117" t="s">
        <v>350</v>
      </c>
    </row>
    <row r="118" spans="3:6" x14ac:dyDescent="0.35">
      <c r="C118">
        <v>110</v>
      </c>
      <c r="D118" s="8" t="str">
        <f>HYPERLINK("#'Table 110'!A1", " Imagine you had to choose between the following options. Would you prefer to keep access to Google Search or go without access to Google Search for one month and get paid 5000? ")</f>
        <v xml:space="preserve"> Imagine you had to choose between the following options. Would you prefer to keep access to Google Search or go without access to Google Search for one month and get paid 5000? </v>
      </c>
      <c r="E118" s="14" t="str">
        <f>HYPERLINK("#'Full Results'!A889", "889")</f>
        <v>889</v>
      </c>
      <c r="F118" t="s">
        <v>350</v>
      </c>
    </row>
    <row r="119" spans="3:6" x14ac:dyDescent="0.35">
      <c r="C119">
        <v>111</v>
      </c>
      <c r="D119" s="8" t="str">
        <f>HYPERLINK("#'Table 111'!A1", " Imagine you had to choose between the following options. Would you prefer to keep access to Google Maps or go without access to Google Maps for one month and get paid 5 kr? ")</f>
        <v xml:space="preserve"> Imagine you had to choose between the following options. Would you prefer to keep access to Google Maps or go without access to Google Maps for one month and get paid 5 kr? </v>
      </c>
      <c r="E119" s="14" t="str">
        <f>HYPERLINK("#'Full Results'!A895", "895")</f>
        <v>895</v>
      </c>
      <c r="F119" t="s">
        <v>350</v>
      </c>
    </row>
    <row r="120" spans="3:6" x14ac:dyDescent="0.35">
      <c r="C120">
        <v>112</v>
      </c>
      <c r="D120" s="8" t="str">
        <f>HYPERLINK("#'Table 112'!A1", " Imagine you had to choose between the following options. Would you prefer to keep access to Google Maps or go without access to Google Maps for one month and get paid 10 kr? ")</f>
        <v xml:space="preserve"> Imagine you had to choose between the following options. Would you prefer to keep access to Google Maps or go without access to Google Maps for one month and get paid 10 kr? </v>
      </c>
      <c r="E120" s="14" t="str">
        <f>HYPERLINK("#'Full Results'!A901", "901")</f>
        <v>901</v>
      </c>
      <c r="F120" t="s">
        <v>350</v>
      </c>
    </row>
    <row r="121" spans="3:6" x14ac:dyDescent="0.35">
      <c r="C121">
        <v>113</v>
      </c>
      <c r="D121" s="8" t="str">
        <f>HYPERLINK("#'Table 113'!A1", " Imagine you had to choose between the following options. Would you prefer to keep access to Google Maps or go without access to Google Maps for one month and get paid 25 kr? ")</f>
        <v xml:space="preserve"> Imagine you had to choose between the following options. Would you prefer to keep access to Google Maps or go without access to Google Maps for one month and get paid 25 kr? </v>
      </c>
      <c r="E121" s="14" t="str">
        <f>HYPERLINK("#'Full Results'!A907", "907")</f>
        <v>907</v>
      </c>
      <c r="F121" t="s">
        <v>350</v>
      </c>
    </row>
    <row r="122" spans="3:6" x14ac:dyDescent="0.35">
      <c r="C122">
        <v>114</v>
      </c>
      <c r="D122" s="8" t="str">
        <f>HYPERLINK("#'Table 114'!A1", " Imagine you had to choose between the following options. Would you prefer to keep access to Google Maps or go without access to Google Maps for one month and get paid 50 kr? ")</f>
        <v xml:space="preserve"> Imagine you had to choose between the following options. Would you prefer to keep access to Google Maps or go without access to Google Maps for one month and get paid 50 kr? </v>
      </c>
      <c r="E122" s="14" t="str">
        <f>HYPERLINK("#'Full Results'!A913", "913")</f>
        <v>913</v>
      </c>
      <c r="F122" t="s">
        <v>350</v>
      </c>
    </row>
    <row r="123" spans="3:6" x14ac:dyDescent="0.35">
      <c r="C123">
        <v>115</v>
      </c>
      <c r="D123" s="8" t="str">
        <f>HYPERLINK("#'Table 115'!A1", " Imagine you had to choose between the following options. Would you prefer to keep access to Google Maps or go without access to Google Maps for one month and get paid 100 kr? ")</f>
        <v xml:space="preserve"> Imagine you had to choose between the following options. Would you prefer to keep access to Google Maps or go without access to Google Maps for one month and get paid 100 kr? </v>
      </c>
      <c r="E123" s="14" t="str">
        <f>HYPERLINK("#'Full Results'!A919", "919")</f>
        <v>919</v>
      </c>
      <c r="F123" t="s">
        <v>350</v>
      </c>
    </row>
    <row r="124" spans="3:6" x14ac:dyDescent="0.35">
      <c r="C124">
        <v>116</v>
      </c>
      <c r="D124" s="8" t="str">
        <f>HYPERLINK("#'Table 116'!A1", " Imagine you had to choose between the following options. Would you prefer to keep access to Google Maps or go without access to Google Maps for one month and get paid 200 kr? ")</f>
        <v xml:space="preserve"> Imagine you had to choose between the following options. Would you prefer to keep access to Google Maps or go without access to Google Maps for one month and get paid 200 kr? </v>
      </c>
      <c r="E124" s="14" t="str">
        <f>HYPERLINK("#'Full Results'!A925", "925")</f>
        <v>925</v>
      </c>
      <c r="F124" t="s">
        <v>350</v>
      </c>
    </row>
    <row r="125" spans="3:6" x14ac:dyDescent="0.35">
      <c r="C125">
        <v>117</v>
      </c>
      <c r="D125" s="8" t="str">
        <f>HYPERLINK("#'Table 117'!A1", " Imagine you had to choose between the following options. Would you prefer to keep access to Google Maps or go without access to Google Maps for one month and get paid 500 kr? ")</f>
        <v xml:space="preserve"> Imagine you had to choose between the following options. Would you prefer to keep access to Google Maps or go without access to Google Maps for one month and get paid 500 kr? </v>
      </c>
      <c r="E125" s="14" t="str">
        <f>HYPERLINK("#'Full Results'!A931", "931")</f>
        <v>931</v>
      </c>
      <c r="F125" t="s">
        <v>350</v>
      </c>
    </row>
    <row r="126" spans="3:6" x14ac:dyDescent="0.35">
      <c r="C126">
        <v>118</v>
      </c>
      <c r="D126" s="8" t="str">
        <f>HYPERLINK("#'Table 118'!A1", " Imagine you had to choose between the following options. Would you prefer to keep access to Google Maps or go without access to Google Maps for one month and get paid 1000 kr? ")</f>
        <v xml:space="preserve"> Imagine you had to choose between the following options. Would you prefer to keep access to Google Maps or go without access to Google Maps for one month and get paid 1000 kr? </v>
      </c>
      <c r="E126" s="14" t="str">
        <f>HYPERLINK("#'Full Results'!A937", "937")</f>
        <v>937</v>
      </c>
      <c r="F126" t="s">
        <v>350</v>
      </c>
    </row>
    <row r="127" spans="3:6" x14ac:dyDescent="0.35">
      <c r="C127">
        <v>119</v>
      </c>
      <c r="D127" s="8" t="str">
        <f>HYPERLINK("#'Table 119'!A1", " Imagine you had to choose between the following options. Would you prefer to keep access to Google Maps or go without access to Google Maps for one month and get paid 2000 kr? ")</f>
        <v xml:space="preserve"> Imagine you had to choose between the following options. Would you prefer to keep access to Google Maps or go without access to Google Maps for one month and get paid 2000 kr? </v>
      </c>
      <c r="E127" s="14" t="str">
        <f>HYPERLINK("#'Full Results'!A943", "943")</f>
        <v>943</v>
      </c>
      <c r="F127" t="s">
        <v>350</v>
      </c>
    </row>
    <row r="128" spans="3:6" x14ac:dyDescent="0.35">
      <c r="C128">
        <v>120</v>
      </c>
      <c r="D128" s="8" t="str">
        <f>HYPERLINK("#'Table 120'!A1", " Imagine you had to choose between the following options. Would you prefer to keep access to Google Maps or go without access to Google Maps for one month and get paid 5000 kr? ")</f>
        <v xml:space="preserve"> Imagine you had to choose between the following options. Would you prefer to keep access to Google Maps or go without access to Google Maps for one month and get paid 5000 kr? </v>
      </c>
      <c r="E128" s="14" t="str">
        <f>HYPERLINK("#'Full Results'!A949", "949")</f>
        <v>949</v>
      </c>
      <c r="F128" t="s">
        <v>350</v>
      </c>
    </row>
    <row r="129" spans="3:6" x14ac:dyDescent="0.35">
      <c r="C129">
        <v>121</v>
      </c>
      <c r="D129" s="8" t="str">
        <f>HYPERLINK("#'Table 121'!A1", " Imagine you had to choose between the following options. Would you prefer to keep access to YouTube or go without access to YouTube for one month and get paid 5 kr? ")</f>
        <v xml:space="preserve"> Imagine you had to choose between the following options. Would you prefer to keep access to YouTube or go without access to YouTube for one month and get paid 5 kr? </v>
      </c>
      <c r="E129" s="14" t="str">
        <f>HYPERLINK("#'Full Results'!A955", "955")</f>
        <v>955</v>
      </c>
      <c r="F129" t="s">
        <v>350</v>
      </c>
    </row>
    <row r="130" spans="3:6" x14ac:dyDescent="0.35">
      <c r="C130">
        <v>122</v>
      </c>
      <c r="D130" s="8" t="str">
        <f>HYPERLINK("#'Table 122'!A1", " Imagine you had to choose between the following options. Would you prefer to keep access to YouTube or go without access to YouTube for one month and get paid 10 kr? ")</f>
        <v xml:space="preserve"> Imagine you had to choose between the following options. Would you prefer to keep access to YouTube or go without access to YouTube for one month and get paid 10 kr? </v>
      </c>
      <c r="E130" s="14" t="str">
        <f>HYPERLINK("#'Full Results'!A961", "961")</f>
        <v>961</v>
      </c>
      <c r="F130" t="s">
        <v>350</v>
      </c>
    </row>
    <row r="131" spans="3:6" x14ac:dyDescent="0.35">
      <c r="C131">
        <v>123</v>
      </c>
      <c r="D131" s="8" t="str">
        <f>HYPERLINK("#'Table 123'!A1", " Imagine you had to choose between the following options. Would you prefer to keep access to YouTube or go without access to YouTube for one month and get paid 25 kr? ")</f>
        <v xml:space="preserve"> Imagine you had to choose between the following options. Would you prefer to keep access to YouTube or go without access to YouTube for one month and get paid 25 kr? </v>
      </c>
      <c r="E131" s="14" t="str">
        <f>HYPERLINK("#'Full Results'!A967", "967")</f>
        <v>967</v>
      </c>
      <c r="F131" t="s">
        <v>350</v>
      </c>
    </row>
    <row r="132" spans="3:6" x14ac:dyDescent="0.35">
      <c r="C132">
        <v>124</v>
      </c>
      <c r="D132" s="8" t="str">
        <f>HYPERLINK("#'Table 124'!A1", " Imagine you had to choose between the following options. Would you prefer to keep access to YouTube or go without access to YouTube for one month and get paid 50 kr? ")</f>
        <v xml:space="preserve"> Imagine you had to choose between the following options. Would you prefer to keep access to YouTube or go without access to YouTube for one month and get paid 50 kr? </v>
      </c>
      <c r="E132" s="14" t="str">
        <f>HYPERLINK("#'Full Results'!A973", "973")</f>
        <v>973</v>
      </c>
      <c r="F132" t="s">
        <v>350</v>
      </c>
    </row>
    <row r="133" spans="3:6" x14ac:dyDescent="0.35">
      <c r="C133">
        <v>125</v>
      </c>
      <c r="D133" s="8" t="str">
        <f>HYPERLINK("#'Table 125'!A1", " Imagine you had to choose between the following options. Would you prefer to keep access to YouTube or go without access to YouTube for one month and get paid 100 kr? ")</f>
        <v xml:space="preserve"> Imagine you had to choose between the following options. Would you prefer to keep access to YouTube or go without access to YouTube for one month and get paid 100 kr? </v>
      </c>
      <c r="E133" s="14" t="str">
        <f>HYPERLINK("#'Full Results'!A979", "979")</f>
        <v>979</v>
      </c>
      <c r="F133" t="s">
        <v>350</v>
      </c>
    </row>
    <row r="134" spans="3:6" x14ac:dyDescent="0.35">
      <c r="C134">
        <v>126</v>
      </c>
      <c r="D134" s="8" t="str">
        <f>HYPERLINK("#'Table 126'!A1", " Imagine you had to choose between the following options. Would you prefer to keep access to YouTube or go without access to YouTube for one month and get paid 200 kr? ")</f>
        <v xml:space="preserve"> Imagine you had to choose between the following options. Would you prefer to keep access to YouTube or go without access to YouTube for one month and get paid 200 kr? </v>
      </c>
      <c r="E134" s="14" t="str">
        <f>HYPERLINK("#'Full Results'!A985", "985")</f>
        <v>985</v>
      </c>
      <c r="F134" t="s">
        <v>350</v>
      </c>
    </row>
    <row r="135" spans="3:6" x14ac:dyDescent="0.35">
      <c r="C135">
        <v>127</v>
      </c>
      <c r="D135" s="8" t="str">
        <f>HYPERLINK("#'Table 127'!A1", " Imagine you had to choose between the following options. Would you prefer to keep access to YouTube or go without access to YouTube for one month and get paid 500 kr? ")</f>
        <v xml:space="preserve"> Imagine you had to choose between the following options. Would you prefer to keep access to YouTube or go without access to YouTube for one month and get paid 500 kr? </v>
      </c>
      <c r="E135" s="14" t="str">
        <f>HYPERLINK("#'Full Results'!A991", "991")</f>
        <v>991</v>
      </c>
      <c r="F135" t="s">
        <v>350</v>
      </c>
    </row>
    <row r="136" spans="3:6" x14ac:dyDescent="0.35">
      <c r="C136">
        <v>128</v>
      </c>
      <c r="D136" s="8" t="str">
        <f>HYPERLINK("#'Table 128'!A1", " Imagine you had to choose between the following options. Would you prefer to keep access to YouTube or go without access to YouTube for one month and get paid 1000 kr? ")</f>
        <v xml:space="preserve"> Imagine you had to choose between the following options. Would you prefer to keep access to YouTube or go without access to YouTube for one month and get paid 1000 kr? </v>
      </c>
      <c r="E136" s="14" t="str">
        <f>HYPERLINK("#'Full Results'!A997", "997")</f>
        <v>997</v>
      </c>
      <c r="F136" t="s">
        <v>350</v>
      </c>
    </row>
    <row r="137" spans="3:6" x14ac:dyDescent="0.35">
      <c r="C137">
        <v>129</v>
      </c>
      <c r="D137" s="8" t="str">
        <f>HYPERLINK("#'Table 129'!A1", " Imagine you had to choose between the following options. Would you prefer to keep access to YouTube or go without access to YouTube for one month and get paid 2000 kr? ")</f>
        <v xml:space="preserve"> Imagine you had to choose between the following options. Would you prefer to keep access to YouTube or go without access to YouTube for one month and get paid 2000 kr? </v>
      </c>
      <c r="E137" s="14" t="str">
        <f>HYPERLINK("#'Full Results'!A1003", "1003")</f>
        <v>1003</v>
      </c>
      <c r="F137" t="s">
        <v>350</v>
      </c>
    </row>
    <row r="138" spans="3:6" x14ac:dyDescent="0.35">
      <c r="C138">
        <v>130</v>
      </c>
      <c r="D138" s="8" t="str">
        <f>HYPERLINK("#'Table 130'!A1", " Imagine you had to choose between the following options. Would you prefer to keep access to YouTube or go without access to YouTube for one month and get paid 5000 kr? ")</f>
        <v xml:space="preserve"> Imagine you had to choose between the following options. Would you prefer to keep access to YouTube or go without access to YouTube for one month and get paid 5000 kr? </v>
      </c>
      <c r="E138" s="14" t="str">
        <f>HYPERLINK("#'Full Results'!A1009", "1009")</f>
        <v>1009</v>
      </c>
      <c r="F138" t="s">
        <v>350</v>
      </c>
    </row>
    <row r="139" spans="3:6" x14ac:dyDescent="0.35">
      <c r="C139">
        <v>131</v>
      </c>
      <c r="D139" s="8" t="str">
        <f>HYPERLINK("#'Table 131'!A1", " Imagine you had to choose between the following options. Would you prefer to keep access to Gmail or go without access to Gmail for one month and get paid 5 kr? ")</f>
        <v xml:space="preserve"> Imagine you had to choose between the following options. Would you prefer to keep access to Gmail or go without access to Gmail for one month and get paid 5 kr? </v>
      </c>
      <c r="E139" s="14" t="str">
        <f>HYPERLINK("#'Full Results'!A1015", "1015")</f>
        <v>1015</v>
      </c>
      <c r="F139" t="s">
        <v>350</v>
      </c>
    </row>
    <row r="140" spans="3:6" x14ac:dyDescent="0.35">
      <c r="C140">
        <v>132</v>
      </c>
      <c r="D140" s="8" t="str">
        <f>HYPERLINK("#'Table 132'!A1", " Imagine you had to choose between the following options. Would you prefer to keep access to Gmail or go without access to Gmail for one month and get paid 10 kr? ")</f>
        <v xml:space="preserve"> Imagine you had to choose between the following options. Would you prefer to keep access to Gmail or go without access to Gmail for one month and get paid 10 kr? </v>
      </c>
      <c r="E140" s="14" t="str">
        <f>HYPERLINK("#'Full Results'!A1021", "1021")</f>
        <v>1021</v>
      </c>
      <c r="F140" t="s">
        <v>350</v>
      </c>
    </row>
    <row r="141" spans="3:6" x14ac:dyDescent="0.35">
      <c r="C141">
        <v>133</v>
      </c>
      <c r="D141" s="8" t="str">
        <f>HYPERLINK("#'Table 133'!A1", " Imagine you had to choose between the following options. Would you prefer to keep access to Gmail or go without access to Gmail for one month and get paid 25 kr? ")</f>
        <v xml:space="preserve"> Imagine you had to choose between the following options. Would you prefer to keep access to Gmail or go without access to Gmail for one month and get paid 25 kr? </v>
      </c>
      <c r="E141" s="14" t="str">
        <f>HYPERLINK("#'Full Results'!A1027", "1027")</f>
        <v>1027</v>
      </c>
      <c r="F141" t="s">
        <v>350</v>
      </c>
    </row>
    <row r="142" spans="3:6" x14ac:dyDescent="0.35">
      <c r="C142">
        <v>134</v>
      </c>
      <c r="D142" s="8" t="str">
        <f>HYPERLINK("#'Table 134'!A1", " Imagine you had to choose between the following options. Would you prefer to keep access to Gmail or go without access to Gmail for one month and get paid 50 kr? ")</f>
        <v xml:space="preserve"> Imagine you had to choose between the following options. Would you prefer to keep access to Gmail or go without access to Gmail for one month and get paid 50 kr? </v>
      </c>
      <c r="E142" s="14" t="str">
        <f>HYPERLINK("#'Full Results'!A1033", "1033")</f>
        <v>1033</v>
      </c>
      <c r="F142" t="s">
        <v>350</v>
      </c>
    </row>
    <row r="143" spans="3:6" x14ac:dyDescent="0.35">
      <c r="C143">
        <v>135</v>
      </c>
      <c r="D143" s="8" t="str">
        <f>HYPERLINK("#'Table 135'!A1", " Imagine you had to choose between the following options. Would you prefer to keep access to Gmail or go without access to Gmail for one month and get paid 100 kr? ")</f>
        <v xml:space="preserve"> Imagine you had to choose between the following options. Would you prefer to keep access to Gmail or go without access to Gmail for one month and get paid 100 kr? </v>
      </c>
      <c r="E143" s="14" t="str">
        <f>HYPERLINK("#'Full Results'!A1039", "1039")</f>
        <v>1039</v>
      </c>
      <c r="F143" t="s">
        <v>350</v>
      </c>
    </row>
    <row r="144" spans="3:6" x14ac:dyDescent="0.35">
      <c r="C144">
        <v>136</v>
      </c>
      <c r="D144" s="8" t="str">
        <f>HYPERLINK("#'Table 136'!A1", " Imagine you had to choose between the following options. Would you prefer to keep access to Gmail or go without access to Gmail for one month and get paid 200 kr? ")</f>
        <v xml:space="preserve"> Imagine you had to choose between the following options. Would you prefer to keep access to Gmail or go without access to Gmail for one month and get paid 200 kr? </v>
      </c>
      <c r="E144" s="14" t="str">
        <f>HYPERLINK("#'Full Results'!A1045", "1045")</f>
        <v>1045</v>
      </c>
      <c r="F144" t="s">
        <v>350</v>
      </c>
    </row>
    <row r="145" spans="3:6" x14ac:dyDescent="0.35">
      <c r="C145">
        <v>137</v>
      </c>
      <c r="D145" s="8" t="str">
        <f>HYPERLINK("#'Table 137'!A1", " Imagine you had to choose between the following options. Would you prefer to keep access to Gmail or go without access to Gmail for one month and get paid 500 kr? ")</f>
        <v xml:space="preserve"> Imagine you had to choose between the following options. Would you prefer to keep access to Gmail or go without access to Gmail for one month and get paid 500 kr? </v>
      </c>
      <c r="E145" s="14" t="str">
        <f>HYPERLINK("#'Full Results'!A1051", "1051")</f>
        <v>1051</v>
      </c>
      <c r="F145" t="s">
        <v>350</v>
      </c>
    </row>
    <row r="146" spans="3:6" x14ac:dyDescent="0.35">
      <c r="C146">
        <v>138</v>
      </c>
      <c r="D146" s="8" t="str">
        <f>HYPERLINK("#'Table 138'!A1", " Imagine you had to choose between the following options. Would you prefer to keep access to Gmail or go without access to Gmail for one month and get paid 1000 kr? ")</f>
        <v xml:space="preserve"> Imagine you had to choose between the following options. Would you prefer to keep access to Gmail or go without access to Gmail for one month and get paid 1000 kr? </v>
      </c>
      <c r="E146" s="14" t="str">
        <f>HYPERLINK("#'Full Results'!A1057", "1057")</f>
        <v>1057</v>
      </c>
      <c r="F146" t="s">
        <v>350</v>
      </c>
    </row>
    <row r="147" spans="3:6" x14ac:dyDescent="0.35">
      <c r="C147">
        <v>139</v>
      </c>
      <c r="D147" s="8" t="str">
        <f>HYPERLINK("#'Table 139'!A1", " Imagine you had to choose between the following options. Would you prefer to keep access to Gmail or go without access to Gmail for one month and get paid 2000 kr? ")</f>
        <v xml:space="preserve"> Imagine you had to choose between the following options. Would you prefer to keep access to Gmail or go without access to Gmail for one month and get paid 2000 kr? </v>
      </c>
      <c r="E147" s="14" t="str">
        <f>HYPERLINK("#'Full Results'!A1063", "1063")</f>
        <v>1063</v>
      </c>
      <c r="F147" t="s">
        <v>350</v>
      </c>
    </row>
    <row r="148" spans="3:6" x14ac:dyDescent="0.35">
      <c r="C148">
        <v>140</v>
      </c>
      <c r="D148" s="8" t="str">
        <f>HYPERLINK("#'Table 140'!A1", " Imagine you had to choose between the following options. Would you prefer to keep access to Gmail or go without access to Gmail for one month and get paid 5000 kr? ")</f>
        <v xml:space="preserve"> Imagine you had to choose between the following options. Would you prefer to keep access to Gmail or go without access to Gmail for one month and get paid 5000 kr? </v>
      </c>
      <c r="E148" s="14" t="str">
        <f>HYPERLINK("#'Full Results'!A1069", "1069")</f>
        <v>1069</v>
      </c>
      <c r="F148" t="s">
        <v>350</v>
      </c>
    </row>
    <row r="149" spans="3:6" x14ac:dyDescent="0.35">
      <c r="C149">
        <v>141</v>
      </c>
      <c r="D149" s="8" t="str">
        <f>HYPERLINK("#'Table 141'!A1",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49" s="14" t="str">
        <f>HYPERLINK("#'Full Results'!A1075", "1075")</f>
        <v>1075</v>
      </c>
      <c r="F149" t="s">
        <v>350</v>
      </c>
    </row>
    <row r="150" spans="3:6" x14ac:dyDescent="0.35">
      <c r="C150">
        <v>142</v>
      </c>
      <c r="D150" s="8" t="str">
        <f>HYPERLINK("#'Table 142'!A1",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0" s="14" t="str">
        <f>HYPERLINK("#'Full Results'!A1081", "1081")</f>
        <v>1081</v>
      </c>
      <c r="F150" t="s">
        <v>350</v>
      </c>
    </row>
    <row r="151" spans="3:6" x14ac:dyDescent="0.35">
      <c r="C151">
        <v>143</v>
      </c>
      <c r="D151" s="8" t="str">
        <f>HYPERLINK("#'Table 143'!A1",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1" s="14" t="str">
        <f>HYPERLINK("#'Full Results'!A1087", "1087")</f>
        <v>1087</v>
      </c>
      <c r="F151" t="s">
        <v>350</v>
      </c>
    </row>
    <row r="152" spans="3:6" x14ac:dyDescent="0.35">
      <c r="C152">
        <v>144</v>
      </c>
      <c r="D152" s="8" t="str">
        <f>HYPERLINK("#'Table 144'!A1",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2" s="14" t="str">
        <f>HYPERLINK("#'Full Results'!A1093", "1093")</f>
        <v>1093</v>
      </c>
      <c r="F152" t="s">
        <v>350</v>
      </c>
    </row>
    <row r="153" spans="3:6" x14ac:dyDescent="0.35">
      <c r="C153">
        <v>145</v>
      </c>
      <c r="D153" s="8" t="str">
        <f>HYPERLINK("#'Table 145'!A1",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3" s="14" t="str">
        <f>HYPERLINK("#'Full Results'!A1099", "1099")</f>
        <v>1099</v>
      </c>
      <c r="F153" t="s">
        <v>350</v>
      </c>
    </row>
    <row r="154" spans="3:6" x14ac:dyDescent="0.35">
      <c r="C154">
        <v>146</v>
      </c>
      <c r="D154" s="8" t="str">
        <f>HYPERLINK("#'Table 146'!A1",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4" s="14" t="str">
        <f>HYPERLINK("#'Full Results'!A1105", "1105")</f>
        <v>1105</v>
      </c>
      <c r="F154" t="s">
        <v>350</v>
      </c>
    </row>
    <row r="155" spans="3:6" x14ac:dyDescent="0.35">
      <c r="C155">
        <v>147</v>
      </c>
      <c r="D155" s="8" t="str">
        <f>HYPERLINK("#'Table 147'!A1",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5" s="14" t="str">
        <f>HYPERLINK("#'Full Results'!A1111", "1111")</f>
        <v>1111</v>
      </c>
      <c r="F155" t="s">
        <v>350</v>
      </c>
    </row>
    <row r="156" spans="3:6" x14ac:dyDescent="0.35">
      <c r="C156">
        <v>148</v>
      </c>
      <c r="D156" s="8" t="str">
        <f>HYPERLINK("#'Table 148'!A1", " Imagine you had to choose between the following options. Would you prefer to keep access to Google Workspace (Google Docs, Sheets, Slides and Drive) or go without access to Google Workspace (Google Docs, Sheets, Slides and Drive)for one month an...")</f>
        <v xml:space="preserve"> Imagine you had to choose between the following options. Would you prefer to keep access to Google Workspace (Google Docs, Sheets, Slides and Drive) or go without access to Google Workspace (Google Docs, Sheets, Slides and Drive)for one month an...</v>
      </c>
      <c r="E156" s="14" t="str">
        <f>HYPERLINK("#'Full Results'!A1117", "1117")</f>
        <v>1117</v>
      </c>
      <c r="F156" t="s">
        <v>350</v>
      </c>
    </row>
    <row r="157" spans="3:6" x14ac:dyDescent="0.35">
      <c r="C157">
        <v>149</v>
      </c>
      <c r="D157" s="8" t="str">
        <f>HYPERLINK("#'Table 149'!A1",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7" s="14" t="str">
        <f>HYPERLINK("#'Full Results'!A1123", "1123")</f>
        <v>1123</v>
      </c>
      <c r="F157" t="s">
        <v>350</v>
      </c>
    </row>
    <row r="158" spans="3:6" x14ac:dyDescent="0.35">
      <c r="C158">
        <v>150</v>
      </c>
      <c r="D158" s="8" t="str">
        <f>HYPERLINK("#'Table 150'!A1",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8" s="14" t="str">
        <f>HYPERLINK("#'Full Results'!A1129", "1129")</f>
        <v>1129</v>
      </c>
      <c r="F158" t="s">
        <v>350</v>
      </c>
    </row>
    <row r="159" spans="3:6" x14ac:dyDescent="0.35">
      <c r="C159">
        <v>151</v>
      </c>
      <c r="D159" s="8" t="str">
        <f>HYPERLINK("#'Table 151'!A1", "Which of the following types of content do you or your household currently have paid subscriptions for?Please select all that apply")</f>
        <v>Which of the following types of content do you or your household currently have paid subscriptions for?Please select all that apply</v>
      </c>
      <c r="E159" s="14" t="str">
        <f>HYPERLINK("#'Full Results'!A1135", "1135")</f>
        <v>1135</v>
      </c>
      <c r="F159" t="s">
        <v>65</v>
      </c>
    </row>
    <row r="160" spans="3:6" x14ac:dyDescent="0.35">
      <c r="C160">
        <v>152</v>
      </c>
      <c r="D160" s="8" t="str">
        <f>HYPERLINK("#'Table 152'!A1", "And which of the following types of content would you or your household definitely NOT pay for?Please select all that apply.")</f>
        <v>And which of the following types of content would you or your household definitely NOT pay for?Please select all that apply.</v>
      </c>
      <c r="E160" s="14" t="str">
        <f>HYPERLINK("#'Full Results'!A1150", "1150")</f>
        <v>1150</v>
      </c>
      <c r="F160" t="s">
        <v>65</v>
      </c>
    </row>
    <row r="161" spans="3:6" x14ac:dyDescent="0.35">
      <c r="C161">
        <v>153</v>
      </c>
      <c r="D161" s="8" t="str">
        <f>HYPERLINK("#'Table 153'!A1", "Which, if any, of the following products do you think have been the most helpful innovations of the last thirty years?Please select up to ten.")</f>
        <v>Which, if any, of the following products do you think have been the most helpful innovations of the last thirty years?Please select up to ten.</v>
      </c>
      <c r="E161" s="14" t="str">
        <f>HYPERLINK("#'Full Results'!A1165", "1165")</f>
        <v>1165</v>
      </c>
      <c r="F161" t="s">
        <v>65</v>
      </c>
    </row>
    <row r="162" spans="3:6" x14ac:dyDescent="0.35">
      <c r="C162">
        <v>154</v>
      </c>
      <c r="D162" s="8" t="str">
        <f>HYPERLINK("#'Table 154'!A1", " Overall, how familiar are you with Google’s work with AI?")</f>
        <v xml:space="preserve"> Overall, how familiar are you with Google’s work with AI?</v>
      </c>
      <c r="E162" s="14" t="str">
        <f>HYPERLINK("#'Full Results'!A1203", "1203")</f>
        <v>1203</v>
      </c>
      <c r="F162" t="s">
        <v>65</v>
      </c>
    </row>
    <row r="163" spans="3:6" x14ac:dyDescent="0.35">
      <c r="C163">
        <v>155</v>
      </c>
      <c r="D163" s="8" t="str">
        <f>HYPERLINK("#'Table 155'!A1", "Grid Summary: As far as you are aware, in your opinion are the following phrases good or bad descriptions of Google’s work with AI?")</f>
        <v>Grid Summary: As far as you are aware, in your opinion are the following phrases good or bad descriptions of Google’s work with AI?</v>
      </c>
      <c r="E163" s="7"/>
      <c r="F163" t="s">
        <v>65</v>
      </c>
    </row>
    <row r="164" spans="3:6" x14ac:dyDescent="0.35">
      <c r="C164">
        <v>156</v>
      </c>
      <c r="D164" s="8" t="str">
        <f>HYPERLINK("#'Table 156'!A1", "As far as you are aware, in your opinion are the following phrases good or bad descriptions of Google’s work with AI?: World leader")</f>
        <v>As far as you are aware, in your opinion are the following phrases good or bad descriptions of Google’s work with AI?: World leader</v>
      </c>
      <c r="E164" s="14" t="str">
        <f>HYPERLINK("#'Full Results'!A1212", "1212")</f>
        <v>1212</v>
      </c>
      <c r="F164" t="s">
        <v>65</v>
      </c>
    </row>
    <row r="165" spans="3:6" x14ac:dyDescent="0.35">
      <c r="C165">
        <v>157</v>
      </c>
      <c r="D165" s="8" t="str">
        <f>HYPERLINK("#'Table 157'!A1", "As far as you are aware, in your opinion are the following phrases good or bad descriptions of Google’s work with AI?: Responsible approach")</f>
        <v>As far as you are aware, in your opinion are the following phrases good or bad descriptions of Google’s work with AI?: Responsible approach</v>
      </c>
      <c r="E165" s="14" t="str">
        <f>HYPERLINK("#'Full Results'!A1221", "1221")</f>
        <v>1221</v>
      </c>
      <c r="F165" t="s">
        <v>65</v>
      </c>
    </row>
    <row r="166" spans="3:6" x14ac:dyDescent="0.35">
      <c r="C166">
        <v>158</v>
      </c>
      <c r="D166" s="8" t="str">
        <f>HYPERLINK("#'Table 158'!A1", "As far as you are aware, in your opinion are the following phrases good or bad descriptions of Google’s work with AI?: Bold approach")</f>
        <v>As far as you are aware, in your opinion are the following phrases good or bad descriptions of Google’s work with AI?: Bold approach</v>
      </c>
      <c r="E166" s="14" t="str">
        <f>HYPERLINK("#'Full Results'!A1230", "1230")</f>
        <v>1230</v>
      </c>
      <c r="F166" t="s">
        <v>65</v>
      </c>
    </row>
    <row r="167" spans="3:6" x14ac:dyDescent="0.35">
      <c r="C167">
        <v>159</v>
      </c>
      <c r="D167" s="8" t="str">
        <f>HYPERLINK("#'Table 159'!A1", "As far as you are aware, in your opinion are the following phrases good or bad descriptions of Google’s work with AI?: Safe approach")</f>
        <v>As far as you are aware, in your opinion are the following phrases good or bad descriptions of Google’s work with AI?: Safe approach</v>
      </c>
      <c r="E167" s="14" t="str">
        <f>HYPERLINK("#'Full Results'!A1239", "1239")</f>
        <v>1239</v>
      </c>
      <c r="F167" t="s">
        <v>65</v>
      </c>
    </row>
    <row r="168" spans="3:6" x14ac:dyDescent="0.35">
      <c r="C168">
        <v>160</v>
      </c>
      <c r="D168" s="8" t="str">
        <f>HYPERLINK("#'Table 160'!A1", "As far as you are aware, in your opinion are the following phrases good or bad descriptions of Google’s work with AI?: Transparent")</f>
        <v>As far as you are aware, in your opinion are the following phrases good or bad descriptions of Google’s work with AI?: Transparent</v>
      </c>
      <c r="E168" s="14" t="str">
        <f>HYPERLINK("#'Full Results'!A1248", "1248")</f>
        <v>1248</v>
      </c>
      <c r="F168" t="s">
        <v>65</v>
      </c>
    </row>
    <row r="169" spans="3:6" x14ac:dyDescent="0.35">
      <c r="C169">
        <v>161</v>
      </c>
      <c r="D169" s="8" t="str">
        <f>HYPERLINK("#'Table 161'!A1", "As far as you are aware, in your opinion are the following phrases good or bad descriptions of Google’s work with AI?: Prevents AI misuse or harm")</f>
        <v>As far as you are aware, in your opinion are the following phrases good or bad descriptions of Google’s work with AI?: Prevents AI misuse or harm</v>
      </c>
      <c r="E169" s="14" t="str">
        <f>HYPERLINK("#'Full Results'!A1257", "1257")</f>
        <v>1257</v>
      </c>
      <c r="F169" t="s">
        <v>65</v>
      </c>
    </row>
    <row r="170" spans="3:6" x14ac:dyDescent="0.35">
      <c r="C170">
        <v>162</v>
      </c>
      <c r="D170" s="8" t="str">
        <f>HYPERLINK("#'Table 162'!A1", "As far as you are aware, in your opinion are the following phrases good or bad descriptions of Google’s work with AI?: Follows clear guidelines for ethical AI development and release")</f>
        <v>As far as you are aware, in your opinion are the following phrases good or bad descriptions of Google’s work with AI?: Follows clear guidelines for ethical AI development and release</v>
      </c>
      <c r="E170" s="14" t="str">
        <f>HYPERLINK("#'Full Results'!A1266", "1266")</f>
        <v>1266</v>
      </c>
      <c r="F170" t="s">
        <v>65</v>
      </c>
    </row>
    <row r="171" spans="3:6" x14ac:dyDescent="0.35">
      <c r="C171">
        <v>163</v>
      </c>
      <c r="D171" s="8" t="str">
        <f>HYPERLINK("#'Table 163'!A1", "As far as you are aware, in your opinion are the following phrases good or bad descriptions of Google’s work with AI?: Unbiased")</f>
        <v>As far as you are aware, in your opinion are the following phrases good or bad descriptions of Google’s work with AI?: Unbiased</v>
      </c>
      <c r="E171" s="14" t="str">
        <f>HYPERLINK("#'Full Results'!A1275", "1275")</f>
        <v>1275</v>
      </c>
      <c r="F171" t="s">
        <v>65</v>
      </c>
    </row>
    <row r="172" spans="3:6" x14ac:dyDescent="0.35">
      <c r="C172">
        <v>164</v>
      </c>
      <c r="D172" s="8" t="str">
        <f>HYPERLINK("#'Table 164'!A1", "As far as you are aware, in your opinion are the following phrases good or bad descriptions of Google’s work with AI?: Reckless")</f>
        <v>As far as you are aware, in your opinion are the following phrases good or bad descriptions of Google’s work with AI?: Reckless</v>
      </c>
      <c r="E172" s="14" t="str">
        <f>HYPERLINK("#'Full Results'!A1284", "1284")</f>
        <v>1284</v>
      </c>
      <c r="F172" t="s">
        <v>65</v>
      </c>
    </row>
    <row r="173" spans="3:6" x14ac:dyDescent="0.35">
      <c r="C173">
        <v>165</v>
      </c>
      <c r="D173" s="8" t="str">
        <f>HYPERLINK("#'Table 165'!A1", "As far as you are aware, in your opinion are the following phrases good or bad descriptions of Google’s work with AI?: Slow")</f>
        <v>As far as you are aware, in your opinion are the following phrases good or bad descriptions of Google’s work with AI?: Slow</v>
      </c>
      <c r="E173" s="14" t="str">
        <f>HYPERLINK("#'Full Results'!A1293", "1293")</f>
        <v>1293</v>
      </c>
      <c r="F173" t="s">
        <v>65</v>
      </c>
    </row>
    <row r="174" spans="3:6" x14ac:dyDescent="0.35">
      <c r="C174">
        <v>166</v>
      </c>
      <c r="D174" s="8" t="str">
        <f>HYPERLINK("#'Table 166'!A1", "Grid Summary: To what extent do you agree or disagree with the following?")</f>
        <v>Grid Summary: To what extent do you agree or disagree with the following?</v>
      </c>
      <c r="E174" s="7"/>
      <c r="F174" t="s">
        <v>65</v>
      </c>
    </row>
    <row r="175" spans="3:6" x14ac:dyDescent="0.35">
      <c r="C175">
        <v>167</v>
      </c>
      <c r="D175" s="8" t="str">
        <f>HYPERLINK("#'Table 167'!A1", "To what extent do you agree or disagree with the following?: Google services help me to stay safe when using the internet")</f>
        <v>To what extent do you agree or disagree with the following?: Google services help me to stay safe when using the internet</v>
      </c>
      <c r="E175" s="14" t="str">
        <f>HYPERLINK("#'Full Results'!A1302", "1302")</f>
        <v>1302</v>
      </c>
      <c r="F175" t="s">
        <v>65</v>
      </c>
    </row>
    <row r="176" spans="3:6" x14ac:dyDescent="0.35">
      <c r="C176">
        <v>168</v>
      </c>
      <c r="D176" s="8" t="str">
        <f>HYPERLINK("#'Table 168'!A1", "To what extent do you agree or disagree with the following?: Google Maps helps me to make more sustainable travel choices")</f>
        <v>To what extent do you agree or disagree with the following?: Google Maps helps me to make more sustainable travel choices</v>
      </c>
      <c r="E176" s="14" t="str">
        <f>HYPERLINK("#'Full Results'!A1314", "1314")</f>
        <v>1314</v>
      </c>
      <c r="F176" t="s">
        <v>350</v>
      </c>
    </row>
    <row r="177" spans="3:6" x14ac:dyDescent="0.35">
      <c r="C177">
        <v>169</v>
      </c>
      <c r="D177" s="8" t="str">
        <f>HYPERLINK("#'Table 169'!A1", " You said that you expect to use AI tools at your job in the future, or already use AI tools for your job. Do you think this will make you more or less productive?")</f>
        <v xml:space="preserve"> You said that you expect to use AI tools at your job in the future, or already use AI tools for your job. Do you think this will make you more or less productive?</v>
      </c>
      <c r="E177" s="14" t="str">
        <f>HYPERLINK("#'Full Results'!A1326", "1326")</f>
        <v>1326</v>
      </c>
      <c r="F177" t="s">
        <v>538</v>
      </c>
    </row>
    <row r="178" spans="3:6" x14ac:dyDescent="0.35">
      <c r="C178">
        <v>170</v>
      </c>
      <c r="D178" s="8" t="str">
        <f>HYPERLINK("#'Table 170'!A1", "Grid Summary: Thinking back to your last full day of work, how long did you have to spend doing the following types of task?")</f>
        <v>Grid Summary: Thinking back to your last full day of work, how long did you have to spend doing the following types of task?</v>
      </c>
      <c r="E178" s="7"/>
      <c r="F178" t="s">
        <v>223</v>
      </c>
    </row>
    <row r="179" spans="3:6" x14ac:dyDescent="0.35">
      <c r="C179">
        <v>171</v>
      </c>
      <c r="D179" s="8" t="str">
        <f>HYPERLINK("#'Table 171'!A1", "Thinking back to your last full day of work, how long did you have to spend doing the following types of task?: Writing or reading email	 ")</f>
        <v xml:space="preserve">Thinking back to your last full day of work, how long did you have to spend doing the following types of task?: Writing or reading email	 </v>
      </c>
      <c r="E179" s="14" t="str">
        <f>HYPERLINK("#'Full Results'!A1335", "1335")</f>
        <v>1335</v>
      </c>
      <c r="F179" t="s">
        <v>223</v>
      </c>
    </row>
    <row r="180" spans="3:6" x14ac:dyDescent="0.35">
      <c r="C180">
        <v>172</v>
      </c>
      <c r="D180" s="8" t="str">
        <f>HYPERLINK("#'Table 172'!A1", "Thinking back to your last full day of work, how long did you have to spend doing the following types of task?: Researching a topic online	 ")</f>
        <v xml:space="preserve">Thinking back to your last full day of work, how long did you have to spend doing the following types of task?: Researching a topic online	 </v>
      </c>
      <c r="E180" s="14" t="str">
        <f>HYPERLINK("#'Full Results'!A1346", "1346")</f>
        <v>1346</v>
      </c>
      <c r="F180" t="s">
        <v>223</v>
      </c>
    </row>
    <row r="181" spans="3:6" x14ac:dyDescent="0.35">
      <c r="C181">
        <v>173</v>
      </c>
      <c r="D181" s="8" t="str">
        <f>HYPERLINK("#'Table 173'!A1", "Thinking back to your last full day of work, how long did you have to spend doing the following types of task?: Writing or editing a document")</f>
        <v>Thinking back to your last full day of work, how long did you have to spend doing the following types of task?: Writing or editing a document</v>
      </c>
      <c r="E181" s="14" t="str">
        <f>HYPERLINK("#'Full Results'!A1357", "1357")</f>
        <v>1357</v>
      </c>
      <c r="F181" t="s">
        <v>223</v>
      </c>
    </row>
    <row r="182" spans="3:6" x14ac:dyDescent="0.35">
      <c r="C182">
        <v>174</v>
      </c>
      <c r="D182" s="8" t="str">
        <f>HYPERLINK("#'Table 174'!A1", "Thinking back to your last full day of work, how long did you have to spend doing the following types of task?: Creating or analysing a spreadsheet")</f>
        <v>Thinking back to your last full day of work, how long did you have to spend doing the following types of task?: Creating or analysing a spreadsheet</v>
      </c>
      <c r="E182" s="14" t="str">
        <f>HYPERLINK("#'Full Results'!A1368", "1368")</f>
        <v>1368</v>
      </c>
      <c r="F182" t="s">
        <v>223</v>
      </c>
    </row>
    <row r="183" spans="3:6" x14ac:dyDescent="0.35">
      <c r="C183">
        <v>175</v>
      </c>
      <c r="D183" s="8" t="str">
        <f>HYPERLINK("#'Table 175'!A1", "Thinking back to your last full day of work, how long did you have to spend doing the following types of task?: Writing or editing a slide show")</f>
        <v>Thinking back to your last full day of work, how long did you have to spend doing the following types of task?: Writing or editing a slide show</v>
      </c>
      <c r="E183" s="14" t="str">
        <f>HYPERLINK("#'Full Results'!A1379", "1379")</f>
        <v>1379</v>
      </c>
      <c r="F183" t="s">
        <v>223</v>
      </c>
    </row>
    <row r="184" spans="3:6" x14ac:dyDescent="0.35">
      <c r="C184">
        <v>176</v>
      </c>
      <c r="D184" s="8" t="str">
        <f>HYPERLINK("#'Table 176'!A1", "Thinking back to your last full day of work, how long did you have to spend doing the following types of task?: Attending meetings")</f>
        <v>Thinking back to your last full day of work, how long did you have to spend doing the following types of task?: Attending meetings</v>
      </c>
      <c r="E184" s="14" t="str">
        <f>HYPERLINK("#'Full Results'!A1390", "1390")</f>
        <v>1390</v>
      </c>
      <c r="F184" t="s">
        <v>223</v>
      </c>
    </row>
    <row r="185" spans="3:6" x14ac:dyDescent="0.35">
      <c r="C185">
        <v>177</v>
      </c>
      <c r="D185" s="8" t="str">
        <f>HYPERLINK("#'Table 177'!A1", "When learning new skills for work, which of the following tools have you ever used to learn the following from scratch? Basic digital skills (e.g. basic word processing/spreadsheets/presentation software)By “from scratch”, we mean that before lea...")</f>
        <v>When learning new skills for work, which of the following tools have you ever used to learn the following from scratch? Basic digital skills (e.g. basic word processing/spreadsheets/presentation software)By “from scratch”, we mean that before lea...</v>
      </c>
      <c r="E185" s="14" t="str">
        <f>HYPERLINK("#'Full Results'!A1401", "1401")</f>
        <v>1401</v>
      </c>
      <c r="F185" t="s">
        <v>223</v>
      </c>
    </row>
    <row r="186" spans="3:6" x14ac:dyDescent="0.35">
      <c r="C186">
        <v>178</v>
      </c>
      <c r="D186" s="8" t="str">
        <f>HYPERLINK("#'Table 178'!A1", "When learning new skills for work, which of the following tools have you ever used to learn the following from scratch? Advanced word processing/spreadsheet/presentation software skillsBy “from scratch”, we mean that before learning you had no or...")</f>
        <v>When learning new skills for work, which of the following tools have you ever used to learn the following from scratch? Advanced word processing/spreadsheet/presentation software skillsBy “from scratch”, we mean that before learning you had no or...</v>
      </c>
      <c r="E186" s="14" t="str">
        <f>HYPERLINK("#'Full Results'!A1412", "1412")</f>
        <v>1412</v>
      </c>
      <c r="F186" t="s">
        <v>223</v>
      </c>
    </row>
    <row r="187" spans="3:6" x14ac:dyDescent="0.35">
      <c r="C187">
        <v>179</v>
      </c>
      <c r="D187" s="8" t="str">
        <f>HYPERLINK("#'Table 179'!A1", "When learning new skills for work, which of the following tools have you ever used to learn the following from scratch? Project management software (e.g. SAP, Microsoft Project)By “from scratch”, we mean that before learning you had no or limited...")</f>
        <v>When learning new skills for work, which of the following tools have you ever used to learn the following from scratch? Project management software (e.g. SAP, Microsoft Project)By “from scratch”, we mean that before learning you had no or limited...</v>
      </c>
      <c r="E187" s="14" t="str">
        <f>HYPERLINK("#'Full Results'!A1423", "1423")</f>
        <v>1423</v>
      </c>
      <c r="F187" t="s">
        <v>223</v>
      </c>
    </row>
    <row r="188" spans="3:6" x14ac:dyDescent="0.35">
      <c r="C188">
        <v>180</v>
      </c>
      <c r="D188" s="8" t="str">
        <f>HYPERLINK("#'Table 180'!A1", "When learning new skills for work, which of the following tools have you ever used to learn the following from scratch? Programming (e.g  in Java, SQL, Python)By “from scratch”, we mean that before learning you had no or limited ability in these ...")</f>
        <v>When learning new skills for work, which of the following tools have you ever used to learn the following from scratch? Programming (e.g  in Java, SQL, Python)By “from scratch”, we mean that before learning you had no or limited ability in these ...</v>
      </c>
      <c r="E188" s="14" t="str">
        <f>HYPERLINK("#'Full Results'!A1434", "1434")</f>
        <v>1434</v>
      </c>
      <c r="F188" t="s">
        <v>223</v>
      </c>
    </row>
    <row r="189" spans="3:6" x14ac:dyDescent="0.35">
      <c r="C189">
        <v>181</v>
      </c>
      <c r="D189" s="8" t="str">
        <f>HYPERLINK("#'Table 181'!A1", "When learning new skills for work, which of the following tools have you ever used to learn the following from scratch? Networking supportBy “from scratch”, we mean that before learning you had no or limited ability in these areas")</f>
        <v>When learning new skills for work, which of the following tools have you ever used to learn the following from scratch? Networking supportBy “from scratch”, we mean that before learning you had no or limited ability in these areas</v>
      </c>
      <c r="E189" s="14" t="str">
        <f>HYPERLINK("#'Full Results'!A1445", "1445")</f>
        <v>1445</v>
      </c>
      <c r="F189" t="s">
        <v>223</v>
      </c>
    </row>
    <row r="190" spans="3:6" x14ac:dyDescent="0.35">
      <c r="C190">
        <v>182</v>
      </c>
      <c r="D190" s="8" t="str">
        <f>HYPERLINK("#'Table 182'!A1", "When learning new skills for work, which of the following tools have you ever used to learn the following from scratch? Big data analysis (e.g. in R, Stata and other data science tools)By “from scratch”, we mean that before learning you had no or...")</f>
        <v>When learning new skills for work, which of the following tools have you ever used to learn the following from scratch? Big data analysis (e.g. in R, Stata and other data science tools)By “from scratch”, we mean that before learning you had no or...</v>
      </c>
      <c r="E190" s="14" t="str">
        <f>HYPERLINK("#'Full Results'!A1456", "1456")</f>
        <v>1456</v>
      </c>
      <c r="F190" t="s">
        <v>223</v>
      </c>
    </row>
    <row r="191" spans="3:6" x14ac:dyDescent="0.35">
      <c r="C191">
        <v>183</v>
      </c>
      <c r="D191" s="8" t="str">
        <f>HYPERLINK("#'Table 183'!A1", "When learning new skills for work, which of the following tools have you ever used to learn the following from scratch? Digital creative design (e.g. Photoshop, Final Cut)By “from scratch”, we mean that before learning you had no or limited abili...")</f>
        <v>When learning new skills for work, which of the following tools have you ever used to learn the following from scratch? Digital creative design (e.g. Photoshop, Final Cut)By “from scratch”, we mean that before learning you had no or limited abili...</v>
      </c>
      <c r="E191" s="14" t="str">
        <f>HYPERLINK("#'Full Results'!A1467", "1467")</f>
        <v>1467</v>
      </c>
      <c r="F191" t="s">
        <v>223</v>
      </c>
    </row>
    <row r="192" spans="3:6" x14ac:dyDescent="0.35">
      <c r="C192">
        <v>184</v>
      </c>
      <c r="D192" s="8" t="str">
        <f>HYPERLINK("#'Table 184'!A1", "When learning new skills for work, which of the following tools have you ever used to learn the following from scratch? Client relationship management software (e.g. Salesforce)By “from scratch”, we mean that before learning you had no or limited...")</f>
        <v>When learning new skills for work, which of the following tools have you ever used to learn the following from scratch? Client relationship management software (e.g. Salesforce)By “from scratch”, we mean that before learning you had no or limited...</v>
      </c>
      <c r="E192" s="14" t="str">
        <f>HYPERLINK("#'Full Results'!A1478", "1478")</f>
        <v>1478</v>
      </c>
      <c r="F192" t="s">
        <v>223</v>
      </c>
    </row>
    <row r="193" spans="3:6" x14ac:dyDescent="0.35">
      <c r="C193">
        <v>185</v>
      </c>
      <c r="D193" s="8" t="str">
        <f>HYPERLINK("#'Table 185'!A1", "When learning new skills for work, which of the following tools have you ever used to learn the following from scratch? Digital marketing and analytics (e.g. Google analytics)By “from scratch”, we mean that before learning you had no or limited a...")</f>
        <v>When learning new skills for work, which of the following tools have you ever used to learn the following from scratch? Digital marketing and analytics (e.g. Google analytics)By “from scratch”, we mean that before learning you had no or limited a...</v>
      </c>
      <c r="E193" s="14" t="str">
        <f>HYPERLINK("#'Full Results'!A1489", "1489")</f>
        <v>1489</v>
      </c>
      <c r="F193" t="s">
        <v>223</v>
      </c>
    </row>
    <row r="194" spans="3:6" x14ac:dyDescent="0.35">
      <c r="C194">
        <v>186</v>
      </c>
      <c r="D194" s="8" t="str">
        <f>HYPERLINK("#'Table 186'!A1", "When learning new skills for work, which of the following tools have you ever used to learn the following from scratch? Manufacturing and physical design (e.g. Computer Aided Design (CAD) softwareBy “from scratch”, we mean that before learning yo...")</f>
        <v>When learning new skills for work, which of the following tools have you ever used to learn the following from scratch? Manufacturing and physical design (e.g. Computer Aided Design (CAD) softwareBy “from scratch”, we mean that before learning yo...</v>
      </c>
      <c r="E194" s="14" t="str">
        <f>HYPERLINK("#'Full Results'!A1500", "1500")</f>
        <v>1500</v>
      </c>
      <c r="F194" t="s">
        <v>223</v>
      </c>
    </row>
    <row r="195" spans="3:6" x14ac:dyDescent="0.35">
      <c r="C195">
        <v>187</v>
      </c>
      <c r="D195" s="8" t="str">
        <f>HYPERLINK("#'Table 187'!A1", "You said you used self-directed internet research to learn a skill from scratch. Which tools were important to you for this?")</f>
        <v>You said you used self-directed internet research to learn a skill from scratch. Which tools were important to you for this?</v>
      </c>
      <c r="E195" s="14" t="str">
        <f>HYPERLINK("#'Full Results'!A1511", "1511")</f>
        <v>1511</v>
      </c>
      <c r="F195" t="s">
        <v>584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Q1523"/>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25"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3"/>
      <c r="C5" s="13"/>
      <c r="D5" s="28" t="s">
        <v>51</v>
      </c>
      <c r="E5" s="28"/>
      <c r="F5" s="13"/>
      <c r="G5" s="28" t="s">
        <v>52</v>
      </c>
      <c r="H5" s="28"/>
      <c r="I5" s="28"/>
      <c r="J5" s="28"/>
      <c r="K5" s="28"/>
      <c r="L5" s="28"/>
      <c r="M5" s="13"/>
      <c r="N5" s="28" t="s">
        <v>53</v>
      </c>
      <c r="O5" s="28"/>
      <c r="P5" s="28"/>
      <c r="Q5" s="28"/>
      <c r="R5" s="28"/>
      <c r="S5" s="13"/>
      <c r="T5" s="28" t="s">
        <v>54</v>
      </c>
      <c r="U5" s="28"/>
      <c r="V5" s="28"/>
      <c r="W5" s="28"/>
      <c r="X5" s="13"/>
      <c r="Y5" s="28" t="s">
        <v>55</v>
      </c>
      <c r="Z5" s="28"/>
      <c r="AA5" s="28"/>
      <c r="AB5" s="28"/>
      <c r="AC5" s="28"/>
      <c r="AD5" s="28"/>
      <c r="AE5" s="13"/>
      <c r="AF5" s="28" t="s">
        <v>41</v>
      </c>
      <c r="AG5" s="13"/>
      <c r="AH5" s="28" t="s">
        <v>42</v>
      </c>
      <c r="AI5" s="13"/>
      <c r="AJ5" s="28" t="s">
        <v>56</v>
      </c>
      <c r="AK5" s="28"/>
      <c r="AL5" s="28"/>
      <c r="AM5" s="28"/>
      <c r="AN5" s="28"/>
      <c r="AO5" s="28"/>
      <c r="AP5" s="28"/>
      <c r="AQ5" s="28"/>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2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v>0</v>
      </c>
      <c r="AG7" s="10"/>
      <c r="AH7" s="10">
        <v>972</v>
      </c>
      <c r="AI7" s="10"/>
      <c r="AJ7" s="10">
        <v>264</v>
      </c>
      <c r="AK7" s="10">
        <v>196</v>
      </c>
      <c r="AL7" s="10">
        <v>170</v>
      </c>
      <c r="AM7" s="10">
        <v>162</v>
      </c>
      <c r="AN7" s="10">
        <v>41</v>
      </c>
      <c r="AO7" s="10">
        <v>79</v>
      </c>
      <c r="AP7" s="10">
        <v>86</v>
      </c>
      <c r="AQ7" s="10">
        <v>21</v>
      </c>
    </row>
    <row r="8" spans="2:43" ht="2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v>0</v>
      </c>
      <c r="AG8" s="11"/>
      <c r="AH8" s="11">
        <v>971</v>
      </c>
      <c r="AI8" s="11"/>
      <c r="AJ8" s="11">
        <v>233</v>
      </c>
      <c r="AK8" s="11">
        <v>204</v>
      </c>
      <c r="AL8" s="11">
        <v>152</v>
      </c>
      <c r="AM8" s="11">
        <v>171</v>
      </c>
      <c r="AN8" s="11">
        <v>37</v>
      </c>
      <c r="AO8" s="11">
        <v>84</v>
      </c>
      <c r="AP8" s="11">
        <v>86</v>
      </c>
      <c r="AQ8" s="11">
        <v>52</v>
      </c>
    </row>
    <row r="11" spans="2:43" x14ac:dyDescent="0.35">
      <c r="B11" s="6" t="s">
        <v>64</v>
      </c>
    </row>
    <row r="12" spans="2:43" x14ac:dyDescent="0.35">
      <c r="B12" s="24" t="s">
        <v>65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row>
    <row r="13" spans="2:43" x14ac:dyDescent="0.35">
      <c r="B13" t="s">
        <v>57</v>
      </c>
      <c r="C13" s="17">
        <v>0.54915871433213803</v>
      </c>
      <c r="D13" s="17">
        <v>0.571771539159459</v>
      </c>
      <c r="E13" s="17">
        <v>0.525981225059163</v>
      </c>
      <c r="F13" s="17"/>
      <c r="G13" s="17">
        <v>0.233036734374621</v>
      </c>
      <c r="H13" s="17">
        <v>0.54190390859244697</v>
      </c>
      <c r="I13" s="17">
        <v>0.53949933268070105</v>
      </c>
      <c r="J13" s="17">
        <v>0.62388591121763803</v>
      </c>
      <c r="K13" s="17">
        <v>0.64510924430632899</v>
      </c>
      <c r="L13" s="17">
        <v>0.58197076212387899</v>
      </c>
      <c r="M13" s="17"/>
      <c r="N13" s="17">
        <v>0.557649482228321</v>
      </c>
      <c r="O13" s="17">
        <v>0.569070175848714</v>
      </c>
      <c r="P13" s="17">
        <v>0.61103433967953902</v>
      </c>
      <c r="Q13" s="17">
        <v>0.51842108485127802</v>
      </c>
      <c r="R13" s="17">
        <v>0.51473554596036497</v>
      </c>
      <c r="S13" s="17"/>
      <c r="T13" s="17">
        <v>0.64281919390820996</v>
      </c>
      <c r="U13" s="17">
        <v>0.59149415867035005</v>
      </c>
      <c r="V13" s="17">
        <v>0.49932883599329397</v>
      </c>
      <c r="W13" s="17">
        <v>0.42979662287231302</v>
      </c>
      <c r="X13" s="17"/>
      <c r="Y13" s="17">
        <v>0.50299078127393204</v>
      </c>
      <c r="Z13" s="17">
        <v>0.58922763189592098</v>
      </c>
      <c r="AA13" s="17">
        <v>0.62257100207276095</v>
      </c>
      <c r="AB13" s="17">
        <v>0.51162477644225202</v>
      </c>
      <c r="AC13" s="17">
        <v>0.42669381186732602</v>
      </c>
      <c r="AD13" s="17">
        <v>0.81950953104999702</v>
      </c>
      <c r="AE13" s="17"/>
      <c r="AF13" s="17" t="s">
        <v>63</v>
      </c>
      <c r="AG13" s="17"/>
      <c r="AH13" s="17">
        <v>0.55199060513337705</v>
      </c>
      <c r="AI13" s="17"/>
      <c r="AJ13" s="17">
        <v>0.500411998522311</v>
      </c>
      <c r="AK13" s="17">
        <v>0.54200021950858401</v>
      </c>
      <c r="AL13" s="17">
        <v>0.474061612677252</v>
      </c>
      <c r="AM13" s="17">
        <v>0.58422258264995697</v>
      </c>
      <c r="AN13" s="17">
        <v>0.60674303508462402</v>
      </c>
      <c r="AO13" s="17">
        <v>0.57812092246630498</v>
      </c>
      <c r="AP13" s="17">
        <v>0.52588929821805097</v>
      </c>
      <c r="AQ13" s="17">
        <v>0.85059871686271504</v>
      </c>
    </row>
    <row r="14" spans="2:43" x14ac:dyDescent="0.35">
      <c r="B14" t="s">
        <v>58</v>
      </c>
      <c r="C14" s="17">
        <v>0.44482532737344299</v>
      </c>
      <c r="D14" s="17">
        <v>0.41993664355889498</v>
      </c>
      <c r="E14" s="17">
        <v>0.470255624951261</v>
      </c>
      <c r="F14" s="17"/>
      <c r="G14" s="17">
        <v>0.77429687534045499</v>
      </c>
      <c r="H14" s="17">
        <v>0.47342825475586597</v>
      </c>
      <c r="I14" s="17">
        <v>0.47215680142452798</v>
      </c>
      <c r="J14" s="17">
        <v>0.41450662088944701</v>
      </c>
      <c r="K14" s="17">
        <v>0.339063097992719</v>
      </c>
      <c r="L14" s="17">
        <v>0.35917917743227601</v>
      </c>
      <c r="M14" s="17"/>
      <c r="N14" s="17">
        <v>0.420317602535834</v>
      </c>
      <c r="O14" s="17">
        <v>0.43034720186188402</v>
      </c>
      <c r="P14" s="17">
        <v>0.38393599080628898</v>
      </c>
      <c r="Q14" s="17">
        <v>0.47189255756244602</v>
      </c>
      <c r="R14" s="17">
        <v>0.47724198872797202</v>
      </c>
      <c r="S14" s="17"/>
      <c r="T14" s="17">
        <v>0.34370619527214902</v>
      </c>
      <c r="U14" s="17">
        <v>0.39039676637409898</v>
      </c>
      <c r="V14" s="17">
        <v>0.503906750198719</v>
      </c>
      <c r="W14" s="17">
        <v>0.58195151643425402</v>
      </c>
      <c r="X14" s="17"/>
      <c r="Y14" s="17">
        <v>0.52236337962272394</v>
      </c>
      <c r="Z14" s="17">
        <v>0.374908017402315</v>
      </c>
      <c r="AA14" s="17">
        <v>0.32539534701693801</v>
      </c>
      <c r="AB14" s="17">
        <v>0.47615590299437299</v>
      </c>
      <c r="AC14" s="17">
        <v>0.60262767143555696</v>
      </c>
      <c r="AD14" s="17">
        <v>0.138285067845029</v>
      </c>
      <c r="AE14" s="17"/>
      <c r="AF14" s="17" t="s">
        <v>63</v>
      </c>
      <c r="AG14" s="17"/>
      <c r="AH14" s="17">
        <v>0.44531382165457301</v>
      </c>
      <c r="AI14" s="17"/>
      <c r="AJ14" s="17">
        <v>0.482606912194325</v>
      </c>
      <c r="AK14" s="17">
        <v>0.43548526972565199</v>
      </c>
      <c r="AL14" s="17">
        <v>0.50416894684420999</v>
      </c>
      <c r="AM14" s="17">
        <v>0.41857924073928798</v>
      </c>
      <c r="AN14" s="17">
        <v>0.43500429205126101</v>
      </c>
      <c r="AO14" s="17">
        <v>0.42187907753369502</v>
      </c>
      <c r="AP14" s="17">
        <v>0.49144861642774501</v>
      </c>
      <c r="AQ14" s="17">
        <v>0.19196712711493299</v>
      </c>
    </row>
    <row r="15" spans="2:43" x14ac:dyDescent="0.35">
      <c r="B15" t="s">
        <v>59</v>
      </c>
      <c r="C15" s="17">
        <v>2.15318979663074E-2</v>
      </c>
      <c r="D15" s="17">
        <v>2.6130818791218501E-2</v>
      </c>
      <c r="E15" s="17">
        <v>1.7022551039535101E-2</v>
      </c>
      <c r="F15" s="17"/>
      <c r="G15" s="17">
        <v>0</v>
      </c>
      <c r="H15" s="17">
        <v>7.3785737671815503E-3</v>
      </c>
      <c r="I15" s="17">
        <v>1.1488069202910499E-2</v>
      </c>
      <c r="J15" s="17">
        <v>4.6379645001508804E-3</v>
      </c>
      <c r="K15" s="17">
        <v>2.8205992645185599E-2</v>
      </c>
      <c r="L15" s="17">
        <v>5.2581454633561599E-2</v>
      </c>
      <c r="M15" s="17"/>
      <c r="N15" s="17">
        <v>4.4287467176446403E-2</v>
      </c>
      <c r="O15" s="17">
        <v>2.19701274472721E-2</v>
      </c>
      <c r="P15" s="17">
        <v>3.7127070030904999E-2</v>
      </c>
      <c r="Q15" s="17">
        <v>1.83107006061188E-2</v>
      </c>
      <c r="R15" s="17">
        <v>8.3954793642743997E-3</v>
      </c>
      <c r="S15" s="17"/>
      <c r="T15" s="17">
        <v>2.8313107647718799E-2</v>
      </c>
      <c r="U15" s="17">
        <v>3.4213191835086199E-2</v>
      </c>
      <c r="V15" s="17">
        <v>1.60509941090386E-2</v>
      </c>
      <c r="W15" s="17">
        <v>4.2218986732133002E-3</v>
      </c>
      <c r="X15" s="17"/>
      <c r="Y15" s="17">
        <v>1.57662369031265E-3</v>
      </c>
      <c r="Z15" s="17">
        <v>4.6918927644319E-2</v>
      </c>
      <c r="AA15" s="17">
        <v>4.5249629246200601E-2</v>
      </c>
      <c r="AB15" s="17">
        <v>2.7046365433469999E-2</v>
      </c>
      <c r="AC15" s="17">
        <v>0</v>
      </c>
      <c r="AD15" s="17">
        <v>7.76736129577906E-2</v>
      </c>
      <c r="AE15" s="17"/>
      <c r="AF15" s="17" t="s">
        <v>63</v>
      </c>
      <c r="AG15" s="17"/>
      <c r="AH15" s="17">
        <v>1.7755438151907499E-2</v>
      </c>
      <c r="AI15" s="17"/>
      <c r="AJ15" s="17">
        <v>3.66395907694851E-2</v>
      </c>
      <c r="AK15" s="17">
        <v>3.1702493684270298E-2</v>
      </c>
      <c r="AL15" s="17">
        <v>1.96600056759423E-2</v>
      </c>
      <c r="AM15" s="17">
        <v>1.7720255129847699E-2</v>
      </c>
      <c r="AN15" s="17">
        <v>0</v>
      </c>
      <c r="AO15" s="17">
        <v>1.0930787819510899E-2</v>
      </c>
      <c r="AP15" s="17">
        <v>0</v>
      </c>
      <c r="AQ15" s="17">
        <v>0</v>
      </c>
    </row>
    <row r="16" spans="2:43" x14ac:dyDescent="0.35">
      <c r="B16" t="s">
        <v>60</v>
      </c>
      <c r="C16" s="17">
        <v>1.8040680957746599E-3</v>
      </c>
      <c r="D16" s="17">
        <v>1.75961529325727E-3</v>
      </c>
      <c r="E16" s="17">
        <v>1.85688295088862E-3</v>
      </c>
      <c r="F16" s="17"/>
      <c r="G16" s="17">
        <v>0</v>
      </c>
      <c r="H16" s="17">
        <v>0</v>
      </c>
      <c r="I16" s="17">
        <v>0</v>
      </c>
      <c r="J16" s="17">
        <v>0</v>
      </c>
      <c r="K16" s="17">
        <v>5.9450539384135999E-3</v>
      </c>
      <c r="L16" s="17">
        <v>3.60573449576772E-3</v>
      </c>
      <c r="M16" s="17"/>
      <c r="N16" s="17">
        <v>0</v>
      </c>
      <c r="O16" s="17">
        <v>0</v>
      </c>
      <c r="P16" s="17">
        <v>6.7904461655990296E-3</v>
      </c>
      <c r="Q16" s="17">
        <v>2.9517121115566702E-3</v>
      </c>
      <c r="R16" s="17">
        <v>0</v>
      </c>
      <c r="S16" s="17"/>
      <c r="T16" s="17">
        <v>0</v>
      </c>
      <c r="U16" s="17">
        <v>3.2818554893724199E-3</v>
      </c>
      <c r="V16" s="17">
        <v>3.5266419685998202E-3</v>
      </c>
      <c r="W16" s="17">
        <v>0</v>
      </c>
      <c r="X16" s="17"/>
      <c r="Y16" s="17">
        <v>1.9291134850247501E-3</v>
      </c>
      <c r="Z16" s="17">
        <v>0</v>
      </c>
      <c r="AA16" s="17">
        <v>3.3494653807055498E-3</v>
      </c>
      <c r="AB16" s="17">
        <v>0</v>
      </c>
      <c r="AC16" s="17">
        <v>0</v>
      </c>
      <c r="AD16" s="17">
        <v>0</v>
      </c>
      <c r="AE16" s="17"/>
      <c r="AF16" s="17" t="s">
        <v>63</v>
      </c>
      <c r="AG16" s="17"/>
      <c r="AH16" s="17">
        <v>1.8933930741634501E-3</v>
      </c>
      <c r="AI16" s="17"/>
      <c r="AJ16" s="17">
        <v>4.04712195656615E-3</v>
      </c>
      <c r="AK16" s="17">
        <v>0</v>
      </c>
      <c r="AL16" s="17">
        <v>0</v>
      </c>
      <c r="AM16" s="17">
        <v>5.2360583258155898E-3</v>
      </c>
      <c r="AN16" s="17">
        <v>0</v>
      </c>
      <c r="AO16" s="17">
        <v>0</v>
      </c>
      <c r="AP16" s="17">
        <v>0</v>
      </c>
      <c r="AQ16" s="17">
        <v>0</v>
      </c>
    </row>
    <row r="17" spans="2:43" x14ac:dyDescent="0.35">
      <c r="B17" t="s">
        <v>61</v>
      </c>
      <c r="C17" s="17">
        <v>9.0731345358327394E-3</v>
      </c>
      <c r="D17" s="17">
        <v>1.14790795041592E-2</v>
      </c>
      <c r="E17" s="17">
        <v>6.7040009713183503E-3</v>
      </c>
      <c r="F17" s="17"/>
      <c r="G17" s="17">
        <v>1.87272403364134E-2</v>
      </c>
      <c r="H17" s="17">
        <v>1.38222101968602E-2</v>
      </c>
      <c r="I17" s="17">
        <v>6.2169339455400204E-3</v>
      </c>
      <c r="J17" s="17">
        <v>0</v>
      </c>
      <c r="K17" s="17">
        <v>0</v>
      </c>
      <c r="L17" s="17">
        <v>1.46571863094647E-2</v>
      </c>
      <c r="M17" s="17"/>
      <c r="N17" s="17">
        <v>0</v>
      </c>
      <c r="O17" s="17">
        <v>3.8601523315731001E-3</v>
      </c>
      <c r="P17" s="17">
        <v>1.4592761163935901E-2</v>
      </c>
      <c r="Q17" s="17">
        <v>9.1375811874211694E-3</v>
      </c>
      <c r="R17" s="17">
        <v>1.8810677875034699E-2</v>
      </c>
      <c r="S17" s="17"/>
      <c r="T17" s="17">
        <v>1.7393006184087002E-2</v>
      </c>
      <c r="U17" s="17">
        <v>8.5244786907069693E-3</v>
      </c>
      <c r="V17" s="17">
        <v>6.94054074372629E-3</v>
      </c>
      <c r="W17" s="17">
        <v>6.0914733392263996E-3</v>
      </c>
      <c r="X17" s="17"/>
      <c r="Y17" s="17">
        <v>5.5575866047982503E-3</v>
      </c>
      <c r="Z17" s="17">
        <v>2.8144623610721699E-2</v>
      </c>
      <c r="AA17" s="17">
        <v>1.0592046660710199E-2</v>
      </c>
      <c r="AB17" s="17">
        <v>1.1534837077111299E-2</v>
      </c>
      <c r="AC17" s="17">
        <v>0</v>
      </c>
      <c r="AD17" s="17">
        <v>0</v>
      </c>
      <c r="AE17" s="17"/>
      <c r="AF17" s="17" t="s">
        <v>63</v>
      </c>
      <c r="AG17" s="17"/>
      <c r="AH17" s="17">
        <v>9.5223734244478508E-3</v>
      </c>
      <c r="AI17" s="17"/>
      <c r="AJ17" s="17">
        <v>6.8756476596042396E-3</v>
      </c>
      <c r="AK17" s="17">
        <v>9.5493011815326601E-3</v>
      </c>
      <c r="AL17" s="17">
        <v>1.82649357191637E-2</v>
      </c>
      <c r="AM17" s="17">
        <v>1.11961618665673E-2</v>
      </c>
      <c r="AN17" s="17">
        <v>0</v>
      </c>
      <c r="AO17" s="17">
        <v>0</v>
      </c>
      <c r="AP17" s="17">
        <v>1.1681707416246899E-2</v>
      </c>
      <c r="AQ17" s="17">
        <v>0</v>
      </c>
    </row>
    <row r="18" spans="2:43" x14ac:dyDescent="0.35">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row>
    <row r="19" spans="2:43" x14ac:dyDescent="0.35">
      <c r="B19" s="6" t="s">
        <v>83</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row>
    <row r="20" spans="2:43" x14ac:dyDescent="0.35">
      <c r="B20" s="24" t="s">
        <v>84</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row>
    <row r="21" spans="2:43" x14ac:dyDescent="0.35">
      <c r="B21" t="s">
        <v>68</v>
      </c>
      <c r="C21" s="17">
        <v>0.45875264745683803</v>
      </c>
      <c r="D21" s="17">
        <v>0.46599048140372501</v>
      </c>
      <c r="E21" s="17">
        <v>0.45068586835008601</v>
      </c>
      <c r="F21" s="17"/>
      <c r="G21" s="17">
        <v>0.498970535784171</v>
      </c>
      <c r="H21" s="17">
        <v>0.57316995333635301</v>
      </c>
      <c r="I21" s="17">
        <v>0.525047938537203</v>
      </c>
      <c r="J21" s="17">
        <v>0.44682408419831998</v>
      </c>
      <c r="K21" s="17">
        <v>0.40407046642107503</v>
      </c>
      <c r="L21" s="17">
        <v>0.38386205954408098</v>
      </c>
      <c r="M21" s="17"/>
      <c r="N21" s="17">
        <v>0.32911972445045701</v>
      </c>
      <c r="O21" s="17">
        <v>0.43913959822547699</v>
      </c>
      <c r="P21" s="17">
        <v>0.55106256118741104</v>
      </c>
      <c r="Q21" s="17">
        <v>0.45148790869065297</v>
      </c>
      <c r="R21" s="17">
        <v>0.46831968821695802</v>
      </c>
      <c r="S21" s="17"/>
      <c r="T21" s="17">
        <v>0.46995155341154299</v>
      </c>
      <c r="U21" s="17">
        <v>0.424595616445409</v>
      </c>
      <c r="V21" s="17">
        <v>0.47651100272642599</v>
      </c>
      <c r="W21" s="17">
        <v>0.50614137650743596</v>
      </c>
      <c r="X21" s="17"/>
      <c r="Y21" s="17">
        <v>0.48053845067622503</v>
      </c>
      <c r="Z21" s="17">
        <v>0.431866656669186</v>
      </c>
      <c r="AA21" s="17">
        <v>0.41368264313089398</v>
      </c>
      <c r="AB21" s="17">
        <v>0.45495937709853002</v>
      </c>
      <c r="AC21" s="17">
        <v>0.53078899755429199</v>
      </c>
      <c r="AD21" s="17">
        <v>0.58605171402540102</v>
      </c>
      <c r="AE21" s="17"/>
      <c r="AF21" s="17" t="s">
        <v>63</v>
      </c>
      <c r="AG21" s="17"/>
      <c r="AH21" s="17">
        <v>0.47031814022870899</v>
      </c>
      <c r="AI21" s="17"/>
      <c r="AJ21" s="17">
        <v>0.482101582223946</v>
      </c>
      <c r="AK21" s="17">
        <v>0.41148024352235701</v>
      </c>
      <c r="AL21" s="17">
        <v>0.52455198859301</v>
      </c>
      <c r="AM21" s="17">
        <v>0.54622000559084904</v>
      </c>
      <c r="AN21" s="17">
        <v>0.43022885763602098</v>
      </c>
      <c r="AO21" s="17">
        <v>0.47831477140023598</v>
      </c>
      <c r="AP21" s="17">
        <v>0.35976657813170498</v>
      </c>
      <c r="AQ21" s="17">
        <v>0.30483584804501801</v>
      </c>
    </row>
    <row r="22" spans="2:43" x14ac:dyDescent="0.35">
      <c r="B22" t="s">
        <v>69</v>
      </c>
      <c r="C22" s="17">
        <v>0.42480075994981598</v>
      </c>
      <c r="D22" s="17">
        <v>0.35767253780867703</v>
      </c>
      <c r="E22" s="17">
        <v>0.49753922143544899</v>
      </c>
      <c r="F22" s="17"/>
      <c r="G22" s="17">
        <v>0.61467014325977698</v>
      </c>
      <c r="H22" s="17">
        <v>0.496752299665631</v>
      </c>
      <c r="I22" s="17">
        <v>0.44936703532455102</v>
      </c>
      <c r="J22" s="17">
        <v>0.41610343919677301</v>
      </c>
      <c r="K22" s="17">
        <v>0.46779953993253098</v>
      </c>
      <c r="L22" s="17">
        <v>0.31314951148331899</v>
      </c>
      <c r="M22" s="17"/>
      <c r="N22" s="17">
        <v>0.511933688143969</v>
      </c>
      <c r="O22" s="17">
        <v>0.51070856890899097</v>
      </c>
      <c r="P22" s="17">
        <v>0.47315620935439801</v>
      </c>
      <c r="Q22" s="17">
        <v>0.33278095746070402</v>
      </c>
      <c r="R22" s="17">
        <v>0.31944370436827602</v>
      </c>
      <c r="S22" s="17"/>
      <c r="T22" s="17">
        <v>0.40422607976508201</v>
      </c>
      <c r="U22" s="17">
        <v>0.48645450594749401</v>
      </c>
      <c r="V22" s="17">
        <v>0.43757770158881698</v>
      </c>
      <c r="W22" s="17">
        <v>0.34565829128272402</v>
      </c>
      <c r="X22" s="17"/>
      <c r="Y22" s="17">
        <v>0.48645443659179499</v>
      </c>
      <c r="Z22" s="17">
        <v>0.513368905547268</v>
      </c>
      <c r="AA22" s="17">
        <v>0.33045356245391</v>
      </c>
      <c r="AB22" s="17">
        <v>0.38268097186759298</v>
      </c>
      <c r="AC22" s="17">
        <v>0.47770885603784602</v>
      </c>
      <c r="AD22" s="17">
        <v>0.22921991703986699</v>
      </c>
      <c r="AE22" s="17"/>
      <c r="AF22" s="17" t="s">
        <v>63</v>
      </c>
      <c r="AG22" s="17"/>
      <c r="AH22" s="17">
        <v>0.43521220556572698</v>
      </c>
      <c r="AI22" s="17"/>
      <c r="AJ22" s="17">
        <v>0.439273978553267</v>
      </c>
      <c r="AK22" s="17">
        <v>0.41856885981245401</v>
      </c>
      <c r="AL22" s="17">
        <v>0.490289911825465</v>
      </c>
      <c r="AM22" s="17">
        <v>0.396025356825153</v>
      </c>
      <c r="AN22" s="17">
        <v>0.53954594801086997</v>
      </c>
      <c r="AO22" s="17">
        <v>0.42110810594588499</v>
      </c>
      <c r="AP22" s="17">
        <v>0.32780808155160801</v>
      </c>
      <c r="AQ22" s="17">
        <v>0.40552170323694198</v>
      </c>
    </row>
    <row r="23" spans="2:43" x14ac:dyDescent="0.35">
      <c r="B23" t="s">
        <v>70</v>
      </c>
      <c r="C23" s="17">
        <v>0.34171690670670601</v>
      </c>
      <c r="D23" s="17">
        <v>0.35702568905915799</v>
      </c>
      <c r="E23" s="17">
        <v>0.32701591570633398</v>
      </c>
      <c r="F23" s="17"/>
      <c r="G23" s="17">
        <v>0.22534896805892801</v>
      </c>
      <c r="H23" s="17">
        <v>0.500018936204641</v>
      </c>
      <c r="I23" s="17">
        <v>0.43288547691100099</v>
      </c>
      <c r="J23" s="17">
        <v>0.28917339288387101</v>
      </c>
      <c r="K23" s="17">
        <v>0.39073036968789499</v>
      </c>
      <c r="L23" s="17">
        <v>0.20979226921715799</v>
      </c>
      <c r="M23" s="17"/>
      <c r="N23" s="17">
        <v>0.317977389811675</v>
      </c>
      <c r="O23" s="17">
        <v>0.38669708956090298</v>
      </c>
      <c r="P23" s="17">
        <v>0.380424999020056</v>
      </c>
      <c r="Q23" s="17">
        <v>0.295466508658283</v>
      </c>
      <c r="R23" s="17">
        <v>0.28848643858269701</v>
      </c>
      <c r="S23" s="17"/>
      <c r="T23" s="17">
        <v>0.38507303496497097</v>
      </c>
      <c r="U23" s="17">
        <v>0.35098881848812502</v>
      </c>
      <c r="V23" s="17">
        <v>0.36422124115242099</v>
      </c>
      <c r="W23" s="17">
        <v>0.22994113348827599</v>
      </c>
      <c r="X23" s="17"/>
      <c r="Y23" s="17">
        <v>0.35886685069742102</v>
      </c>
      <c r="Z23" s="17">
        <v>0.38507177477337401</v>
      </c>
      <c r="AA23" s="17">
        <v>0.25531222888560501</v>
      </c>
      <c r="AB23" s="17">
        <v>0.429282565194333</v>
      </c>
      <c r="AC23" s="17">
        <v>0.41215699273224798</v>
      </c>
      <c r="AD23" s="17">
        <v>0.49618725633517202</v>
      </c>
      <c r="AE23" s="17"/>
      <c r="AF23" s="17" t="s">
        <v>63</v>
      </c>
      <c r="AG23" s="17"/>
      <c r="AH23" s="17">
        <v>0.34691244855471298</v>
      </c>
      <c r="AI23" s="17"/>
      <c r="AJ23" s="17">
        <v>0.315059105133708</v>
      </c>
      <c r="AK23" s="17">
        <v>0.36883759832658702</v>
      </c>
      <c r="AL23" s="17">
        <v>0.380154970148534</v>
      </c>
      <c r="AM23" s="17">
        <v>0.308807701716799</v>
      </c>
      <c r="AN23" s="17">
        <v>0.35039921017204501</v>
      </c>
      <c r="AO23" s="17">
        <v>0.33259603733506599</v>
      </c>
      <c r="AP23" s="17">
        <v>0.28533424849748401</v>
      </c>
      <c r="AQ23" s="17">
        <v>0.419161629555379</v>
      </c>
    </row>
    <row r="24" spans="2:43" x14ac:dyDescent="0.35">
      <c r="B24" t="s">
        <v>71</v>
      </c>
      <c r="C24" s="17">
        <v>0.25350211957574997</v>
      </c>
      <c r="D24" s="17">
        <v>0.29779210631542702</v>
      </c>
      <c r="E24" s="17">
        <v>0.20672456893600299</v>
      </c>
      <c r="F24" s="17"/>
      <c r="G24" s="17">
        <v>0.39924411496685402</v>
      </c>
      <c r="H24" s="17">
        <v>0.31028225620226901</v>
      </c>
      <c r="I24" s="17">
        <v>0.384533948143715</v>
      </c>
      <c r="J24" s="17">
        <v>0.20973040268571</v>
      </c>
      <c r="K24" s="17">
        <v>0.23408864745726901</v>
      </c>
      <c r="L24" s="17">
        <v>0.16074679159952501</v>
      </c>
      <c r="M24" s="17"/>
      <c r="N24" s="17">
        <v>0.172706813700367</v>
      </c>
      <c r="O24" s="17">
        <v>0.27861657401592699</v>
      </c>
      <c r="P24" s="17">
        <v>0.26260577212964198</v>
      </c>
      <c r="Q24" s="17">
        <v>0.259404021275708</v>
      </c>
      <c r="R24" s="17">
        <v>0.19031009721297801</v>
      </c>
      <c r="S24" s="17"/>
      <c r="T24" s="17">
        <v>0.25937821288305302</v>
      </c>
      <c r="U24" s="17">
        <v>0.24041536280244999</v>
      </c>
      <c r="V24" s="17">
        <v>0.28017873149453099</v>
      </c>
      <c r="W24" s="17">
        <v>0.233708277939986</v>
      </c>
      <c r="X24" s="17"/>
      <c r="Y24" s="17">
        <v>0.28011324668985998</v>
      </c>
      <c r="Z24" s="17">
        <v>0.173620935078311</v>
      </c>
      <c r="AA24" s="17">
        <v>0.20025631306081201</v>
      </c>
      <c r="AB24" s="17">
        <v>0.42176637227540897</v>
      </c>
      <c r="AC24" s="17">
        <v>0.40915844361828702</v>
      </c>
      <c r="AD24" s="17">
        <v>0.105165310000271</v>
      </c>
      <c r="AE24" s="17"/>
      <c r="AF24" s="17" t="s">
        <v>63</v>
      </c>
      <c r="AG24" s="17"/>
      <c r="AH24" s="17">
        <v>0.259345705954656</v>
      </c>
      <c r="AI24" s="17"/>
      <c r="AJ24" s="17">
        <v>0.28776691653564002</v>
      </c>
      <c r="AK24" s="17">
        <v>0.232747860130184</v>
      </c>
      <c r="AL24" s="17">
        <v>0.28387235766073599</v>
      </c>
      <c r="AM24" s="17">
        <v>0.26544187780989098</v>
      </c>
      <c r="AN24" s="17">
        <v>0.104105927767264</v>
      </c>
      <c r="AO24" s="17">
        <v>0.22748700232571401</v>
      </c>
      <c r="AP24" s="17">
        <v>0.25214400540979998</v>
      </c>
      <c r="AQ24" s="17">
        <v>0.24439214665508999</v>
      </c>
    </row>
    <row r="25" spans="2:43" x14ac:dyDescent="0.35">
      <c r="B25" t="s">
        <v>72</v>
      </c>
      <c r="C25" s="17">
        <v>0.23962230006565</v>
      </c>
      <c r="D25" s="17">
        <v>0.31019904847973601</v>
      </c>
      <c r="E25" s="17">
        <v>0.16413239231381499</v>
      </c>
      <c r="F25" s="17"/>
      <c r="G25" s="17">
        <v>0.41512638538368202</v>
      </c>
      <c r="H25" s="17">
        <v>0.33554892757827798</v>
      </c>
      <c r="I25" s="17">
        <v>0.30075773394389599</v>
      </c>
      <c r="J25" s="17">
        <v>0.15214513773253499</v>
      </c>
      <c r="K25" s="17">
        <v>0.27137884802391898</v>
      </c>
      <c r="L25" s="17">
        <v>0.15358245882852101</v>
      </c>
      <c r="M25" s="17"/>
      <c r="N25" s="17">
        <v>0.118435120052079</v>
      </c>
      <c r="O25" s="17">
        <v>0.30488224277541598</v>
      </c>
      <c r="P25" s="17">
        <v>0.26749729416628598</v>
      </c>
      <c r="Q25" s="17">
        <v>0.19680936203636501</v>
      </c>
      <c r="R25" s="17">
        <v>0.164870395542045</v>
      </c>
      <c r="S25" s="17"/>
      <c r="T25" s="17">
        <v>0.26432992429357099</v>
      </c>
      <c r="U25" s="17">
        <v>0.19198551450552401</v>
      </c>
      <c r="V25" s="17">
        <v>0.25426302726157901</v>
      </c>
      <c r="W25" s="17">
        <v>0.26438567043232403</v>
      </c>
      <c r="X25" s="17"/>
      <c r="Y25" s="17">
        <v>0.27305568416729897</v>
      </c>
      <c r="Z25" s="17">
        <v>0.19460460036889099</v>
      </c>
      <c r="AA25" s="17">
        <v>0.15471875557255599</v>
      </c>
      <c r="AB25" s="17">
        <v>0.35276667560950498</v>
      </c>
      <c r="AC25" s="17">
        <v>0.34518582852604202</v>
      </c>
      <c r="AD25" s="17">
        <v>0.34587875869092999</v>
      </c>
      <c r="AE25" s="17"/>
      <c r="AF25" s="17" t="s">
        <v>63</v>
      </c>
      <c r="AG25" s="17"/>
      <c r="AH25" s="17">
        <v>0.24485338745200899</v>
      </c>
      <c r="AI25" s="17"/>
      <c r="AJ25" s="17">
        <v>0.19435271064468199</v>
      </c>
      <c r="AK25" s="17">
        <v>0.28505444222271298</v>
      </c>
      <c r="AL25" s="17">
        <v>0.28852502746049002</v>
      </c>
      <c r="AM25" s="17">
        <v>0.26574527288161398</v>
      </c>
      <c r="AN25" s="17">
        <v>0.19420201005585</v>
      </c>
      <c r="AO25" s="17">
        <v>0.24863581697621401</v>
      </c>
      <c r="AP25" s="17">
        <v>0.16557242606139899</v>
      </c>
      <c r="AQ25" s="17">
        <v>0.19558840551957399</v>
      </c>
    </row>
    <row r="26" spans="2:43" x14ac:dyDescent="0.35">
      <c r="B26" t="s">
        <v>73</v>
      </c>
      <c r="C26" s="17">
        <v>0.22725107965981101</v>
      </c>
      <c r="D26" s="17">
        <v>0.25542111963658898</v>
      </c>
      <c r="E26" s="17">
        <v>0.19788014999339901</v>
      </c>
      <c r="F26" s="17"/>
      <c r="G26" s="17">
        <v>0.368990497609334</v>
      </c>
      <c r="H26" s="17">
        <v>0.28505505564002998</v>
      </c>
      <c r="I26" s="17">
        <v>0.25349559075585998</v>
      </c>
      <c r="J26" s="17">
        <v>0.18309902345917201</v>
      </c>
      <c r="K26" s="17">
        <v>0.21114815705866199</v>
      </c>
      <c r="L26" s="17">
        <v>0.192628141258504</v>
      </c>
      <c r="M26" s="17"/>
      <c r="N26" s="17">
        <v>8.2493103038535895E-2</v>
      </c>
      <c r="O26" s="17">
        <v>0.27111038249428698</v>
      </c>
      <c r="P26" s="17">
        <v>0.233477702511421</v>
      </c>
      <c r="Q26" s="17">
        <v>0.217866770404812</v>
      </c>
      <c r="R26" s="17">
        <v>0.167416353357357</v>
      </c>
      <c r="S26" s="17"/>
      <c r="T26" s="17">
        <v>0.20063332911762299</v>
      </c>
      <c r="U26" s="17">
        <v>0.27386587119936501</v>
      </c>
      <c r="V26" s="17">
        <v>0.214152285536545</v>
      </c>
      <c r="W26" s="17">
        <v>0.21779654262429199</v>
      </c>
      <c r="X26" s="17"/>
      <c r="Y26" s="17">
        <v>0.25880232857159702</v>
      </c>
      <c r="Z26" s="17">
        <v>0.15726649823432101</v>
      </c>
      <c r="AA26" s="17">
        <v>0.205605768860632</v>
      </c>
      <c r="AB26" s="17">
        <v>0.30918195207180399</v>
      </c>
      <c r="AC26" s="17">
        <v>0.24122370694703499</v>
      </c>
      <c r="AD26" s="17">
        <v>0.11865787017581</v>
      </c>
      <c r="AE26" s="17"/>
      <c r="AF26" s="17" t="s">
        <v>63</v>
      </c>
      <c r="AG26" s="17"/>
      <c r="AH26" s="17">
        <v>0.22848042083856501</v>
      </c>
      <c r="AI26" s="17"/>
      <c r="AJ26" s="17">
        <v>0.278280500570736</v>
      </c>
      <c r="AK26" s="17">
        <v>0.25782327822253498</v>
      </c>
      <c r="AL26" s="17">
        <v>0.25225429629109802</v>
      </c>
      <c r="AM26" s="17">
        <v>0.173842552341409</v>
      </c>
      <c r="AN26" s="17">
        <v>0.25738528918845499</v>
      </c>
      <c r="AO26" s="17">
        <v>0.17422336324846099</v>
      </c>
      <c r="AP26" s="17">
        <v>0.16684369407735</v>
      </c>
      <c r="AQ26" s="17">
        <v>0.20090035814181301</v>
      </c>
    </row>
    <row r="27" spans="2:43" x14ac:dyDescent="0.35">
      <c r="B27" t="s">
        <v>74</v>
      </c>
      <c r="C27" s="17">
        <v>0.22152571099146401</v>
      </c>
      <c r="D27" s="17">
        <v>0.194174063037275</v>
      </c>
      <c r="E27" s="17">
        <v>0.24976445676026801</v>
      </c>
      <c r="F27" s="17"/>
      <c r="G27" s="17">
        <v>0.218898064034867</v>
      </c>
      <c r="H27" s="17">
        <v>0.322976908435472</v>
      </c>
      <c r="I27" s="17">
        <v>0.203577201898995</v>
      </c>
      <c r="J27" s="17">
        <v>0.17123785651003501</v>
      </c>
      <c r="K27" s="17">
        <v>0.20517972671509599</v>
      </c>
      <c r="L27" s="17">
        <v>0.21103031233109801</v>
      </c>
      <c r="M27" s="17"/>
      <c r="N27" s="17">
        <v>0.17018593157884401</v>
      </c>
      <c r="O27" s="17">
        <v>0.24394519927531499</v>
      </c>
      <c r="P27" s="17">
        <v>0.26496682333752603</v>
      </c>
      <c r="Q27" s="17">
        <v>0.19600452752525699</v>
      </c>
      <c r="R27" s="17">
        <v>0.18702410027598401</v>
      </c>
      <c r="S27" s="17"/>
      <c r="T27" s="17">
        <v>0.198302277893665</v>
      </c>
      <c r="U27" s="17">
        <v>0.22793950844213501</v>
      </c>
      <c r="V27" s="17">
        <v>0.23035393616818001</v>
      </c>
      <c r="W27" s="17">
        <v>0.26831487644429097</v>
      </c>
      <c r="X27" s="17"/>
      <c r="Y27" s="17">
        <v>0.24583661681249799</v>
      </c>
      <c r="Z27" s="17">
        <v>0.23166847133608301</v>
      </c>
      <c r="AA27" s="17">
        <v>0.202270200940911</v>
      </c>
      <c r="AB27" s="17">
        <v>0.217194739487162</v>
      </c>
      <c r="AC27" s="17">
        <v>0.19147034224228901</v>
      </c>
      <c r="AD27" s="17">
        <v>4.6661281602333599E-2</v>
      </c>
      <c r="AE27" s="17"/>
      <c r="AF27" s="17" t="s">
        <v>63</v>
      </c>
      <c r="AG27" s="17"/>
      <c r="AH27" s="17">
        <v>0.22654585345338901</v>
      </c>
      <c r="AI27" s="17"/>
      <c r="AJ27" s="17">
        <v>0.25624564229675201</v>
      </c>
      <c r="AK27" s="17">
        <v>0.175578427501103</v>
      </c>
      <c r="AL27" s="17">
        <v>0.24950598317315101</v>
      </c>
      <c r="AM27" s="17">
        <v>0.248350846867638</v>
      </c>
      <c r="AN27" s="17">
        <v>0.21047380063701299</v>
      </c>
      <c r="AO27" s="17">
        <v>0.23941756273143699</v>
      </c>
      <c r="AP27" s="17">
        <v>0.20205692766964201</v>
      </c>
      <c r="AQ27" s="17">
        <v>0.144561204580898</v>
      </c>
    </row>
    <row r="28" spans="2:43" x14ac:dyDescent="0.35">
      <c r="B28" t="s">
        <v>75</v>
      </c>
      <c r="C28" s="17">
        <v>0.19174973186327501</v>
      </c>
      <c r="D28" s="17">
        <v>0.22273530785641599</v>
      </c>
      <c r="E28" s="17">
        <v>0.15910699977909401</v>
      </c>
      <c r="F28" s="17"/>
      <c r="G28" s="17">
        <v>0.20893162821679101</v>
      </c>
      <c r="H28" s="17">
        <v>0.36598857115342098</v>
      </c>
      <c r="I28" s="17">
        <v>0.206050766523771</v>
      </c>
      <c r="J28" s="17">
        <v>9.9512223251735907E-2</v>
      </c>
      <c r="K28" s="17">
        <v>0.177460109091784</v>
      </c>
      <c r="L28" s="17">
        <v>0.13959401849601299</v>
      </c>
      <c r="M28" s="17"/>
      <c r="N28" s="17">
        <v>0.14707872024081201</v>
      </c>
      <c r="O28" s="17">
        <v>0.212153163604478</v>
      </c>
      <c r="P28" s="17">
        <v>0.22658308379591</v>
      </c>
      <c r="Q28" s="17">
        <v>0.17892481882953201</v>
      </c>
      <c r="R28" s="17">
        <v>0.14331726495870101</v>
      </c>
      <c r="S28" s="17"/>
      <c r="T28" s="17">
        <v>0.19278897504102599</v>
      </c>
      <c r="U28" s="17">
        <v>0.21899277181369001</v>
      </c>
      <c r="V28" s="17">
        <v>0.205989828841984</v>
      </c>
      <c r="W28" s="17">
        <v>0.124735485780789</v>
      </c>
      <c r="X28" s="17"/>
      <c r="Y28" s="17">
        <v>0.22047302708765101</v>
      </c>
      <c r="Z28" s="17">
        <v>0.209614825119222</v>
      </c>
      <c r="AA28" s="17">
        <v>0.144415656351328</v>
      </c>
      <c r="AB28" s="17">
        <v>0.10162875051247899</v>
      </c>
      <c r="AC28" s="17">
        <v>0.250345293053583</v>
      </c>
      <c r="AD28" s="17">
        <v>0.25411043342530898</v>
      </c>
      <c r="AE28" s="17"/>
      <c r="AF28" s="17" t="s">
        <v>63</v>
      </c>
      <c r="AG28" s="17"/>
      <c r="AH28" s="17">
        <v>0.196538901814786</v>
      </c>
      <c r="AI28" s="17"/>
      <c r="AJ28" s="17">
        <v>0.20030431256926101</v>
      </c>
      <c r="AK28" s="17">
        <v>0.17905813670728399</v>
      </c>
      <c r="AL28" s="17">
        <v>0.194431221716999</v>
      </c>
      <c r="AM28" s="17">
        <v>0.224970483788556</v>
      </c>
      <c r="AN28" s="17">
        <v>3.6563961978685097E-2</v>
      </c>
      <c r="AO28" s="17">
        <v>0.20645934184577699</v>
      </c>
      <c r="AP28" s="17">
        <v>0.18151461750240799</v>
      </c>
      <c r="AQ28" s="17">
        <v>0.19460341970984299</v>
      </c>
    </row>
    <row r="29" spans="2:43" x14ac:dyDescent="0.35">
      <c r="B29" t="s">
        <v>76</v>
      </c>
      <c r="C29" s="17">
        <v>0.147212609164422</v>
      </c>
      <c r="D29" s="17">
        <v>0.149958970688544</v>
      </c>
      <c r="E29" s="17">
        <v>0.14507148528908301</v>
      </c>
      <c r="F29" s="17"/>
      <c r="G29" s="17">
        <v>0.206924526830355</v>
      </c>
      <c r="H29" s="17">
        <v>0.22533808858568</v>
      </c>
      <c r="I29" s="17">
        <v>0.118842381815095</v>
      </c>
      <c r="J29" s="17">
        <v>0.15877360771549301</v>
      </c>
      <c r="K29" s="17">
        <v>0.16407779638572501</v>
      </c>
      <c r="L29" s="17">
        <v>8.5467176612687795E-2</v>
      </c>
      <c r="M29" s="17"/>
      <c r="N29" s="17">
        <v>0.20435648283176799</v>
      </c>
      <c r="O29" s="17">
        <v>0.157731039124415</v>
      </c>
      <c r="P29" s="17">
        <v>0.15683952490366601</v>
      </c>
      <c r="Q29" s="17">
        <v>0.11942898213005999</v>
      </c>
      <c r="R29" s="17">
        <v>0.15139847802414799</v>
      </c>
      <c r="S29" s="17"/>
      <c r="T29" s="17">
        <v>0.175457539372398</v>
      </c>
      <c r="U29" s="17">
        <v>0.14714998264142701</v>
      </c>
      <c r="V29" s="17">
        <v>0.142053343008188</v>
      </c>
      <c r="W29" s="17">
        <v>0.14561790639979599</v>
      </c>
      <c r="X29" s="17"/>
      <c r="Y29" s="17">
        <v>0.143525020908118</v>
      </c>
      <c r="Z29" s="17">
        <v>0.190962056648011</v>
      </c>
      <c r="AA29" s="17">
        <v>0.12099278293084099</v>
      </c>
      <c r="AB29" s="17">
        <v>0.183113797386801</v>
      </c>
      <c r="AC29" s="17">
        <v>0.19492763385200701</v>
      </c>
      <c r="AD29" s="17">
        <v>0.13523523956728101</v>
      </c>
      <c r="AE29" s="17"/>
      <c r="AF29" s="17" t="s">
        <v>63</v>
      </c>
      <c r="AG29" s="17"/>
      <c r="AH29" s="17">
        <v>0.149159116365813</v>
      </c>
      <c r="AI29" s="17"/>
      <c r="AJ29" s="17">
        <v>0.14553068006838701</v>
      </c>
      <c r="AK29" s="17">
        <v>0.12572296515012199</v>
      </c>
      <c r="AL29" s="17">
        <v>0.16110088908174799</v>
      </c>
      <c r="AM29" s="17">
        <v>0.156652397833803</v>
      </c>
      <c r="AN29" s="17">
        <v>0.107732039491167</v>
      </c>
      <c r="AO29" s="17">
        <v>0.21697210423465399</v>
      </c>
      <c r="AP29" s="17">
        <v>0.18855997325929</v>
      </c>
      <c r="AQ29" s="17">
        <v>6.2589372733502194E-2</v>
      </c>
    </row>
    <row r="30" spans="2:43" x14ac:dyDescent="0.35">
      <c r="B30" t="s">
        <v>77</v>
      </c>
      <c r="C30" s="17">
        <v>0.13262417070138</v>
      </c>
      <c r="D30" s="17">
        <v>0.19413536534961401</v>
      </c>
      <c r="E30" s="17">
        <v>6.344765822041E-2</v>
      </c>
      <c r="F30" s="17"/>
      <c r="G30" s="17">
        <v>0.22643703722359701</v>
      </c>
      <c r="H30" s="17">
        <v>0.22583487445758799</v>
      </c>
      <c r="I30" s="17">
        <v>0.124640193522295</v>
      </c>
      <c r="J30" s="17">
        <v>0.12639959879793</v>
      </c>
      <c r="K30" s="17">
        <v>0.106552813497423</v>
      </c>
      <c r="L30" s="17">
        <v>8.3443891013247395E-2</v>
      </c>
      <c r="M30" s="17"/>
      <c r="N30" s="17">
        <v>3.5037929417031002E-2</v>
      </c>
      <c r="O30" s="17">
        <v>0.12153644391372399</v>
      </c>
      <c r="P30" s="17">
        <v>0.229179165687241</v>
      </c>
      <c r="Q30" s="17">
        <v>6.7340843357159799E-2</v>
      </c>
      <c r="R30" s="17">
        <v>0.225072314442851</v>
      </c>
      <c r="S30" s="17"/>
      <c r="T30" s="17">
        <v>0.12711815903394</v>
      </c>
      <c r="U30" s="17">
        <v>0.10216189442774699</v>
      </c>
      <c r="V30" s="17">
        <v>0.128343281141965</v>
      </c>
      <c r="W30" s="17">
        <v>0.20903079818502601</v>
      </c>
      <c r="X30" s="17"/>
      <c r="Y30" s="17">
        <v>0.16606829703466799</v>
      </c>
      <c r="Z30" s="17">
        <v>6.4804489023647799E-2</v>
      </c>
      <c r="AA30" s="17">
        <v>8.0953627798719299E-2</v>
      </c>
      <c r="AB30" s="17">
        <v>0.18604814876992101</v>
      </c>
      <c r="AC30" s="17">
        <v>8.7902076148809793E-2</v>
      </c>
      <c r="AD30" s="17">
        <v>0.38865045997902897</v>
      </c>
      <c r="AE30" s="17"/>
      <c r="AF30" s="17" t="s">
        <v>63</v>
      </c>
      <c r="AG30" s="17"/>
      <c r="AH30" s="17">
        <v>0.13717701970842799</v>
      </c>
      <c r="AI30" s="17"/>
      <c r="AJ30" s="17">
        <v>0.167613434764917</v>
      </c>
      <c r="AK30" s="17">
        <v>0.14050303905362899</v>
      </c>
      <c r="AL30" s="17">
        <v>0.14679423259015201</v>
      </c>
      <c r="AM30" s="17">
        <v>0.14263931776717101</v>
      </c>
      <c r="AN30" s="17">
        <v>0</v>
      </c>
      <c r="AO30" s="17">
        <v>0.109965481015807</v>
      </c>
      <c r="AP30" s="17">
        <v>8.7798199088391496E-2</v>
      </c>
      <c r="AQ30" s="17">
        <v>0.113015148738143</v>
      </c>
    </row>
    <row r="31" spans="2:43" x14ac:dyDescent="0.35">
      <c r="B31" t="s">
        <v>78</v>
      </c>
      <c r="C31" s="17">
        <v>0.12414098077661399</v>
      </c>
      <c r="D31" s="17">
        <v>0.15605796138974601</v>
      </c>
      <c r="E31" s="17">
        <v>9.0093240484150197E-2</v>
      </c>
      <c r="F31" s="17"/>
      <c r="G31" s="17">
        <v>0.30600317832415402</v>
      </c>
      <c r="H31" s="17">
        <v>0.159136253533532</v>
      </c>
      <c r="I31" s="17">
        <v>0.130994132480859</v>
      </c>
      <c r="J31" s="17">
        <v>5.9037901700746097E-2</v>
      </c>
      <c r="K31" s="17">
        <v>0.164808411688947</v>
      </c>
      <c r="L31" s="17">
        <v>8.6723452579927002E-2</v>
      </c>
      <c r="M31" s="17"/>
      <c r="N31" s="17">
        <v>4.0521729019660002E-2</v>
      </c>
      <c r="O31" s="17">
        <v>0.134141876108817</v>
      </c>
      <c r="P31" s="17">
        <v>0.118389762473495</v>
      </c>
      <c r="Q31" s="17">
        <v>9.9277026771701707E-2</v>
      </c>
      <c r="R31" s="17">
        <v>0.177615844978353</v>
      </c>
      <c r="S31" s="17"/>
      <c r="T31" s="17">
        <v>0.15424552688456</v>
      </c>
      <c r="U31" s="17">
        <v>0.10896883934047299</v>
      </c>
      <c r="V31" s="17">
        <v>0.10267234967745301</v>
      </c>
      <c r="W31" s="17">
        <v>0.17882281670007599</v>
      </c>
      <c r="X31" s="17"/>
      <c r="Y31" s="17">
        <v>0.15489389713815399</v>
      </c>
      <c r="Z31" s="17">
        <v>0.155221501520699</v>
      </c>
      <c r="AA31" s="17">
        <v>8.2694967080540402E-2</v>
      </c>
      <c r="AB31" s="17">
        <v>4.9276398495605403E-2</v>
      </c>
      <c r="AC31" s="17">
        <v>7.6787256378482605E-2</v>
      </c>
      <c r="AD31" s="17">
        <v>0.25564929092912603</v>
      </c>
      <c r="AE31" s="17"/>
      <c r="AF31" s="17" t="s">
        <v>63</v>
      </c>
      <c r="AG31" s="17"/>
      <c r="AH31" s="17">
        <v>0.12573052447548899</v>
      </c>
      <c r="AI31" s="17"/>
      <c r="AJ31" s="17">
        <v>0.12054440085807901</v>
      </c>
      <c r="AK31" s="17">
        <v>0.151055224074368</v>
      </c>
      <c r="AL31" s="17">
        <v>0.107561982923155</v>
      </c>
      <c r="AM31" s="17">
        <v>0.134852751683673</v>
      </c>
      <c r="AN31" s="17">
        <v>3.6563961978685097E-2</v>
      </c>
      <c r="AO31" s="17">
        <v>0.122889559327559</v>
      </c>
      <c r="AP31" s="17">
        <v>7.7122465374971902E-2</v>
      </c>
      <c r="AQ31" s="17">
        <v>0.163057363867088</v>
      </c>
    </row>
    <row r="32" spans="2:43" x14ac:dyDescent="0.35">
      <c r="B32" t="s">
        <v>79</v>
      </c>
      <c r="C32" s="17">
        <v>0.117948320270473</v>
      </c>
      <c r="D32" s="17">
        <v>0.13891895783778199</v>
      </c>
      <c r="E32" s="17">
        <v>9.5787838776930395E-2</v>
      </c>
      <c r="F32" s="17"/>
      <c r="G32" s="17">
        <v>0.15756738693512101</v>
      </c>
      <c r="H32" s="17">
        <v>0.19874447434421499</v>
      </c>
      <c r="I32" s="17">
        <v>9.7278833597251202E-2</v>
      </c>
      <c r="J32" s="17">
        <v>9.6141058919486003E-2</v>
      </c>
      <c r="K32" s="17">
        <v>0.110375640781107</v>
      </c>
      <c r="L32" s="17">
        <v>9.1072189907030698E-2</v>
      </c>
      <c r="M32" s="17"/>
      <c r="N32" s="17">
        <v>7.7023846827037001E-2</v>
      </c>
      <c r="O32" s="17">
        <v>0.14454227066605799</v>
      </c>
      <c r="P32" s="17">
        <v>0.114605817465305</v>
      </c>
      <c r="Q32" s="17">
        <v>8.8691859968694498E-2</v>
      </c>
      <c r="R32" s="17">
        <v>0.12364634721981201</v>
      </c>
      <c r="S32" s="17"/>
      <c r="T32" s="17">
        <v>0.108547643266397</v>
      </c>
      <c r="U32" s="17">
        <v>0.13547473988484701</v>
      </c>
      <c r="V32" s="17">
        <v>0.10715446616318</v>
      </c>
      <c r="W32" s="17">
        <v>0.15762045073407199</v>
      </c>
      <c r="X32" s="17"/>
      <c r="Y32" s="17">
        <v>0.146445883176369</v>
      </c>
      <c r="Z32" s="17">
        <v>0.117004184288545</v>
      </c>
      <c r="AA32" s="17">
        <v>9.5781848922888199E-2</v>
      </c>
      <c r="AB32" s="17">
        <v>0.14077416003177501</v>
      </c>
      <c r="AC32" s="17">
        <v>7.6787256378482605E-2</v>
      </c>
      <c r="AD32" s="17">
        <v>4.0016969696090803E-2</v>
      </c>
      <c r="AE32" s="17"/>
      <c r="AF32" s="17" t="s">
        <v>63</v>
      </c>
      <c r="AG32" s="17"/>
      <c r="AH32" s="17">
        <v>0.118275061430997</v>
      </c>
      <c r="AI32" s="17"/>
      <c r="AJ32" s="17">
        <v>0.11528786501414</v>
      </c>
      <c r="AK32" s="17">
        <v>0.115011608483927</v>
      </c>
      <c r="AL32" s="17">
        <v>0.15498165114808099</v>
      </c>
      <c r="AM32" s="17">
        <v>0.138291651621885</v>
      </c>
      <c r="AN32" s="17">
        <v>7.3127923957370194E-2</v>
      </c>
      <c r="AO32" s="17">
        <v>0.113948388365504</v>
      </c>
      <c r="AP32" s="17">
        <v>0.118527042448574</v>
      </c>
      <c r="AQ32" s="17">
        <v>5.2571447348215797E-2</v>
      </c>
    </row>
    <row r="33" spans="2:43" x14ac:dyDescent="0.35">
      <c r="B33" t="s">
        <v>80</v>
      </c>
      <c r="C33" s="17">
        <v>8.0600796622612297E-2</v>
      </c>
      <c r="D33" s="17">
        <v>7.4002539823826194E-2</v>
      </c>
      <c r="E33" s="17">
        <v>8.8253320336944802E-2</v>
      </c>
      <c r="F33" s="17"/>
      <c r="G33" s="17">
        <v>0.176967240466057</v>
      </c>
      <c r="H33" s="17">
        <v>6.2752089832951705E-2</v>
      </c>
      <c r="I33" s="17">
        <v>6.8844796551513293E-2</v>
      </c>
      <c r="J33" s="17">
        <v>0.107303985693492</v>
      </c>
      <c r="K33" s="17">
        <v>4.6130798927692201E-2</v>
      </c>
      <c r="L33" s="17">
        <v>8.7911723217724405E-2</v>
      </c>
      <c r="M33" s="17"/>
      <c r="N33" s="17">
        <v>7.2126114330800697E-2</v>
      </c>
      <c r="O33" s="17">
        <v>2.2311309047030999E-2</v>
      </c>
      <c r="P33" s="17">
        <v>0.105011350597051</v>
      </c>
      <c r="Q33" s="17">
        <v>0.121281398350803</v>
      </c>
      <c r="R33" s="17">
        <v>0.12582107345107801</v>
      </c>
      <c r="S33" s="17"/>
      <c r="T33" s="17">
        <v>0.12852808279255501</v>
      </c>
      <c r="U33" s="17">
        <v>5.15992159144045E-2</v>
      </c>
      <c r="V33" s="17">
        <v>7.1659935172256606E-2</v>
      </c>
      <c r="W33" s="17">
        <v>9.6821519369415798E-2</v>
      </c>
      <c r="X33" s="17"/>
      <c r="Y33" s="17">
        <v>9.8533032022918299E-2</v>
      </c>
      <c r="Z33" s="17">
        <v>5.8711849184534398E-2</v>
      </c>
      <c r="AA33" s="17">
        <v>6.9555902224183105E-2</v>
      </c>
      <c r="AB33" s="17">
        <v>7.7596026878009997E-2</v>
      </c>
      <c r="AC33" s="17">
        <v>6.11997966322676E-2</v>
      </c>
      <c r="AD33" s="17">
        <v>4.6416771970133303E-2</v>
      </c>
      <c r="AE33" s="17"/>
      <c r="AF33" s="17" t="s">
        <v>63</v>
      </c>
      <c r="AG33" s="17"/>
      <c r="AH33" s="17">
        <v>8.0135086346800999E-2</v>
      </c>
      <c r="AI33" s="17"/>
      <c r="AJ33" s="17">
        <v>0.11072451540768399</v>
      </c>
      <c r="AK33" s="17">
        <v>6.9889863389450704E-2</v>
      </c>
      <c r="AL33" s="17">
        <v>3.8376878566075703E-2</v>
      </c>
      <c r="AM33" s="17">
        <v>0.119492073015061</v>
      </c>
      <c r="AN33" s="17">
        <v>0</v>
      </c>
      <c r="AO33" s="17">
        <v>4.3099237471760699E-2</v>
      </c>
      <c r="AP33" s="17">
        <v>5.0331556355808701E-2</v>
      </c>
      <c r="AQ33" s="17">
        <v>0.121946839058427</v>
      </c>
    </row>
    <row r="34" spans="2:43" x14ac:dyDescent="0.35">
      <c r="B34" t="s">
        <v>81</v>
      </c>
      <c r="C34" s="17">
        <v>7.9483181754267898E-2</v>
      </c>
      <c r="D34" s="17">
        <v>0.102995448540477</v>
      </c>
      <c r="E34" s="17">
        <v>5.13891031893947E-2</v>
      </c>
      <c r="F34" s="17"/>
      <c r="G34" s="17">
        <v>0.25653338156661298</v>
      </c>
      <c r="H34" s="17">
        <v>0.145197557082653</v>
      </c>
      <c r="I34" s="17">
        <v>5.0200679753412303E-2</v>
      </c>
      <c r="J34" s="17">
        <v>3.9763175593925899E-2</v>
      </c>
      <c r="K34" s="17">
        <v>6.5887428470559103E-2</v>
      </c>
      <c r="L34" s="17">
        <v>6.1503248542972302E-2</v>
      </c>
      <c r="M34" s="17"/>
      <c r="N34" s="17">
        <v>0.104690354340451</v>
      </c>
      <c r="O34" s="17">
        <v>9.2116717146707702E-2</v>
      </c>
      <c r="P34" s="17">
        <v>4.8242870742996997E-2</v>
      </c>
      <c r="Q34" s="17">
        <v>6.2639456618483705E-2</v>
      </c>
      <c r="R34" s="17">
        <v>0.105170001583859</v>
      </c>
      <c r="S34" s="17"/>
      <c r="T34" s="17">
        <v>8.9008150288855697E-2</v>
      </c>
      <c r="U34" s="17">
        <v>9.9021492910551706E-2</v>
      </c>
      <c r="V34" s="17">
        <v>5.1839675272040898E-2</v>
      </c>
      <c r="W34" s="17">
        <v>8.7948796777498006E-2</v>
      </c>
      <c r="X34" s="17"/>
      <c r="Y34" s="17">
        <v>0.10988661551754</v>
      </c>
      <c r="Z34" s="17">
        <v>8.5469571523239002E-2</v>
      </c>
      <c r="AA34" s="17">
        <v>5.7422098152077501E-2</v>
      </c>
      <c r="AB34" s="17">
        <v>2.7156515856413498E-2</v>
      </c>
      <c r="AC34" s="17">
        <v>7.6787256378482605E-2</v>
      </c>
      <c r="AD34" s="17">
        <v>0</v>
      </c>
      <c r="AE34" s="17"/>
      <c r="AF34" s="17" t="s">
        <v>63</v>
      </c>
      <c r="AG34" s="17"/>
      <c r="AH34" s="17">
        <v>8.1108534011529093E-2</v>
      </c>
      <c r="AI34" s="17"/>
      <c r="AJ34" s="17">
        <v>8.6882833118615804E-2</v>
      </c>
      <c r="AK34" s="17">
        <v>9.8562648591087196E-2</v>
      </c>
      <c r="AL34" s="17">
        <v>9.0057671389086602E-2</v>
      </c>
      <c r="AM34" s="17">
        <v>5.1549354872765497E-2</v>
      </c>
      <c r="AN34" s="17">
        <v>7.3127923957370194E-2</v>
      </c>
      <c r="AO34" s="17">
        <v>7.7043939803110098E-2</v>
      </c>
      <c r="AP34" s="17">
        <v>9.3184501388021507E-2</v>
      </c>
      <c r="AQ34" s="17">
        <v>5.0042215128944703E-2</v>
      </c>
    </row>
    <row r="35" spans="2:43" x14ac:dyDescent="0.35">
      <c r="B35" t="s">
        <v>60</v>
      </c>
      <c r="C35" s="17">
        <v>7.1497094582606197E-2</v>
      </c>
      <c r="D35" s="17">
        <v>6.7379405020894401E-2</v>
      </c>
      <c r="E35" s="17">
        <v>7.6395141492582197E-2</v>
      </c>
      <c r="F35" s="17"/>
      <c r="G35" s="17">
        <v>6.3951127670912405E-2</v>
      </c>
      <c r="H35" s="17">
        <v>1.63385303347247E-2</v>
      </c>
      <c r="I35" s="17">
        <v>5.3333450511000101E-2</v>
      </c>
      <c r="J35" s="17">
        <v>8.2912705703691997E-2</v>
      </c>
      <c r="K35" s="17">
        <v>4.2223399180914299E-2</v>
      </c>
      <c r="L35" s="17">
        <v>0.12958215289719299</v>
      </c>
      <c r="M35" s="17"/>
      <c r="N35" s="17">
        <v>0.24466763588609</v>
      </c>
      <c r="O35" s="17">
        <v>8.8391041360767003E-2</v>
      </c>
      <c r="P35" s="17">
        <v>5.3279440970513799E-2</v>
      </c>
      <c r="Q35" s="17">
        <v>6.5509717260057804E-2</v>
      </c>
      <c r="R35" s="17">
        <v>1.0676654867060599E-2</v>
      </c>
      <c r="S35" s="17"/>
      <c r="T35" s="17">
        <v>0.10329028939999001</v>
      </c>
      <c r="U35" s="17">
        <v>6.38640693476238E-2</v>
      </c>
      <c r="V35" s="17">
        <v>5.82029954547005E-2</v>
      </c>
      <c r="W35" s="17">
        <v>1.05822150157035E-2</v>
      </c>
      <c r="X35" s="17"/>
      <c r="Y35" s="17">
        <v>2.58789119110093E-2</v>
      </c>
      <c r="Z35" s="17">
        <v>3.8502472408702602E-2</v>
      </c>
      <c r="AA35" s="17">
        <v>0.147694496337967</v>
      </c>
      <c r="AB35" s="17">
        <v>2.6507907867047199E-2</v>
      </c>
      <c r="AC35" s="17">
        <v>9.3451635169976302E-2</v>
      </c>
      <c r="AD35" s="17">
        <v>4.5973700446820399E-2</v>
      </c>
      <c r="AE35" s="17"/>
      <c r="AF35" s="17" t="s">
        <v>63</v>
      </c>
      <c r="AG35" s="17"/>
      <c r="AH35" s="17">
        <v>6.6000107405148903E-2</v>
      </c>
      <c r="AI35" s="17"/>
      <c r="AJ35" s="17">
        <v>4.7822996098535298E-2</v>
      </c>
      <c r="AK35" s="17">
        <v>5.15111061745901E-2</v>
      </c>
      <c r="AL35" s="17">
        <v>6.83524478082813E-2</v>
      </c>
      <c r="AM35" s="17">
        <v>3.6582381712979298E-2</v>
      </c>
      <c r="AN35" s="17">
        <v>0.18527171027164999</v>
      </c>
      <c r="AO35" s="17">
        <v>0.108784454949479</v>
      </c>
      <c r="AP35" s="17">
        <v>0.11481087497298199</v>
      </c>
      <c r="AQ35" s="17">
        <v>0.124873449558774</v>
      </c>
    </row>
    <row r="36" spans="2:43" x14ac:dyDescent="0.35">
      <c r="B36" t="s">
        <v>82</v>
      </c>
      <c r="C36" s="17">
        <v>3.7731631539108697E-2</v>
      </c>
      <c r="D36" s="17">
        <v>3.2286330349444503E-2</v>
      </c>
      <c r="E36" s="17">
        <v>4.3880720865390702E-2</v>
      </c>
      <c r="F36" s="17"/>
      <c r="G36" s="17">
        <v>0</v>
      </c>
      <c r="H36" s="17">
        <v>8.4454608889698995E-3</v>
      </c>
      <c r="I36" s="17">
        <v>1.15704608332235E-2</v>
      </c>
      <c r="J36" s="17">
        <v>1.8983600428045699E-2</v>
      </c>
      <c r="K36" s="17">
        <v>7.5389226895834605E-2</v>
      </c>
      <c r="L36" s="17">
        <v>6.5893576776684101E-2</v>
      </c>
      <c r="M36" s="17"/>
      <c r="N36" s="17">
        <v>0</v>
      </c>
      <c r="O36" s="17">
        <v>3.1836217407100999E-2</v>
      </c>
      <c r="P36" s="17">
        <v>9.3149444916667701E-3</v>
      </c>
      <c r="Q36" s="17">
        <v>6.1548272166110397E-2</v>
      </c>
      <c r="R36" s="17">
        <v>4.2950672765911503E-2</v>
      </c>
      <c r="S36" s="17"/>
      <c r="T36" s="17">
        <v>2.4310223932499899E-2</v>
      </c>
      <c r="U36" s="17">
        <v>1.8072384189535599E-2</v>
      </c>
      <c r="V36" s="17">
        <v>5.6919490707220202E-2</v>
      </c>
      <c r="W36" s="17">
        <v>3.9673665193181003E-2</v>
      </c>
      <c r="X36" s="17"/>
      <c r="Y36" s="17">
        <v>1.6096799229243001E-2</v>
      </c>
      <c r="Z36" s="17">
        <v>3.0848171675844801E-2</v>
      </c>
      <c r="AA36" s="17">
        <v>6.6795831732657004E-2</v>
      </c>
      <c r="AB36" s="17">
        <v>6.10216441913113E-2</v>
      </c>
      <c r="AC36" s="17">
        <v>0</v>
      </c>
      <c r="AD36" s="17">
        <v>9.3647624824624395E-2</v>
      </c>
      <c r="AE36" s="17"/>
      <c r="AF36" s="17" t="s">
        <v>63</v>
      </c>
      <c r="AG36" s="17"/>
      <c r="AH36" s="17">
        <v>3.9396681022500199E-2</v>
      </c>
      <c r="AI36" s="17"/>
      <c r="AJ36" s="17">
        <v>3.4386759440521497E-2</v>
      </c>
      <c r="AK36" s="17">
        <v>3.8508693155003798E-2</v>
      </c>
      <c r="AL36" s="17">
        <v>2.37260322762094E-2</v>
      </c>
      <c r="AM36" s="17">
        <v>4.46141150217216E-2</v>
      </c>
      <c r="AN36" s="17">
        <v>0</v>
      </c>
      <c r="AO36" s="17">
        <v>1.8907442015555099E-2</v>
      </c>
      <c r="AP36" s="17">
        <v>6.1155051750156203E-2</v>
      </c>
      <c r="AQ36" s="17">
        <v>6.7745630549136598E-2</v>
      </c>
    </row>
    <row r="37" spans="2:43" x14ac:dyDescent="0.35">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row>
    <row r="38" spans="2:43" x14ac:dyDescent="0.35">
      <c r="B38" s="6" t="s">
        <v>91</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row>
    <row r="39" spans="2:43" x14ac:dyDescent="0.35">
      <c r="B39" s="24" t="s">
        <v>65</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row>
    <row r="40" spans="2:43" x14ac:dyDescent="0.35">
      <c r="B40" t="s">
        <v>85</v>
      </c>
      <c r="C40" s="17">
        <v>0.66840535746591101</v>
      </c>
      <c r="D40" s="17">
        <v>0.738782479126595</v>
      </c>
      <c r="E40" s="17">
        <v>0.59940520992381596</v>
      </c>
      <c r="F40" s="17"/>
      <c r="G40" s="17">
        <v>0.54330820510564004</v>
      </c>
      <c r="H40" s="17">
        <v>0.61932846877560899</v>
      </c>
      <c r="I40" s="17">
        <v>0.65237906869961804</v>
      </c>
      <c r="J40" s="17">
        <v>0.70408275971362499</v>
      </c>
      <c r="K40" s="17">
        <v>0.64512484847368901</v>
      </c>
      <c r="L40" s="17">
        <v>0.75227469846232697</v>
      </c>
      <c r="M40" s="17"/>
      <c r="N40" s="17">
        <v>0.67628598670358397</v>
      </c>
      <c r="O40" s="17">
        <v>0.65564338688622703</v>
      </c>
      <c r="P40" s="17">
        <v>0.70638076796482097</v>
      </c>
      <c r="Q40" s="17">
        <v>0.69799308715755404</v>
      </c>
      <c r="R40" s="17">
        <v>0.60271847681878099</v>
      </c>
      <c r="S40" s="17"/>
      <c r="T40" s="17">
        <v>0.69479098870110401</v>
      </c>
      <c r="U40" s="17">
        <v>0.713928049137869</v>
      </c>
      <c r="V40" s="17">
        <v>0.66119598385274803</v>
      </c>
      <c r="W40" s="17">
        <v>0.60661669130509999</v>
      </c>
      <c r="X40" s="17"/>
      <c r="Y40" s="17">
        <v>0.67372662269036798</v>
      </c>
      <c r="Z40" s="17">
        <v>0.64542518208359201</v>
      </c>
      <c r="AA40" s="17">
        <v>0.71792692791954305</v>
      </c>
      <c r="AB40" s="17">
        <v>0.67839627862527796</v>
      </c>
      <c r="AC40" s="17">
        <v>0.48878629731005102</v>
      </c>
      <c r="AD40" s="17">
        <v>0.69774738562738803</v>
      </c>
      <c r="AE40" s="17"/>
      <c r="AF40" s="17" t="s">
        <v>63</v>
      </c>
      <c r="AG40" s="17"/>
      <c r="AH40" s="17">
        <v>0.67284233084653799</v>
      </c>
      <c r="AI40" s="17"/>
      <c r="AJ40" s="17">
        <v>0.64582461573666305</v>
      </c>
      <c r="AK40" s="17">
        <v>0.66845392856133401</v>
      </c>
      <c r="AL40" s="17">
        <v>0.67573606293642896</v>
      </c>
      <c r="AM40" s="17">
        <v>0.70226777821948405</v>
      </c>
      <c r="AN40" s="17">
        <v>0.71342449530329699</v>
      </c>
      <c r="AO40" s="17">
        <v>0.62438300547064796</v>
      </c>
      <c r="AP40" s="17">
        <v>0.64160434352968798</v>
      </c>
      <c r="AQ40" s="17">
        <v>0.72001535371980796</v>
      </c>
    </row>
    <row r="41" spans="2:43" x14ac:dyDescent="0.35">
      <c r="B41" t="s">
        <v>86</v>
      </c>
      <c r="C41" s="17">
        <v>0.17199556183404199</v>
      </c>
      <c r="D41" s="17">
        <v>0.16769958642915</v>
      </c>
      <c r="E41" s="17">
        <v>0.17554089657358901</v>
      </c>
      <c r="F41" s="17"/>
      <c r="G41" s="17">
        <v>0.152802638767043</v>
      </c>
      <c r="H41" s="17">
        <v>0.13802776246039899</v>
      </c>
      <c r="I41" s="17">
        <v>0.20130048402742501</v>
      </c>
      <c r="J41" s="17">
        <v>0.212307965998456</v>
      </c>
      <c r="K41" s="17">
        <v>0.15460810389895899</v>
      </c>
      <c r="L41" s="17">
        <v>0.16975739484981001</v>
      </c>
      <c r="M41" s="17"/>
      <c r="N41" s="17">
        <v>0.12646843260277901</v>
      </c>
      <c r="O41" s="17">
        <v>0.13033546688114001</v>
      </c>
      <c r="P41" s="17">
        <v>0.14938746093117899</v>
      </c>
      <c r="Q41" s="17">
        <v>0.198115221660637</v>
      </c>
      <c r="R41" s="17">
        <v>0.24748905822384501</v>
      </c>
      <c r="S41" s="17"/>
      <c r="T41" s="17">
        <v>9.4131736400727098E-2</v>
      </c>
      <c r="U41" s="17">
        <v>0.103121580378378</v>
      </c>
      <c r="V41" s="17">
        <v>0.228183193162075</v>
      </c>
      <c r="W41" s="17">
        <v>0.291235975654833</v>
      </c>
      <c r="X41" s="17"/>
      <c r="Y41" s="17">
        <v>0.19760484924803101</v>
      </c>
      <c r="Z41" s="17">
        <v>0.132064612576034</v>
      </c>
      <c r="AA41" s="17">
        <v>0.16349892905619501</v>
      </c>
      <c r="AB41" s="17">
        <v>0.18128428208820099</v>
      </c>
      <c r="AC41" s="17">
        <v>0.14891667893244301</v>
      </c>
      <c r="AD41" s="17">
        <v>3.5468211852815998E-2</v>
      </c>
      <c r="AE41" s="17"/>
      <c r="AF41" s="17" t="s">
        <v>63</v>
      </c>
      <c r="AG41" s="17"/>
      <c r="AH41" s="17">
        <v>0.16994125857946701</v>
      </c>
      <c r="AI41" s="17"/>
      <c r="AJ41" s="17">
        <v>0.191751610561673</v>
      </c>
      <c r="AK41" s="17">
        <v>0.21171968940237301</v>
      </c>
      <c r="AL41" s="17">
        <v>0.151830119518617</v>
      </c>
      <c r="AM41" s="17">
        <v>0.21627388805251099</v>
      </c>
      <c r="AN41" s="17">
        <v>6.33035717162857E-2</v>
      </c>
      <c r="AO41" s="17">
        <v>0.17807902779406201</v>
      </c>
      <c r="AP41" s="17">
        <v>0.116658745324676</v>
      </c>
      <c r="AQ41" s="17">
        <v>0</v>
      </c>
    </row>
    <row r="42" spans="2:43" x14ac:dyDescent="0.35">
      <c r="B42" t="s">
        <v>87</v>
      </c>
      <c r="C42" s="17">
        <v>0.15004108600452701</v>
      </c>
      <c r="D42" s="17">
        <v>0.150150189732881</v>
      </c>
      <c r="E42" s="17">
        <v>0.149129824630685</v>
      </c>
      <c r="F42" s="17"/>
      <c r="G42" s="17">
        <v>0.358318472865711</v>
      </c>
      <c r="H42" s="17">
        <v>0.19365839765364301</v>
      </c>
      <c r="I42" s="17">
        <v>0.13755577866414101</v>
      </c>
      <c r="J42" s="17">
        <v>0.109083217192947</v>
      </c>
      <c r="K42" s="17">
        <v>9.9292474066269301E-2</v>
      </c>
      <c r="L42" s="17">
        <v>0.100955001597918</v>
      </c>
      <c r="M42" s="17"/>
      <c r="N42" s="17">
        <v>2.4316571135947599E-2</v>
      </c>
      <c r="O42" s="17">
        <v>0.113408309697259</v>
      </c>
      <c r="P42" s="17">
        <v>0.17182567374090499</v>
      </c>
      <c r="Q42" s="17">
        <v>0.160716088375019</v>
      </c>
      <c r="R42" s="17">
        <v>0.22828237704982801</v>
      </c>
      <c r="S42" s="17"/>
      <c r="T42" s="17">
        <v>0.120765165323287</v>
      </c>
      <c r="U42" s="17">
        <v>0.117810620361471</v>
      </c>
      <c r="V42" s="17">
        <v>0.182221746276091</v>
      </c>
      <c r="W42" s="17">
        <v>0.20030338525053501</v>
      </c>
      <c r="X42" s="17"/>
      <c r="Y42" s="17">
        <v>0.17100853923086101</v>
      </c>
      <c r="Z42" s="17">
        <v>0.15273245311012501</v>
      </c>
      <c r="AA42" s="17">
        <v>8.5409950611343599E-2</v>
      </c>
      <c r="AB42" s="17">
        <v>0.18347733100128299</v>
      </c>
      <c r="AC42" s="17">
        <v>0.26027372212157102</v>
      </c>
      <c r="AD42" s="17">
        <v>3.5468211852815998E-2</v>
      </c>
      <c r="AE42" s="17"/>
      <c r="AF42" s="17" t="s">
        <v>63</v>
      </c>
      <c r="AG42" s="17"/>
      <c r="AH42" s="17">
        <v>0.15356838863120301</v>
      </c>
      <c r="AI42" s="17"/>
      <c r="AJ42" s="17">
        <v>0.208023993675608</v>
      </c>
      <c r="AK42" s="17">
        <v>0.14128118834429901</v>
      </c>
      <c r="AL42" s="17">
        <v>0.14018663934407399</v>
      </c>
      <c r="AM42" s="17">
        <v>0.146072108602149</v>
      </c>
      <c r="AN42" s="17">
        <v>0.144300047324046</v>
      </c>
      <c r="AO42" s="17">
        <v>0.121354926382752</v>
      </c>
      <c r="AP42" s="17">
        <v>0.160247655483158</v>
      </c>
      <c r="AQ42" s="17">
        <v>0</v>
      </c>
    </row>
    <row r="43" spans="2:43" x14ac:dyDescent="0.35">
      <c r="B43" t="s">
        <v>88</v>
      </c>
      <c r="C43" s="17">
        <v>0.127674095416031</v>
      </c>
      <c r="D43" s="17">
        <v>0.114355602968518</v>
      </c>
      <c r="E43" s="17">
        <v>0.141604656574392</v>
      </c>
      <c r="F43" s="17"/>
      <c r="G43" s="17">
        <v>3.5394439924086397E-2</v>
      </c>
      <c r="H43" s="17">
        <v>8.5522726099976104E-2</v>
      </c>
      <c r="I43" s="17">
        <v>0.179664173702344</v>
      </c>
      <c r="J43" s="17">
        <v>0.142063739331446</v>
      </c>
      <c r="K43" s="17">
        <v>0.16489586849802301</v>
      </c>
      <c r="L43" s="17">
        <v>0.130309163454949</v>
      </c>
      <c r="M43" s="17"/>
      <c r="N43" s="17">
        <v>4.4978143391987399E-2</v>
      </c>
      <c r="O43" s="17">
        <v>0.13283031498988501</v>
      </c>
      <c r="P43" s="17">
        <v>0.17342987857572301</v>
      </c>
      <c r="Q43" s="17">
        <v>0.10878556450473</v>
      </c>
      <c r="R43" s="17">
        <v>0.137507496580487</v>
      </c>
      <c r="S43" s="17"/>
      <c r="T43" s="17">
        <v>9.6423948735083698E-2</v>
      </c>
      <c r="U43" s="17">
        <v>0.124934624964761</v>
      </c>
      <c r="V43" s="17">
        <v>0.14963831762867499</v>
      </c>
      <c r="W43" s="17">
        <v>0.14969092359119901</v>
      </c>
      <c r="X43" s="17"/>
      <c r="Y43" s="17">
        <v>0.137759909525625</v>
      </c>
      <c r="Z43" s="17">
        <v>0.12276444776951199</v>
      </c>
      <c r="AA43" s="17">
        <v>0.13919524059929</v>
      </c>
      <c r="AB43" s="17">
        <v>0.10790895481149</v>
      </c>
      <c r="AC43" s="17">
        <v>4.6168527746011601E-2</v>
      </c>
      <c r="AD43" s="17">
        <v>0.120814107524481</v>
      </c>
      <c r="AE43" s="17"/>
      <c r="AF43" s="17" t="s">
        <v>63</v>
      </c>
      <c r="AG43" s="17"/>
      <c r="AH43" s="17">
        <v>0.13176368489927401</v>
      </c>
      <c r="AI43" s="17"/>
      <c r="AJ43" s="17">
        <v>9.9853980751866495E-2</v>
      </c>
      <c r="AK43" s="17">
        <v>0.14279217563326899</v>
      </c>
      <c r="AL43" s="17">
        <v>9.6050400884170203E-2</v>
      </c>
      <c r="AM43" s="17">
        <v>0.13474874559755001</v>
      </c>
      <c r="AN43" s="17">
        <v>0.12408918105587199</v>
      </c>
      <c r="AO43" s="17">
        <v>0.15949415217487101</v>
      </c>
      <c r="AP43" s="17">
        <v>0.13320304658698801</v>
      </c>
      <c r="AQ43" s="17">
        <v>0.20419913393751801</v>
      </c>
    </row>
    <row r="44" spans="2:43" x14ac:dyDescent="0.35">
      <c r="B44" t="s">
        <v>89</v>
      </c>
      <c r="C44" s="17">
        <v>7.2764131399073298E-2</v>
      </c>
      <c r="D44" s="17">
        <v>5.5527545973808698E-2</v>
      </c>
      <c r="E44" s="17">
        <v>9.0368783060571098E-2</v>
      </c>
      <c r="F44" s="17"/>
      <c r="G44" s="17">
        <v>0.180934036427287</v>
      </c>
      <c r="H44" s="17">
        <v>8.9416052139554697E-2</v>
      </c>
      <c r="I44" s="17">
        <v>5.5776837706790303E-2</v>
      </c>
      <c r="J44" s="17">
        <v>7.28038509343958E-2</v>
      </c>
      <c r="K44" s="17">
        <v>3.4452342191455501E-2</v>
      </c>
      <c r="L44" s="17">
        <v>5.1528823700983099E-2</v>
      </c>
      <c r="M44" s="17"/>
      <c r="N44" s="17">
        <v>0.132259633276363</v>
      </c>
      <c r="O44" s="17">
        <v>8.4688793922240199E-2</v>
      </c>
      <c r="P44" s="17">
        <v>6.1698883625600401E-2</v>
      </c>
      <c r="Q44" s="17">
        <v>5.1792835706614901E-2</v>
      </c>
      <c r="R44" s="17">
        <v>8.1914328689532107E-2</v>
      </c>
      <c r="S44" s="17"/>
      <c r="T44" s="17">
        <v>5.2135187777826199E-2</v>
      </c>
      <c r="U44" s="17">
        <v>7.0996482520553503E-2</v>
      </c>
      <c r="V44" s="17">
        <v>8.2816364104886006E-2</v>
      </c>
      <c r="W44" s="17">
        <v>5.3508185043921699E-2</v>
      </c>
      <c r="X44" s="17"/>
      <c r="Y44" s="17">
        <v>5.7718031364472198E-2</v>
      </c>
      <c r="Z44" s="17">
        <v>0.119790010553379</v>
      </c>
      <c r="AA44" s="17">
        <v>5.6829950498569697E-2</v>
      </c>
      <c r="AB44" s="17">
        <v>9.0558240041987995E-2</v>
      </c>
      <c r="AC44" s="17">
        <v>0.13060719056516401</v>
      </c>
      <c r="AD44" s="17">
        <v>0.121691181975509</v>
      </c>
      <c r="AE44" s="17"/>
      <c r="AF44" s="17" t="s">
        <v>63</v>
      </c>
      <c r="AG44" s="17"/>
      <c r="AH44" s="17">
        <v>7.45380249979503E-2</v>
      </c>
      <c r="AI44" s="17"/>
      <c r="AJ44" s="17">
        <v>5.4438023211959299E-2</v>
      </c>
      <c r="AK44" s="17">
        <v>8.5476508714582705E-2</v>
      </c>
      <c r="AL44" s="17">
        <v>5.5011581870821898E-2</v>
      </c>
      <c r="AM44" s="17">
        <v>7.1521008639926303E-2</v>
      </c>
      <c r="AN44" s="17">
        <v>4.7859632817649898E-2</v>
      </c>
      <c r="AO44" s="17">
        <v>0.103950617039494</v>
      </c>
      <c r="AP44" s="17">
        <v>5.7310824005872597E-2</v>
      </c>
      <c r="AQ44" s="17">
        <v>0.15388732072358499</v>
      </c>
    </row>
    <row r="45" spans="2:43" x14ac:dyDescent="0.35">
      <c r="B45" t="s">
        <v>90</v>
      </c>
      <c r="C45" s="17">
        <v>5.9443695933065803E-2</v>
      </c>
      <c r="D45" s="17">
        <v>3.88975248849757E-2</v>
      </c>
      <c r="E45" s="17">
        <v>8.0303445774983703E-2</v>
      </c>
      <c r="F45" s="17"/>
      <c r="G45" s="17">
        <v>0</v>
      </c>
      <c r="H45" s="17">
        <v>7.8217995383759106E-2</v>
      </c>
      <c r="I45" s="17">
        <v>7.6516629155911203E-2</v>
      </c>
      <c r="J45" s="17">
        <v>8.1871630525763003E-2</v>
      </c>
      <c r="K45" s="17">
        <v>0.10201668176897701</v>
      </c>
      <c r="L45" s="17">
        <v>2.0715458690331302E-2</v>
      </c>
      <c r="M45" s="17"/>
      <c r="N45" s="17">
        <v>8.7619958668868694E-2</v>
      </c>
      <c r="O45" s="17">
        <v>9.3315429481693205E-2</v>
      </c>
      <c r="P45" s="17">
        <v>5.6385599405399903E-2</v>
      </c>
      <c r="Q45" s="17">
        <v>4.1064575053655697E-2</v>
      </c>
      <c r="R45" s="17">
        <v>1.36389109217775E-2</v>
      </c>
      <c r="S45" s="17"/>
      <c r="T45" s="17">
        <v>9.2937114365442899E-2</v>
      </c>
      <c r="U45" s="17">
        <v>7.8121069183555894E-2</v>
      </c>
      <c r="V45" s="17">
        <v>2.8664857318316701E-2</v>
      </c>
      <c r="W45" s="17">
        <v>4.4633699400774399E-2</v>
      </c>
      <c r="X45" s="17"/>
      <c r="Y45" s="17">
        <v>6.01488137501714E-2</v>
      </c>
      <c r="Z45" s="17">
        <v>7.01148646430612E-2</v>
      </c>
      <c r="AA45" s="17">
        <v>4.1056630407190903E-2</v>
      </c>
      <c r="AB45" s="17">
        <v>9.9641132605065103E-2</v>
      </c>
      <c r="AC45" s="17">
        <v>6.5547083881809201E-2</v>
      </c>
      <c r="AD45" s="17">
        <v>7.0658040981314896E-2</v>
      </c>
      <c r="AE45" s="17"/>
      <c r="AF45" s="17" t="s">
        <v>63</v>
      </c>
      <c r="AG45" s="17"/>
      <c r="AH45" s="17">
        <v>5.8323019880113403E-2</v>
      </c>
      <c r="AI45" s="17"/>
      <c r="AJ45" s="17">
        <v>5.9581459510847097E-2</v>
      </c>
      <c r="AK45" s="17">
        <v>7.9130390761062805E-2</v>
      </c>
      <c r="AL45" s="17">
        <v>2.5996339200561599E-2</v>
      </c>
      <c r="AM45" s="17">
        <v>4.05492476160281E-2</v>
      </c>
      <c r="AN45" s="17">
        <v>9.8391808221541602E-2</v>
      </c>
      <c r="AO45" s="17">
        <v>9.9897524040050395E-2</v>
      </c>
      <c r="AP45" s="17">
        <v>6.37497763659957E-2</v>
      </c>
      <c r="AQ45" s="17">
        <v>4.1313688127822899E-2</v>
      </c>
    </row>
    <row r="46" spans="2:43" x14ac:dyDescent="0.35">
      <c r="B46" t="s">
        <v>60</v>
      </c>
      <c r="C46" s="17">
        <v>1.2470125476422501E-2</v>
      </c>
      <c r="D46" s="17">
        <v>7.9969928739453307E-3</v>
      </c>
      <c r="E46" s="17">
        <v>1.7009365717772701E-2</v>
      </c>
      <c r="F46" s="17"/>
      <c r="G46" s="17">
        <v>0</v>
      </c>
      <c r="H46" s="17">
        <v>0</v>
      </c>
      <c r="I46" s="17">
        <v>1.4086549361323201E-2</v>
      </c>
      <c r="J46" s="17">
        <v>2.2001187217834599E-2</v>
      </c>
      <c r="K46" s="17">
        <v>1.0996036042044801E-2</v>
      </c>
      <c r="L46" s="17">
        <v>1.9867412037839999E-2</v>
      </c>
      <c r="M46" s="17"/>
      <c r="N46" s="17">
        <v>0</v>
      </c>
      <c r="O46" s="17">
        <v>6.5588268401280698E-3</v>
      </c>
      <c r="P46" s="17">
        <v>6.9635143470508599E-3</v>
      </c>
      <c r="Q46" s="17">
        <v>1.9530727458616701E-2</v>
      </c>
      <c r="R46" s="17">
        <v>1.9784236155385E-2</v>
      </c>
      <c r="S46" s="17"/>
      <c r="T46" s="17">
        <v>1.14787142549096E-2</v>
      </c>
      <c r="U46" s="17">
        <v>7.7745904295761503E-3</v>
      </c>
      <c r="V46" s="17">
        <v>1.0646257920668501E-2</v>
      </c>
      <c r="W46" s="17">
        <v>2.4342238894986799E-2</v>
      </c>
      <c r="X46" s="17"/>
      <c r="Y46" s="17">
        <v>8.7188284222915902E-3</v>
      </c>
      <c r="Z46" s="17">
        <v>1.0753175122122699E-2</v>
      </c>
      <c r="AA46" s="17">
        <v>2.67072393020432E-2</v>
      </c>
      <c r="AB46" s="17">
        <v>0</v>
      </c>
      <c r="AC46" s="17">
        <v>0</v>
      </c>
      <c r="AD46" s="17">
        <v>0</v>
      </c>
      <c r="AE46" s="17"/>
      <c r="AF46" s="17" t="s">
        <v>63</v>
      </c>
      <c r="AG46" s="17"/>
      <c r="AH46" s="17">
        <v>1.00174187499952E-2</v>
      </c>
      <c r="AI46" s="17"/>
      <c r="AJ46" s="17">
        <v>1.1833331180963301E-2</v>
      </c>
      <c r="AK46" s="17">
        <v>0</v>
      </c>
      <c r="AL46" s="17">
        <v>1.12996454925428E-2</v>
      </c>
      <c r="AM46" s="17">
        <v>1.36266412468434E-2</v>
      </c>
      <c r="AN46" s="17">
        <v>0</v>
      </c>
      <c r="AO46" s="17">
        <v>2.1335233846001701E-2</v>
      </c>
      <c r="AP46" s="17">
        <v>4.7791049815921E-2</v>
      </c>
      <c r="AQ46" s="17">
        <v>0</v>
      </c>
    </row>
    <row r="47" spans="2:43" x14ac:dyDescent="0.35">
      <c r="B47" t="s">
        <v>61</v>
      </c>
      <c r="C47" s="17">
        <v>5.4350908118510698E-2</v>
      </c>
      <c r="D47" s="17">
        <v>4.66863108813272E-2</v>
      </c>
      <c r="E47" s="17">
        <v>6.2280041320863802E-2</v>
      </c>
      <c r="F47" s="17"/>
      <c r="G47" s="17">
        <v>1.8111849068534702E-2</v>
      </c>
      <c r="H47" s="17">
        <v>6.9265969357792903E-2</v>
      </c>
      <c r="I47" s="17">
        <v>6.3471304433609002E-2</v>
      </c>
      <c r="J47" s="17">
        <v>4.5509913153147202E-2</v>
      </c>
      <c r="K47" s="17">
        <v>8.6009368995349902E-2</v>
      </c>
      <c r="L47" s="17">
        <v>3.9862221595522399E-2</v>
      </c>
      <c r="M47" s="17"/>
      <c r="N47" s="17">
        <v>4.0221090311711803E-2</v>
      </c>
      <c r="O47" s="17">
        <v>6.1469667402446401E-2</v>
      </c>
      <c r="P47" s="17">
        <v>7.2906945261847794E-2</v>
      </c>
      <c r="Q47" s="17">
        <v>4.8747829319662199E-2</v>
      </c>
      <c r="R47" s="17">
        <v>3.7615716760842501E-2</v>
      </c>
      <c r="S47" s="17"/>
      <c r="T47" s="17">
        <v>5.1171798194065497E-2</v>
      </c>
      <c r="U47" s="17">
        <v>3.8408114603778201E-2</v>
      </c>
      <c r="V47" s="17">
        <v>6.21184878378086E-2</v>
      </c>
      <c r="W47" s="17">
        <v>4.2908856041899902E-2</v>
      </c>
      <c r="X47" s="17"/>
      <c r="Y47" s="17">
        <v>4.7602210117428601E-2</v>
      </c>
      <c r="Z47" s="17">
        <v>4.9464763660679402E-2</v>
      </c>
      <c r="AA47" s="17">
        <v>4.8522353001315702E-2</v>
      </c>
      <c r="AB47" s="17">
        <v>5.7246058299927002E-2</v>
      </c>
      <c r="AC47" s="17">
        <v>9.4572010557256794E-2</v>
      </c>
      <c r="AD47" s="17">
        <v>0.108488279394064</v>
      </c>
      <c r="AE47" s="17"/>
      <c r="AF47" s="17" t="s">
        <v>63</v>
      </c>
      <c r="AG47" s="17"/>
      <c r="AH47" s="17">
        <v>5.61843223436315E-2</v>
      </c>
      <c r="AI47" s="17"/>
      <c r="AJ47" s="17">
        <v>3.7537187076432998E-2</v>
      </c>
      <c r="AK47" s="17">
        <v>3.7809139600932198E-2</v>
      </c>
      <c r="AL47" s="17">
        <v>6.0822596473769197E-2</v>
      </c>
      <c r="AM47" s="17">
        <v>5.0332687565939498E-2</v>
      </c>
      <c r="AN47" s="17">
        <v>4.3180735351061102E-2</v>
      </c>
      <c r="AO47" s="17">
        <v>9.9252034047446397E-2</v>
      </c>
      <c r="AP47" s="17">
        <v>7.0357639256213397E-2</v>
      </c>
      <c r="AQ47" s="17">
        <v>9.7823211991647105E-2</v>
      </c>
    </row>
    <row r="48" spans="2:43" x14ac:dyDescent="0.35">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row>
    <row r="49" spans="2:43" x14ac:dyDescent="0.35">
      <c r="B49" s="6" t="s">
        <v>93</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row>
    <row r="50" spans="2:43" x14ac:dyDescent="0.35">
      <c r="B50" s="24" t="s">
        <v>94</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row>
    <row r="51" spans="2:43" x14ac:dyDescent="0.35">
      <c r="B51" t="s">
        <v>68</v>
      </c>
      <c r="C51" s="17">
        <v>0.29671138771372202</v>
      </c>
      <c r="D51" s="17">
        <v>0.40536106966077201</v>
      </c>
      <c r="E51" s="17">
        <v>0.22981792464746001</v>
      </c>
      <c r="F51" s="17"/>
      <c r="G51" s="17">
        <v>0.21954371595451699</v>
      </c>
      <c r="H51" s="17">
        <v>0.295956281279246</v>
      </c>
      <c r="I51" s="17">
        <v>0.55727081364294495</v>
      </c>
      <c r="J51" s="17">
        <v>0.29200434507505901</v>
      </c>
      <c r="K51" s="17">
        <v>0.225786940684777</v>
      </c>
      <c r="L51" s="17">
        <v>0.26070983365596001</v>
      </c>
      <c r="M51" s="17"/>
      <c r="N51" s="17">
        <v>0</v>
      </c>
      <c r="O51" s="17">
        <v>0.34818680217856401</v>
      </c>
      <c r="P51" s="17">
        <v>0.50211013445478303</v>
      </c>
      <c r="Q51" s="17">
        <v>0.27582956523269497</v>
      </c>
      <c r="R51" s="17">
        <v>0.19271045516489199</v>
      </c>
      <c r="S51" s="17"/>
      <c r="T51" s="17">
        <v>0.144799592220374</v>
      </c>
      <c r="U51" s="17">
        <v>0.35595921662458302</v>
      </c>
      <c r="V51" s="17">
        <v>0.30523480065438702</v>
      </c>
      <c r="W51" s="17">
        <v>0.42514384572288799</v>
      </c>
      <c r="X51" s="17"/>
      <c r="Y51" s="17">
        <v>0.43180113846794899</v>
      </c>
      <c r="Z51" s="17">
        <v>0.118758368818329</v>
      </c>
      <c r="AA51" s="17">
        <v>0.33686217350270797</v>
      </c>
      <c r="AB51" s="17">
        <v>0.16056889096225799</v>
      </c>
      <c r="AC51" s="17">
        <v>0.25861921379983099</v>
      </c>
      <c r="AD51" s="17">
        <v>0</v>
      </c>
      <c r="AE51" s="17"/>
      <c r="AF51" s="17" t="s">
        <v>63</v>
      </c>
      <c r="AG51" s="17"/>
      <c r="AH51" s="17">
        <v>0.30399157037216301</v>
      </c>
      <c r="AI51" s="17"/>
      <c r="AJ51" s="17">
        <v>0.55203394384303905</v>
      </c>
      <c r="AK51" s="17">
        <v>0.39989956397937498</v>
      </c>
      <c r="AL51" s="17">
        <v>0.103457005827874</v>
      </c>
      <c r="AM51" s="17">
        <v>0.36033394894337401</v>
      </c>
      <c r="AN51" s="17">
        <v>0</v>
      </c>
      <c r="AO51" s="17">
        <v>0.197037722909081</v>
      </c>
      <c r="AP51" s="17">
        <v>0.209483509602409</v>
      </c>
      <c r="AQ51" s="17">
        <v>0</v>
      </c>
    </row>
    <row r="52" spans="2:43" x14ac:dyDescent="0.35">
      <c r="B52" t="s">
        <v>69</v>
      </c>
      <c r="C52" s="17">
        <v>0.26124847673066398</v>
      </c>
      <c r="D52" s="17">
        <v>0.29658222568852799</v>
      </c>
      <c r="E52" s="17">
        <v>0.239494185429035</v>
      </c>
      <c r="F52" s="17"/>
      <c r="G52" s="17">
        <v>0.20220231300327199</v>
      </c>
      <c r="H52" s="17">
        <v>0.42165232429386401</v>
      </c>
      <c r="I52" s="17">
        <v>0.46642201655494198</v>
      </c>
      <c r="J52" s="17">
        <v>0.15633608016922601</v>
      </c>
      <c r="K52" s="17">
        <v>0.21368464900038001</v>
      </c>
      <c r="L52" s="17">
        <v>0.12360491833844001</v>
      </c>
      <c r="M52" s="17"/>
      <c r="N52" s="17">
        <v>0.142867085402195</v>
      </c>
      <c r="O52" s="17">
        <v>0.221559946389002</v>
      </c>
      <c r="P52" s="17">
        <v>0.51350734718463498</v>
      </c>
      <c r="Q52" s="17">
        <v>0.38804723308328298</v>
      </c>
      <c r="R52" s="17">
        <v>8.5383671982601203E-2</v>
      </c>
      <c r="S52" s="17"/>
      <c r="T52" s="17">
        <v>0.30868346654721601</v>
      </c>
      <c r="U52" s="17">
        <v>0.35993320712040999</v>
      </c>
      <c r="V52" s="17">
        <v>0.28248465151164698</v>
      </c>
      <c r="W52" s="17">
        <v>9.3976505062017907E-2</v>
      </c>
      <c r="X52" s="17"/>
      <c r="Y52" s="17">
        <v>0.34896420964899399</v>
      </c>
      <c r="Z52" s="17">
        <v>0.23179073358490099</v>
      </c>
      <c r="AA52" s="17">
        <v>0.16864238698589001</v>
      </c>
      <c r="AB52" s="17">
        <v>0.31486903404938199</v>
      </c>
      <c r="AC52" s="17">
        <v>0.25861921379983099</v>
      </c>
      <c r="AD52" s="17">
        <v>0</v>
      </c>
      <c r="AE52" s="17"/>
      <c r="AF52" s="17" t="s">
        <v>63</v>
      </c>
      <c r="AG52" s="17"/>
      <c r="AH52" s="17">
        <v>0.26765853279387702</v>
      </c>
      <c r="AI52" s="17"/>
      <c r="AJ52" s="17">
        <v>0.34896342577171002</v>
      </c>
      <c r="AK52" s="17">
        <v>0.158943978790208</v>
      </c>
      <c r="AL52" s="17">
        <v>0.36745893800847901</v>
      </c>
      <c r="AM52" s="17">
        <v>0.51898967165057097</v>
      </c>
      <c r="AN52" s="17">
        <v>0</v>
      </c>
      <c r="AO52" s="17">
        <v>0.197037722909081</v>
      </c>
      <c r="AP52" s="17">
        <v>0.209483509602409</v>
      </c>
      <c r="AQ52" s="17">
        <v>0</v>
      </c>
    </row>
    <row r="53" spans="2:43" x14ac:dyDescent="0.35">
      <c r="B53" t="s">
        <v>80</v>
      </c>
      <c r="C53" s="17">
        <v>0.215246346234546</v>
      </c>
      <c r="D53" s="17">
        <v>0.18444385232825</v>
      </c>
      <c r="E53" s="17">
        <v>0.23421083330477799</v>
      </c>
      <c r="F53" s="17"/>
      <c r="G53" s="17">
        <v>0.45698782401882898</v>
      </c>
      <c r="H53" s="17">
        <v>0.231207874733417</v>
      </c>
      <c r="I53" s="17">
        <v>8.8411839011708598E-2</v>
      </c>
      <c r="J53" s="17">
        <v>9.2734773186297997E-2</v>
      </c>
      <c r="K53" s="17">
        <v>0</v>
      </c>
      <c r="L53" s="17">
        <v>0.13969755753479299</v>
      </c>
      <c r="M53" s="17"/>
      <c r="N53" s="17">
        <v>0.673847068428854</v>
      </c>
      <c r="O53" s="17">
        <v>0.22650282572722399</v>
      </c>
      <c r="P53" s="17">
        <v>0.193577724488286</v>
      </c>
      <c r="Q53" s="17">
        <v>0.12870723804950701</v>
      </c>
      <c r="R53" s="17">
        <v>0.124156213685941</v>
      </c>
      <c r="S53" s="17"/>
      <c r="T53" s="17">
        <v>0.22886711939722601</v>
      </c>
      <c r="U53" s="17">
        <v>0.113064281723861</v>
      </c>
      <c r="V53" s="17">
        <v>0.19460396206830899</v>
      </c>
      <c r="W53" s="17">
        <v>0.27299479456543002</v>
      </c>
      <c r="X53" s="17"/>
      <c r="Y53" s="17">
        <v>0.18394117443531699</v>
      </c>
      <c r="Z53" s="17">
        <v>0.216951339561614</v>
      </c>
      <c r="AA53" s="17">
        <v>0.11766397403680399</v>
      </c>
      <c r="AB53" s="17">
        <v>0.15342553419264801</v>
      </c>
      <c r="AC53" s="17">
        <v>0.54082345836097701</v>
      </c>
      <c r="AD53" s="17">
        <v>0</v>
      </c>
      <c r="AE53" s="17"/>
      <c r="AF53" s="17" t="s">
        <v>63</v>
      </c>
      <c r="AG53" s="17"/>
      <c r="AH53" s="17">
        <v>0.220527682853354</v>
      </c>
      <c r="AI53" s="17"/>
      <c r="AJ53" s="17">
        <v>0.17350326129907601</v>
      </c>
      <c r="AK53" s="17">
        <v>0.24307995962263201</v>
      </c>
      <c r="AL53" s="17">
        <v>0.33331210903299302</v>
      </c>
      <c r="AM53" s="17">
        <v>0.25628527177407801</v>
      </c>
      <c r="AN53" s="17">
        <v>0.58242865529509302</v>
      </c>
      <c r="AO53" s="17">
        <v>0.29404954490444002</v>
      </c>
      <c r="AP53" s="17">
        <v>0</v>
      </c>
      <c r="AQ53" s="17">
        <v>0</v>
      </c>
    </row>
    <row r="54" spans="2:43" x14ac:dyDescent="0.35">
      <c r="B54" t="s">
        <v>71</v>
      </c>
      <c r="C54" s="17">
        <v>0.206306466359197</v>
      </c>
      <c r="D54" s="17">
        <v>0.32638169644345699</v>
      </c>
      <c r="E54" s="17">
        <v>0.13237851898859401</v>
      </c>
      <c r="F54" s="17"/>
      <c r="G54" s="17">
        <v>0.19082428907996599</v>
      </c>
      <c r="H54" s="17">
        <v>0.39804490808763598</v>
      </c>
      <c r="I54" s="17">
        <v>9.2385718899217303E-2</v>
      </c>
      <c r="J54" s="17">
        <v>0.22829941133013701</v>
      </c>
      <c r="K54" s="17">
        <v>0</v>
      </c>
      <c r="L54" s="17">
        <v>0.13438296950070799</v>
      </c>
      <c r="M54" s="17"/>
      <c r="N54" s="17">
        <v>0</v>
      </c>
      <c r="O54" s="17">
        <v>0.105476047909593</v>
      </c>
      <c r="P54" s="17">
        <v>0.31822143548500598</v>
      </c>
      <c r="Q54" s="17">
        <v>0.39153862746940199</v>
      </c>
      <c r="R54" s="17">
        <v>0.226647188080598</v>
      </c>
      <c r="S54" s="17"/>
      <c r="T54" s="17">
        <v>0.30868346654721601</v>
      </c>
      <c r="U54" s="17">
        <v>0.13302882575970101</v>
      </c>
      <c r="V54" s="17">
        <v>0.23486708385201699</v>
      </c>
      <c r="W54" s="17">
        <v>0.39943958432401699</v>
      </c>
      <c r="X54" s="17"/>
      <c r="Y54" s="17">
        <v>0.29866971192556502</v>
      </c>
      <c r="Z54" s="17">
        <v>0.21759172241861399</v>
      </c>
      <c r="AA54" s="17">
        <v>0.17772048652108499</v>
      </c>
      <c r="AB54" s="17">
        <v>0.16056889096225799</v>
      </c>
      <c r="AC54" s="17">
        <v>7.8669745130705002E-2</v>
      </c>
      <c r="AD54" s="17">
        <v>0</v>
      </c>
      <c r="AE54" s="17"/>
      <c r="AF54" s="17" t="s">
        <v>63</v>
      </c>
      <c r="AG54" s="17"/>
      <c r="AH54" s="17">
        <v>0.21136845191454001</v>
      </c>
      <c r="AI54" s="17"/>
      <c r="AJ54" s="17">
        <v>0.44069155777398999</v>
      </c>
      <c r="AK54" s="17">
        <v>0.13942727873375199</v>
      </c>
      <c r="AL54" s="17">
        <v>0</v>
      </c>
      <c r="AM54" s="17">
        <v>0.36982230272900501</v>
      </c>
      <c r="AN54" s="17">
        <v>0</v>
      </c>
      <c r="AO54" s="17">
        <v>0.197037722909081</v>
      </c>
      <c r="AP54" s="17">
        <v>0.209483509602409</v>
      </c>
      <c r="AQ54" s="17">
        <v>0</v>
      </c>
    </row>
    <row r="55" spans="2:43" x14ac:dyDescent="0.35">
      <c r="B55" t="s">
        <v>76</v>
      </c>
      <c r="C55" s="17">
        <v>0.177189673284537</v>
      </c>
      <c r="D55" s="17">
        <v>0.196283727938355</v>
      </c>
      <c r="E55" s="17">
        <v>0.16543384099049599</v>
      </c>
      <c r="F55" s="17"/>
      <c r="G55" s="17">
        <v>0</v>
      </c>
      <c r="H55" s="17">
        <v>0.27959843374587801</v>
      </c>
      <c r="I55" s="17">
        <v>9.2385718899217303E-2</v>
      </c>
      <c r="J55" s="17">
        <v>0.41005747123970099</v>
      </c>
      <c r="K55" s="17">
        <v>0.21368464900038001</v>
      </c>
      <c r="L55" s="17">
        <v>0.13585999689830999</v>
      </c>
      <c r="M55" s="17"/>
      <c r="N55" s="17">
        <v>0</v>
      </c>
      <c r="O55" s="17">
        <v>6.0465065118226899E-2</v>
      </c>
      <c r="P55" s="17">
        <v>0.31822143548500598</v>
      </c>
      <c r="Q55" s="17">
        <v>0.28937271577724299</v>
      </c>
      <c r="R55" s="17">
        <v>0.29857357464949502</v>
      </c>
      <c r="S55" s="17"/>
      <c r="T55" s="17">
        <v>0.14768241662637599</v>
      </c>
      <c r="U55" s="17">
        <v>0.11172872457906501</v>
      </c>
      <c r="V55" s="17">
        <v>0.25588747623061697</v>
      </c>
      <c r="W55" s="17">
        <v>8.83427210521079E-2</v>
      </c>
      <c r="X55" s="17"/>
      <c r="Y55" s="17">
        <v>0.16947498395545199</v>
      </c>
      <c r="Z55" s="17">
        <v>0.29894127152132599</v>
      </c>
      <c r="AA55" s="17">
        <v>0.178964552032537</v>
      </c>
      <c r="AB55" s="17">
        <v>0.353556934030055</v>
      </c>
      <c r="AC55" s="17">
        <v>0</v>
      </c>
      <c r="AD55" s="17">
        <v>0</v>
      </c>
      <c r="AE55" s="17"/>
      <c r="AF55" s="17" t="s">
        <v>63</v>
      </c>
      <c r="AG55" s="17"/>
      <c r="AH55" s="17">
        <v>0.18153724213465999</v>
      </c>
      <c r="AI55" s="17"/>
      <c r="AJ55" s="17">
        <v>0.147074181603737</v>
      </c>
      <c r="AK55" s="17">
        <v>0.17292408514209501</v>
      </c>
      <c r="AL55" s="17">
        <v>0.117158786430181</v>
      </c>
      <c r="AM55" s="17">
        <v>0.14359377739069401</v>
      </c>
      <c r="AN55" s="17">
        <v>0</v>
      </c>
      <c r="AO55" s="17">
        <v>0.197037722909081</v>
      </c>
      <c r="AP55" s="17">
        <v>0.209483509602409</v>
      </c>
      <c r="AQ55" s="17">
        <v>0.34595728800806802</v>
      </c>
    </row>
    <row r="56" spans="2:43" x14ac:dyDescent="0.35">
      <c r="B56" t="s">
        <v>70</v>
      </c>
      <c r="C56" s="17">
        <v>0.14283176418694299</v>
      </c>
      <c r="D56" s="17">
        <v>8.6532041506123106E-2</v>
      </c>
      <c r="E56" s="17">
        <v>0.177494391378302</v>
      </c>
      <c r="F56" s="17"/>
      <c r="G56" s="17">
        <v>0.142359752241253</v>
      </c>
      <c r="H56" s="17">
        <v>0.208849762550331</v>
      </c>
      <c r="I56" s="17">
        <v>9.2385718899217303E-2</v>
      </c>
      <c r="J56" s="17">
        <v>0.22070556848911799</v>
      </c>
      <c r="K56" s="17">
        <v>0</v>
      </c>
      <c r="L56" s="17">
        <v>8.4766910347826102E-2</v>
      </c>
      <c r="M56" s="17"/>
      <c r="N56" s="17">
        <v>0</v>
      </c>
      <c r="O56" s="17">
        <v>0.134529644402582</v>
      </c>
      <c r="P56" s="17">
        <v>0.31822143548500598</v>
      </c>
      <c r="Q56" s="17">
        <v>6.3783222179749494E-2</v>
      </c>
      <c r="R56" s="17">
        <v>0.21212386884745199</v>
      </c>
      <c r="S56" s="17"/>
      <c r="T56" s="17">
        <v>0.29547805429256901</v>
      </c>
      <c r="U56" s="17">
        <v>9.6768137423391701E-2</v>
      </c>
      <c r="V56" s="17">
        <v>0.12565993065275</v>
      </c>
      <c r="W56" s="17">
        <v>0.167331170808665</v>
      </c>
      <c r="X56" s="17"/>
      <c r="Y56" s="17">
        <v>0.184763766184707</v>
      </c>
      <c r="Z56" s="17">
        <v>8.00653137525799E-2</v>
      </c>
      <c r="AA56" s="17">
        <v>0.117613756214034</v>
      </c>
      <c r="AB56" s="17">
        <v>0.353556934030055</v>
      </c>
      <c r="AC56" s="17">
        <v>7.8669745130705002E-2</v>
      </c>
      <c r="AD56" s="17">
        <v>0</v>
      </c>
      <c r="AE56" s="17"/>
      <c r="AF56" s="17" t="s">
        <v>63</v>
      </c>
      <c r="AG56" s="17"/>
      <c r="AH56" s="17">
        <v>0.14633631903642499</v>
      </c>
      <c r="AI56" s="17"/>
      <c r="AJ56" s="17">
        <v>0.19299151004781001</v>
      </c>
      <c r="AK56" s="17">
        <v>0.26546132685102097</v>
      </c>
      <c r="AL56" s="17">
        <v>0</v>
      </c>
      <c r="AM56" s="17">
        <v>0.22683709960746701</v>
      </c>
      <c r="AN56" s="17">
        <v>0.41757134470490698</v>
      </c>
      <c r="AO56" s="17">
        <v>0</v>
      </c>
      <c r="AP56" s="17">
        <v>0</v>
      </c>
      <c r="AQ56" s="17">
        <v>0</v>
      </c>
    </row>
    <row r="57" spans="2:43" x14ac:dyDescent="0.35">
      <c r="B57" t="s">
        <v>81</v>
      </c>
      <c r="C57" s="17">
        <v>0.13223154664327699</v>
      </c>
      <c r="D57" s="17">
        <v>0.19949667516685601</v>
      </c>
      <c r="E57" s="17">
        <v>9.0817735669286706E-2</v>
      </c>
      <c r="F57" s="17"/>
      <c r="G57" s="17">
        <v>0.14716371297398401</v>
      </c>
      <c r="H57" s="17">
        <v>0.16120446077613901</v>
      </c>
      <c r="I57" s="17">
        <v>0.204300559449102</v>
      </c>
      <c r="J57" s="17">
        <v>8.2353327044295502E-2</v>
      </c>
      <c r="K57" s="17">
        <v>0</v>
      </c>
      <c r="L57" s="17">
        <v>0.12360491833844001</v>
      </c>
      <c r="M57" s="17"/>
      <c r="N57" s="17">
        <v>0.326152931571146</v>
      </c>
      <c r="O57" s="17">
        <v>8.53747802606655E-2</v>
      </c>
      <c r="P57" s="17">
        <v>0.31822143548500598</v>
      </c>
      <c r="Q57" s="17">
        <v>0.170432708794544</v>
      </c>
      <c r="R57" s="17">
        <v>0</v>
      </c>
      <c r="S57" s="17"/>
      <c r="T57" s="17">
        <v>0.30868346654721601</v>
      </c>
      <c r="U57" s="17">
        <v>8.5995650069832494E-2</v>
      </c>
      <c r="V57" s="17">
        <v>0.118117796287043</v>
      </c>
      <c r="W57" s="17">
        <v>0.104692711155428</v>
      </c>
      <c r="X57" s="17"/>
      <c r="Y57" s="17">
        <v>0.16807010481498699</v>
      </c>
      <c r="Z57" s="17">
        <v>0.150567258674873</v>
      </c>
      <c r="AA57" s="17">
        <v>0.10410952173285599</v>
      </c>
      <c r="AB57" s="17">
        <v>0.31486903404938199</v>
      </c>
      <c r="AC57" s="17">
        <v>0</v>
      </c>
      <c r="AD57" s="17">
        <v>0</v>
      </c>
      <c r="AE57" s="17"/>
      <c r="AF57" s="17" t="s">
        <v>63</v>
      </c>
      <c r="AG57" s="17"/>
      <c r="AH57" s="17">
        <v>0.135476011981089</v>
      </c>
      <c r="AI57" s="17"/>
      <c r="AJ57" s="17">
        <v>0.20070658701299501</v>
      </c>
      <c r="AK57" s="17">
        <v>0.10623949977813101</v>
      </c>
      <c r="AL57" s="17">
        <v>9.0916667573531201E-2</v>
      </c>
      <c r="AM57" s="17">
        <v>0.30013745706577399</v>
      </c>
      <c r="AN57" s="17">
        <v>0</v>
      </c>
      <c r="AO57" s="17">
        <v>0.111694455802898</v>
      </c>
      <c r="AP57" s="17">
        <v>0</v>
      </c>
      <c r="AQ57" s="17">
        <v>0</v>
      </c>
    </row>
    <row r="58" spans="2:43" x14ac:dyDescent="0.35">
      <c r="B58" t="s">
        <v>73</v>
      </c>
      <c r="C58" s="17">
        <v>0.122264189735612</v>
      </c>
      <c r="D58" s="17">
        <v>7.6574911299140402E-2</v>
      </c>
      <c r="E58" s="17">
        <v>0.150394175989081</v>
      </c>
      <c r="F58" s="17"/>
      <c r="G58" s="17">
        <v>0.155435820269788</v>
      </c>
      <c r="H58" s="17">
        <v>0.191406215522545</v>
      </c>
      <c r="I58" s="17">
        <v>0.26225822523543801</v>
      </c>
      <c r="J58" s="17">
        <v>6.2437420065985898E-2</v>
      </c>
      <c r="K58" s="17">
        <v>0</v>
      </c>
      <c r="L58" s="17">
        <v>0</v>
      </c>
      <c r="M58" s="17"/>
      <c r="N58" s="17">
        <v>0</v>
      </c>
      <c r="O58" s="17">
        <v>0.137941353256226</v>
      </c>
      <c r="P58" s="17">
        <v>0.31822143548500598</v>
      </c>
      <c r="Q58" s="17">
        <v>5.12322521717175E-2</v>
      </c>
      <c r="R58" s="17">
        <v>0.102490974394658</v>
      </c>
      <c r="S58" s="17"/>
      <c r="T58" s="17">
        <v>0.36603422966992899</v>
      </c>
      <c r="U58" s="17">
        <v>0.131608095934938</v>
      </c>
      <c r="V58" s="17">
        <v>3.7603671714108999E-2</v>
      </c>
      <c r="W58" s="17">
        <v>0.13813190845333401</v>
      </c>
      <c r="X58" s="17"/>
      <c r="Y58" s="17">
        <v>0.17069755392760999</v>
      </c>
      <c r="Z58" s="17">
        <v>0.14604904438275901</v>
      </c>
      <c r="AA58" s="17">
        <v>4.6216577091109802E-2</v>
      </c>
      <c r="AB58" s="17">
        <v>0.16056889096225799</v>
      </c>
      <c r="AC58" s="17">
        <v>9.91712208777214E-2</v>
      </c>
      <c r="AD58" s="17">
        <v>0</v>
      </c>
      <c r="AE58" s="17"/>
      <c r="AF58" s="17" t="s">
        <v>63</v>
      </c>
      <c r="AG58" s="17"/>
      <c r="AH58" s="17">
        <v>0.12526409358399601</v>
      </c>
      <c r="AI58" s="17"/>
      <c r="AJ58" s="17">
        <v>0.237408435865091</v>
      </c>
      <c r="AK58" s="17">
        <v>0</v>
      </c>
      <c r="AL58" s="17">
        <v>0.18207016652834701</v>
      </c>
      <c r="AM58" s="17">
        <v>0.31008042182424</v>
      </c>
      <c r="AN58" s="17">
        <v>0.41757134470490698</v>
      </c>
      <c r="AO58" s="17">
        <v>0</v>
      </c>
      <c r="AP58" s="17">
        <v>0</v>
      </c>
      <c r="AQ58" s="17">
        <v>0</v>
      </c>
    </row>
    <row r="59" spans="2:43" x14ac:dyDescent="0.35">
      <c r="B59" t="s">
        <v>72</v>
      </c>
      <c r="C59" s="17">
        <v>0.110113102367668</v>
      </c>
      <c r="D59" s="17">
        <v>3.9241493161034598E-2</v>
      </c>
      <c r="E59" s="17">
        <v>0.15374735226101699</v>
      </c>
      <c r="F59" s="17"/>
      <c r="G59" s="17">
        <v>9.8699176135270794E-2</v>
      </c>
      <c r="H59" s="17">
        <v>0.20607250069626101</v>
      </c>
      <c r="I59" s="17">
        <v>0</v>
      </c>
      <c r="J59" s="17">
        <v>0.16097972090234899</v>
      </c>
      <c r="K59" s="17">
        <v>0.21368464900038001</v>
      </c>
      <c r="L59" s="17">
        <v>0</v>
      </c>
      <c r="M59" s="17"/>
      <c r="N59" s="17">
        <v>0</v>
      </c>
      <c r="O59" s="17">
        <v>0.108899958023268</v>
      </c>
      <c r="P59" s="17">
        <v>0.32329505405306302</v>
      </c>
      <c r="Q59" s="17">
        <v>6.2400352086353299E-2</v>
      </c>
      <c r="R59" s="17">
        <v>8.5383671982601203E-2</v>
      </c>
      <c r="S59" s="17"/>
      <c r="T59" s="17">
        <v>0.14768241662637599</v>
      </c>
      <c r="U59" s="17">
        <v>0.147163502298126</v>
      </c>
      <c r="V59" s="17">
        <v>0.12256433578841</v>
      </c>
      <c r="W59" s="17">
        <v>0</v>
      </c>
      <c r="X59" s="17"/>
      <c r="Y59" s="17">
        <v>0.101179708823198</v>
      </c>
      <c r="Z59" s="17">
        <v>6.8732717041098707E-2</v>
      </c>
      <c r="AA59" s="17">
        <v>6.4532865253034602E-2</v>
      </c>
      <c r="AB59" s="17">
        <v>0.31486903404938199</v>
      </c>
      <c r="AC59" s="17">
        <v>0.177840966008426</v>
      </c>
      <c r="AD59" s="17">
        <v>0</v>
      </c>
      <c r="AE59" s="17"/>
      <c r="AF59" s="17" t="s">
        <v>63</v>
      </c>
      <c r="AG59" s="17"/>
      <c r="AH59" s="17">
        <v>0.112814864185781</v>
      </c>
      <c r="AI59" s="17"/>
      <c r="AJ59" s="17">
        <v>6.3671189196886399E-2</v>
      </c>
      <c r="AK59" s="17">
        <v>0.111976628255106</v>
      </c>
      <c r="AL59" s="17">
        <v>8.6542632303537106E-2</v>
      </c>
      <c r="AM59" s="17">
        <v>0.22683709960746701</v>
      </c>
      <c r="AN59" s="17">
        <v>0</v>
      </c>
      <c r="AO59" s="17">
        <v>0.10009027673725</v>
      </c>
      <c r="AP59" s="17">
        <v>0.209483509602409</v>
      </c>
      <c r="AQ59" s="17">
        <v>0</v>
      </c>
    </row>
    <row r="60" spans="2:43" x14ac:dyDescent="0.35">
      <c r="B60" t="s">
        <v>79</v>
      </c>
      <c r="C60" s="17">
        <v>8.3101190342835599E-2</v>
      </c>
      <c r="D60" s="17">
        <v>0.12606452020671599</v>
      </c>
      <c r="E60" s="17">
        <v>5.6649516781069602E-2</v>
      </c>
      <c r="F60" s="17"/>
      <c r="G60" s="17">
        <v>0</v>
      </c>
      <c r="H60" s="17">
        <v>0.16111890511735499</v>
      </c>
      <c r="I60" s="17">
        <v>0.298350590254984</v>
      </c>
      <c r="J60" s="17">
        <v>7.3797461430336497E-2</v>
      </c>
      <c r="K60" s="17">
        <v>0</v>
      </c>
      <c r="L60" s="17">
        <v>0</v>
      </c>
      <c r="M60" s="17"/>
      <c r="N60" s="17">
        <v>0</v>
      </c>
      <c r="O60" s="17">
        <v>6.0423539960535497E-2</v>
      </c>
      <c r="P60" s="17">
        <v>0.210288053864334</v>
      </c>
      <c r="Q60" s="17">
        <v>0.15521417220238601</v>
      </c>
      <c r="R60" s="17">
        <v>0</v>
      </c>
      <c r="S60" s="17"/>
      <c r="T60" s="17">
        <v>7.3841208313187801E-2</v>
      </c>
      <c r="U60" s="17">
        <v>4.3764642818549603E-2</v>
      </c>
      <c r="V60" s="17">
        <v>0.115299685293603</v>
      </c>
      <c r="W60" s="17">
        <v>0.104692711155428</v>
      </c>
      <c r="X60" s="17"/>
      <c r="Y60" s="17">
        <v>0.16460640484934599</v>
      </c>
      <c r="Z60" s="17">
        <v>0</v>
      </c>
      <c r="AA60" s="17">
        <v>0</v>
      </c>
      <c r="AB60" s="17">
        <v>0.32038637517888202</v>
      </c>
      <c r="AC60" s="17">
        <v>0</v>
      </c>
      <c r="AD60" s="17">
        <v>0</v>
      </c>
      <c r="AE60" s="17"/>
      <c r="AF60" s="17" t="s">
        <v>63</v>
      </c>
      <c r="AG60" s="17"/>
      <c r="AH60" s="17">
        <v>8.5140181328289405E-2</v>
      </c>
      <c r="AI60" s="17"/>
      <c r="AJ60" s="17">
        <v>0.13248092046305299</v>
      </c>
      <c r="AK60" s="17">
        <v>5.7848639375273798E-2</v>
      </c>
      <c r="AL60" s="17">
        <v>0</v>
      </c>
      <c r="AM60" s="17">
        <v>7.1796888695346894E-2</v>
      </c>
      <c r="AN60" s="17">
        <v>0</v>
      </c>
      <c r="AO60" s="17">
        <v>0.29712799964633102</v>
      </c>
      <c r="AP60" s="17">
        <v>0</v>
      </c>
      <c r="AQ60" s="17">
        <v>0</v>
      </c>
    </row>
    <row r="61" spans="2:43" x14ac:dyDescent="0.35">
      <c r="B61" t="s">
        <v>78</v>
      </c>
      <c r="C61" s="17">
        <v>7.9056268247119602E-2</v>
      </c>
      <c r="D61" s="17">
        <v>2.9471070747573599E-2</v>
      </c>
      <c r="E61" s="17">
        <v>0.109584894913378</v>
      </c>
      <c r="F61" s="17"/>
      <c r="G61" s="17">
        <v>9.8699176135270794E-2</v>
      </c>
      <c r="H61" s="17">
        <v>5.4443325034198201E-2</v>
      </c>
      <c r="I61" s="17">
        <v>9.2385718899217303E-2</v>
      </c>
      <c r="J61" s="17">
        <v>0</v>
      </c>
      <c r="K61" s="17">
        <v>0</v>
      </c>
      <c r="L61" s="17">
        <v>0.17255172456949799</v>
      </c>
      <c r="M61" s="17"/>
      <c r="N61" s="17">
        <v>0</v>
      </c>
      <c r="O61" s="17">
        <v>0.13322238522855601</v>
      </c>
      <c r="P61" s="17">
        <v>0.210288053864334</v>
      </c>
      <c r="Q61" s="17">
        <v>0</v>
      </c>
      <c r="R61" s="17">
        <v>0</v>
      </c>
      <c r="S61" s="17"/>
      <c r="T61" s="17">
        <v>0.159454771911647</v>
      </c>
      <c r="U61" s="17">
        <v>0.12004941166172101</v>
      </c>
      <c r="V61" s="17">
        <v>7.4074382535147004E-2</v>
      </c>
      <c r="W61" s="17">
        <v>0</v>
      </c>
      <c r="X61" s="17"/>
      <c r="Y61" s="17">
        <v>6.1230911137009701E-2</v>
      </c>
      <c r="Z61" s="17">
        <v>8.00653137525799E-2</v>
      </c>
      <c r="AA61" s="17">
        <v>0.145336267849168</v>
      </c>
      <c r="AB61" s="17">
        <v>0.16056889096225799</v>
      </c>
      <c r="AC61" s="17">
        <v>0</v>
      </c>
      <c r="AD61" s="17">
        <v>0</v>
      </c>
      <c r="AE61" s="17"/>
      <c r="AF61" s="17" t="s">
        <v>63</v>
      </c>
      <c r="AG61" s="17"/>
      <c r="AH61" s="17">
        <v>8.0996012041817098E-2</v>
      </c>
      <c r="AI61" s="17"/>
      <c r="AJ61" s="17">
        <v>0.12932032085092399</v>
      </c>
      <c r="AK61" s="17">
        <v>0</v>
      </c>
      <c r="AL61" s="17">
        <v>0</v>
      </c>
      <c r="AM61" s="17">
        <v>0.15504021091212</v>
      </c>
      <c r="AN61" s="17">
        <v>0</v>
      </c>
      <c r="AO61" s="17">
        <v>0</v>
      </c>
      <c r="AP61" s="17">
        <v>0</v>
      </c>
      <c r="AQ61" s="17">
        <v>0.29058408092197502</v>
      </c>
    </row>
    <row r="62" spans="2:43" x14ac:dyDescent="0.35">
      <c r="B62" t="s">
        <v>82</v>
      </c>
      <c r="C62" s="17">
        <v>9.0658549720570095E-2</v>
      </c>
      <c r="D62" s="17">
        <v>0.141757398295036</v>
      </c>
      <c r="E62" s="17">
        <v>5.9197997985956499E-2</v>
      </c>
      <c r="F62" s="17"/>
      <c r="G62" s="17">
        <v>6.6678257264112903E-2</v>
      </c>
      <c r="H62" s="17">
        <v>5.11835196934722E-2</v>
      </c>
      <c r="I62" s="17">
        <v>7.2983987343999801E-2</v>
      </c>
      <c r="J62" s="17">
        <v>0</v>
      </c>
      <c r="K62" s="17">
        <v>0.56052841031484302</v>
      </c>
      <c r="L62" s="17">
        <v>8.1394877820337996E-2</v>
      </c>
      <c r="M62" s="17"/>
      <c r="N62" s="17">
        <v>0</v>
      </c>
      <c r="O62" s="17">
        <v>4.7606373556794597E-2</v>
      </c>
      <c r="P62" s="17">
        <v>0</v>
      </c>
      <c r="Q62" s="17">
        <v>0.14083299876924599</v>
      </c>
      <c r="R62" s="17">
        <v>0.22397478783404001</v>
      </c>
      <c r="S62" s="17"/>
      <c r="T62" s="17">
        <v>0.173139217104818</v>
      </c>
      <c r="U62" s="17">
        <v>0</v>
      </c>
      <c r="V62" s="17">
        <v>7.9240075356069806E-2</v>
      </c>
      <c r="W62" s="17">
        <v>0.30186135971168299</v>
      </c>
      <c r="X62" s="17"/>
      <c r="Y62" s="17">
        <v>6.5500944409699197E-2</v>
      </c>
      <c r="Z62" s="17">
        <v>0</v>
      </c>
      <c r="AA62" s="17">
        <v>0</v>
      </c>
      <c r="AB62" s="17">
        <v>0</v>
      </c>
      <c r="AC62" s="17">
        <v>0.200557327839193</v>
      </c>
      <c r="AD62" s="17">
        <v>1</v>
      </c>
      <c r="AE62" s="17"/>
      <c r="AF62" s="17" t="s">
        <v>63</v>
      </c>
      <c r="AG62" s="17"/>
      <c r="AH62" s="17">
        <v>9.2882969910846006E-2</v>
      </c>
      <c r="AI62" s="17"/>
      <c r="AJ62" s="17">
        <v>5.1862294853273302E-2</v>
      </c>
      <c r="AK62" s="17">
        <v>6.2904082103011502E-2</v>
      </c>
      <c r="AL62" s="17">
        <v>0</v>
      </c>
      <c r="AM62" s="17">
        <v>0</v>
      </c>
      <c r="AN62" s="17">
        <v>0</v>
      </c>
      <c r="AO62" s="17">
        <v>0</v>
      </c>
      <c r="AP62" s="17">
        <v>0.41773120257233898</v>
      </c>
      <c r="AQ62" s="17">
        <v>0.36345863106995702</v>
      </c>
    </row>
    <row r="63" spans="2:43" x14ac:dyDescent="0.35">
      <c r="B63" t="s">
        <v>92</v>
      </c>
      <c r="C63" s="17">
        <v>6.2534820192364199E-2</v>
      </c>
      <c r="D63" s="17">
        <v>2.9472275151856599E-2</v>
      </c>
      <c r="E63" s="17">
        <v>8.2890776104150896E-2</v>
      </c>
      <c r="F63" s="17"/>
      <c r="G63" s="17">
        <v>5.2889845654040001E-2</v>
      </c>
      <c r="H63" s="17">
        <v>5.4443325034198201E-2</v>
      </c>
      <c r="I63" s="17">
        <v>0.11146085366512599</v>
      </c>
      <c r="J63" s="17">
        <v>0</v>
      </c>
      <c r="K63" s="17">
        <v>0</v>
      </c>
      <c r="L63" s="17">
        <v>0.131769097662816</v>
      </c>
      <c r="M63" s="17"/>
      <c r="N63" s="17">
        <v>0</v>
      </c>
      <c r="O63" s="17">
        <v>8.6305890971835206E-2</v>
      </c>
      <c r="P63" s="17">
        <v>0</v>
      </c>
      <c r="Q63" s="17">
        <v>6.0716519849236601E-2</v>
      </c>
      <c r="R63" s="17">
        <v>7.2617313504120998E-2</v>
      </c>
      <c r="S63" s="17"/>
      <c r="T63" s="17">
        <v>0</v>
      </c>
      <c r="U63" s="17">
        <v>0.14354219889532899</v>
      </c>
      <c r="V63" s="17">
        <v>0</v>
      </c>
      <c r="W63" s="17">
        <v>0</v>
      </c>
      <c r="X63" s="17"/>
      <c r="Y63" s="17">
        <v>3.277789400825E-2</v>
      </c>
      <c r="Z63" s="17">
        <v>0</v>
      </c>
      <c r="AA63" s="17">
        <v>0.17377750692436</v>
      </c>
      <c r="AB63" s="17">
        <v>0.17889990447355</v>
      </c>
      <c r="AC63" s="17">
        <v>0</v>
      </c>
      <c r="AD63" s="17">
        <v>0</v>
      </c>
      <c r="AE63" s="17"/>
      <c r="AF63" s="17" t="s">
        <v>63</v>
      </c>
      <c r="AG63" s="17"/>
      <c r="AH63" s="17">
        <v>3.9532946898868E-2</v>
      </c>
      <c r="AI63" s="17"/>
      <c r="AJ63" s="17">
        <v>7.4343661245896503E-2</v>
      </c>
      <c r="AK63" s="17">
        <v>5.6105717922607101E-2</v>
      </c>
      <c r="AL63" s="17">
        <v>0</v>
      </c>
      <c r="AM63" s="17">
        <v>7.1796888695346894E-2</v>
      </c>
      <c r="AN63" s="17">
        <v>0</v>
      </c>
      <c r="AO63" s="17">
        <v>0</v>
      </c>
      <c r="AP63" s="17">
        <v>0.372785287825252</v>
      </c>
      <c r="AQ63" s="17">
        <v>0</v>
      </c>
    </row>
    <row r="64" spans="2:43"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row>
    <row r="65" spans="2:43" x14ac:dyDescent="0.35">
      <c r="B65" s="6" t="s">
        <v>107</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row>
    <row r="66" spans="2:43" x14ac:dyDescent="0.35">
      <c r="B66" s="24" t="s">
        <v>65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row>
    <row r="67" spans="2:43" x14ac:dyDescent="0.35">
      <c r="B67" t="s">
        <v>101</v>
      </c>
      <c r="C67" s="17">
        <v>0.74299621059448095</v>
      </c>
      <c r="D67" s="17">
        <v>0.75012236744681104</v>
      </c>
      <c r="E67" s="17">
        <v>0.73467723077547198</v>
      </c>
      <c r="F67" s="17"/>
      <c r="G67" s="17">
        <v>0.79896855555615498</v>
      </c>
      <c r="H67" s="17">
        <v>0.83327290244205998</v>
      </c>
      <c r="I67" s="17">
        <v>0.78966722745073603</v>
      </c>
      <c r="J67" s="17">
        <v>0.81633384065619197</v>
      </c>
      <c r="K67" s="17">
        <v>0.68239853736732303</v>
      </c>
      <c r="L67" s="17">
        <v>0.61929377904869198</v>
      </c>
      <c r="M67" s="17"/>
      <c r="N67" s="17">
        <v>0.61378567120844196</v>
      </c>
      <c r="O67" s="17">
        <v>0.75453376071793699</v>
      </c>
      <c r="P67" s="17">
        <v>0.76603690686049597</v>
      </c>
      <c r="Q67" s="17">
        <v>0.72399748147655796</v>
      </c>
      <c r="R67" s="17">
        <v>0.76651288368507597</v>
      </c>
      <c r="S67" s="17"/>
      <c r="T67" s="17">
        <v>0.73528975426344501</v>
      </c>
      <c r="U67" s="17">
        <v>0.76208197719767601</v>
      </c>
      <c r="V67" s="17">
        <v>0.78521545878265997</v>
      </c>
      <c r="W67" s="17">
        <v>0.70288554982102502</v>
      </c>
      <c r="X67" s="17"/>
      <c r="Y67" s="17">
        <v>0.80246499889217004</v>
      </c>
      <c r="Z67" s="17">
        <v>0.73717176725497102</v>
      </c>
      <c r="AA67" s="17">
        <v>0.62707151878540801</v>
      </c>
      <c r="AB67" s="17">
        <v>0.79974366318534795</v>
      </c>
      <c r="AC67" s="17">
        <v>0.78653713694018501</v>
      </c>
      <c r="AD67" s="17">
        <v>0.646735412323028</v>
      </c>
      <c r="AE67" s="17"/>
      <c r="AF67" s="17" t="s">
        <v>63</v>
      </c>
      <c r="AG67" s="17"/>
      <c r="AH67" s="17">
        <v>0.77978424570786897</v>
      </c>
      <c r="AI67" s="17"/>
      <c r="AJ67" s="17">
        <v>0.72340066306997697</v>
      </c>
      <c r="AK67" s="17">
        <v>0.75929175590013998</v>
      </c>
      <c r="AL67" s="17">
        <v>0.76082789968590103</v>
      </c>
      <c r="AM67" s="17">
        <v>0.76506326623118304</v>
      </c>
      <c r="AN67" s="17">
        <v>0.75302490739261096</v>
      </c>
      <c r="AO67" s="17">
        <v>0.74963245192723105</v>
      </c>
      <c r="AP67" s="17">
        <v>0.70106788962016398</v>
      </c>
      <c r="AQ67" s="17">
        <v>0.69366770339049899</v>
      </c>
    </row>
    <row r="68" spans="2:43" x14ac:dyDescent="0.35">
      <c r="B68" t="s">
        <v>102</v>
      </c>
      <c r="C68" s="17">
        <v>0.18497198213447799</v>
      </c>
      <c r="D68" s="17">
        <v>0.16527920696455101</v>
      </c>
      <c r="E68" s="17">
        <v>0.20555230370029301</v>
      </c>
      <c r="F68" s="17"/>
      <c r="G68" s="17">
        <v>0.13603051400944799</v>
      </c>
      <c r="H68" s="17">
        <v>9.8335275642569497E-2</v>
      </c>
      <c r="I68" s="17">
        <v>0.16436379047344901</v>
      </c>
      <c r="J68" s="17">
        <v>0.144401287022699</v>
      </c>
      <c r="K68" s="17">
        <v>0.222958165480099</v>
      </c>
      <c r="L68" s="17">
        <v>0.27995154069477901</v>
      </c>
      <c r="M68" s="17"/>
      <c r="N68" s="17">
        <v>0.34605447952590801</v>
      </c>
      <c r="O68" s="17">
        <v>0.16656852117141699</v>
      </c>
      <c r="P68" s="17">
        <v>0.170729265735823</v>
      </c>
      <c r="Q68" s="17">
        <v>0.20667039287796701</v>
      </c>
      <c r="R68" s="17">
        <v>0.15608822394272001</v>
      </c>
      <c r="S68" s="17"/>
      <c r="T68" s="17">
        <v>0.170779760679617</v>
      </c>
      <c r="U68" s="17">
        <v>0.17231949503303301</v>
      </c>
      <c r="V68" s="17">
        <v>0.162781834908414</v>
      </c>
      <c r="W68" s="17">
        <v>0.21824469358120399</v>
      </c>
      <c r="X68" s="17"/>
      <c r="Y68" s="17">
        <v>0.14138094224599401</v>
      </c>
      <c r="Z68" s="17">
        <v>0.20159871169899701</v>
      </c>
      <c r="AA68" s="17">
        <v>0.26794676651736099</v>
      </c>
      <c r="AB68" s="17">
        <v>0.15716414219427699</v>
      </c>
      <c r="AC68" s="17">
        <v>0.11344888498712601</v>
      </c>
      <c r="AD68" s="17">
        <v>0.31899799317139399</v>
      </c>
      <c r="AE68" s="17"/>
      <c r="AF68" s="17" t="s">
        <v>63</v>
      </c>
      <c r="AG68" s="17"/>
      <c r="AH68" s="17">
        <v>0.194130515753797</v>
      </c>
      <c r="AI68" s="17"/>
      <c r="AJ68" s="17">
        <v>0.18925860840272599</v>
      </c>
      <c r="AK68" s="17">
        <v>0.16637060475424201</v>
      </c>
      <c r="AL68" s="17">
        <v>0.167099900117296</v>
      </c>
      <c r="AM68" s="17">
        <v>0.169261712529688</v>
      </c>
      <c r="AN68" s="17">
        <v>0.18160942799066199</v>
      </c>
      <c r="AO68" s="17">
        <v>0.216603490645011</v>
      </c>
      <c r="AP68" s="17">
        <v>0.24475401226232099</v>
      </c>
      <c r="AQ68" s="17">
        <v>0.19506857504868799</v>
      </c>
    </row>
    <row r="69" spans="2:43" x14ac:dyDescent="0.35">
      <c r="B69" t="s">
        <v>103</v>
      </c>
      <c r="C69" s="17">
        <v>2.48546100964658E-2</v>
      </c>
      <c r="D69" s="17">
        <v>3.0259730045029899E-2</v>
      </c>
      <c r="E69" s="17">
        <v>1.9552694255388199E-2</v>
      </c>
      <c r="F69" s="17"/>
      <c r="G69" s="17">
        <v>4.0575563212722501E-2</v>
      </c>
      <c r="H69" s="17">
        <v>4.52388982821448E-2</v>
      </c>
      <c r="I69" s="17">
        <v>1.00843160453817E-2</v>
      </c>
      <c r="J69" s="17">
        <v>2.2648361417488001E-2</v>
      </c>
      <c r="K69" s="17">
        <v>1.6816104674110301E-2</v>
      </c>
      <c r="L69" s="17">
        <v>1.9777951139547501E-2</v>
      </c>
      <c r="M69" s="17"/>
      <c r="N69" s="17">
        <v>4.0159849265650097E-2</v>
      </c>
      <c r="O69" s="17">
        <v>3.2722636726547197E-2</v>
      </c>
      <c r="P69" s="17">
        <v>8.1373762803327292E-3</v>
      </c>
      <c r="Q69" s="17">
        <v>2.9010934280232398E-2</v>
      </c>
      <c r="R69" s="17">
        <v>8.3954793642743997E-3</v>
      </c>
      <c r="S69" s="17"/>
      <c r="T69" s="17">
        <v>3.03891384693908E-2</v>
      </c>
      <c r="U69" s="17">
        <v>1.6429890816954999E-2</v>
      </c>
      <c r="V69" s="17">
        <v>2.82267025908229E-2</v>
      </c>
      <c r="W69" s="17">
        <v>2.3891451880369698E-2</v>
      </c>
      <c r="X69" s="17"/>
      <c r="Y69" s="17">
        <v>2.40668265953668E-2</v>
      </c>
      <c r="Z69" s="17">
        <v>3.3366086085037598E-2</v>
      </c>
      <c r="AA69" s="17">
        <v>2.1131634564551902E-2</v>
      </c>
      <c r="AB69" s="17">
        <v>4.3092194620375397E-2</v>
      </c>
      <c r="AC69" s="17">
        <v>2.62520222396154E-2</v>
      </c>
      <c r="AD69" s="17">
        <v>0</v>
      </c>
      <c r="AE69" s="17"/>
      <c r="AF69" s="17" t="s">
        <v>63</v>
      </c>
      <c r="AG69" s="17"/>
      <c r="AH69" s="17">
        <v>2.60852385383347E-2</v>
      </c>
      <c r="AI69" s="17"/>
      <c r="AJ69" s="17">
        <v>3.10637147660815E-2</v>
      </c>
      <c r="AK69" s="17">
        <v>3.0388482870052601E-2</v>
      </c>
      <c r="AL69" s="17">
        <v>4.3486902183340802E-2</v>
      </c>
      <c r="AM69" s="17">
        <v>2.0227347979041198E-2</v>
      </c>
      <c r="AN69" s="17">
        <v>2.0995806085394898E-2</v>
      </c>
      <c r="AO69" s="17">
        <v>1.2428823581756201E-2</v>
      </c>
      <c r="AP69" s="17">
        <v>0</v>
      </c>
      <c r="AQ69" s="17">
        <v>0</v>
      </c>
    </row>
    <row r="70" spans="2:43" x14ac:dyDescent="0.35">
      <c r="B70" t="s">
        <v>104</v>
      </c>
      <c r="C70" s="17">
        <v>2.38673030039546E-2</v>
      </c>
      <c r="D70" s="17">
        <v>3.2108183297767302E-2</v>
      </c>
      <c r="E70" s="17">
        <v>1.5719444199383301E-2</v>
      </c>
      <c r="F70" s="17"/>
      <c r="G70" s="17">
        <v>1.4855793961472401E-2</v>
      </c>
      <c r="H70" s="17">
        <v>1.6216686925482698E-2</v>
      </c>
      <c r="I70" s="17">
        <v>1.6419401998825502E-2</v>
      </c>
      <c r="J70" s="17">
        <v>0</v>
      </c>
      <c r="K70" s="17">
        <v>4.3334714123017801E-2</v>
      </c>
      <c r="L70" s="17">
        <v>4.0903411694668601E-2</v>
      </c>
      <c r="M70" s="17"/>
      <c r="N70" s="17">
        <v>0</v>
      </c>
      <c r="O70" s="17">
        <v>1.1973288149176401E-2</v>
      </c>
      <c r="P70" s="17">
        <v>2.54902165371431E-2</v>
      </c>
      <c r="Q70" s="17">
        <v>3.1507915387789798E-2</v>
      </c>
      <c r="R70" s="17">
        <v>4.0931838841611397E-2</v>
      </c>
      <c r="S70" s="17"/>
      <c r="T70" s="17">
        <v>2.8339721813260901E-2</v>
      </c>
      <c r="U70" s="17">
        <v>2.78747585207594E-2</v>
      </c>
      <c r="V70" s="17">
        <v>1.6620862266224098E-2</v>
      </c>
      <c r="W70" s="17">
        <v>2.0924727336378499E-2</v>
      </c>
      <c r="X70" s="17"/>
      <c r="Y70" s="17">
        <v>2.1550349683862501E-2</v>
      </c>
      <c r="Z70" s="17">
        <v>2.78634349609947E-2</v>
      </c>
      <c r="AA70" s="17">
        <v>3.4335039920243497E-2</v>
      </c>
      <c r="AB70" s="17">
        <v>0</v>
      </c>
      <c r="AC70" s="17">
        <v>2.1558233097949402E-2</v>
      </c>
      <c r="AD70" s="17">
        <v>0</v>
      </c>
      <c r="AE70" s="17"/>
      <c r="AF70" s="17" t="s">
        <v>63</v>
      </c>
      <c r="AG70" s="17"/>
      <c r="AH70" s="17">
        <v>0</v>
      </c>
      <c r="AI70" s="17"/>
      <c r="AJ70" s="17">
        <v>3.4690798374531699E-2</v>
      </c>
      <c r="AK70" s="17">
        <v>2.4061187106150399E-2</v>
      </c>
      <c r="AL70" s="17">
        <v>5.0014697016436101E-3</v>
      </c>
      <c r="AM70" s="17">
        <v>2.2603628523146801E-2</v>
      </c>
      <c r="AN70" s="17">
        <v>0</v>
      </c>
      <c r="AO70" s="17">
        <v>1.0930787819510899E-2</v>
      </c>
      <c r="AP70" s="17">
        <v>0</v>
      </c>
      <c r="AQ70" s="17">
        <v>0.111263721560814</v>
      </c>
    </row>
    <row r="71" spans="2:43" x14ac:dyDescent="0.35">
      <c r="B71" t="s">
        <v>105</v>
      </c>
      <c r="C71" s="17">
        <v>1.4156086602465701E-2</v>
      </c>
      <c r="D71" s="17">
        <v>1.6975084533123901E-2</v>
      </c>
      <c r="E71" s="17">
        <v>1.13963866801505E-2</v>
      </c>
      <c r="F71" s="17"/>
      <c r="G71" s="17">
        <v>9.5695732602016394E-3</v>
      </c>
      <c r="H71" s="17">
        <v>6.9362367077425297E-3</v>
      </c>
      <c r="I71" s="17">
        <v>1.32230081332758E-2</v>
      </c>
      <c r="J71" s="17">
        <v>6.20910706872579E-3</v>
      </c>
      <c r="K71" s="17">
        <v>1.7777343736280999E-2</v>
      </c>
      <c r="L71" s="17">
        <v>2.4362815589775499E-2</v>
      </c>
      <c r="M71" s="17"/>
      <c r="N71" s="17">
        <v>0</v>
      </c>
      <c r="O71" s="17">
        <v>1.5489445843003101E-2</v>
      </c>
      <c r="P71" s="17">
        <v>1.8506858239935201E-2</v>
      </c>
      <c r="Q71" s="17">
        <v>8.8132759774526004E-3</v>
      </c>
      <c r="R71" s="17">
        <v>2.1891830976981101E-2</v>
      </c>
      <c r="S71" s="17"/>
      <c r="T71" s="17">
        <v>1.68582650630087E-2</v>
      </c>
      <c r="U71" s="17">
        <v>9.4984360385584107E-3</v>
      </c>
      <c r="V71" s="17">
        <v>3.6169181352557001E-3</v>
      </c>
      <c r="W71" s="17">
        <v>3.4053577381023499E-2</v>
      </c>
      <c r="X71" s="17"/>
      <c r="Y71" s="17">
        <v>8.7683341272446393E-3</v>
      </c>
      <c r="Z71" s="17">
        <v>0</v>
      </c>
      <c r="AA71" s="17">
        <v>2.5790542020063801E-2</v>
      </c>
      <c r="AB71" s="17">
        <v>0</v>
      </c>
      <c r="AC71" s="17">
        <v>3.93702647488723E-2</v>
      </c>
      <c r="AD71" s="17">
        <v>0</v>
      </c>
      <c r="AE71" s="17"/>
      <c r="AF71" s="17" t="s">
        <v>63</v>
      </c>
      <c r="AG71" s="17"/>
      <c r="AH71" s="17">
        <v>0</v>
      </c>
      <c r="AI71" s="17"/>
      <c r="AJ71" s="17">
        <v>1.20839707158347E-2</v>
      </c>
      <c r="AK71" s="17">
        <v>1.09286644944139E-2</v>
      </c>
      <c r="AL71" s="17">
        <v>1.7138738140228801E-2</v>
      </c>
      <c r="AM71" s="17">
        <v>1.7311435837969898E-2</v>
      </c>
      <c r="AN71" s="17">
        <v>2.21849292656662E-2</v>
      </c>
      <c r="AO71" s="17">
        <v>0</v>
      </c>
      <c r="AP71" s="17">
        <v>3.4812248904946198E-2</v>
      </c>
      <c r="AQ71" s="17">
        <v>0</v>
      </c>
    </row>
    <row r="72" spans="2:43" x14ac:dyDescent="0.35">
      <c r="B72" t="s">
        <v>60</v>
      </c>
      <c r="C72" s="17">
        <v>9.1538075681548495E-3</v>
      </c>
      <c r="D72" s="17">
        <v>5.2554277127167103E-3</v>
      </c>
      <c r="E72" s="17">
        <v>1.31019403893131E-2</v>
      </c>
      <c r="F72" s="17"/>
      <c r="G72" s="17">
        <v>0</v>
      </c>
      <c r="H72" s="17">
        <v>0</v>
      </c>
      <c r="I72" s="17">
        <v>6.2422558983322596E-3</v>
      </c>
      <c r="J72" s="17">
        <v>1.0407403834894999E-2</v>
      </c>
      <c r="K72" s="17">
        <v>1.6715134619168698E-2</v>
      </c>
      <c r="L72" s="17">
        <v>1.57105018325376E-2</v>
      </c>
      <c r="M72" s="17"/>
      <c r="N72" s="17">
        <v>0</v>
      </c>
      <c r="O72" s="17">
        <v>1.8712347391919699E-2</v>
      </c>
      <c r="P72" s="17">
        <v>1.1099376346269001E-2</v>
      </c>
      <c r="Q72" s="17">
        <v>0</v>
      </c>
      <c r="R72" s="17">
        <v>6.1797431893372201E-3</v>
      </c>
      <c r="S72" s="17"/>
      <c r="T72" s="17">
        <v>1.8343359711278699E-2</v>
      </c>
      <c r="U72" s="17">
        <v>1.17954423930188E-2</v>
      </c>
      <c r="V72" s="17">
        <v>3.5382233166231999E-3</v>
      </c>
      <c r="W72" s="17">
        <v>0</v>
      </c>
      <c r="X72" s="17"/>
      <c r="Y72" s="17">
        <v>1.76854845536212E-3</v>
      </c>
      <c r="Z72" s="17">
        <v>0</v>
      </c>
      <c r="AA72" s="17">
        <v>2.3724498192371601E-2</v>
      </c>
      <c r="AB72" s="17">
        <v>0</v>
      </c>
      <c r="AC72" s="17">
        <v>1.28334579862515E-2</v>
      </c>
      <c r="AD72" s="17">
        <v>3.4266594505578001E-2</v>
      </c>
      <c r="AE72" s="17"/>
      <c r="AF72" s="17" t="s">
        <v>63</v>
      </c>
      <c r="AG72" s="17"/>
      <c r="AH72" s="17">
        <v>0</v>
      </c>
      <c r="AI72" s="17"/>
      <c r="AJ72" s="17">
        <v>9.5022446708492598E-3</v>
      </c>
      <c r="AK72" s="17">
        <v>8.95930487500185E-3</v>
      </c>
      <c r="AL72" s="17">
        <v>6.4450901715900301E-3</v>
      </c>
      <c r="AM72" s="17">
        <v>5.5326088989708002E-3</v>
      </c>
      <c r="AN72" s="17">
        <v>2.21849292656662E-2</v>
      </c>
      <c r="AO72" s="17">
        <v>1.04044460264908E-2</v>
      </c>
      <c r="AP72" s="17">
        <v>1.9365849212569401E-2</v>
      </c>
      <c r="AQ72" s="17">
        <v>0</v>
      </c>
    </row>
    <row r="73" spans="2:43" x14ac:dyDescent="0.35">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row>
    <row r="74" spans="2:43" x14ac:dyDescent="0.35">
      <c r="B74" s="6" t="s">
        <v>108</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row>
    <row r="75" spans="2:43" x14ac:dyDescent="0.35">
      <c r="B75" s="24" t="s">
        <v>65</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row>
    <row r="76" spans="2:43" x14ac:dyDescent="0.35">
      <c r="B76" t="s">
        <v>101</v>
      </c>
      <c r="C76" s="17">
        <v>0.27779542030454801</v>
      </c>
      <c r="D76" s="17">
        <v>0.27512808957595197</v>
      </c>
      <c r="E76" s="17">
        <v>0.28025200791425903</v>
      </c>
      <c r="F76" s="17"/>
      <c r="G76" s="17">
        <v>0.34632785539513</v>
      </c>
      <c r="H76" s="17">
        <v>0.31561388514234301</v>
      </c>
      <c r="I76" s="17">
        <v>0.33995755830735802</v>
      </c>
      <c r="J76" s="17">
        <v>0.30006896621443802</v>
      </c>
      <c r="K76" s="17">
        <v>0.25369670537933597</v>
      </c>
      <c r="L76" s="17">
        <v>0.186534928320753</v>
      </c>
      <c r="M76" s="17"/>
      <c r="N76" s="17">
        <v>0.195785691742424</v>
      </c>
      <c r="O76" s="17">
        <v>0.252659634563903</v>
      </c>
      <c r="P76" s="17">
        <v>0.28135039719082799</v>
      </c>
      <c r="Q76" s="17">
        <v>0.31013534022118899</v>
      </c>
      <c r="R76" s="17">
        <v>0.29056850382009902</v>
      </c>
      <c r="S76" s="17"/>
      <c r="T76" s="17">
        <v>0.27907627771909299</v>
      </c>
      <c r="U76" s="17">
        <v>0.23563304508198199</v>
      </c>
      <c r="V76" s="17">
        <v>0.288667035464864</v>
      </c>
      <c r="W76" s="17">
        <v>0.32932786403349001</v>
      </c>
      <c r="X76" s="17"/>
      <c r="Y76" s="17">
        <v>0.31607222026444198</v>
      </c>
      <c r="Z76" s="17">
        <v>0.20472405861888701</v>
      </c>
      <c r="AA76" s="17">
        <v>0.19923017155564299</v>
      </c>
      <c r="AB76" s="17">
        <v>0.33511031567579302</v>
      </c>
      <c r="AC76" s="17">
        <v>0.39092407331346501</v>
      </c>
      <c r="AD76" s="17">
        <v>0.246758711168381</v>
      </c>
      <c r="AE76" s="17"/>
      <c r="AF76" s="17" t="s">
        <v>63</v>
      </c>
      <c r="AG76" s="17"/>
      <c r="AH76" s="17">
        <v>0.286690484021353</v>
      </c>
      <c r="AI76" s="17"/>
      <c r="AJ76" s="17">
        <v>0.287901066079225</v>
      </c>
      <c r="AK76" s="17">
        <v>0.31041554732020499</v>
      </c>
      <c r="AL76" s="17">
        <v>0.31687652545990302</v>
      </c>
      <c r="AM76" s="17">
        <v>0.297743858750324</v>
      </c>
      <c r="AN76" s="17">
        <v>0.33711600045721002</v>
      </c>
      <c r="AO76" s="17">
        <v>0.24817959118150801</v>
      </c>
      <c r="AP76" s="17">
        <v>0.15562003826020199</v>
      </c>
      <c r="AQ76" s="17">
        <v>0.13239770303463699</v>
      </c>
    </row>
    <row r="77" spans="2:43" x14ac:dyDescent="0.35">
      <c r="B77" t="s">
        <v>102</v>
      </c>
      <c r="C77" s="17">
        <v>0.39468644218368698</v>
      </c>
      <c r="D77" s="17">
        <v>0.40685569413519601</v>
      </c>
      <c r="E77" s="17">
        <v>0.38430294476495602</v>
      </c>
      <c r="F77" s="17"/>
      <c r="G77" s="17">
        <v>0.406933129401921</v>
      </c>
      <c r="H77" s="17">
        <v>0.45072724144230503</v>
      </c>
      <c r="I77" s="17">
        <v>0.38362478112612303</v>
      </c>
      <c r="J77" s="17">
        <v>0.37805321890115001</v>
      </c>
      <c r="K77" s="17">
        <v>0.38150858334812299</v>
      </c>
      <c r="L77" s="17">
        <v>0.37601702123782499</v>
      </c>
      <c r="M77" s="17"/>
      <c r="N77" s="17">
        <v>0.27341609538459899</v>
      </c>
      <c r="O77" s="17">
        <v>0.37633163260937702</v>
      </c>
      <c r="P77" s="17">
        <v>0.436212888828509</v>
      </c>
      <c r="Q77" s="17">
        <v>0.41211185646021298</v>
      </c>
      <c r="R77" s="17">
        <v>0.40089661194804199</v>
      </c>
      <c r="S77" s="17"/>
      <c r="T77" s="17">
        <v>0.35053287076478301</v>
      </c>
      <c r="U77" s="17">
        <v>0.411488949270857</v>
      </c>
      <c r="V77" s="17">
        <v>0.38957007515741099</v>
      </c>
      <c r="W77" s="17">
        <v>0.42634066610476701</v>
      </c>
      <c r="X77" s="17"/>
      <c r="Y77" s="17">
        <v>0.41820558579126299</v>
      </c>
      <c r="Z77" s="17">
        <v>0.47008761096215101</v>
      </c>
      <c r="AA77" s="17">
        <v>0.35531399031433297</v>
      </c>
      <c r="AB77" s="17">
        <v>0.35704726891302602</v>
      </c>
      <c r="AC77" s="17">
        <v>0.37688782617258199</v>
      </c>
      <c r="AD77" s="17">
        <v>0.29147762307028702</v>
      </c>
      <c r="AE77" s="17"/>
      <c r="AF77" s="17" t="s">
        <v>63</v>
      </c>
      <c r="AG77" s="17"/>
      <c r="AH77" s="17">
        <v>0.40781352298514001</v>
      </c>
      <c r="AI77" s="17"/>
      <c r="AJ77" s="17">
        <v>0.41100098023267501</v>
      </c>
      <c r="AK77" s="17">
        <v>0.33604738704223502</v>
      </c>
      <c r="AL77" s="17">
        <v>0.39736113723097899</v>
      </c>
      <c r="AM77" s="17">
        <v>0.40506233751783999</v>
      </c>
      <c r="AN77" s="17">
        <v>0.40746472331864703</v>
      </c>
      <c r="AO77" s="17">
        <v>0.472973855414138</v>
      </c>
      <c r="AP77" s="17">
        <v>0.45927098081929602</v>
      </c>
      <c r="AQ77" s="17">
        <v>0.26732180176252801</v>
      </c>
    </row>
    <row r="78" spans="2:43" x14ac:dyDescent="0.35">
      <c r="B78" t="s">
        <v>103</v>
      </c>
      <c r="C78" s="17">
        <v>0.20153454040730101</v>
      </c>
      <c r="D78" s="17">
        <v>0.209419844199629</v>
      </c>
      <c r="E78" s="17">
        <v>0.19146179551831499</v>
      </c>
      <c r="F78" s="17"/>
      <c r="G78" s="17">
        <v>0.20502495020457101</v>
      </c>
      <c r="H78" s="17">
        <v>0.16612587071013901</v>
      </c>
      <c r="I78" s="17">
        <v>0.189660189423144</v>
      </c>
      <c r="J78" s="17">
        <v>0.15943539251088301</v>
      </c>
      <c r="K78" s="17">
        <v>0.23639488430108699</v>
      </c>
      <c r="L78" s="17">
        <v>0.238039318416742</v>
      </c>
      <c r="M78" s="17"/>
      <c r="N78" s="17">
        <v>0.339868900231379</v>
      </c>
      <c r="O78" s="17">
        <v>0.232450667729209</v>
      </c>
      <c r="P78" s="17">
        <v>0.14445199395594799</v>
      </c>
      <c r="Q78" s="17">
        <v>0.170497533476728</v>
      </c>
      <c r="R78" s="17">
        <v>0.205972754988972</v>
      </c>
      <c r="S78" s="17"/>
      <c r="T78" s="17">
        <v>0.151648195117427</v>
      </c>
      <c r="U78" s="17">
        <v>0.23451081105212301</v>
      </c>
      <c r="V78" s="17">
        <v>0.20452414910358299</v>
      </c>
      <c r="W78" s="17">
        <v>0.201164654516028</v>
      </c>
      <c r="X78" s="17"/>
      <c r="Y78" s="17">
        <v>0.20661391902121001</v>
      </c>
      <c r="Z78" s="17">
        <v>0.175984685415007</v>
      </c>
      <c r="AA78" s="17">
        <v>0.22422144611935699</v>
      </c>
      <c r="AB78" s="17">
        <v>0.139935177749342</v>
      </c>
      <c r="AC78" s="17">
        <v>0.15112017753294299</v>
      </c>
      <c r="AD78" s="17">
        <v>0.197769156035706</v>
      </c>
      <c r="AE78" s="17"/>
      <c r="AF78" s="17" t="s">
        <v>63</v>
      </c>
      <c r="AG78" s="17"/>
      <c r="AH78" s="17">
        <v>0.19278380027380501</v>
      </c>
      <c r="AI78" s="17"/>
      <c r="AJ78" s="17">
        <v>0.229267904420005</v>
      </c>
      <c r="AK78" s="17">
        <v>0.183619557521221</v>
      </c>
      <c r="AL78" s="17">
        <v>0.171476422137814</v>
      </c>
      <c r="AM78" s="17">
        <v>0.22185237526558299</v>
      </c>
      <c r="AN78" s="17">
        <v>0.12934691406826901</v>
      </c>
      <c r="AO78" s="17">
        <v>0.172151386163725</v>
      </c>
      <c r="AP78" s="17">
        <v>0.21250347747277301</v>
      </c>
      <c r="AQ78" s="17">
        <v>0.249285799125957</v>
      </c>
    </row>
    <row r="79" spans="2:43" x14ac:dyDescent="0.35">
      <c r="B79" t="s">
        <v>104</v>
      </c>
      <c r="C79" s="17">
        <v>7.7005881880391203E-2</v>
      </c>
      <c r="D79" s="17">
        <v>6.4587697131001306E-2</v>
      </c>
      <c r="E79" s="17">
        <v>8.9801976938392702E-2</v>
      </c>
      <c r="F79" s="17"/>
      <c r="G79" s="17">
        <v>2.77488588962807E-2</v>
      </c>
      <c r="H79" s="17">
        <v>3.6147015005127597E-2</v>
      </c>
      <c r="I79" s="17">
        <v>5.46035420090972E-2</v>
      </c>
      <c r="J79" s="17">
        <v>0.117608567810702</v>
      </c>
      <c r="K79" s="17">
        <v>9.3452160934461903E-2</v>
      </c>
      <c r="L79" s="17">
        <v>0.103558212928176</v>
      </c>
      <c r="M79" s="17"/>
      <c r="N79" s="17">
        <v>0.102270427095446</v>
      </c>
      <c r="O79" s="17">
        <v>7.9351476712095706E-2</v>
      </c>
      <c r="P79" s="17">
        <v>9.2286630434576605E-2</v>
      </c>
      <c r="Q79" s="17">
        <v>6.1816499896173202E-2</v>
      </c>
      <c r="R79" s="17">
        <v>7.7226035477427193E-2</v>
      </c>
      <c r="S79" s="17"/>
      <c r="T79" s="17">
        <v>9.9955616935840694E-2</v>
      </c>
      <c r="U79" s="17">
        <v>8.1060350673219303E-2</v>
      </c>
      <c r="V79" s="17">
        <v>8.1758956801063501E-2</v>
      </c>
      <c r="W79" s="17">
        <v>2.5677847480846599E-2</v>
      </c>
      <c r="X79" s="17"/>
      <c r="Y79" s="17">
        <v>4.2565757158231597E-2</v>
      </c>
      <c r="Z79" s="17">
        <v>0.11228795871826</v>
      </c>
      <c r="AA79" s="17">
        <v>0.119856459423322</v>
      </c>
      <c r="AB79" s="17">
        <v>0.13718529733561799</v>
      </c>
      <c r="AC79" s="17">
        <v>3.5980417140292098E-2</v>
      </c>
      <c r="AD79" s="17">
        <v>8.1083269717557693E-2</v>
      </c>
      <c r="AE79" s="17"/>
      <c r="AF79" s="17" t="s">
        <v>63</v>
      </c>
      <c r="AG79" s="17"/>
      <c r="AH79" s="17">
        <v>7.1158275869319998E-2</v>
      </c>
      <c r="AI79" s="17"/>
      <c r="AJ79" s="17">
        <v>5.4563823069320803E-2</v>
      </c>
      <c r="AK79" s="17">
        <v>8.0150230619351101E-2</v>
      </c>
      <c r="AL79" s="17">
        <v>4.7946979314334497E-2</v>
      </c>
      <c r="AM79" s="17">
        <v>5.2282789487358101E-2</v>
      </c>
      <c r="AN79" s="17">
        <v>8.1585640071456106E-2</v>
      </c>
      <c r="AO79" s="17">
        <v>6.3216381078069095E-2</v>
      </c>
      <c r="AP79" s="17">
        <v>0.110155528978439</v>
      </c>
      <c r="AQ79" s="17">
        <v>0.29566264944528298</v>
      </c>
    </row>
    <row r="80" spans="2:43" x14ac:dyDescent="0.35">
      <c r="B80" t="s">
        <v>105</v>
      </c>
      <c r="C80" s="17">
        <v>3.4452614640317201E-2</v>
      </c>
      <c r="D80" s="17">
        <v>3.4123463872096499E-2</v>
      </c>
      <c r="E80" s="17">
        <v>3.49404205489737E-2</v>
      </c>
      <c r="F80" s="17"/>
      <c r="G80" s="17">
        <v>1.39652061020981E-2</v>
      </c>
      <c r="H80" s="17">
        <v>1.9771698902272102E-2</v>
      </c>
      <c r="I80" s="17">
        <v>2.7924791222095399E-2</v>
      </c>
      <c r="J80" s="17">
        <v>2.8616791646871299E-2</v>
      </c>
      <c r="K80" s="17">
        <v>1.7583321600432598E-2</v>
      </c>
      <c r="L80" s="17">
        <v>6.9965299450176405E-2</v>
      </c>
      <c r="M80" s="17"/>
      <c r="N80" s="17">
        <v>8.8658885546152796E-2</v>
      </c>
      <c r="O80" s="17">
        <v>3.7502111936558898E-2</v>
      </c>
      <c r="P80" s="17">
        <v>3.2311472390271601E-2</v>
      </c>
      <c r="Q80" s="17">
        <v>3.6302148805536803E-2</v>
      </c>
      <c r="R80" s="17">
        <v>1.1889133547645399E-2</v>
      </c>
      <c r="S80" s="17"/>
      <c r="T80" s="17">
        <v>8.2518633862124394E-2</v>
      </c>
      <c r="U80" s="17">
        <v>3.1552721946458202E-2</v>
      </c>
      <c r="V80" s="17">
        <v>2.1380201569615901E-2</v>
      </c>
      <c r="W80" s="17">
        <v>1.0887405885718101E-2</v>
      </c>
      <c r="X80" s="17"/>
      <c r="Y80" s="17">
        <v>1.27585276163691E-2</v>
      </c>
      <c r="Z80" s="17">
        <v>1.86909560222208E-2</v>
      </c>
      <c r="AA80" s="17">
        <v>7.1429978133824595E-2</v>
      </c>
      <c r="AB80" s="17">
        <v>1.50551476189513E-2</v>
      </c>
      <c r="AC80" s="17">
        <v>4.5087505840718099E-2</v>
      </c>
      <c r="AD80" s="17">
        <v>0.11040528049837001</v>
      </c>
      <c r="AE80" s="17"/>
      <c r="AF80" s="17" t="s">
        <v>63</v>
      </c>
      <c r="AG80" s="17"/>
      <c r="AH80" s="17">
        <v>2.8377453590514901E-2</v>
      </c>
      <c r="AI80" s="17"/>
      <c r="AJ80" s="17">
        <v>1.3219104242208299E-2</v>
      </c>
      <c r="AK80" s="17">
        <v>5.8140244873022301E-2</v>
      </c>
      <c r="AL80" s="17">
        <v>4.45700829993919E-2</v>
      </c>
      <c r="AM80" s="17">
        <v>1.0574442174862701E-2</v>
      </c>
      <c r="AN80" s="17">
        <v>4.4486722084416702E-2</v>
      </c>
      <c r="AO80" s="17">
        <v>4.3478786162560297E-2</v>
      </c>
      <c r="AP80" s="17">
        <v>3.9629972889785599E-2</v>
      </c>
      <c r="AQ80" s="17">
        <v>5.5332046631596098E-2</v>
      </c>
    </row>
    <row r="81" spans="2:43" x14ac:dyDescent="0.35">
      <c r="B81" t="s">
        <v>60</v>
      </c>
      <c r="C81" s="17">
        <v>1.45251005837559E-2</v>
      </c>
      <c r="D81" s="17">
        <v>9.8852110861251691E-3</v>
      </c>
      <c r="E81" s="17">
        <v>1.9240854315103698E-2</v>
      </c>
      <c r="F81" s="17"/>
      <c r="G81" s="17">
        <v>0</v>
      </c>
      <c r="H81" s="17">
        <v>1.1614288797813401E-2</v>
      </c>
      <c r="I81" s="17">
        <v>4.2291379121827998E-3</v>
      </c>
      <c r="J81" s="17">
        <v>1.62170629159549E-2</v>
      </c>
      <c r="K81" s="17">
        <v>1.73643444365589E-2</v>
      </c>
      <c r="L81" s="17">
        <v>2.5885219646326899E-2</v>
      </c>
      <c r="M81" s="17"/>
      <c r="N81" s="17">
        <v>0</v>
      </c>
      <c r="O81" s="17">
        <v>2.1704476448856001E-2</v>
      </c>
      <c r="P81" s="17">
        <v>1.3386617199866399E-2</v>
      </c>
      <c r="Q81" s="17">
        <v>9.1366211401600096E-3</v>
      </c>
      <c r="R81" s="17">
        <v>1.3446960217814901E-2</v>
      </c>
      <c r="S81" s="17"/>
      <c r="T81" s="17">
        <v>3.62684056007321E-2</v>
      </c>
      <c r="U81" s="17">
        <v>5.7541219753604001E-3</v>
      </c>
      <c r="V81" s="17">
        <v>1.40995819034624E-2</v>
      </c>
      <c r="W81" s="17">
        <v>6.6015619791501504E-3</v>
      </c>
      <c r="X81" s="17"/>
      <c r="Y81" s="17">
        <v>3.7839901484842402E-3</v>
      </c>
      <c r="Z81" s="17">
        <v>1.8224730263474698E-2</v>
      </c>
      <c r="AA81" s="17">
        <v>2.9947954453520099E-2</v>
      </c>
      <c r="AB81" s="17">
        <v>1.5666792707270099E-2</v>
      </c>
      <c r="AC81" s="17">
        <v>0</v>
      </c>
      <c r="AD81" s="17">
        <v>7.2505959509698306E-2</v>
      </c>
      <c r="AE81" s="17"/>
      <c r="AF81" s="17" t="s">
        <v>63</v>
      </c>
      <c r="AG81" s="17"/>
      <c r="AH81" s="17">
        <v>1.31764632598667E-2</v>
      </c>
      <c r="AI81" s="17"/>
      <c r="AJ81" s="17">
        <v>4.04712195656615E-3</v>
      </c>
      <c r="AK81" s="17">
        <v>3.1627032623964699E-2</v>
      </c>
      <c r="AL81" s="17">
        <v>2.1768852857577198E-2</v>
      </c>
      <c r="AM81" s="17">
        <v>1.2484196804032101E-2</v>
      </c>
      <c r="AN81" s="17">
        <v>0</v>
      </c>
      <c r="AO81" s="17">
        <v>0</v>
      </c>
      <c r="AP81" s="17">
        <v>2.2820001579504302E-2</v>
      </c>
      <c r="AQ81" s="17">
        <v>0</v>
      </c>
    </row>
    <row r="82" spans="2:43" x14ac:dyDescent="0.35">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row>
    <row r="83" spans="2:43" x14ac:dyDescent="0.35">
      <c r="B83" s="6" t="s">
        <v>109</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row>
    <row r="84" spans="2:43" x14ac:dyDescent="0.35">
      <c r="B84" s="24" t="s">
        <v>65</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row>
    <row r="85" spans="2:43" x14ac:dyDescent="0.35">
      <c r="B85" t="s">
        <v>101</v>
      </c>
      <c r="C85" s="17">
        <v>0.117894691934444</v>
      </c>
      <c r="D85" s="17">
        <v>0.13449491616290299</v>
      </c>
      <c r="E85" s="17">
        <v>0.100312002234725</v>
      </c>
      <c r="F85" s="17"/>
      <c r="G85" s="17">
        <v>0.22004358517294401</v>
      </c>
      <c r="H85" s="17">
        <v>0.193048466685831</v>
      </c>
      <c r="I85" s="17">
        <v>0.140043280751216</v>
      </c>
      <c r="J85" s="17">
        <v>7.3337522473508401E-2</v>
      </c>
      <c r="K85" s="17">
        <v>9.5919554180580804E-2</v>
      </c>
      <c r="L85" s="17">
        <v>5.2813041927482901E-2</v>
      </c>
      <c r="M85" s="17"/>
      <c r="N85" s="17">
        <v>9.4753069658440103E-2</v>
      </c>
      <c r="O85" s="17">
        <v>9.5097587690548005E-2</v>
      </c>
      <c r="P85" s="17">
        <v>0.107982191052333</v>
      </c>
      <c r="Q85" s="17">
        <v>0.12591200908634201</v>
      </c>
      <c r="R85" s="17">
        <v>0.169508305431809</v>
      </c>
      <c r="S85" s="17"/>
      <c r="T85" s="17">
        <v>9.4541534085066395E-2</v>
      </c>
      <c r="U85" s="17">
        <v>0.11049655052733599</v>
      </c>
      <c r="V85" s="17">
        <v>0.14090235127110701</v>
      </c>
      <c r="W85" s="17">
        <v>0.131906056604394</v>
      </c>
      <c r="X85" s="17"/>
      <c r="Y85" s="17">
        <v>0.171248529567161</v>
      </c>
      <c r="Z85" s="17">
        <v>8.0805384223852902E-2</v>
      </c>
      <c r="AA85" s="17">
        <v>4.0888479103152998E-2</v>
      </c>
      <c r="AB85" s="17">
        <v>7.9804956063124502E-2</v>
      </c>
      <c r="AC85" s="17">
        <v>0.20031066628789501</v>
      </c>
      <c r="AD85" s="17">
        <v>0</v>
      </c>
      <c r="AE85" s="17"/>
      <c r="AF85" s="17" t="s">
        <v>63</v>
      </c>
      <c r="AG85" s="17"/>
      <c r="AH85" s="17">
        <v>0.12154916793371</v>
      </c>
      <c r="AI85" s="17"/>
      <c r="AJ85" s="17">
        <v>0.18774583574297601</v>
      </c>
      <c r="AK85" s="17">
        <v>0.108202553181854</v>
      </c>
      <c r="AL85" s="17">
        <v>8.7623523149061494E-2</v>
      </c>
      <c r="AM85" s="17">
        <v>0.12358888416948299</v>
      </c>
      <c r="AN85" s="17">
        <v>0.103607167527662</v>
      </c>
      <c r="AO85" s="17">
        <v>8.2333344579682E-2</v>
      </c>
      <c r="AP85" s="17">
        <v>0.105984298245706</v>
      </c>
      <c r="AQ85" s="17">
        <v>0</v>
      </c>
    </row>
    <row r="86" spans="2:43" x14ac:dyDescent="0.35">
      <c r="B86" t="s">
        <v>102</v>
      </c>
      <c r="C86" s="17">
        <v>0.180567105807627</v>
      </c>
      <c r="D86" s="17">
        <v>0.17663247085158401</v>
      </c>
      <c r="E86" s="17">
        <v>0.18533766284817099</v>
      </c>
      <c r="F86" s="17"/>
      <c r="G86" s="17">
        <v>0.35062863876825701</v>
      </c>
      <c r="H86" s="17">
        <v>0.259849774253604</v>
      </c>
      <c r="I86" s="17">
        <v>0.16942121894267501</v>
      </c>
      <c r="J86" s="17">
        <v>0.183892352418625</v>
      </c>
      <c r="K86" s="17">
        <v>0.135033862421232</v>
      </c>
      <c r="L86" s="17">
        <v>9.04460135389933E-2</v>
      </c>
      <c r="M86" s="17"/>
      <c r="N86" s="17">
        <v>0.163252725071479</v>
      </c>
      <c r="O86" s="17">
        <v>0.167621538910083</v>
      </c>
      <c r="P86" s="17">
        <v>0.158020850838098</v>
      </c>
      <c r="Q86" s="17">
        <v>0.20598401133743999</v>
      </c>
      <c r="R86" s="17">
        <v>0.18367746632260401</v>
      </c>
      <c r="S86" s="17"/>
      <c r="T86" s="17">
        <v>0.17644674818278799</v>
      </c>
      <c r="U86" s="17">
        <v>0.16717514647847001</v>
      </c>
      <c r="V86" s="17">
        <v>0.20634489322291799</v>
      </c>
      <c r="W86" s="17">
        <v>0.15711947501797599</v>
      </c>
      <c r="X86" s="17"/>
      <c r="Y86" s="17">
        <v>0.207267805957705</v>
      </c>
      <c r="Z86" s="17">
        <v>0.23830073651238401</v>
      </c>
      <c r="AA86" s="17">
        <v>9.4043187772652803E-2</v>
      </c>
      <c r="AB86" s="17">
        <v>0.18468866183898699</v>
      </c>
      <c r="AC86" s="17">
        <v>0.29040109173563999</v>
      </c>
      <c r="AD86" s="17">
        <v>5.2347636694267202E-2</v>
      </c>
      <c r="AE86" s="17"/>
      <c r="AF86" s="17" t="s">
        <v>63</v>
      </c>
      <c r="AG86" s="17"/>
      <c r="AH86" s="17">
        <v>0.18594567019691999</v>
      </c>
      <c r="AI86" s="17"/>
      <c r="AJ86" s="17">
        <v>0.184463532203856</v>
      </c>
      <c r="AK86" s="17">
        <v>0.19815658736908801</v>
      </c>
      <c r="AL86" s="17">
        <v>0.18794381652484299</v>
      </c>
      <c r="AM86" s="17">
        <v>0.17015766655249101</v>
      </c>
      <c r="AN86" s="17">
        <v>0.19801977516569999</v>
      </c>
      <c r="AO86" s="17">
        <v>0.16795995380458101</v>
      </c>
      <c r="AP86" s="17">
        <v>0.114973323515328</v>
      </c>
      <c r="AQ86" s="17">
        <v>0.22320075530563899</v>
      </c>
    </row>
    <row r="87" spans="2:43" x14ac:dyDescent="0.35">
      <c r="B87" t="s">
        <v>103</v>
      </c>
      <c r="C87" s="17">
        <v>0.15601906094385301</v>
      </c>
      <c r="D87" s="17">
        <v>0.15199182943202799</v>
      </c>
      <c r="E87" s="17">
        <v>0.16076982250895</v>
      </c>
      <c r="F87" s="17"/>
      <c r="G87" s="17">
        <v>0.22026663892635201</v>
      </c>
      <c r="H87" s="17">
        <v>0.23031916336337299</v>
      </c>
      <c r="I87" s="17">
        <v>0.19880893481846401</v>
      </c>
      <c r="J87" s="17">
        <v>0.125847383888124</v>
      </c>
      <c r="K87" s="17">
        <v>0.104302691080764</v>
      </c>
      <c r="L87" s="17">
        <v>0.10176780956915001</v>
      </c>
      <c r="M87" s="17"/>
      <c r="N87" s="17">
        <v>0.157578384906707</v>
      </c>
      <c r="O87" s="17">
        <v>0.179452539588704</v>
      </c>
      <c r="P87" s="17">
        <v>0.167512977059428</v>
      </c>
      <c r="Q87" s="17">
        <v>0.140730725424458</v>
      </c>
      <c r="R87" s="17">
        <v>0.123471893012869</v>
      </c>
      <c r="S87" s="17"/>
      <c r="T87" s="17">
        <v>0.16610236527039299</v>
      </c>
      <c r="U87" s="17">
        <v>0.164760276070539</v>
      </c>
      <c r="V87" s="17">
        <v>0.16245947176796199</v>
      </c>
      <c r="W87" s="17">
        <v>0.13074767908677401</v>
      </c>
      <c r="X87" s="17"/>
      <c r="Y87" s="17">
        <v>0.17447521115606801</v>
      </c>
      <c r="Z87" s="17">
        <v>0.148587235825965</v>
      </c>
      <c r="AA87" s="17">
        <v>0.11007283767173499</v>
      </c>
      <c r="AB87" s="17">
        <v>0.145624422457827</v>
      </c>
      <c r="AC87" s="17">
        <v>0.24914573348855701</v>
      </c>
      <c r="AD87" s="17">
        <v>0.119893308023562</v>
      </c>
      <c r="AE87" s="17"/>
      <c r="AF87" s="17" t="s">
        <v>63</v>
      </c>
      <c r="AG87" s="17"/>
      <c r="AH87" s="17">
        <v>0.15800951025441701</v>
      </c>
      <c r="AI87" s="17"/>
      <c r="AJ87" s="17">
        <v>0.16052195652184001</v>
      </c>
      <c r="AK87" s="17">
        <v>0.16396223961287601</v>
      </c>
      <c r="AL87" s="17">
        <v>0.144225781685138</v>
      </c>
      <c r="AM87" s="17">
        <v>0.13183213731059801</v>
      </c>
      <c r="AN87" s="17">
        <v>0.20543528120217899</v>
      </c>
      <c r="AO87" s="17">
        <v>0.16423299613290099</v>
      </c>
      <c r="AP87" s="17">
        <v>0.149694889503562</v>
      </c>
      <c r="AQ87" s="17">
        <v>0.18072035534551101</v>
      </c>
    </row>
    <row r="88" spans="2:43" x14ac:dyDescent="0.35">
      <c r="B88" t="s">
        <v>104</v>
      </c>
      <c r="C88" s="17">
        <v>0.15757789579022199</v>
      </c>
      <c r="D88" s="17">
        <v>0.17443526812469801</v>
      </c>
      <c r="E88" s="17">
        <v>0.139861581385927</v>
      </c>
      <c r="F88" s="17"/>
      <c r="G88" s="17">
        <v>0.105177725141459</v>
      </c>
      <c r="H88" s="17">
        <v>0.12691628022359799</v>
      </c>
      <c r="I88" s="17">
        <v>0.196261806289729</v>
      </c>
      <c r="J88" s="17">
        <v>0.17547249459616801</v>
      </c>
      <c r="K88" s="17">
        <v>0.187275002925161</v>
      </c>
      <c r="L88" s="17">
        <v>0.14707401162202999</v>
      </c>
      <c r="M88" s="17"/>
      <c r="N88" s="17">
        <v>0.11319021720243801</v>
      </c>
      <c r="O88" s="17">
        <v>0.147463754129216</v>
      </c>
      <c r="P88" s="17">
        <v>0.21113705723384699</v>
      </c>
      <c r="Q88" s="17">
        <v>0.15000764068500699</v>
      </c>
      <c r="R88" s="17">
        <v>0.16401810800748901</v>
      </c>
      <c r="S88" s="17"/>
      <c r="T88" s="17">
        <v>0.14808704791669799</v>
      </c>
      <c r="U88" s="17">
        <v>0.143341277787494</v>
      </c>
      <c r="V88" s="17">
        <v>0.164024202019873</v>
      </c>
      <c r="W88" s="17">
        <v>0.17974784644217501</v>
      </c>
      <c r="X88" s="17"/>
      <c r="Y88" s="17">
        <v>0.16328755565354999</v>
      </c>
      <c r="Z88" s="17">
        <v>0.166730170909103</v>
      </c>
      <c r="AA88" s="17">
        <v>0.13902917967610701</v>
      </c>
      <c r="AB88" s="17">
        <v>0.20595197158107001</v>
      </c>
      <c r="AC88" s="17">
        <v>9.6141302085912803E-2</v>
      </c>
      <c r="AD88" s="17">
        <v>0.258504484524614</v>
      </c>
      <c r="AE88" s="17"/>
      <c r="AF88" s="17" t="s">
        <v>63</v>
      </c>
      <c r="AG88" s="17"/>
      <c r="AH88" s="17">
        <v>0.163511118634037</v>
      </c>
      <c r="AI88" s="17"/>
      <c r="AJ88" s="17">
        <v>0.128076538815563</v>
      </c>
      <c r="AK88" s="17">
        <v>0.160312395109838</v>
      </c>
      <c r="AL88" s="17">
        <v>0.16591853787121999</v>
      </c>
      <c r="AM88" s="17">
        <v>0.16898408601555401</v>
      </c>
      <c r="AN88" s="17">
        <v>0.13029050273109999</v>
      </c>
      <c r="AO88" s="17">
        <v>0.19828324279750201</v>
      </c>
      <c r="AP88" s="17">
        <v>0.138945802324553</v>
      </c>
      <c r="AQ88" s="17">
        <v>0.201625715437806</v>
      </c>
    </row>
    <row r="89" spans="2:43" x14ac:dyDescent="0.35">
      <c r="B89" t="s">
        <v>105</v>
      </c>
      <c r="C89" s="17">
        <v>0.32767067272670197</v>
      </c>
      <c r="D89" s="17">
        <v>0.304514337383195</v>
      </c>
      <c r="E89" s="17">
        <v>0.35082789919114998</v>
      </c>
      <c r="F89" s="17"/>
      <c r="G89" s="17">
        <v>0.10388341199098799</v>
      </c>
      <c r="H89" s="17">
        <v>0.14772716200654501</v>
      </c>
      <c r="I89" s="17">
        <v>0.251399600278221</v>
      </c>
      <c r="J89" s="17">
        <v>0.38407790716331303</v>
      </c>
      <c r="K89" s="17">
        <v>0.39319826757897802</v>
      </c>
      <c r="L89" s="17">
        <v>0.51356761537180495</v>
      </c>
      <c r="M89" s="17"/>
      <c r="N89" s="17">
        <v>0.409787043259634</v>
      </c>
      <c r="O89" s="17">
        <v>0.34018094499807899</v>
      </c>
      <c r="P89" s="17">
        <v>0.310785159631838</v>
      </c>
      <c r="Q89" s="17">
        <v>0.33347976360188097</v>
      </c>
      <c r="R89" s="17">
        <v>0.27589126363361599</v>
      </c>
      <c r="S89" s="17"/>
      <c r="T89" s="17">
        <v>0.36307953990282099</v>
      </c>
      <c r="U89" s="17">
        <v>0.35688619352360301</v>
      </c>
      <c r="V89" s="17">
        <v>0.25638295388576698</v>
      </c>
      <c r="W89" s="17">
        <v>0.34439852908956298</v>
      </c>
      <c r="X89" s="17"/>
      <c r="Y89" s="17">
        <v>0.25432499251199198</v>
      </c>
      <c r="Z89" s="17">
        <v>0.295401591310961</v>
      </c>
      <c r="AA89" s="17">
        <v>0.52078214121686395</v>
      </c>
      <c r="AB89" s="17">
        <v>0.33709114745586499</v>
      </c>
      <c r="AC89" s="17">
        <v>0.119663886179098</v>
      </c>
      <c r="AD89" s="17">
        <v>0.33978959539355502</v>
      </c>
      <c r="AE89" s="17"/>
      <c r="AF89" s="17" t="s">
        <v>63</v>
      </c>
      <c r="AG89" s="17"/>
      <c r="AH89" s="17">
        <v>0.31044783065395698</v>
      </c>
      <c r="AI89" s="17"/>
      <c r="AJ89" s="17">
        <v>0.29934260452892297</v>
      </c>
      <c r="AK89" s="17">
        <v>0.31422675027664299</v>
      </c>
      <c r="AL89" s="17">
        <v>0.34905728294129301</v>
      </c>
      <c r="AM89" s="17">
        <v>0.31891091488485201</v>
      </c>
      <c r="AN89" s="17">
        <v>0.31534280424956801</v>
      </c>
      <c r="AO89" s="17">
        <v>0.35315749045325201</v>
      </c>
      <c r="AP89" s="17">
        <v>0.38977706095449699</v>
      </c>
      <c r="AQ89" s="17">
        <v>0.33852149898182599</v>
      </c>
    </row>
    <row r="90" spans="2:43" x14ac:dyDescent="0.35">
      <c r="B90" t="s">
        <v>60</v>
      </c>
      <c r="C90" s="17">
        <v>6.0270572797152602E-2</v>
      </c>
      <c r="D90" s="17">
        <v>5.7931178045592203E-2</v>
      </c>
      <c r="E90" s="17">
        <v>6.2891031831076999E-2</v>
      </c>
      <c r="F90" s="17"/>
      <c r="G90" s="17">
        <v>0</v>
      </c>
      <c r="H90" s="17">
        <v>4.2139153467049703E-2</v>
      </c>
      <c r="I90" s="17">
        <v>4.4065158919694397E-2</v>
      </c>
      <c r="J90" s="17">
        <v>5.7372339460261997E-2</v>
      </c>
      <c r="K90" s="17">
        <v>8.4270621813284194E-2</v>
      </c>
      <c r="L90" s="17">
        <v>9.4331507970538603E-2</v>
      </c>
      <c r="M90" s="17"/>
      <c r="N90" s="17">
        <v>6.1438559901301898E-2</v>
      </c>
      <c r="O90" s="17">
        <v>7.01836346833698E-2</v>
      </c>
      <c r="P90" s="17">
        <v>4.45617641844566E-2</v>
      </c>
      <c r="Q90" s="17">
        <v>4.3885849864872498E-2</v>
      </c>
      <c r="R90" s="17">
        <v>8.3432963591614104E-2</v>
      </c>
      <c r="S90" s="17"/>
      <c r="T90" s="17">
        <v>5.1742764642233097E-2</v>
      </c>
      <c r="U90" s="17">
        <v>5.7340555612557999E-2</v>
      </c>
      <c r="V90" s="17">
        <v>6.9886127832373204E-2</v>
      </c>
      <c r="W90" s="17">
        <v>5.60804137591185E-2</v>
      </c>
      <c r="X90" s="17"/>
      <c r="Y90" s="17">
        <v>2.93959051535236E-2</v>
      </c>
      <c r="Z90" s="17">
        <v>7.0174881217733701E-2</v>
      </c>
      <c r="AA90" s="17">
        <v>9.5184174559488896E-2</v>
      </c>
      <c r="AB90" s="17">
        <v>4.6838840603125903E-2</v>
      </c>
      <c r="AC90" s="17">
        <v>4.4337320222897297E-2</v>
      </c>
      <c r="AD90" s="17">
        <v>0.22946497536400201</v>
      </c>
      <c r="AE90" s="17"/>
      <c r="AF90" s="17" t="s">
        <v>63</v>
      </c>
      <c r="AG90" s="17"/>
      <c r="AH90" s="17">
        <v>6.0536702326959901E-2</v>
      </c>
      <c r="AI90" s="17"/>
      <c r="AJ90" s="17">
        <v>3.9849532186842201E-2</v>
      </c>
      <c r="AK90" s="17">
        <v>5.5139474449701201E-2</v>
      </c>
      <c r="AL90" s="17">
        <v>6.5231057828444294E-2</v>
      </c>
      <c r="AM90" s="17">
        <v>8.6526311067022105E-2</v>
      </c>
      <c r="AN90" s="17">
        <v>4.7304469123792298E-2</v>
      </c>
      <c r="AO90" s="17">
        <v>3.4032972232081703E-2</v>
      </c>
      <c r="AP90" s="17">
        <v>0.10062462545635301</v>
      </c>
      <c r="AQ90" s="17">
        <v>5.5931674929217703E-2</v>
      </c>
    </row>
    <row r="91" spans="2:43"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row>
    <row r="92" spans="2:43" x14ac:dyDescent="0.35">
      <c r="B92" s="6" t="s">
        <v>110</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row>
    <row r="93" spans="2:43" x14ac:dyDescent="0.35">
      <c r="B93" s="24" t="s">
        <v>65</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row>
    <row r="94" spans="2:43" x14ac:dyDescent="0.35">
      <c r="B94" t="s">
        <v>101</v>
      </c>
      <c r="C94" s="17">
        <v>7.6143459979402806E-2</v>
      </c>
      <c r="D94" s="17">
        <v>8.2750440929218405E-2</v>
      </c>
      <c r="E94" s="17">
        <v>6.9872495778654897E-2</v>
      </c>
      <c r="F94" s="17"/>
      <c r="G94" s="17">
        <v>5.93873232119961E-2</v>
      </c>
      <c r="H94" s="17">
        <v>0.117041298786646</v>
      </c>
      <c r="I94" s="17">
        <v>0.118120785342876</v>
      </c>
      <c r="J94" s="17">
        <v>6.4194769709395499E-2</v>
      </c>
      <c r="K94" s="17">
        <v>6.6919992599761904E-2</v>
      </c>
      <c r="L94" s="17">
        <v>4.1291941629491798E-2</v>
      </c>
      <c r="M94" s="17"/>
      <c r="N94" s="17">
        <v>4.7901401041927798E-2</v>
      </c>
      <c r="O94" s="17">
        <v>7.5630283971194506E-2</v>
      </c>
      <c r="P94" s="17">
        <v>0.140878651544148</v>
      </c>
      <c r="Q94" s="17">
        <v>4.2595498405737897E-2</v>
      </c>
      <c r="R94" s="17">
        <v>9.8745262565253095E-2</v>
      </c>
      <c r="S94" s="17"/>
      <c r="T94" s="17">
        <v>8.8221235929017899E-2</v>
      </c>
      <c r="U94" s="17">
        <v>4.2155204096198801E-2</v>
      </c>
      <c r="V94" s="17">
        <v>8.1472417375119205E-2</v>
      </c>
      <c r="W94" s="17">
        <v>0.116186732288161</v>
      </c>
      <c r="X94" s="17"/>
      <c r="Y94" s="17">
        <v>8.65897486887892E-2</v>
      </c>
      <c r="Z94" s="17">
        <v>9.3182637082874595E-2</v>
      </c>
      <c r="AA94" s="17">
        <v>4.9513208175474201E-2</v>
      </c>
      <c r="AB94" s="17">
        <v>0.12743661879029</v>
      </c>
      <c r="AC94" s="17">
        <v>6.1090329901319601E-2</v>
      </c>
      <c r="AD94" s="17">
        <v>4.4893618848902299E-2</v>
      </c>
      <c r="AE94" s="17"/>
      <c r="AF94" s="17" t="s">
        <v>63</v>
      </c>
      <c r="AG94" s="17"/>
      <c r="AH94" s="17">
        <v>7.8542797936407505E-2</v>
      </c>
      <c r="AI94" s="17"/>
      <c r="AJ94" s="17">
        <v>6.4807772179405906E-2</v>
      </c>
      <c r="AK94" s="17">
        <v>7.15886492205145E-2</v>
      </c>
      <c r="AL94" s="17">
        <v>6.2826311789524497E-2</v>
      </c>
      <c r="AM94" s="17">
        <v>6.3830088644889094E-2</v>
      </c>
      <c r="AN94" s="17">
        <v>9.0947318672986097E-2</v>
      </c>
      <c r="AO94" s="17">
        <v>0.11338590381425601</v>
      </c>
      <c r="AP94" s="17">
        <v>9.1055038658632001E-2</v>
      </c>
      <c r="AQ94" s="17">
        <v>0.128868187961555</v>
      </c>
    </row>
    <row r="95" spans="2:43" x14ac:dyDescent="0.35">
      <c r="B95" t="s">
        <v>102</v>
      </c>
      <c r="C95" s="17">
        <v>8.1927367193356096E-2</v>
      </c>
      <c r="D95" s="17">
        <v>0.10553374239292</v>
      </c>
      <c r="E95" s="17">
        <v>5.8649634708596701E-2</v>
      </c>
      <c r="F95" s="17"/>
      <c r="G95" s="17">
        <v>5.8038235556649803E-2</v>
      </c>
      <c r="H95" s="17">
        <v>0.12842917936050299</v>
      </c>
      <c r="I95" s="17">
        <v>6.0731522763169801E-2</v>
      </c>
      <c r="J95" s="17">
        <v>0.10144772207073401</v>
      </c>
      <c r="K95" s="17">
        <v>6.5978134419149098E-2</v>
      </c>
      <c r="L95" s="17">
        <v>6.9333361175691E-2</v>
      </c>
      <c r="M95" s="17"/>
      <c r="N95" s="17">
        <v>2.11564446113311E-2</v>
      </c>
      <c r="O95" s="17">
        <v>6.3703960295577206E-2</v>
      </c>
      <c r="P95" s="17">
        <v>8.4981558573721999E-2</v>
      </c>
      <c r="Q95" s="17">
        <v>0.106120158889334</v>
      </c>
      <c r="R95" s="17">
        <v>8.8866614726168303E-2</v>
      </c>
      <c r="S95" s="17"/>
      <c r="T95" s="17">
        <v>6.9293491579348707E-2</v>
      </c>
      <c r="U95" s="17">
        <v>9.1222928581825499E-2</v>
      </c>
      <c r="V95" s="17">
        <v>8.8558025896977005E-2</v>
      </c>
      <c r="W95" s="17">
        <v>7.9670668033500494E-2</v>
      </c>
      <c r="X95" s="17"/>
      <c r="Y95" s="17">
        <v>0.105391579119522</v>
      </c>
      <c r="Z95" s="17">
        <v>4.7110579229335398E-2</v>
      </c>
      <c r="AA95" s="17">
        <v>7.4066174539343305E-2</v>
      </c>
      <c r="AB95" s="17">
        <v>6.5319912115401405E-2</v>
      </c>
      <c r="AC95" s="17">
        <v>3.7627141926370698E-2</v>
      </c>
      <c r="AD95" s="17">
        <v>3.8417463833020797E-2</v>
      </c>
      <c r="AE95" s="17"/>
      <c r="AF95" s="17" t="s">
        <v>63</v>
      </c>
      <c r="AG95" s="17"/>
      <c r="AH95" s="17">
        <v>8.0603332639474598E-2</v>
      </c>
      <c r="AI95" s="17"/>
      <c r="AJ95" s="17">
        <v>9.0898803515742296E-2</v>
      </c>
      <c r="AK95" s="17">
        <v>5.64164605276977E-2</v>
      </c>
      <c r="AL95" s="17">
        <v>8.8632706422006602E-2</v>
      </c>
      <c r="AM95" s="17">
        <v>8.4949951048064104E-2</v>
      </c>
      <c r="AN95" s="17">
        <v>0.12943479281407</v>
      </c>
      <c r="AO95" s="17">
        <v>0.10682508608473899</v>
      </c>
      <c r="AP95" s="17">
        <v>3.6391713052857502E-2</v>
      </c>
      <c r="AQ95" s="17">
        <v>0.113556021347369</v>
      </c>
    </row>
    <row r="96" spans="2:43" x14ac:dyDescent="0.35">
      <c r="B96" t="s">
        <v>103</v>
      </c>
      <c r="C96" s="17">
        <v>9.9968412337209794E-2</v>
      </c>
      <c r="D96" s="17">
        <v>0.130839530717137</v>
      </c>
      <c r="E96" s="17">
        <v>6.9494185635133807E-2</v>
      </c>
      <c r="F96" s="17"/>
      <c r="G96" s="17">
        <v>0.125227502962447</v>
      </c>
      <c r="H96" s="17">
        <v>9.8187047256108204E-2</v>
      </c>
      <c r="I96" s="17">
        <v>0.136805774748049</v>
      </c>
      <c r="J96" s="17">
        <v>0.106073757862529</v>
      </c>
      <c r="K96" s="17">
        <v>0.116373516185279</v>
      </c>
      <c r="L96" s="17">
        <v>5.5315939680399898E-2</v>
      </c>
      <c r="M96" s="17"/>
      <c r="N96" s="17">
        <v>0.143568772523407</v>
      </c>
      <c r="O96" s="17">
        <v>0.107738225201312</v>
      </c>
      <c r="P96" s="17">
        <v>0.122509225021975</v>
      </c>
      <c r="Q96" s="17">
        <v>8.1096021816733602E-2</v>
      </c>
      <c r="R96" s="17">
        <v>9.0784987740824497E-2</v>
      </c>
      <c r="S96" s="17"/>
      <c r="T96" s="17">
        <v>7.4149985867722396E-2</v>
      </c>
      <c r="U96" s="17">
        <v>0.106250833208499</v>
      </c>
      <c r="V96" s="17">
        <v>0.119987647497315</v>
      </c>
      <c r="W96" s="17">
        <v>0.101235280789511</v>
      </c>
      <c r="X96" s="17"/>
      <c r="Y96" s="17">
        <v>0.144155498670375</v>
      </c>
      <c r="Z96" s="17">
        <v>6.6081530643062894E-2</v>
      </c>
      <c r="AA96" s="17">
        <v>4.4993390463565403E-2</v>
      </c>
      <c r="AB96" s="17">
        <v>0.120990404026373</v>
      </c>
      <c r="AC96" s="17">
        <v>9.0647231441675705E-2</v>
      </c>
      <c r="AD96" s="17">
        <v>3.5468211852815998E-2</v>
      </c>
      <c r="AE96" s="17"/>
      <c r="AF96" s="17" t="s">
        <v>63</v>
      </c>
      <c r="AG96" s="17"/>
      <c r="AH96" s="17">
        <v>0.103208824405783</v>
      </c>
      <c r="AI96" s="17"/>
      <c r="AJ96" s="17">
        <v>0.116179685513326</v>
      </c>
      <c r="AK96" s="17">
        <v>9.6560366248954005E-2</v>
      </c>
      <c r="AL96" s="17">
        <v>9.4410444004033506E-2</v>
      </c>
      <c r="AM96" s="17">
        <v>0.100623784311828</v>
      </c>
      <c r="AN96" s="17">
        <v>7.8899397932519696E-2</v>
      </c>
      <c r="AO96" s="17">
        <v>7.1214732169536804E-2</v>
      </c>
      <c r="AP96" s="17">
        <v>9.1793875311886597E-2</v>
      </c>
      <c r="AQ96" s="17">
        <v>0.129749761994673</v>
      </c>
    </row>
    <row r="97" spans="2:43" x14ac:dyDescent="0.35">
      <c r="B97" t="s">
        <v>104</v>
      </c>
      <c r="C97" s="17">
        <v>0.120473968525487</v>
      </c>
      <c r="D97" s="17">
        <v>0.118285211129358</v>
      </c>
      <c r="E97" s="17">
        <v>0.123219580984431</v>
      </c>
      <c r="F97" s="17"/>
      <c r="G97" s="17">
        <v>0.154212759257601</v>
      </c>
      <c r="H97" s="17">
        <v>0.14632306726059599</v>
      </c>
      <c r="I97" s="17">
        <v>0.114946146677348</v>
      </c>
      <c r="J97" s="17">
        <v>0.11595812214468799</v>
      </c>
      <c r="K97" s="17">
        <v>0.107194578474663</v>
      </c>
      <c r="L97" s="17">
        <v>0.103328503170837</v>
      </c>
      <c r="M97" s="17"/>
      <c r="N97" s="17">
        <v>6.0977463474944801E-2</v>
      </c>
      <c r="O97" s="17">
        <v>0.13988898869463401</v>
      </c>
      <c r="P97" s="17">
        <v>9.9689738591698607E-2</v>
      </c>
      <c r="Q97" s="17">
        <v>0.106404216316676</v>
      </c>
      <c r="R97" s="17">
        <v>0.13691630249998399</v>
      </c>
      <c r="S97" s="17"/>
      <c r="T97" s="17">
        <v>0.111727423045218</v>
      </c>
      <c r="U97" s="17">
        <v>0.109983332103362</v>
      </c>
      <c r="V97" s="17">
        <v>0.121038438872723</v>
      </c>
      <c r="W97" s="17">
        <v>0.12823129549253201</v>
      </c>
      <c r="X97" s="17"/>
      <c r="Y97" s="17">
        <v>0.11990781343597</v>
      </c>
      <c r="Z97" s="17">
        <v>0.14109904961773401</v>
      </c>
      <c r="AA97" s="17">
        <v>8.7631343559730998E-2</v>
      </c>
      <c r="AB97" s="17">
        <v>0.13238687588615899</v>
      </c>
      <c r="AC97" s="17">
        <v>0.17676328563428501</v>
      </c>
      <c r="AD97" s="17">
        <v>0.233182468731534</v>
      </c>
      <c r="AE97" s="17"/>
      <c r="AF97" s="17" t="s">
        <v>63</v>
      </c>
      <c r="AG97" s="17"/>
      <c r="AH97" s="17">
        <v>0.123791791182912</v>
      </c>
      <c r="AI97" s="17"/>
      <c r="AJ97" s="17">
        <v>0.157601748546353</v>
      </c>
      <c r="AK97" s="17">
        <v>0.12911571821270901</v>
      </c>
      <c r="AL97" s="17">
        <v>0.11027923689934301</v>
      </c>
      <c r="AM97" s="17">
        <v>9.6407262163820798E-2</v>
      </c>
      <c r="AN97" s="17">
        <v>0.205596664406996</v>
      </c>
      <c r="AO97" s="17">
        <v>0.118962115374748</v>
      </c>
      <c r="AP97" s="17">
        <v>4.3398940748486499E-2</v>
      </c>
      <c r="AQ97" s="17">
        <v>9.8497518906865894E-2</v>
      </c>
    </row>
    <row r="98" spans="2:43" x14ac:dyDescent="0.35">
      <c r="B98" t="s">
        <v>105</v>
      </c>
      <c r="C98" s="17">
        <v>0.52246718289694405</v>
      </c>
      <c r="D98" s="17">
        <v>0.46920370592604899</v>
      </c>
      <c r="E98" s="17">
        <v>0.57364692099440096</v>
      </c>
      <c r="F98" s="17"/>
      <c r="G98" s="17">
        <v>0.49658569536824598</v>
      </c>
      <c r="H98" s="17">
        <v>0.43920561356637</v>
      </c>
      <c r="I98" s="17">
        <v>0.464682641487494</v>
      </c>
      <c r="J98" s="17">
        <v>0.50938160314105696</v>
      </c>
      <c r="K98" s="17">
        <v>0.56229546764382998</v>
      </c>
      <c r="L98" s="17">
        <v>0.61091900831713497</v>
      </c>
      <c r="M98" s="17"/>
      <c r="N98" s="17">
        <v>0.59790661469037798</v>
      </c>
      <c r="O98" s="17">
        <v>0.47680452767661702</v>
      </c>
      <c r="P98" s="17">
        <v>0.49421514841228797</v>
      </c>
      <c r="Q98" s="17">
        <v>0.57863449582954196</v>
      </c>
      <c r="R98" s="17">
        <v>0.51659209462451094</v>
      </c>
      <c r="S98" s="17"/>
      <c r="T98" s="17">
        <v>0.545939203027347</v>
      </c>
      <c r="U98" s="17">
        <v>0.541420979671971</v>
      </c>
      <c r="V98" s="17">
        <v>0.50992497758613997</v>
      </c>
      <c r="W98" s="17">
        <v>0.49121023131166403</v>
      </c>
      <c r="X98" s="17"/>
      <c r="Y98" s="17">
        <v>0.47090603801411102</v>
      </c>
      <c r="Z98" s="17">
        <v>0.51986449855093997</v>
      </c>
      <c r="AA98" s="17">
        <v>0.61722817730248403</v>
      </c>
      <c r="AB98" s="17">
        <v>0.47192607364914901</v>
      </c>
      <c r="AC98" s="17">
        <v>0.53278550372737299</v>
      </c>
      <c r="AD98" s="17">
        <v>0.50247594406206497</v>
      </c>
      <c r="AE98" s="17"/>
      <c r="AF98" s="17" t="s">
        <v>63</v>
      </c>
      <c r="AG98" s="17"/>
      <c r="AH98" s="17">
        <v>0.51349116325479505</v>
      </c>
      <c r="AI98" s="17"/>
      <c r="AJ98" s="17">
        <v>0.48429035018248201</v>
      </c>
      <c r="AK98" s="17">
        <v>0.54463350319752701</v>
      </c>
      <c r="AL98" s="17">
        <v>0.54765448517479498</v>
      </c>
      <c r="AM98" s="17">
        <v>0.56486439330910598</v>
      </c>
      <c r="AN98" s="17">
        <v>0.42998125189193798</v>
      </c>
      <c r="AO98" s="17">
        <v>0.48479501037894002</v>
      </c>
      <c r="AP98" s="17">
        <v>0.60178287880957004</v>
      </c>
      <c r="AQ98" s="17">
        <v>0.38900894914020401</v>
      </c>
    </row>
    <row r="99" spans="2:43" x14ac:dyDescent="0.35">
      <c r="B99" t="s">
        <v>60</v>
      </c>
      <c r="C99" s="17">
        <v>9.9019609067600503E-2</v>
      </c>
      <c r="D99" s="17">
        <v>9.3387368905316306E-2</v>
      </c>
      <c r="E99" s="17">
        <v>0.105117181898783</v>
      </c>
      <c r="F99" s="17"/>
      <c r="G99" s="17">
        <v>0.10654848364305999</v>
      </c>
      <c r="H99" s="17">
        <v>7.08137937697777E-2</v>
      </c>
      <c r="I99" s="17">
        <v>0.104713128981064</v>
      </c>
      <c r="J99" s="17">
        <v>0.102944025071596</v>
      </c>
      <c r="K99" s="17">
        <v>8.1238310677316905E-2</v>
      </c>
      <c r="L99" s="17">
        <v>0.119811246026445</v>
      </c>
      <c r="M99" s="17"/>
      <c r="N99" s="17">
        <v>0.12848930365801101</v>
      </c>
      <c r="O99" s="17">
        <v>0.136234014160665</v>
      </c>
      <c r="P99" s="17">
        <v>5.7725677856168403E-2</v>
      </c>
      <c r="Q99" s="17">
        <v>8.5149608741976704E-2</v>
      </c>
      <c r="R99" s="17">
        <v>6.8094737843260103E-2</v>
      </c>
      <c r="S99" s="17"/>
      <c r="T99" s="17">
        <v>0.110668660551347</v>
      </c>
      <c r="U99" s="17">
        <v>0.108966722338143</v>
      </c>
      <c r="V99" s="17">
        <v>7.9018492771724694E-2</v>
      </c>
      <c r="W99" s="17">
        <v>8.3465792084632007E-2</v>
      </c>
      <c r="X99" s="17"/>
      <c r="Y99" s="17">
        <v>7.3049322071232603E-2</v>
      </c>
      <c r="Z99" s="17">
        <v>0.132661704876053</v>
      </c>
      <c r="AA99" s="17">
        <v>0.126567705959402</v>
      </c>
      <c r="AB99" s="17">
        <v>8.1940115532626603E-2</v>
      </c>
      <c r="AC99" s="17">
        <v>0.10108650736897599</v>
      </c>
      <c r="AD99" s="17">
        <v>0.14556229267166301</v>
      </c>
      <c r="AE99" s="17"/>
      <c r="AF99" s="17" t="s">
        <v>63</v>
      </c>
      <c r="AG99" s="17"/>
      <c r="AH99" s="17">
        <v>0.10036209058062801</v>
      </c>
      <c r="AI99" s="17"/>
      <c r="AJ99" s="17">
        <v>8.6221640062691104E-2</v>
      </c>
      <c r="AK99" s="17">
        <v>0.101685302592598</v>
      </c>
      <c r="AL99" s="17">
        <v>9.6196815710297395E-2</v>
      </c>
      <c r="AM99" s="17">
        <v>8.9324520522291395E-2</v>
      </c>
      <c r="AN99" s="17">
        <v>6.5140574281490393E-2</v>
      </c>
      <c r="AO99" s="17">
        <v>0.104817152177781</v>
      </c>
      <c r="AP99" s="17">
        <v>0.135577553418567</v>
      </c>
      <c r="AQ99" s="17">
        <v>0.14031956064933401</v>
      </c>
    </row>
    <row r="100" spans="2:43" x14ac:dyDescent="0.3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row>
    <row r="101" spans="2:43" x14ac:dyDescent="0.35">
      <c r="B101" s="6" t="s">
        <v>111</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row>
    <row r="102" spans="2:43" x14ac:dyDescent="0.35">
      <c r="B102" s="24" t="s">
        <v>65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row>
    <row r="103" spans="2:43" x14ac:dyDescent="0.35">
      <c r="B103" t="s">
        <v>101</v>
      </c>
      <c r="C103" s="17">
        <v>0.494490655444696</v>
      </c>
      <c r="D103" s="17">
        <v>0.57843565413520104</v>
      </c>
      <c r="E103" s="17">
        <v>0.40806000772848799</v>
      </c>
      <c r="F103" s="17"/>
      <c r="G103" s="17">
        <v>0.76431878700082001</v>
      </c>
      <c r="H103" s="17">
        <v>0.70308450015547197</v>
      </c>
      <c r="I103" s="17">
        <v>0.63741268788487904</v>
      </c>
      <c r="J103" s="17">
        <v>0.46569422785671699</v>
      </c>
      <c r="K103" s="17">
        <v>0.37432535925685401</v>
      </c>
      <c r="L103" s="17">
        <v>0.24394238730898701</v>
      </c>
      <c r="M103" s="17"/>
      <c r="N103" s="17">
        <v>0.44473215563726698</v>
      </c>
      <c r="O103" s="17">
        <v>0.59104911603482901</v>
      </c>
      <c r="P103" s="17">
        <v>0.43679430392985702</v>
      </c>
      <c r="Q103" s="17">
        <v>0.44316084702285502</v>
      </c>
      <c r="R103" s="17">
        <v>0.43757418818081001</v>
      </c>
      <c r="S103" s="17"/>
      <c r="T103" s="17">
        <v>0.54689404866239399</v>
      </c>
      <c r="U103" s="17">
        <v>0.49508155501482298</v>
      </c>
      <c r="V103" s="17">
        <v>0.52018098237130195</v>
      </c>
      <c r="W103" s="17">
        <v>0.40490834510116402</v>
      </c>
      <c r="X103" s="17"/>
      <c r="Y103" s="17">
        <v>0.55496491992094799</v>
      </c>
      <c r="Z103" s="17">
        <v>0.55163713740771503</v>
      </c>
      <c r="AA103" s="17">
        <v>0.28018161942254799</v>
      </c>
      <c r="AB103" s="17">
        <v>0.63159857953006904</v>
      </c>
      <c r="AC103" s="17">
        <v>0.68717753030856799</v>
      </c>
      <c r="AD103" s="17">
        <v>0.62875520759484704</v>
      </c>
      <c r="AE103" s="17"/>
      <c r="AF103" s="17" t="s">
        <v>63</v>
      </c>
      <c r="AG103" s="17"/>
      <c r="AH103" s="17">
        <v>0.50671770197702604</v>
      </c>
      <c r="AI103" s="17"/>
      <c r="AJ103" s="17">
        <v>0.52296934156909503</v>
      </c>
      <c r="AK103" s="17">
        <v>0.51321135579191202</v>
      </c>
      <c r="AL103" s="17">
        <v>0.44717737296780202</v>
      </c>
      <c r="AM103" s="17">
        <v>0.462935927931376</v>
      </c>
      <c r="AN103" s="17">
        <v>0.562455850481546</v>
      </c>
      <c r="AO103" s="17">
        <v>0.45785934762629898</v>
      </c>
      <c r="AP103" s="17">
        <v>0.440997746939851</v>
      </c>
      <c r="AQ103" s="17">
        <v>0.63479120112252196</v>
      </c>
    </row>
    <row r="104" spans="2:43" x14ac:dyDescent="0.35">
      <c r="B104" t="s">
        <v>102</v>
      </c>
      <c r="C104" s="17">
        <v>0.2547631290704</v>
      </c>
      <c r="D104" s="17">
        <v>0.23300335963795801</v>
      </c>
      <c r="E104" s="17">
        <v>0.27773462708058699</v>
      </c>
      <c r="F104" s="17"/>
      <c r="G104" s="17">
        <v>0.21093647803330501</v>
      </c>
      <c r="H104" s="17">
        <v>0.18677394815569601</v>
      </c>
      <c r="I104" s="17">
        <v>0.23710557814465899</v>
      </c>
      <c r="J104" s="17">
        <v>0.30308259948620803</v>
      </c>
      <c r="K104" s="17">
        <v>0.29599528952968202</v>
      </c>
      <c r="L104" s="17">
        <v>0.27589916916247298</v>
      </c>
      <c r="M104" s="17"/>
      <c r="N104" s="17">
        <v>0.104464671658861</v>
      </c>
      <c r="O104" s="17">
        <v>0.21646090266059201</v>
      </c>
      <c r="P104" s="17">
        <v>0.308538799222631</v>
      </c>
      <c r="Q104" s="17">
        <v>0.27315429359190402</v>
      </c>
      <c r="R104" s="17">
        <v>0.29530725520166701</v>
      </c>
      <c r="S104" s="17"/>
      <c r="T104" s="17">
        <v>0.18950249895242</v>
      </c>
      <c r="U104" s="17">
        <v>0.24738175855684499</v>
      </c>
      <c r="V104" s="17">
        <v>0.246150812228733</v>
      </c>
      <c r="W104" s="17">
        <v>0.35500529032148298</v>
      </c>
      <c r="X104" s="17"/>
      <c r="Y104" s="17">
        <v>0.26981188714998999</v>
      </c>
      <c r="Z104" s="17">
        <v>0.20867992334834401</v>
      </c>
      <c r="AA104" s="17">
        <v>0.26922530389884203</v>
      </c>
      <c r="AB104" s="17">
        <v>0.16841931841433599</v>
      </c>
      <c r="AC104" s="17">
        <v>0.24295438940926301</v>
      </c>
      <c r="AD104" s="17">
        <v>0.26291086573003097</v>
      </c>
      <c r="AE104" s="17"/>
      <c r="AF104" s="17" t="s">
        <v>63</v>
      </c>
      <c r="AG104" s="17"/>
      <c r="AH104" s="17">
        <v>0.25696865482577202</v>
      </c>
      <c r="AI104" s="17"/>
      <c r="AJ104" s="17">
        <v>0.258093165140445</v>
      </c>
      <c r="AK104" s="17">
        <v>0.24991506691892401</v>
      </c>
      <c r="AL104" s="17">
        <v>0.28978768171354602</v>
      </c>
      <c r="AM104" s="17">
        <v>0.27082773386609599</v>
      </c>
      <c r="AN104" s="17">
        <v>0.18206946841626601</v>
      </c>
      <c r="AO104" s="17">
        <v>0.23897079846612199</v>
      </c>
      <c r="AP104" s="17">
        <v>0.27116983441338199</v>
      </c>
      <c r="AQ104" s="17">
        <v>0.153754886920865</v>
      </c>
    </row>
    <row r="105" spans="2:43" x14ac:dyDescent="0.35">
      <c r="B105" t="s">
        <v>103</v>
      </c>
      <c r="C105" s="17">
        <v>0.119196329063793</v>
      </c>
      <c r="D105" s="17">
        <v>8.9755375602949494E-2</v>
      </c>
      <c r="E105" s="17">
        <v>0.149242622590953</v>
      </c>
      <c r="F105" s="17"/>
      <c r="G105" s="17">
        <v>2.4744734965874302E-2</v>
      </c>
      <c r="H105" s="17">
        <v>7.7790983321080906E-2</v>
      </c>
      <c r="I105" s="17">
        <v>9.0772092702187696E-2</v>
      </c>
      <c r="J105" s="17">
        <v>0.149323147176569</v>
      </c>
      <c r="K105" s="17">
        <v>0.16320831730115901</v>
      </c>
      <c r="L105" s="17">
        <v>0.158155127429144</v>
      </c>
      <c r="M105" s="17"/>
      <c r="N105" s="17">
        <v>0.243842910977149</v>
      </c>
      <c r="O105" s="17">
        <v>9.4902359255723698E-2</v>
      </c>
      <c r="P105" s="17">
        <v>0.112413772058979</v>
      </c>
      <c r="Q105" s="17">
        <v>0.13651127813980601</v>
      </c>
      <c r="R105" s="17">
        <v>0.11544423118151199</v>
      </c>
      <c r="S105" s="17"/>
      <c r="T105" s="17">
        <v>0.11877778709998001</v>
      </c>
      <c r="U105" s="17">
        <v>0.13129185173906999</v>
      </c>
      <c r="V105" s="17">
        <v>0.12488732817940899</v>
      </c>
      <c r="W105" s="17">
        <v>9.8365018275123298E-2</v>
      </c>
      <c r="X105" s="17"/>
      <c r="Y105" s="17">
        <v>0.10219067842794501</v>
      </c>
      <c r="Z105" s="17">
        <v>0.15361404936076001</v>
      </c>
      <c r="AA105" s="17">
        <v>0.15548235631777699</v>
      </c>
      <c r="AB105" s="17">
        <v>0.130850699909109</v>
      </c>
      <c r="AC105" s="17">
        <v>5.3950657900030903E-2</v>
      </c>
      <c r="AD105" s="17">
        <v>3.7675885693806803E-2</v>
      </c>
      <c r="AE105" s="17"/>
      <c r="AF105" s="17" t="s">
        <v>63</v>
      </c>
      <c r="AG105" s="17"/>
      <c r="AH105" s="17">
        <v>0.119937713344217</v>
      </c>
      <c r="AI105" s="17"/>
      <c r="AJ105" s="17">
        <v>0.113654000735828</v>
      </c>
      <c r="AK105" s="17">
        <v>9.4629683483325094E-2</v>
      </c>
      <c r="AL105" s="17">
        <v>0.129261786831989</v>
      </c>
      <c r="AM105" s="17">
        <v>0.120737460913318</v>
      </c>
      <c r="AN105" s="17">
        <v>0.13572871887586199</v>
      </c>
      <c r="AO105" s="17">
        <v>0.16904500501793901</v>
      </c>
      <c r="AP105" s="17">
        <v>0.16216462084380501</v>
      </c>
      <c r="AQ105" s="17">
        <v>4.2565843977648302E-2</v>
      </c>
    </row>
    <row r="106" spans="2:43" x14ac:dyDescent="0.35">
      <c r="B106" t="s">
        <v>104</v>
      </c>
      <c r="C106" s="17">
        <v>7.1162336142536295E-2</v>
      </c>
      <c r="D106" s="17">
        <v>5.8315934867758698E-2</v>
      </c>
      <c r="E106" s="17">
        <v>8.4360703297076095E-2</v>
      </c>
      <c r="F106" s="17"/>
      <c r="G106" s="17">
        <v>0</v>
      </c>
      <c r="H106" s="17">
        <v>1.4174025139014499E-2</v>
      </c>
      <c r="I106" s="17">
        <v>2.20156082046516E-2</v>
      </c>
      <c r="J106" s="17">
        <v>5.7418099487940299E-2</v>
      </c>
      <c r="K106" s="17">
        <v>9.9183214754383103E-2</v>
      </c>
      <c r="L106" s="17">
        <v>0.161066290508041</v>
      </c>
      <c r="M106" s="17"/>
      <c r="N106" s="17">
        <v>0.100096252801746</v>
      </c>
      <c r="O106" s="17">
        <v>4.5622009704064603E-2</v>
      </c>
      <c r="P106" s="17">
        <v>9.7297031016279206E-2</v>
      </c>
      <c r="Q106" s="17">
        <v>8.4320023156645899E-2</v>
      </c>
      <c r="R106" s="17">
        <v>7.5289406086357494E-2</v>
      </c>
      <c r="S106" s="17"/>
      <c r="T106" s="17">
        <v>5.4686251652224002E-2</v>
      </c>
      <c r="U106" s="17">
        <v>8.9719422541367805E-2</v>
      </c>
      <c r="V106" s="17">
        <v>5.9607857950935303E-2</v>
      </c>
      <c r="W106" s="17">
        <v>7.1985892333594106E-2</v>
      </c>
      <c r="X106" s="17"/>
      <c r="Y106" s="17">
        <v>4.7996523402405497E-2</v>
      </c>
      <c r="Z106" s="17">
        <v>4.4340209297644699E-2</v>
      </c>
      <c r="AA106" s="17">
        <v>0.15136194629186001</v>
      </c>
      <c r="AB106" s="17">
        <v>4.8318945529536202E-2</v>
      </c>
      <c r="AC106" s="17">
        <v>0</v>
      </c>
      <c r="AD106" s="17">
        <v>0</v>
      </c>
      <c r="AE106" s="17"/>
      <c r="AF106" s="17" t="s">
        <v>63</v>
      </c>
      <c r="AG106" s="17"/>
      <c r="AH106" s="17">
        <v>6.0177739251086E-2</v>
      </c>
      <c r="AI106" s="17"/>
      <c r="AJ106" s="17">
        <v>4.3131710891059501E-2</v>
      </c>
      <c r="AK106" s="17">
        <v>8.5119422562379102E-2</v>
      </c>
      <c r="AL106" s="17">
        <v>8.1997501075686097E-2</v>
      </c>
      <c r="AM106" s="17">
        <v>7.3924163398789197E-2</v>
      </c>
      <c r="AN106" s="17">
        <v>9.8114755853117297E-2</v>
      </c>
      <c r="AO106" s="17">
        <v>8.3023506818657597E-2</v>
      </c>
      <c r="AP106" s="17">
        <v>4.19277153919781E-2</v>
      </c>
      <c r="AQ106" s="17">
        <v>0.111263721560814</v>
      </c>
    </row>
    <row r="107" spans="2:43" x14ac:dyDescent="0.35">
      <c r="B107" t="s">
        <v>105</v>
      </c>
      <c r="C107" s="17">
        <v>5.1845120780898903E-2</v>
      </c>
      <c r="D107" s="17">
        <v>3.6593301298740298E-2</v>
      </c>
      <c r="E107" s="17">
        <v>6.7365114606674298E-2</v>
      </c>
      <c r="F107" s="17"/>
      <c r="G107" s="17">
        <v>0</v>
      </c>
      <c r="H107" s="17">
        <v>1.4314810474924101E-2</v>
      </c>
      <c r="I107" s="17">
        <v>1.2694033063623E-2</v>
      </c>
      <c r="J107" s="17">
        <v>1.94472615389817E-2</v>
      </c>
      <c r="K107" s="17">
        <v>6.7287819157922604E-2</v>
      </c>
      <c r="L107" s="17">
        <v>0.133447200693531</v>
      </c>
      <c r="M107" s="17"/>
      <c r="N107" s="17">
        <v>0.10686400892497699</v>
      </c>
      <c r="O107" s="17">
        <v>4.3029429464991401E-2</v>
      </c>
      <c r="P107" s="17">
        <v>3.88862125980785E-2</v>
      </c>
      <c r="Q107" s="17">
        <v>5.9132624541892498E-2</v>
      </c>
      <c r="R107" s="17">
        <v>5.4761382370029602E-2</v>
      </c>
      <c r="S107" s="17"/>
      <c r="T107" s="17">
        <v>8.1337169642256305E-2</v>
      </c>
      <c r="U107" s="17">
        <v>3.3276241191470601E-2</v>
      </c>
      <c r="V107" s="17">
        <v>3.5989924237018002E-2</v>
      </c>
      <c r="W107" s="17">
        <v>5.7042418650259101E-2</v>
      </c>
      <c r="X107" s="17"/>
      <c r="Y107" s="17">
        <v>2.3535219370564402E-2</v>
      </c>
      <c r="Z107" s="17">
        <v>4.17286805855367E-2</v>
      </c>
      <c r="AA107" s="17">
        <v>0.118212723945208</v>
      </c>
      <c r="AB107" s="17">
        <v>2.0812456616950002E-2</v>
      </c>
      <c r="AC107" s="17">
        <v>1.5917422382138099E-2</v>
      </c>
      <c r="AD107" s="17">
        <v>7.0658040981314896E-2</v>
      </c>
      <c r="AE107" s="17"/>
      <c r="AF107" s="17" t="s">
        <v>63</v>
      </c>
      <c r="AG107" s="17"/>
      <c r="AH107" s="17">
        <v>4.9174531950518602E-2</v>
      </c>
      <c r="AI107" s="17"/>
      <c r="AJ107" s="17">
        <v>5.9162261218314499E-2</v>
      </c>
      <c r="AK107" s="17">
        <v>3.7788134494519197E-2</v>
      </c>
      <c r="AL107" s="17">
        <v>5.1775657410978303E-2</v>
      </c>
      <c r="AM107" s="17">
        <v>5.2491614113842802E-2</v>
      </c>
      <c r="AN107" s="17">
        <v>0</v>
      </c>
      <c r="AO107" s="17">
        <v>5.1101342070981999E-2</v>
      </c>
      <c r="AP107" s="17">
        <v>8.3740082410983602E-2</v>
      </c>
      <c r="AQ107" s="17">
        <v>5.7624346418151097E-2</v>
      </c>
    </row>
    <row r="108" spans="2:43" x14ac:dyDescent="0.35">
      <c r="B108" t="s">
        <v>60</v>
      </c>
      <c r="C108" s="17">
        <v>8.5424294976764199E-3</v>
      </c>
      <c r="D108" s="17">
        <v>3.8963744573920801E-3</v>
      </c>
      <c r="E108" s="17">
        <v>1.3236924696221E-2</v>
      </c>
      <c r="F108" s="17"/>
      <c r="G108" s="17">
        <v>0</v>
      </c>
      <c r="H108" s="17">
        <v>3.8617327538124002E-3</v>
      </c>
      <c r="I108" s="17">
        <v>0</v>
      </c>
      <c r="J108" s="17">
        <v>5.0346644535839199E-3</v>
      </c>
      <c r="K108" s="17">
        <v>0</v>
      </c>
      <c r="L108" s="17">
        <v>2.74898248978236E-2</v>
      </c>
      <c r="M108" s="17"/>
      <c r="N108" s="17">
        <v>0</v>
      </c>
      <c r="O108" s="17">
        <v>8.9361828797987694E-3</v>
      </c>
      <c r="P108" s="17">
        <v>6.0698811741754502E-3</v>
      </c>
      <c r="Q108" s="17">
        <v>3.7209335468964201E-3</v>
      </c>
      <c r="R108" s="17">
        <v>2.1623536979623801E-2</v>
      </c>
      <c r="S108" s="17"/>
      <c r="T108" s="17">
        <v>8.8022439907255792E-3</v>
      </c>
      <c r="U108" s="17">
        <v>3.2491709564241001E-3</v>
      </c>
      <c r="V108" s="17">
        <v>1.3183095032602401E-2</v>
      </c>
      <c r="W108" s="17">
        <v>1.2693035318376599E-2</v>
      </c>
      <c r="X108" s="17"/>
      <c r="Y108" s="17">
        <v>1.50077172814787E-3</v>
      </c>
      <c r="Z108" s="17">
        <v>0</v>
      </c>
      <c r="AA108" s="17">
        <v>2.55360501237663E-2</v>
      </c>
      <c r="AB108" s="17">
        <v>0</v>
      </c>
      <c r="AC108" s="17">
        <v>0</v>
      </c>
      <c r="AD108" s="17">
        <v>0</v>
      </c>
      <c r="AE108" s="17"/>
      <c r="AF108" s="17" t="s">
        <v>63</v>
      </c>
      <c r="AG108" s="17"/>
      <c r="AH108" s="17">
        <v>7.0236586513810597E-3</v>
      </c>
      <c r="AI108" s="17"/>
      <c r="AJ108" s="17">
        <v>2.9895204452583001E-3</v>
      </c>
      <c r="AK108" s="17">
        <v>1.9336336748939802E-2</v>
      </c>
      <c r="AL108" s="17">
        <v>0</v>
      </c>
      <c r="AM108" s="17">
        <v>1.9083099776576899E-2</v>
      </c>
      <c r="AN108" s="17">
        <v>2.1631206373208599E-2</v>
      </c>
      <c r="AO108" s="17">
        <v>0</v>
      </c>
      <c r="AP108" s="17">
        <v>0</v>
      </c>
      <c r="AQ108" s="17">
        <v>0</v>
      </c>
    </row>
    <row r="109" spans="2:43"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row>
    <row r="110" spans="2:43" x14ac:dyDescent="0.35">
      <c r="B110" s="6" t="s">
        <v>112</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row>
    <row r="111" spans="2:43" x14ac:dyDescent="0.35">
      <c r="B111" s="24" t="s">
        <v>65</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row>
    <row r="112" spans="2:43" x14ac:dyDescent="0.35">
      <c r="B112" t="s">
        <v>101</v>
      </c>
      <c r="C112" s="17">
        <v>0.56176731981713302</v>
      </c>
      <c r="D112" s="17">
        <v>0.55985989725434304</v>
      </c>
      <c r="E112" s="17">
        <v>0.561668822611747</v>
      </c>
      <c r="F112" s="17"/>
      <c r="G112" s="17">
        <v>0.62399142896409099</v>
      </c>
      <c r="H112" s="17">
        <v>0.58235394248973804</v>
      </c>
      <c r="I112" s="17">
        <v>0.56178476376142805</v>
      </c>
      <c r="J112" s="17">
        <v>0.47914114289563298</v>
      </c>
      <c r="K112" s="17">
        <v>0.53420511282647998</v>
      </c>
      <c r="L112" s="17">
        <v>0.59049994958826402</v>
      </c>
      <c r="M112" s="17"/>
      <c r="N112" s="17">
        <v>0.43354496954417499</v>
      </c>
      <c r="O112" s="17">
        <v>0.54931097057318801</v>
      </c>
      <c r="P112" s="17">
        <v>0.60222677243886602</v>
      </c>
      <c r="Q112" s="17">
        <v>0.59286458154973598</v>
      </c>
      <c r="R112" s="17">
        <v>0.52413200168682506</v>
      </c>
      <c r="S112" s="17"/>
      <c r="T112" s="17">
        <v>0.55260555705672798</v>
      </c>
      <c r="U112" s="17">
        <v>0.59707813170803503</v>
      </c>
      <c r="V112" s="17">
        <v>0.54627752169853405</v>
      </c>
      <c r="W112" s="17">
        <v>0.51360339015387102</v>
      </c>
      <c r="X112" s="17"/>
      <c r="Y112" s="17">
        <v>0.53611287395433005</v>
      </c>
      <c r="Z112" s="17">
        <v>0.592849489063208</v>
      </c>
      <c r="AA112" s="17">
        <v>0.57934935454870196</v>
      </c>
      <c r="AB112" s="17">
        <v>0.50967159805218898</v>
      </c>
      <c r="AC112" s="17">
        <v>0.68843831433698199</v>
      </c>
      <c r="AD112" s="17">
        <v>0.38908185194934097</v>
      </c>
      <c r="AE112" s="17"/>
      <c r="AF112" s="17" t="s">
        <v>63</v>
      </c>
      <c r="AG112" s="17"/>
      <c r="AH112" s="17">
        <v>0.57050958163382504</v>
      </c>
      <c r="AI112" s="17"/>
      <c r="AJ112" s="17">
        <v>0.626456492802003</v>
      </c>
      <c r="AK112" s="17">
        <v>0.53227465098560101</v>
      </c>
      <c r="AL112" s="17">
        <v>0.57211767923277601</v>
      </c>
      <c r="AM112" s="17">
        <v>0.50662900854184301</v>
      </c>
      <c r="AN112" s="17">
        <v>0.58824353712995803</v>
      </c>
      <c r="AO112" s="17">
        <v>0.52278579153545202</v>
      </c>
      <c r="AP112" s="17">
        <v>0.57349379142479795</v>
      </c>
      <c r="AQ112" s="17">
        <v>0.56341492577639796</v>
      </c>
    </row>
    <row r="113" spans="2:43" x14ac:dyDescent="0.35">
      <c r="B113" t="s">
        <v>102</v>
      </c>
      <c r="C113" s="17">
        <v>0.16074645899805001</v>
      </c>
      <c r="D113" s="17">
        <v>0.18226361652638801</v>
      </c>
      <c r="E113" s="17">
        <v>0.13992357259736801</v>
      </c>
      <c r="F113" s="17"/>
      <c r="G113" s="17">
        <v>0.19920629444486601</v>
      </c>
      <c r="H113" s="17">
        <v>0.227444563215014</v>
      </c>
      <c r="I113" s="17">
        <v>0.16779071271721599</v>
      </c>
      <c r="J113" s="17">
        <v>0.148048028305302</v>
      </c>
      <c r="K113" s="17">
        <v>0.15483221264303201</v>
      </c>
      <c r="L113" s="17">
        <v>0.10666129015377999</v>
      </c>
      <c r="M113" s="17"/>
      <c r="N113" s="17">
        <v>0.19876469003234701</v>
      </c>
      <c r="O113" s="17">
        <v>0.17014852971736499</v>
      </c>
      <c r="P113" s="17">
        <v>0.13894504086624301</v>
      </c>
      <c r="Q113" s="17">
        <v>0.13254014600802499</v>
      </c>
      <c r="R113" s="17">
        <v>0.205267392252763</v>
      </c>
      <c r="S113" s="17"/>
      <c r="T113" s="17">
        <v>0.17623353187754301</v>
      </c>
      <c r="U113" s="17">
        <v>0.1644388014165</v>
      </c>
      <c r="V113" s="17">
        <v>0.16837035450475599</v>
      </c>
      <c r="W113" s="17">
        <v>0.16096335750145399</v>
      </c>
      <c r="X113" s="17"/>
      <c r="Y113" s="17">
        <v>0.185305030447143</v>
      </c>
      <c r="Z113" s="17">
        <v>0.154293267882948</v>
      </c>
      <c r="AA113" s="17">
        <v>0.12133293226443199</v>
      </c>
      <c r="AB113" s="17">
        <v>0.14037238647314701</v>
      </c>
      <c r="AC113" s="17">
        <v>0.19683554382694801</v>
      </c>
      <c r="AD113" s="17">
        <v>0.13846030196349801</v>
      </c>
      <c r="AE113" s="17"/>
      <c r="AF113" s="17" t="s">
        <v>63</v>
      </c>
      <c r="AG113" s="17"/>
      <c r="AH113" s="17">
        <v>0.16063288125596301</v>
      </c>
      <c r="AI113" s="17"/>
      <c r="AJ113" s="17">
        <v>0.185476496111142</v>
      </c>
      <c r="AK113" s="17">
        <v>0.11923230013412001</v>
      </c>
      <c r="AL113" s="17">
        <v>0.15374270606072801</v>
      </c>
      <c r="AM113" s="17">
        <v>0.22221702939302901</v>
      </c>
      <c r="AN113" s="17">
        <v>9.8823689702200596E-2</v>
      </c>
      <c r="AO113" s="17">
        <v>0.116558023129944</v>
      </c>
      <c r="AP113" s="17">
        <v>0.157623316490379</v>
      </c>
      <c r="AQ113" s="17">
        <v>0.15173595904322501</v>
      </c>
    </row>
    <row r="114" spans="2:43" x14ac:dyDescent="0.35">
      <c r="B114" t="s">
        <v>103</v>
      </c>
      <c r="C114" s="17">
        <v>0.10325121603207101</v>
      </c>
      <c r="D114" s="17">
        <v>0.11667654804186101</v>
      </c>
      <c r="E114" s="17">
        <v>9.0272619589893105E-2</v>
      </c>
      <c r="F114" s="17"/>
      <c r="G114" s="17">
        <v>0.151687149838101</v>
      </c>
      <c r="H114" s="17">
        <v>8.5295925023566393E-2</v>
      </c>
      <c r="I114" s="17">
        <v>0.126912066669088</v>
      </c>
      <c r="J114" s="17">
        <v>0.12848273825224801</v>
      </c>
      <c r="K114" s="17">
        <v>8.0879804535353303E-2</v>
      </c>
      <c r="L114" s="17">
        <v>7.9269940310115805E-2</v>
      </c>
      <c r="M114" s="17"/>
      <c r="N114" s="17">
        <v>7.5726758682121406E-2</v>
      </c>
      <c r="O114" s="17">
        <v>0.11967536354250401</v>
      </c>
      <c r="P114" s="17">
        <v>8.4771719716827107E-2</v>
      </c>
      <c r="Q114" s="17">
        <v>9.9374359589357697E-2</v>
      </c>
      <c r="R114" s="17">
        <v>9.5953831637246995E-2</v>
      </c>
      <c r="S114" s="17"/>
      <c r="T114" s="17">
        <v>9.3059151109185695E-2</v>
      </c>
      <c r="U114" s="17">
        <v>9.4377555521630699E-2</v>
      </c>
      <c r="V114" s="17">
        <v>0.113775996363728</v>
      </c>
      <c r="W114" s="17">
        <v>0.124580270511364</v>
      </c>
      <c r="X114" s="17"/>
      <c r="Y114" s="17">
        <v>0.132865440081987</v>
      </c>
      <c r="Z114" s="17">
        <v>4.3567686763275798E-2</v>
      </c>
      <c r="AA114" s="17">
        <v>8.3721888357044402E-2</v>
      </c>
      <c r="AB114" s="17">
        <v>0.109908128053383</v>
      </c>
      <c r="AC114" s="17">
        <v>4.8192292299544803E-2</v>
      </c>
      <c r="AD114" s="17">
        <v>0.20609478910770301</v>
      </c>
      <c r="AE114" s="17"/>
      <c r="AF114" s="17" t="s">
        <v>63</v>
      </c>
      <c r="AG114" s="17"/>
      <c r="AH114" s="17">
        <v>0.105953849008873</v>
      </c>
      <c r="AI114" s="17"/>
      <c r="AJ114" s="17">
        <v>6.1897552581779099E-2</v>
      </c>
      <c r="AK114" s="17">
        <v>0.15434426623165001</v>
      </c>
      <c r="AL114" s="17">
        <v>9.7192728425112798E-2</v>
      </c>
      <c r="AM114" s="17">
        <v>0.108812353924057</v>
      </c>
      <c r="AN114" s="17">
        <v>0.116848265753734</v>
      </c>
      <c r="AO114" s="17">
        <v>0.123629347778624</v>
      </c>
      <c r="AP114" s="17">
        <v>7.9075989324506005E-2</v>
      </c>
      <c r="AQ114" s="17">
        <v>8.4916071231504006E-2</v>
      </c>
    </row>
    <row r="115" spans="2:43" x14ac:dyDescent="0.35">
      <c r="B115" t="s">
        <v>104</v>
      </c>
      <c r="C115" s="17">
        <v>7.2762768172231804E-2</v>
      </c>
      <c r="D115" s="17">
        <v>7.5204706967099896E-2</v>
      </c>
      <c r="E115" s="17">
        <v>7.0649647969118004E-2</v>
      </c>
      <c r="F115" s="17"/>
      <c r="G115" s="17">
        <v>1.0212164800938599E-2</v>
      </c>
      <c r="H115" s="17">
        <v>4.4843208901032501E-2</v>
      </c>
      <c r="I115" s="17">
        <v>5.6427938463357002E-2</v>
      </c>
      <c r="J115" s="17">
        <v>0.13255337046882501</v>
      </c>
      <c r="K115" s="17">
        <v>9.4606078940201996E-2</v>
      </c>
      <c r="L115" s="17">
        <v>7.6795205023082902E-2</v>
      </c>
      <c r="M115" s="17"/>
      <c r="N115" s="17">
        <v>8.2804220918890503E-2</v>
      </c>
      <c r="O115" s="17">
        <v>6.2436676397661699E-2</v>
      </c>
      <c r="P115" s="17">
        <v>0.105137159958409</v>
      </c>
      <c r="Q115" s="17">
        <v>6.0766880699698898E-2</v>
      </c>
      <c r="R115" s="17">
        <v>9.1885369655140006E-2</v>
      </c>
      <c r="S115" s="17"/>
      <c r="T115" s="17">
        <v>9.2590383810380997E-2</v>
      </c>
      <c r="U115" s="17">
        <v>6.3943499368698004E-2</v>
      </c>
      <c r="V115" s="17">
        <v>7.0369048287879696E-2</v>
      </c>
      <c r="W115" s="17">
        <v>7.3380018556024496E-2</v>
      </c>
      <c r="X115" s="17"/>
      <c r="Y115" s="17">
        <v>5.1632815617062497E-2</v>
      </c>
      <c r="Z115" s="17">
        <v>0.14025559320632899</v>
      </c>
      <c r="AA115" s="17">
        <v>7.4957459184320605E-2</v>
      </c>
      <c r="AB115" s="17">
        <v>0.128732426587884</v>
      </c>
      <c r="AC115" s="17">
        <v>2.0226638485649501E-2</v>
      </c>
      <c r="AD115" s="17">
        <v>0.16389658308048399</v>
      </c>
      <c r="AE115" s="17"/>
      <c r="AF115" s="17" t="s">
        <v>63</v>
      </c>
      <c r="AG115" s="17"/>
      <c r="AH115" s="17">
        <v>6.8284801581359203E-2</v>
      </c>
      <c r="AI115" s="17"/>
      <c r="AJ115" s="17">
        <v>3.0263710775746501E-2</v>
      </c>
      <c r="AK115" s="17">
        <v>8.4413332989589002E-2</v>
      </c>
      <c r="AL115" s="17">
        <v>8.9551547104031001E-2</v>
      </c>
      <c r="AM115" s="17">
        <v>5.7884931690097098E-2</v>
      </c>
      <c r="AN115" s="17">
        <v>0.112066567684783</v>
      </c>
      <c r="AO115" s="17">
        <v>7.3930011992321396E-2</v>
      </c>
      <c r="AP115" s="17">
        <v>6.52352959421683E-2</v>
      </c>
      <c r="AQ115" s="17">
        <v>0.19993304394887301</v>
      </c>
    </row>
    <row r="116" spans="2:43" x14ac:dyDescent="0.35">
      <c r="B116" t="s">
        <v>105</v>
      </c>
      <c r="C116" s="17">
        <v>8.4559616937456006E-2</v>
      </c>
      <c r="D116" s="17">
        <v>5.7020311957915001E-2</v>
      </c>
      <c r="E116" s="17">
        <v>0.112541626823251</v>
      </c>
      <c r="F116" s="17"/>
      <c r="G116" s="17">
        <v>0</v>
      </c>
      <c r="H116" s="17">
        <v>3.2634119383487398E-2</v>
      </c>
      <c r="I116" s="17">
        <v>7.8500351207826696E-2</v>
      </c>
      <c r="J116" s="17">
        <v>9.5217524938947098E-2</v>
      </c>
      <c r="K116" s="17">
        <v>0.118444240965105</v>
      </c>
      <c r="L116" s="17">
        <v>0.131029937919307</v>
      </c>
      <c r="M116" s="17"/>
      <c r="N116" s="17">
        <v>0.152394941591177</v>
      </c>
      <c r="O116" s="17">
        <v>8.0670324126530704E-2</v>
      </c>
      <c r="P116" s="17">
        <v>5.5879078877362903E-2</v>
      </c>
      <c r="Q116" s="17">
        <v>0.107429584659092</v>
      </c>
      <c r="R116" s="17">
        <v>5.4670549050210002E-2</v>
      </c>
      <c r="S116" s="17"/>
      <c r="T116" s="17">
        <v>6.7096287438690297E-2</v>
      </c>
      <c r="U116" s="17">
        <v>6.7822785641205904E-2</v>
      </c>
      <c r="V116" s="17">
        <v>9.4655058665563299E-2</v>
      </c>
      <c r="W116" s="17">
        <v>0.108068664858437</v>
      </c>
      <c r="X116" s="17"/>
      <c r="Y116" s="17">
        <v>7.8463986119029994E-2</v>
      </c>
      <c r="Z116" s="17">
        <v>5.2196966158635498E-2</v>
      </c>
      <c r="AA116" s="17">
        <v>0.123104616352035</v>
      </c>
      <c r="AB116" s="17">
        <v>9.6110518895951694E-2</v>
      </c>
      <c r="AC116" s="17">
        <v>2.6923465973238199E-2</v>
      </c>
      <c r="AD116" s="17">
        <v>6.8199879393395599E-2</v>
      </c>
      <c r="AE116" s="17"/>
      <c r="AF116" s="17" t="s">
        <v>63</v>
      </c>
      <c r="AG116" s="17"/>
      <c r="AH116" s="17">
        <v>7.9654106451789997E-2</v>
      </c>
      <c r="AI116" s="17"/>
      <c r="AJ116" s="17">
        <v>8.6074293450569994E-2</v>
      </c>
      <c r="AK116" s="17">
        <v>9.2076290541058398E-2</v>
      </c>
      <c r="AL116" s="17">
        <v>7.1094223983165006E-2</v>
      </c>
      <c r="AM116" s="17">
        <v>8.0283528847451893E-2</v>
      </c>
      <c r="AN116" s="17">
        <v>8.4017939729324406E-2</v>
      </c>
      <c r="AO116" s="17">
        <v>0.10679462595485401</v>
      </c>
      <c r="AP116" s="17">
        <v>0.12457160681814899</v>
      </c>
      <c r="AQ116" s="17">
        <v>0</v>
      </c>
    </row>
    <row r="117" spans="2:43" x14ac:dyDescent="0.35">
      <c r="B117" t="s">
        <v>60</v>
      </c>
      <c r="C117" s="17">
        <v>1.69126200430589E-2</v>
      </c>
      <c r="D117" s="17">
        <v>8.9749192523933593E-3</v>
      </c>
      <c r="E117" s="17">
        <v>2.4943710408623299E-2</v>
      </c>
      <c r="F117" s="17"/>
      <c r="G117" s="17">
        <v>1.49029619520039E-2</v>
      </c>
      <c r="H117" s="17">
        <v>2.74282409871619E-2</v>
      </c>
      <c r="I117" s="17">
        <v>8.5841671810846995E-3</v>
      </c>
      <c r="J117" s="17">
        <v>1.6557195139044401E-2</v>
      </c>
      <c r="K117" s="17">
        <v>1.7032550089828201E-2</v>
      </c>
      <c r="L117" s="17">
        <v>1.5743677005449999E-2</v>
      </c>
      <c r="M117" s="17"/>
      <c r="N117" s="17">
        <v>5.6764419231288402E-2</v>
      </c>
      <c r="O117" s="17">
        <v>1.7758135642750101E-2</v>
      </c>
      <c r="P117" s="17">
        <v>1.30402281422919E-2</v>
      </c>
      <c r="Q117" s="17">
        <v>7.0244474940907098E-3</v>
      </c>
      <c r="R117" s="17">
        <v>2.8090855717815E-2</v>
      </c>
      <c r="S117" s="17"/>
      <c r="T117" s="17">
        <v>1.8415088707472702E-2</v>
      </c>
      <c r="U117" s="17">
        <v>1.2339226343930599E-2</v>
      </c>
      <c r="V117" s="17">
        <v>6.5520204795392698E-3</v>
      </c>
      <c r="W117" s="17">
        <v>1.94042984188494E-2</v>
      </c>
      <c r="X117" s="17"/>
      <c r="Y117" s="17">
        <v>1.56198537804473E-2</v>
      </c>
      <c r="Z117" s="17">
        <v>1.68369969256035E-2</v>
      </c>
      <c r="AA117" s="17">
        <v>1.75337492934656E-2</v>
      </c>
      <c r="AB117" s="17">
        <v>1.5204941937444399E-2</v>
      </c>
      <c r="AC117" s="17">
        <v>1.9383745077637401E-2</v>
      </c>
      <c r="AD117" s="17">
        <v>3.4266594505578001E-2</v>
      </c>
      <c r="AE117" s="17"/>
      <c r="AF117" s="17" t="s">
        <v>63</v>
      </c>
      <c r="AG117" s="17"/>
      <c r="AH117" s="17">
        <v>1.4964780068188801E-2</v>
      </c>
      <c r="AI117" s="17"/>
      <c r="AJ117" s="17">
        <v>9.8314542787592309E-3</v>
      </c>
      <c r="AK117" s="17">
        <v>1.7659159117980602E-2</v>
      </c>
      <c r="AL117" s="17">
        <v>1.6301115194186401E-2</v>
      </c>
      <c r="AM117" s="17">
        <v>2.4173147603522099E-2</v>
      </c>
      <c r="AN117" s="17">
        <v>0</v>
      </c>
      <c r="AO117" s="17">
        <v>5.6302199608803401E-2</v>
      </c>
      <c r="AP117" s="17">
        <v>0</v>
      </c>
      <c r="AQ117" s="17">
        <v>0</v>
      </c>
    </row>
    <row r="118" spans="2:43"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row>
    <row r="119" spans="2:43" x14ac:dyDescent="0.35">
      <c r="B119" s="6" t="s">
        <v>119</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row>
    <row r="120" spans="2:43" x14ac:dyDescent="0.35">
      <c r="B120" s="24" t="s">
        <v>120</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row>
    <row r="121" spans="2:43" x14ac:dyDescent="0.35">
      <c r="B121" t="s">
        <v>113</v>
      </c>
      <c r="C121" s="17">
        <v>0.127183513699479</v>
      </c>
      <c r="D121" s="17">
        <v>0.109979900899444</v>
      </c>
      <c r="E121" s="17">
        <v>0.147623108269061</v>
      </c>
      <c r="F121" s="17"/>
      <c r="G121" s="17">
        <v>9.4356461948340603E-2</v>
      </c>
      <c r="H121" s="17">
        <v>9.8038190006820597E-2</v>
      </c>
      <c r="I121" s="17">
        <v>0.124671947607897</v>
      </c>
      <c r="J121" s="17">
        <v>0.11652338278067</v>
      </c>
      <c r="K121" s="17">
        <v>0.21204172071566799</v>
      </c>
      <c r="L121" s="17">
        <v>0.120491300245524</v>
      </c>
      <c r="M121" s="17"/>
      <c r="N121" s="17">
        <v>0.22433476944295899</v>
      </c>
      <c r="O121" s="17">
        <v>0.178298262529309</v>
      </c>
      <c r="P121" s="17">
        <v>0.11957664415571</v>
      </c>
      <c r="Q121" s="17">
        <v>9.6873682450296705E-2</v>
      </c>
      <c r="R121" s="17">
        <v>7.7257862405407093E-2</v>
      </c>
      <c r="S121" s="17"/>
      <c r="T121" s="17">
        <v>0.26375318545329002</v>
      </c>
      <c r="U121" s="17">
        <v>9.90362395713279E-2</v>
      </c>
      <c r="V121" s="17">
        <v>0.111959910143495</v>
      </c>
      <c r="W121" s="17">
        <v>0.12039121888167099</v>
      </c>
      <c r="X121" s="17"/>
      <c r="Y121" s="17">
        <v>0.101458652690304</v>
      </c>
      <c r="Z121" s="17">
        <v>0.239176455781546</v>
      </c>
      <c r="AA121" s="17" t="s">
        <v>63</v>
      </c>
      <c r="AB121" s="17" t="s">
        <v>63</v>
      </c>
      <c r="AC121" s="17" t="s">
        <v>63</v>
      </c>
      <c r="AD121" s="17" t="s">
        <v>63</v>
      </c>
      <c r="AE121" s="17"/>
      <c r="AF121" s="17" t="s">
        <v>63</v>
      </c>
      <c r="AG121" s="17"/>
      <c r="AH121" s="17">
        <v>0.127183513699479</v>
      </c>
      <c r="AI121" s="17"/>
      <c r="AJ121" s="17">
        <v>0.109679343035682</v>
      </c>
      <c r="AK121" s="17">
        <v>0.16440870909111699</v>
      </c>
      <c r="AL121" s="17">
        <v>0.101969706319938</v>
      </c>
      <c r="AM121" s="17">
        <v>0.14630238879598401</v>
      </c>
      <c r="AN121" s="17">
        <v>0.18894755719409101</v>
      </c>
      <c r="AO121" s="17">
        <v>0.17655895395356699</v>
      </c>
      <c r="AP121" s="17">
        <v>7.4306467569553503E-2</v>
      </c>
      <c r="AQ121" s="17">
        <v>0</v>
      </c>
    </row>
    <row r="122" spans="2:43" x14ac:dyDescent="0.35">
      <c r="B122" t="s">
        <v>114</v>
      </c>
      <c r="C122" s="17">
        <v>0.328454457218114</v>
      </c>
      <c r="D122" s="17">
        <v>0.316045665385559</v>
      </c>
      <c r="E122" s="17">
        <v>0.34084216174386001</v>
      </c>
      <c r="F122" s="17"/>
      <c r="G122" s="17">
        <v>0.292304397444556</v>
      </c>
      <c r="H122" s="17">
        <v>0.33376973655979097</v>
      </c>
      <c r="I122" s="17">
        <v>0.33258234263040898</v>
      </c>
      <c r="J122" s="17">
        <v>0.32020838601080898</v>
      </c>
      <c r="K122" s="17">
        <v>0.35000597424886298</v>
      </c>
      <c r="L122" s="17">
        <v>0.32190710097445602</v>
      </c>
      <c r="M122" s="17"/>
      <c r="N122" s="17">
        <v>0.488532687766778</v>
      </c>
      <c r="O122" s="17">
        <v>0.33647763507568701</v>
      </c>
      <c r="P122" s="17">
        <v>0.324032710575133</v>
      </c>
      <c r="Q122" s="17">
        <v>0.33933432916175199</v>
      </c>
      <c r="R122" s="17">
        <v>0.27907426478282399</v>
      </c>
      <c r="S122" s="17"/>
      <c r="T122" s="17">
        <v>0.36449403369765199</v>
      </c>
      <c r="U122" s="17">
        <v>0.377380158303595</v>
      </c>
      <c r="V122" s="17">
        <v>0.27595599866213699</v>
      </c>
      <c r="W122" s="17">
        <v>0.32841711591731099</v>
      </c>
      <c r="X122" s="17"/>
      <c r="Y122" s="17">
        <v>0.32125937739558103</v>
      </c>
      <c r="Z122" s="17">
        <v>0.35977817000915502</v>
      </c>
      <c r="AA122" s="17" t="s">
        <v>63</v>
      </c>
      <c r="AB122" s="17" t="s">
        <v>63</v>
      </c>
      <c r="AC122" s="17" t="s">
        <v>63</v>
      </c>
      <c r="AD122" s="17" t="s">
        <v>63</v>
      </c>
      <c r="AE122" s="17"/>
      <c r="AF122" s="17" t="s">
        <v>63</v>
      </c>
      <c r="AG122" s="17"/>
      <c r="AH122" s="17">
        <v>0.328454457218114</v>
      </c>
      <c r="AI122" s="17"/>
      <c r="AJ122" s="17">
        <v>0.36548471795369403</v>
      </c>
      <c r="AK122" s="17">
        <v>0.307720848746878</v>
      </c>
      <c r="AL122" s="17">
        <v>0.32271860417577802</v>
      </c>
      <c r="AM122" s="17">
        <v>0.32437661761697001</v>
      </c>
      <c r="AN122" s="17">
        <v>0.34564570604897499</v>
      </c>
      <c r="AO122" s="17">
        <v>0.435195705053527</v>
      </c>
      <c r="AP122" s="17">
        <v>0.22995927940338101</v>
      </c>
      <c r="AQ122" s="17">
        <v>0.19448342217360501</v>
      </c>
    </row>
    <row r="123" spans="2:43" x14ac:dyDescent="0.35">
      <c r="B123" t="s">
        <v>115</v>
      </c>
      <c r="C123" s="17">
        <v>0.214593352030227</v>
      </c>
      <c r="D123" s="17">
        <v>0.22995135414200901</v>
      </c>
      <c r="E123" s="17">
        <v>0.19735900549008001</v>
      </c>
      <c r="F123" s="17"/>
      <c r="G123" s="17">
        <v>0.18795633931164901</v>
      </c>
      <c r="H123" s="17">
        <v>0.22086600409777701</v>
      </c>
      <c r="I123" s="17">
        <v>0.207101441602868</v>
      </c>
      <c r="J123" s="17">
        <v>0.19345837832316001</v>
      </c>
      <c r="K123" s="17">
        <v>0.22150229244002501</v>
      </c>
      <c r="L123" s="17">
        <v>0.319516391696059</v>
      </c>
      <c r="M123" s="17"/>
      <c r="N123" s="17">
        <v>0.28713254279026301</v>
      </c>
      <c r="O123" s="17">
        <v>0.20061494821083001</v>
      </c>
      <c r="P123" s="17">
        <v>0.206959227895125</v>
      </c>
      <c r="Q123" s="17">
        <v>0.22918104232447001</v>
      </c>
      <c r="R123" s="17">
        <v>0.21470865133728101</v>
      </c>
      <c r="S123" s="17"/>
      <c r="T123" s="17">
        <v>4.8789276591314497E-2</v>
      </c>
      <c r="U123" s="17">
        <v>0.22058250102698801</v>
      </c>
      <c r="V123" s="17">
        <v>0.24908788732217901</v>
      </c>
      <c r="W123" s="17">
        <v>0.23756408833006601</v>
      </c>
      <c r="X123" s="17"/>
      <c r="Y123" s="17">
        <v>0.23694813076426</v>
      </c>
      <c r="Z123" s="17">
        <v>0.11727203164972</v>
      </c>
      <c r="AA123" s="17" t="s">
        <v>63</v>
      </c>
      <c r="AB123" s="17" t="s">
        <v>63</v>
      </c>
      <c r="AC123" s="17" t="s">
        <v>63</v>
      </c>
      <c r="AD123" s="17" t="s">
        <v>63</v>
      </c>
      <c r="AE123" s="17"/>
      <c r="AF123" s="17" t="s">
        <v>63</v>
      </c>
      <c r="AG123" s="17"/>
      <c r="AH123" s="17">
        <v>0.214593352030227</v>
      </c>
      <c r="AI123" s="17"/>
      <c r="AJ123" s="17">
        <v>0.20214643083738501</v>
      </c>
      <c r="AK123" s="17">
        <v>0.21515026661289699</v>
      </c>
      <c r="AL123" s="17">
        <v>0.24978500987243199</v>
      </c>
      <c r="AM123" s="17">
        <v>0.21747504420197</v>
      </c>
      <c r="AN123" s="17">
        <v>8.2193776274951794E-2</v>
      </c>
      <c r="AO123" s="17">
        <v>0.13473634107045801</v>
      </c>
      <c r="AP123" s="17">
        <v>0.29754621560760502</v>
      </c>
      <c r="AQ123" s="17">
        <v>0.27685044595335101</v>
      </c>
    </row>
    <row r="124" spans="2:43" x14ac:dyDescent="0.35">
      <c r="B124" t="s">
        <v>116</v>
      </c>
      <c r="C124" s="17">
        <v>0.18032531803117899</v>
      </c>
      <c r="D124" s="17">
        <v>0.19408053790643401</v>
      </c>
      <c r="E124" s="17">
        <v>0.16485293719119701</v>
      </c>
      <c r="F124" s="17"/>
      <c r="G124" s="17">
        <v>0.26422716972232002</v>
      </c>
      <c r="H124" s="17">
        <v>0.21382267200020799</v>
      </c>
      <c r="I124" s="17">
        <v>0.167947183533046</v>
      </c>
      <c r="J124" s="17">
        <v>0.18390526588705</v>
      </c>
      <c r="K124" s="17">
        <v>0.11285387895581001</v>
      </c>
      <c r="L124" s="17">
        <v>0.123303002328124</v>
      </c>
      <c r="M124" s="17"/>
      <c r="N124" s="17">
        <v>0</v>
      </c>
      <c r="O124" s="17">
        <v>0.12875176516225301</v>
      </c>
      <c r="P124" s="17">
        <v>0.19855786135109299</v>
      </c>
      <c r="Q124" s="17">
        <v>0.19673111426543899</v>
      </c>
      <c r="R124" s="17">
        <v>0.25802932173319798</v>
      </c>
      <c r="S124" s="17"/>
      <c r="T124" s="17">
        <v>0.100172408354934</v>
      </c>
      <c r="U124" s="17">
        <v>0.150343045805234</v>
      </c>
      <c r="V124" s="17">
        <v>0.20200423993031599</v>
      </c>
      <c r="W124" s="17">
        <v>0.202117888555638</v>
      </c>
      <c r="X124" s="17"/>
      <c r="Y124" s="17">
        <v>0.195108029619352</v>
      </c>
      <c r="Z124" s="17">
        <v>0.11596892123199599</v>
      </c>
      <c r="AA124" s="17" t="s">
        <v>63</v>
      </c>
      <c r="AB124" s="17" t="s">
        <v>63</v>
      </c>
      <c r="AC124" s="17" t="s">
        <v>63</v>
      </c>
      <c r="AD124" s="17" t="s">
        <v>63</v>
      </c>
      <c r="AE124" s="17"/>
      <c r="AF124" s="17" t="s">
        <v>63</v>
      </c>
      <c r="AG124" s="17"/>
      <c r="AH124" s="17">
        <v>0.18032531803117899</v>
      </c>
      <c r="AI124" s="17"/>
      <c r="AJ124" s="17">
        <v>0.15876025679500999</v>
      </c>
      <c r="AK124" s="17">
        <v>0.115569976329428</v>
      </c>
      <c r="AL124" s="17">
        <v>0.17911097697588799</v>
      </c>
      <c r="AM124" s="17">
        <v>0.18066407543735299</v>
      </c>
      <c r="AN124" s="17">
        <v>0.27589801549378901</v>
      </c>
      <c r="AO124" s="17">
        <v>0.12998507925677</v>
      </c>
      <c r="AP124" s="17">
        <v>0.28246860926349598</v>
      </c>
      <c r="AQ124" s="17">
        <v>0.43094883961059499</v>
      </c>
    </row>
    <row r="125" spans="2:43" x14ac:dyDescent="0.35">
      <c r="B125" t="s">
        <v>117</v>
      </c>
      <c r="C125" s="17">
        <v>6.14484925105293E-2</v>
      </c>
      <c r="D125" s="17">
        <v>6.7626750847603903E-2</v>
      </c>
      <c r="E125" s="17">
        <v>5.4438648040747703E-2</v>
      </c>
      <c r="F125" s="17"/>
      <c r="G125" s="17">
        <v>6.3925927589254902E-2</v>
      </c>
      <c r="H125" s="17">
        <v>5.7839305781768102E-2</v>
      </c>
      <c r="I125" s="17">
        <v>5.5134054435512399E-2</v>
      </c>
      <c r="J125" s="17">
        <v>9.5123961823019604E-2</v>
      </c>
      <c r="K125" s="17">
        <v>3.9875458487299002E-2</v>
      </c>
      <c r="L125" s="17">
        <v>2.7539762733889198E-2</v>
      </c>
      <c r="M125" s="17"/>
      <c r="N125" s="17">
        <v>0</v>
      </c>
      <c r="O125" s="17">
        <v>4.5199308714999303E-2</v>
      </c>
      <c r="P125" s="17">
        <v>6.7131160945365101E-2</v>
      </c>
      <c r="Q125" s="17">
        <v>5.7615306571983702E-2</v>
      </c>
      <c r="R125" s="17">
        <v>0.10457225892828401</v>
      </c>
      <c r="S125" s="17"/>
      <c r="T125" s="17">
        <v>9.9794252274418502E-2</v>
      </c>
      <c r="U125" s="17">
        <v>5.6369137688415699E-2</v>
      </c>
      <c r="V125" s="17">
        <v>7.7538585529849394E-2</v>
      </c>
      <c r="W125" s="17">
        <v>3.74772867121176E-2</v>
      </c>
      <c r="X125" s="17"/>
      <c r="Y125" s="17">
        <v>6.15139212184075E-2</v>
      </c>
      <c r="Z125" s="17">
        <v>6.1163649242016102E-2</v>
      </c>
      <c r="AA125" s="17" t="s">
        <v>63</v>
      </c>
      <c r="AB125" s="17" t="s">
        <v>63</v>
      </c>
      <c r="AC125" s="17" t="s">
        <v>63</v>
      </c>
      <c r="AD125" s="17" t="s">
        <v>63</v>
      </c>
      <c r="AE125" s="17"/>
      <c r="AF125" s="17" t="s">
        <v>63</v>
      </c>
      <c r="AG125" s="17"/>
      <c r="AH125" s="17">
        <v>6.14484925105293E-2</v>
      </c>
      <c r="AI125" s="17"/>
      <c r="AJ125" s="17">
        <v>7.8729192748562701E-2</v>
      </c>
      <c r="AK125" s="17">
        <v>6.6480653723654207E-2</v>
      </c>
      <c r="AL125" s="17">
        <v>6.9223527718532102E-2</v>
      </c>
      <c r="AM125" s="17">
        <v>3.9689129209187803E-2</v>
      </c>
      <c r="AN125" s="17">
        <v>6.8620171589262799E-2</v>
      </c>
      <c r="AO125" s="17">
        <v>7.6444446440617403E-2</v>
      </c>
      <c r="AP125" s="17">
        <v>4.3419587285931399E-2</v>
      </c>
      <c r="AQ125" s="17">
        <v>0</v>
      </c>
    </row>
    <row r="126" spans="2:43" x14ac:dyDescent="0.35">
      <c r="B126" t="s">
        <v>118</v>
      </c>
      <c r="C126" s="17">
        <v>4.5912694885470499E-2</v>
      </c>
      <c r="D126" s="17">
        <v>3.8762871652254102E-2</v>
      </c>
      <c r="E126" s="17">
        <v>5.4385963765366203E-2</v>
      </c>
      <c r="F126" s="17"/>
      <c r="G126" s="17">
        <v>7.3763312007033899E-2</v>
      </c>
      <c r="H126" s="17">
        <v>6.0204439442880099E-2</v>
      </c>
      <c r="I126" s="17">
        <v>6.9079786093657503E-2</v>
      </c>
      <c r="J126" s="17">
        <v>2.6750046230739E-2</v>
      </c>
      <c r="K126" s="17">
        <v>9.3253793752587893E-3</v>
      </c>
      <c r="L126" s="17">
        <v>2.6940568460620901E-2</v>
      </c>
      <c r="M126" s="17"/>
      <c r="N126" s="17">
        <v>0</v>
      </c>
      <c r="O126" s="17">
        <v>4.6979141654060697E-2</v>
      </c>
      <c r="P126" s="17">
        <v>4.7801025357663701E-2</v>
      </c>
      <c r="Q126" s="17">
        <v>4.9295170488619602E-2</v>
      </c>
      <c r="R126" s="17">
        <v>3.9267353992481803E-2</v>
      </c>
      <c r="S126" s="17"/>
      <c r="T126" s="17">
        <v>8.0088087818306203E-2</v>
      </c>
      <c r="U126" s="17">
        <v>5.3375853152439298E-2</v>
      </c>
      <c r="V126" s="17">
        <v>3.38633332507709E-2</v>
      </c>
      <c r="W126" s="17">
        <v>4.5061610194851803E-2</v>
      </c>
      <c r="X126" s="17"/>
      <c r="Y126" s="17">
        <v>4.1303281573268402E-2</v>
      </c>
      <c r="Z126" s="17">
        <v>6.5979732679052994E-2</v>
      </c>
      <c r="AA126" s="17" t="s">
        <v>63</v>
      </c>
      <c r="AB126" s="17" t="s">
        <v>63</v>
      </c>
      <c r="AC126" s="17" t="s">
        <v>63</v>
      </c>
      <c r="AD126" s="17" t="s">
        <v>63</v>
      </c>
      <c r="AE126" s="17"/>
      <c r="AF126" s="17" t="s">
        <v>63</v>
      </c>
      <c r="AG126" s="17"/>
      <c r="AH126" s="17">
        <v>4.5912694885470499E-2</v>
      </c>
      <c r="AI126" s="17"/>
      <c r="AJ126" s="17">
        <v>6.1954545785940299E-2</v>
      </c>
      <c r="AK126" s="17">
        <v>7.5260296203444196E-2</v>
      </c>
      <c r="AL126" s="17">
        <v>1.24860191293462E-2</v>
      </c>
      <c r="AM126" s="17">
        <v>4.2175787790443002E-2</v>
      </c>
      <c r="AN126" s="17">
        <v>3.8694773398930599E-2</v>
      </c>
      <c r="AO126" s="17">
        <v>2.77034829897819E-2</v>
      </c>
      <c r="AP126" s="17">
        <v>0</v>
      </c>
      <c r="AQ126" s="17">
        <v>9.7717292262449601E-2</v>
      </c>
    </row>
    <row r="127" spans="2:43" x14ac:dyDescent="0.35">
      <c r="B127" t="s">
        <v>60</v>
      </c>
      <c r="C127" s="17">
        <v>4.2082171625001802E-2</v>
      </c>
      <c r="D127" s="17">
        <v>4.3552919166696298E-2</v>
      </c>
      <c r="E127" s="17">
        <v>4.04981754996886E-2</v>
      </c>
      <c r="F127" s="17"/>
      <c r="G127" s="17">
        <v>2.34663919768449E-2</v>
      </c>
      <c r="H127" s="17">
        <v>1.5459652110755199E-2</v>
      </c>
      <c r="I127" s="17">
        <v>4.3483244096609801E-2</v>
      </c>
      <c r="J127" s="17">
        <v>6.4030578944551497E-2</v>
      </c>
      <c r="K127" s="17">
        <v>5.4395295777076698E-2</v>
      </c>
      <c r="L127" s="17">
        <v>6.0301873561327303E-2</v>
      </c>
      <c r="M127" s="17"/>
      <c r="N127" s="17">
        <v>0</v>
      </c>
      <c r="O127" s="17">
        <v>6.3678938652861006E-2</v>
      </c>
      <c r="P127" s="17">
        <v>3.5941369719910403E-2</v>
      </c>
      <c r="Q127" s="17">
        <v>3.0969354737439399E-2</v>
      </c>
      <c r="R127" s="17">
        <v>2.7090286820523699E-2</v>
      </c>
      <c r="S127" s="17"/>
      <c r="T127" s="17">
        <v>4.2908755810084499E-2</v>
      </c>
      <c r="U127" s="17">
        <v>4.2913064451999897E-2</v>
      </c>
      <c r="V127" s="17">
        <v>4.9590045161252899E-2</v>
      </c>
      <c r="W127" s="17">
        <v>2.8970791408344201E-2</v>
      </c>
      <c r="X127" s="17"/>
      <c r="Y127" s="17">
        <v>4.2408606738827903E-2</v>
      </c>
      <c r="Z127" s="17">
        <v>4.0661039406512799E-2</v>
      </c>
      <c r="AA127" s="17" t="s">
        <v>63</v>
      </c>
      <c r="AB127" s="17" t="s">
        <v>63</v>
      </c>
      <c r="AC127" s="17" t="s">
        <v>63</v>
      </c>
      <c r="AD127" s="17" t="s">
        <v>63</v>
      </c>
      <c r="AE127" s="17"/>
      <c r="AF127" s="17" t="s">
        <v>63</v>
      </c>
      <c r="AG127" s="17"/>
      <c r="AH127" s="17">
        <v>4.2082171625001802E-2</v>
      </c>
      <c r="AI127" s="17"/>
      <c r="AJ127" s="17">
        <v>2.3245512843726598E-2</v>
      </c>
      <c r="AK127" s="17">
        <v>5.5409249292582598E-2</v>
      </c>
      <c r="AL127" s="17">
        <v>6.4706155808085697E-2</v>
      </c>
      <c r="AM127" s="17">
        <v>4.9316956948092197E-2</v>
      </c>
      <c r="AN127" s="17">
        <v>0</v>
      </c>
      <c r="AO127" s="17">
        <v>1.9375991235278899E-2</v>
      </c>
      <c r="AP127" s="17">
        <v>7.2299840870033397E-2</v>
      </c>
      <c r="AQ127" s="17">
        <v>0</v>
      </c>
    </row>
    <row r="128" spans="2:43" x14ac:dyDescent="0.3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row>
    <row r="129" spans="2:43" x14ac:dyDescent="0.35">
      <c r="B129" s="6" t="s">
        <v>121</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row>
    <row r="130" spans="2:43" x14ac:dyDescent="0.35">
      <c r="B130" s="24" t="s">
        <v>122</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row>
    <row r="131" spans="2:43" x14ac:dyDescent="0.35">
      <c r="B131" t="s">
        <v>113</v>
      </c>
      <c r="C131" s="17">
        <v>2.56637794178332E-2</v>
      </c>
      <c r="D131" s="17">
        <v>2.56328404281729E-2</v>
      </c>
      <c r="E131" s="17">
        <v>2.5816949119937701E-2</v>
      </c>
      <c r="F131" s="17"/>
      <c r="G131" s="17">
        <v>0</v>
      </c>
      <c r="H131" s="17">
        <v>8.6383644109321207E-3</v>
      </c>
      <c r="I131" s="17">
        <v>2.1453979797410799E-2</v>
      </c>
      <c r="J131" s="17">
        <v>2.28940584208784E-2</v>
      </c>
      <c r="K131" s="17">
        <v>4.6520212620529203E-2</v>
      </c>
      <c r="L131" s="17">
        <v>4.13151432292308E-2</v>
      </c>
      <c r="M131" s="17"/>
      <c r="N131" s="17">
        <v>2.2015966932887099E-2</v>
      </c>
      <c r="O131" s="17">
        <v>3.16666926667706E-2</v>
      </c>
      <c r="P131" s="17">
        <v>3.2579510549322198E-2</v>
      </c>
      <c r="Q131" s="17">
        <v>2.2549162444319201E-2</v>
      </c>
      <c r="R131" s="17">
        <v>1.3190607733665E-2</v>
      </c>
      <c r="S131" s="17"/>
      <c r="T131" s="17">
        <v>2.8528084926716699E-2</v>
      </c>
      <c r="U131" s="17">
        <v>2.6803995914128902E-2</v>
      </c>
      <c r="V131" s="17">
        <v>1.7577878777977E-2</v>
      </c>
      <c r="W131" s="17">
        <v>2.8246367822183201E-2</v>
      </c>
      <c r="X131" s="17"/>
      <c r="Y131" s="17">
        <v>1.61244217722466E-2</v>
      </c>
      <c r="Z131" s="17">
        <v>8.6767917680882906E-3</v>
      </c>
      <c r="AA131" s="17">
        <v>4.5371870392120602E-2</v>
      </c>
      <c r="AB131" s="17">
        <v>2.8262059906390701E-2</v>
      </c>
      <c r="AC131" s="17">
        <v>2.13860599076365E-2</v>
      </c>
      <c r="AD131" s="17">
        <v>7.8520712444780899E-2</v>
      </c>
      <c r="AE131" s="17"/>
      <c r="AF131" s="17" t="s">
        <v>63</v>
      </c>
      <c r="AG131" s="17"/>
      <c r="AH131" s="17">
        <v>2.56637794178332E-2</v>
      </c>
      <c r="AI131" s="17"/>
      <c r="AJ131" s="17">
        <v>3.04524893063302E-2</v>
      </c>
      <c r="AK131" s="17">
        <v>2.30722105407535E-2</v>
      </c>
      <c r="AL131" s="17">
        <v>3.0442949749111301E-2</v>
      </c>
      <c r="AM131" s="17">
        <v>3.3046378460674798E-2</v>
      </c>
      <c r="AN131" s="17">
        <v>0</v>
      </c>
      <c r="AO131" s="17">
        <v>1.0631266585164501E-2</v>
      </c>
      <c r="AP131" s="17">
        <v>3.6371836744893797E-2</v>
      </c>
      <c r="AQ131" s="17">
        <v>0</v>
      </c>
    </row>
    <row r="132" spans="2:43" x14ac:dyDescent="0.35">
      <c r="B132" t="s">
        <v>114</v>
      </c>
      <c r="C132" s="17">
        <v>0.28351696888167099</v>
      </c>
      <c r="D132" s="17">
        <v>0.27602228574429899</v>
      </c>
      <c r="E132" s="17">
        <v>0.29227079455174199</v>
      </c>
      <c r="F132" s="17"/>
      <c r="G132" s="17">
        <v>0.228553599201955</v>
      </c>
      <c r="H132" s="17">
        <v>0.22010388078469201</v>
      </c>
      <c r="I132" s="17">
        <v>0.28980577154604398</v>
      </c>
      <c r="J132" s="17">
        <v>0.24478027257478799</v>
      </c>
      <c r="K132" s="17">
        <v>0.30164833360305998</v>
      </c>
      <c r="L132" s="17">
        <v>0.36404153578216197</v>
      </c>
      <c r="M132" s="17"/>
      <c r="N132" s="17">
        <v>0.35890694277238999</v>
      </c>
      <c r="O132" s="17">
        <v>0.29859247357204499</v>
      </c>
      <c r="P132" s="17">
        <v>0.28671116581726802</v>
      </c>
      <c r="Q132" s="17">
        <v>0.28691828893653498</v>
      </c>
      <c r="R132" s="17">
        <v>0.21927919327884399</v>
      </c>
      <c r="S132" s="17"/>
      <c r="T132" s="17">
        <v>0.32112643262636897</v>
      </c>
      <c r="U132" s="17">
        <v>0.30626234855939499</v>
      </c>
      <c r="V132" s="17">
        <v>0.27075091463847301</v>
      </c>
      <c r="W132" s="17">
        <v>0.22327902990062301</v>
      </c>
      <c r="X132" s="17"/>
      <c r="Y132" s="17">
        <v>0.255199084772192</v>
      </c>
      <c r="Z132" s="17">
        <v>0.288058376031049</v>
      </c>
      <c r="AA132" s="17">
        <v>0.35709505237295402</v>
      </c>
      <c r="AB132" s="17">
        <v>0.24353540076379701</v>
      </c>
      <c r="AC132" s="17">
        <v>0.20088270156791699</v>
      </c>
      <c r="AD132" s="17">
        <v>0.375691168380204</v>
      </c>
      <c r="AE132" s="17"/>
      <c r="AF132" s="17" t="s">
        <v>63</v>
      </c>
      <c r="AG132" s="17"/>
      <c r="AH132" s="17">
        <v>0.28351696888167099</v>
      </c>
      <c r="AI132" s="17"/>
      <c r="AJ132" s="17">
        <v>0.304528080345773</v>
      </c>
      <c r="AK132" s="17">
        <v>0.30019820728502</v>
      </c>
      <c r="AL132" s="17">
        <v>0.24161811646657899</v>
      </c>
      <c r="AM132" s="17">
        <v>0.24434435028579701</v>
      </c>
      <c r="AN132" s="17">
        <v>0.22937448774993999</v>
      </c>
      <c r="AO132" s="17">
        <v>0.30504748885793997</v>
      </c>
      <c r="AP132" s="17">
        <v>0.29666678493180798</v>
      </c>
      <c r="AQ132" s="17">
        <v>0.36535230958327303</v>
      </c>
    </row>
    <row r="133" spans="2:43" x14ac:dyDescent="0.35">
      <c r="B133" t="s">
        <v>115</v>
      </c>
      <c r="C133" s="17">
        <v>0.290427403932499</v>
      </c>
      <c r="D133" s="17">
        <v>0.30081249414342698</v>
      </c>
      <c r="E133" s="17">
        <v>0.278336725471448</v>
      </c>
      <c r="F133" s="17"/>
      <c r="G133" s="17">
        <v>0.24820754688073299</v>
      </c>
      <c r="H133" s="17">
        <v>0.32340737373593698</v>
      </c>
      <c r="I133" s="17">
        <v>0.269406621995531</v>
      </c>
      <c r="J133" s="17">
        <v>0.28422346256661102</v>
      </c>
      <c r="K133" s="17">
        <v>0.32352551724518303</v>
      </c>
      <c r="L133" s="17">
        <v>0.28239874056286801</v>
      </c>
      <c r="M133" s="17"/>
      <c r="N133" s="17">
        <v>0.136387603064208</v>
      </c>
      <c r="O133" s="17">
        <v>0.29630313351406101</v>
      </c>
      <c r="P133" s="17">
        <v>0.27043240697883503</v>
      </c>
      <c r="Q133" s="17">
        <v>0.30988247890526399</v>
      </c>
      <c r="R133" s="17">
        <v>0.29688180391591801</v>
      </c>
      <c r="S133" s="17"/>
      <c r="T133" s="17">
        <v>0.23251742720573401</v>
      </c>
      <c r="U133" s="17">
        <v>0.295432113133764</v>
      </c>
      <c r="V133" s="17">
        <v>0.30013202088444701</v>
      </c>
      <c r="W133" s="17">
        <v>0.34945671229602598</v>
      </c>
      <c r="X133" s="17"/>
      <c r="Y133" s="17">
        <v>0.32229915462359598</v>
      </c>
      <c r="Z133" s="17">
        <v>0.36657362428504198</v>
      </c>
      <c r="AA133" s="17">
        <v>0.26488375052025098</v>
      </c>
      <c r="AB133" s="17">
        <v>0.15145086871036401</v>
      </c>
      <c r="AC133" s="17">
        <v>0.22072860459816801</v>
      </c>
      <c r="AD133" s="17">
        <v>0.213845170938985</v>
      </c>
      <c r="AE133" s="17"/>
      <c r="AF133" s="17" t="s">
        <v>63</v>
      </c>
      <c r="AG133" s="17"/>
      <c r="AH133" s="17">
        <v>0.290427403932499</v>
      </c>
      <c r="AI133" s="17"/>
      <c r="AJ133" s="17">
        <v>0.25071661684707902</v>
      </c>
      <c r="AK133" s="17">
        <v>0.249124841351163</v>
      </c>
      <c r="AL133" s="17">
        <v>0.36341684961149101</v>
      </c>
      <c r="AM133" s="17">
        <v>0.34296136688039303</v>
      </c>
      <c r="AN133" s="17">
        <v>0.21448940768830099</v>
      </c>
      <c r="AO133" s="17">
        <v>0.33941272607878697</v>
      </c>
      <c r="AP133" s="17">
        <v>0.28986039517629097</v>
      </c>
      <c r="AQ133" s="17">
        <v>0.206886351655789</v>
      </c>
    </row>
    <row r="134" spans="2:43" x14ac:dyDescent="0.35">
      <c r="B134" t="s">
        <v>116</v>
      </c>
      <c r="C134" s="17">
        <v>0.22062368758602799</v>
      </c>
      <c r="D134" s="17">
        <v>0.220233814547798</v>
      </c>
      <c r="E134" s="17">
        <v>0.22206276133661601</v>
      </c>
      <c r="F134" s="17"/>
      <c r="G134" s="17">
        <v>0.31289979704222398</v>
      </c>
      <c r="H134" s="17">
        <v>0.235846967337282</v>
      </c>
      <c r="I134" s="17">
        <v>0.26050026752799499</v>
      </c>
      <c r="J134" s="17">
        <v>0.26267660459801201</v>
      </c>
      <c r="K134" s="17">
        <v>0.145475994724763</v>
      </c>
      <c r="L134" s="17">
        <v>0.160758609218389</v>
      </c>
      <c r="M134" s="17"/>
      <c r="N134" s="17">
        <v>0.28491684081327701</v>
      </c>
      <c r="O134" s="17">
        <v>0.20976199875337101</v>
      </c>
      <c r="P134" s="17">
        <v>0.20643396008741699</v>
      </c>
      <c r="Q134" s="17">
        <v>0.20288429318161599</v>
      </c>
      <c r="R134" s="17">
        <v>0.27247013401013598</v>
      </c>
      <c r="S134" s="17"/>
      <c r="T134" s="17">
        <v>0.183479492834351</v>
      </c>
      <c r="U134" s="17">
        <v>0.19882499654880001</v>
      </c>
      <c r="V134" s="17">
        <v>0.25051721375330399</v>
      </c>
      <c r="W134" s="17">
        <v>0.253638254653058</v>
      </c>
      <c r="X134" s="17"/>
      <c r="Y134" s="17">
        <v>0.25325744423385799</v>
      </c>
      <c r="Z134" s="17">
        <v>0.18949347025604801</v>
      </c>
      <c r="AA134" s="17">
        <v>0.14911519041302901</v>
      </c>
      <c r="AB134" s="17">
        <v>0.26603548563791501</v>
      </c>
      <c r="AC134" s="17">
        <v>0.27828137820540899</v>
      </c>
      <c r="AD134" s="17">
        <v>0.18669725537296999</v>
      </c>
      <c r="AE134" s="17"/>
      <c r="AF134" s="17" t="s">
        <v>63</v>
      </c>
      <c r="AG134" s="17"/>
      <c r="AH134" s="17">
        <v>0.22062368758602799</v>
      </c>
      <c r="AI134" s="17"/>
      <c r="AJ134" s="17">
        <v>0.24103142461629101</v>
      </c>
      <c r="AK134" s="17">
        <v>0.244705072842889</v>
      </c>
      <c r="AL134" s="17">
        <v>0.16426402693320299</v>
      </c>
      <c r="AM134" s="17">
        <v>0.18207089131408399</v>
      </c>
      <c r="AN134" s="17">
        <v>0.27053717565616903</v>
      </c>
      <c r="AO134" s="17">
        <v>0.217801453067302</v>
      </c>
      <c r="AP134" s="17">
        <v>0.21742059647174</v>
      </c>
      <c r="AQ134" s="17">
        <v>0.31060218593267602</v>
      </c>
    </row>
    <row r="135" spans="2:43" x14ac:dyDescent="0.35">
      <c r="B135" t="s">
        <v>117</v>
      </c>
      <c r="C135" s="17">
        <v>8.6685106944792895E-2</v>
      </c>
      <c r="D135" s="17">
        <v>8.1742929795857899E-2</v>
      </c>
      <c r="E135" s="17">
        <v>9.1978475495584106E-2</v>
      </c>
      <c r="F135" s="17"/>
      <c r="G135" s="17">
        <v>0.132447906632086</v>
      </c>
      <c r="H135" s="17">
        <v>0.11075390017797</v>
      </c>
      <c r="I135" s="17">
        <v>7.42999977425437E-2</v>
      </c>
      <c r="J135" s="17">
        <v>7.4313931828425703E-2</v>
      </c>
      <c r="K135" s="17">
        <v>8.5946577722800802E-2</v>
      </c>
      <c r="L135" s="17">
        <v>6.6738788193523205E-2</v>
      </c>
      <c r="M135" s="17"/>
      <c r="N135" s="17">
        <v>4.5547880969157503E-2</v>
      </c>
      <c r="O135" s="17">
        <v>8.3999894902567707E-2</v>
      </c>
      <c r="P135" s="17">
        <v>0.113540242904055</v>
      </c>
      <c r="Q135" s="17">
        <v>7.2783958475656801E-2</v>
      </c>
      <c r="R135" s="17">
        <v>0.111077929835962</v>
      </c>
      <c r="S135" s="17"/>
      <c r="T135" s="17">
        <v>0.113159756739076</v>
      </c>
      <c r="U135" s="17">
        <v>7.9326949850021394E-2</v>
      </c>
      <c r="V135" s="17">
        <v>8.4492318980745107E-2</v>
      </c>
      <c r="W135" s="17">
        <v>7.6260437161627198E-2</v>
      </c>
      <c r="X135" s="17"/>
      <c r="Y135" s="17">
        <v>7.6942558566673799E-2</v>
      </c>
      <c r="Z135" s="17">
        <v>6.1391405047913503E-2</v>
      </c>
      <c r="AA135" s="17">
        <v>8.4011296193943805E-2</v>
      </c>
      <c r="AB135" s="17">
        <v>0.20433505997840201</v>
      </c>
      <c r="AC135" s="17">
        <v>0.104096079423097</v>
      </c>
      <c r="AD135" s="17">
        <v>7.2688592567694596E-2</v>
      </c>
      <c r="AE135" s="17"/>
      <c r="AF135" s="17" t="s">
        <v>63</v>
      </c>
      <c r="AG135" s="17"/>
      <c r="AH135" s="17">
        <v>8.6685106944792895E-2</v>
      </c>
      <c r="AI135" s="17"/>
      <c r="AJ135" s="17">
        <v>6.4708868974832606E-2</v>
      </c>
      <c r="AK135" s="17">
        <v>7.85041515247413E-2</v>
      </c>
      <c r="AL135" s="17">
        <v>0.107428640322502</v>
      </c>
      <c r="AM135" s="17">
        <v>9.3891294481651996E-2</v>
      </c>
      <c r="AN135" s="17">
        <v>0.215671456216327</v>
      </c>
      <c r="AO135" s="17">
        <v>4.0116452344137403E-2</v>
      </c>
      <c r="AP135" s="17">
        <v>8.7274687052677893E-2</v>
      </c>
      <c r="AQ135" s="17">
        <v>0.117159152828262</v>
      </c>
    </row>
    <row r="136" spans="2:43" x14ac:dyDescent="0.35">
      <c r="B136" t="s">
        <v>118</v>
      </c>
      <c r="C136" s="17">
        <v>5.7891968855135201E-2</v>
      </c>
      <c r="D136" s="17">
        <v>5.7022921943514798E-2</v>
      </c>
      <c r="E136" s="17">
        <v>5.74740921630566E-2</v>
      </c>
      <c r="F136" s="17"/>
      <c r="G136" s="17">
        <v>7.7891150243001903E-2</v>
      </c>
      <c r="H136" s="17">
        <v>7.8295369732227393E-2</v>
      </c>
      <c r="I136" s="17">
        <v>6.4961421405473799E-2</v>
      </c>
      <c r="J136" s="17">
        <v>7.3163381042002804E-2</v>
      </c>
      <c r="K136" s="17">
        <v>3.32243952915523E-2</v>
      </c>
      <c r="L136" s="17">
        <v>3.4142754394115002E-2</v>
      </c>
      <c r="M136" s="17"/>
      <c r="N136" s="17">
        <v>5.64014020745848E-2</v>
      </c>
      <c r="O136" s="17">
        <v>4.6579265811098801E-2</v>
      </c>
      <c r="P136" s="17">
        <v>4.83760705934086E-2</v>
      </c>
      <c r="Q136" s="17">
        <v>7.8753383274302299E-2</v>
      </c>
      <c r="R136" s="17">
        <v>5.02867717292656E-2</v>
      </c>
      <c r="S136" s="17"/>
      <c r="T136" s="17">
        <v>8.3724055524143998E-2</v>
      </c>
      <c r="U136" s="17">
        <v>5.7157245794854497E-2</v>
      </c>
      <c r="V136" s="17">
        <v>5.7362742524891999E-2</v>
      </c>
      <c r="W136" s="17">
        <v>2.8057874832098699E-2</v>
      </c>
      <c r="X136" s="17"/>
      <c r="Y136" s="17">
        <v>5.1568448334755899E-2</v>
      </c>
      <c r="Z136" s="17">
        <v>7.8997068683716198E-2</v>
      </c>
      <c r="AA136" s="17">
        <v>4.2587258420612797E-2</v>
      </c>
      <c r="AB136" s="17">
        <v>5.8319065692089701E-2</v>
      </c>
      <c r="AC136" s="17">
        <v>0.132696878181184</v>
      </c>
      <c r="AD136" s="17">
        <v>3.1352235206289998E-2</v>
      </c>
      <c r="AE136" s="17"/>
      <c r="AF136" s="17" t="s">
        <v>63</v>
      </c>
      <c r="AG136" s="17"/>
      <c r="AH136" s="17">
        <v>5.7891968855135201E-2</v>
      </c>
      <c r="AI136" s="17"/>
      <c r="AJ136" s="17">
        <v>7.1295238886328202E-2</v>
      </c>
      <c r="AK136" s="17">
        <v>6.3602430732434601E-2</v>
      </c>
      <c r="AL136" s="17">
        <v>6.2935297180686495E-2</v>
      </c>
      <c r="AM136" s="17">
        <v>8.1295899889474402E-2</v>
      </c>
      <c r="AN136" s="17">
        <v>0</v>
      </c>
      <c r="AO136" s="17">
        <v>5.3675483875659798E-2</v>
      </c>
      <c r="AP136" s="17">
        <v>1.41650089730065E-2</v>
      </c>
      <c r="AQ136" s="17">
        <v>0</v>
      </c>
    </row>
    <row r="137" spans="2:43" x14ac:dyDescent="0.35">
      <c r="B137" t="s">
        <v>60</v>
      </c>
      <c r="C137" s="17">
        <v>3.5191084382040903E-2</v>
      </c>
      <c r="D137" s="17">
        <v>3.8532713396930998E-2</v>
      </c>
      <c r="E137" s="17">
        <v>3.2060201861614901E-2</v>
      </c>
      <c r="F137" s="17"/>
      <c r="G137" s="17">
        <v>0</v>
      </c>
      <c r="H137" s="17">
        <v>2.29541438209593E-2</v>
      </c>
      <c r="I137" s="17">
        <v>1.9571939985001199E-2</v>
      </c>
      <c r="J137" s="17">
        <v>3.7948288969282103E-2</v>
      </c>
      <c r="K137" s="17">
        <v>6.3658968792112094E-2</v>
      </c>
      <c r="L137" s="17">
        <v>5.0604428619711601E-2</v>
      </c>
      <c r="M137" s="17"/>
      <c r="N137" s="17">
        <v>9.5823363373496007E-2</v>
      </c>
      <c r="O137" s="17">
        <v>3.3096540780085497E-2</v>
      </c>
      <c r="P137" s="17">
        <v>4.1926643069693799E-2</v>
      </c>
      <c r="Q137" s="17">
        <v>2.6228434782306902E-2</v>
      </c>
      <c r="R137" s="17">
        <v>3.6813559496209403E-2</v>
      </c>
      <c r="S137" s="17"/>
      <c r="T137" s="17">
        <v>3.7464750143609601E-2</v>
      </c>
      <c r="U137" s="17">
        <v>3.6192350199036098E-2</v>
      </c>
      <c r="V137" s="17">
        <v>1.9166910440161899E-2</v>
      </c>
      <c r="W137" s="17">
        <v>4.1061323334383497E-2</v>
      </c>
      <c r="X137" s="17"/>
      <c r="Y137" s="17">
        <v>2.4608887696677101E-2</v>
      </c>
      <c r="Z137" s="17">
        <v>6.8092639281425102E-3</v>
      </c>
      <c r="AA137" s="17">
        <v>5.6935581687087601E-2</v>
      </c>
      <c r="AB137" s="17">
        <v>4.8062059311042099E-2</v>
      </c>
      <c r="AC137" s="17">
        <v>4.1928298116587499E-2</v>
      </c>
      <c r="AD137" s="17">
        <v>4.1204865089074998E-2</v>
      </c>
      <c r="AE137" s="17"/>
      <c r="AF137" s="17" t="s">
        <v>63</v>
      </c>
      <c r="AG137" s="17"/>
      <c r="AH137" s="17">
        <v>3.5191084382040903E-2</v>
      </c>
      <c r="AI137" s="17"/>
      <c r="AJ137" s="17">
        <v>3.7267281023365899E-2</v>
      </c>
      <c r="AK137" s="17">
        <v>4.07930857229983E-2</v>
      </c>
      <c r="AL137" s="17">
        <v>2.98941197364277E-2</v>
      </c>
      <c r="AM137" s="17">
        <v>2.2389818687924799E-2</v>
      </c>
      <c r="AN137" s="17">
        <v>6.9927472689262596E-2</v>
      </c>
      <c r="AO137" s="17">
        <v>3.33151291910102E-2</v>
      </c>
      <c r="AP137" s="17">
        <v>5.8240690649582698E-2</v>
      </c>
      <c r="AQ137" s="17">
        <v>0</v>
      </c>
    </row>
    <row r="138" spans="2:43"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row>
    <row r="139" spans="2:43" x14ac:dyDescent="0.35">
      <c r="B139" s="6" t="s">
        <v>141</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row>
    <row r="140" spans="2:43" x14ac:dyDescent="0.35">
      <c r="B140" s="24" t="s">
        <v>122</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row>
    <row r="141" spans="2:43" x14ac:dyDescent="0.35">
      <c r="B141" t="s">
        <v>135</v>
      </c>
      <c r="C141" s="17">
        <v>0.42900742728966701</v>
      </c>
      <c r="D141" s="17">
        <v>0.41078325571084701</v>
      </c>
      <c r="E141" s="17">
        <v>0.44743629796708401</v>
      </c>
      <c r="F141" s="17"/>
      <c r="G141" s="17">
        <v>0.516285225255108</v>
      </c>
      <c r="H141" s="17">
        <v>0.49357721214087902</v>
      </c>
      <c r="I141" s="17">
        <v>0.45996003997193802</v>
      </c>
      <c r="J141" s="17">
        <v>0.48767911132833802</v>
      </c>
      <c r="K141" s="17">
        <v>0.40007542387212103</v>
      </c>
      <c r="L141" s="17">
        <v>0.30305793612521698</v>
      </c>
      <c r="M141" s="17"/>
      <c r="N141" s="17">
        <v>0.44221479570557398</v>
      </c>
      <c r="O141" s="17">
        <v>0.41967400613017802</v>
      </c>
      <c r="P141" s="17">
        <v>0.50002479763120899</v>
      </c>
      <c r="Q141" s="17">
        <v>0.41530641561843301</v>
      </c>
      <c r="R141" s="17">
        <v>0.41901673240945903</v>
      </c>
      <c r="S141" s="17"/>
      <c r="T141" s="17">
        <v>0.49511577231072901</v>
      </c>
      <c r="U141" s="17">
        <v>0.41533328038948703</v>
      </c>
      <c r="V141" s="17">
        <v>0.43775947827352302</v>
      </c>
      <c r="W141" s="17">
        <v>0.37858810233038198</v>
      </c>
      <c r="X141" s="17"/>
      <c r="Y141" s="17">
        <v>0.43435567182253498</v>
      </c>
      <c r="Z141" s="17">
        <v>0.41411160986798101</v>
      </c>
      <c r="AA141" s="17">
        <v>0.35113249457608298</v>
      </c>
      <c r="AB141" s="17">
        <v>0.60852626564870604</v>
      </c>
      <c r="AC141" s="17">
        <v>0.52868008270490496</v>
      </c>
      <c r="AD141" s="17">
        <v>0.51817689646869103</v>
      </c>
      <c r="AE141" s="17"/>
      <c r="AF141" s="17" t="s">
        <v>63</v>
      </c>
      <c r="AG141" s="17"/>
      <c r="AH141" s="17">
        <v>0.42900742728966701</v>
      </c>
      <c r="AI141" s="17"/>
      <c r="AJ141" s="17">
        <v>0.43938686382430298</v>
      </c>
      <c r="AK141" s="17">
        <v>0.42362603610102001</v>
      </c>
      <c r="AL141" s="17">
        <v>0.39957495358554901</v>
      </c>
      <c r="AM141" s="17">
        <v>0.45241163508152199</v>
      </c>
      <c r="AN141" s="17">
        <v>0.57656083222682497</v>
      </c>
      <c r="AO141" s="17">
        <v>0.33483805889871499</v>
      </c>
      <c r="AP141" s="17">
        <v>0.46390267685095798</v>
      </c>
      <c r="AQ141" s="17">
        <v>0.40690789576263597</v>
      </c>
    </row>
    <row r="142" spans="2:43" x14ac:dyDescent="0.35">
      <c r="B142" t="s">
        <v>136</v>
      </c>
      <c r="C142" s="17">
        <v>0.476546114225742</v>
      </c>
      <c r="D142" s="17">
        <v>0.47656593582215401</v>
      </c>
      <c r="E142" s="17">
        <v>0.47563824886054401</v>
      </c>
      <c r="F142" s="17"/>
      <c r="G142" s="17">
        <v>0.33049577840227201</v>
      </c>
      <c r="H142" s="17">
        <v>0.421466774086869</v>
      </c>
      <c r="I142" s="17">
        <v>0.482454073320495</v>
      </c>
      <c r="J142" s="17">
        <v>0.45796130644664301</v>
      </c>
      <c r="K142" s="17">
        <v>0.52789950046230605</v>
      </c>
      <c r="L142" s="17">
        <v>0.55639637160071698</v>
      </c>
      <c r="M142" s="17"/>
      <c r="N142" s="17">
        <v>0.41505331428817699</v>
      </c>
      <c r="O142" s="17">
        <v>0.48251359517699499</v>
      </c>
      <c r="P142" s="17">
        <v>0.42959425585258398</v>
      </c>
      <c r="Q142" s="17">
        <v>0.49611268920016299</v>
      </c>
      <c r="R142" s="17">
        <v>0.48134027895820303</v>
      </c>
      <c r="S142" s="17"/>
      <c r="T142" s="17">
        <v>0.39699257026002399</v>
      </c>
      <c r="U142" s="17">
        <v>0.49456330306353702</v>
      </c>
      <c r="V142" s="17">
        <v>0.50450710029970902</v>
      </c>
      <c r="W142" s="17">
        <v>0.50338921433942296</v>
      </c>
      <c r="X142" s="17"/>
      <c r="Y142" s="17">
        <v>0.48932199468645698</v>
      </c>
      <c r="Z142" s="17">
        <v>0.53294068821122098</v>
      </c>
      <c r="AA142" s="17">
        <v>0.51073086036165605</v>
      </c>
      <c r="AB142" s="17">
        <v>0.346484904539551</v>
      </c>
      <c r="AC142" s="17">
        <v>0.32125825057448598</v>
      </c>
      <c r="AD142" s="17">
        <v>0.401229534671938</v>
      </c>
      <c r="AE142" s="17"/>
      <c r="AF142" s="17" t="s">
        <v>63</v>
      </c>
      <c r="AG142" s="17"/>
      <c r="AH142" s="17">
        <v>0.476546114225742</v>
      </c>
      <c r="AI142" s="17"/>
      <c r="AJ142" s="17">
        <v>0.44077149987842801</v>
      </c>
      <c r="AK142" s="17">
        <v>0.472297901958598</v>
      </c>
      <c r="AL142" s="17">
        <v>0.48504569079328502</v>
      </c>
      <c r="AM142" s="17">
        <v>0.46949690707272601</v>
      </c>
      <c r="AN142" s="17">
        <v>0.35214507145340601</v>
      </c>
      <c r="AO142" s="17">
        <v>0.60967766108118504</v>
      </c>
      <c r="AP142" s="17">
        <v>0.46116596055361597</v>
      </c>
      <c r="AQ142" s="17">
        <v>0.54786061481949799</v>
      </c>
    </row>
    <row r="143" spans="2:43" x14ac:dyDescent="0.35">
      <c r="B143" t="s">
        <v>137</v>
      </c>
      <c r="C143" s="17">
        <v>7.9683665727971698E-2</v>
      </c>
      <c r="D143" s="17">
        <v>9.3877872304672094E-2</v>
      </c>
      <c r="E143" s="17">
        <v>6.6051144433081299E-2</v>
      </c>
      <c r="F143" s="17"/>
      <c r="G143" s="17">
        <v>0.103132109466594</v>
      </c>
      <c r="H143" s="17">
        <v>7.2292051559842196E-2</v>
      </c>
      <c r="I143" s="17">
        <v>4.5583516384625197E-2</v>
      </c>
      <c r="J143" s="17">
        <v>4.7762088669541201E-2</v>
      </c>
      <c r="K143" s="17">
        <v>6.5829974418987802E-2</v>
      </c>
      <c r="L143" s="17">
        <v>0.12672786565400801</v>
      </c>
      <c r="M143" s="17"/>
      <c r="N143" s="17">
        <v>0.104863019097518</v>
      </c>
      <c r="O143" s="17">
        <v>7.8425987068149003E-2</v>
      </c>
      <c r="P143" s="17">
        <v>5.7797201241816497E-2</v>
      </c>
      <c r="Q143" s="17">
        <v>8.1943232887871004E-2</v>
      </c>
      <c r="R143" s="17">
        <v>8.3354686503219394E-2</v>
      </c>
      <c r="S143" s="17"/>
      <c r="T143" s="17">
        <v>8.5188344796624696E-2</v>
      </c>
      <c r="U143" s="17">
        <v>8.0636986390059798E-2</v>
      </c>
      <c r="V143" s="17">
        <v>5.4936877586810498E-2</v>
      </c>
      <c r="W143" s="17">
        <v>8.7934535247193996E-2</v>
      </c>
      <c r="X143" s="17"/>
      <c r="Y143" s="17">
        <v>6.4843708577735901E-2</v>
      </c>
      <c r="Z143" s="17">
        <v>5.29477019207985E-2</v>
      </c>
      <c r="AA143" s="17">
        <v>0.125260630827388</v>
      </c>
      <c r="AB143" s="17">
        <v>4.4988829811742098E-2</v>
      </c>
      <c r="AC143" s="17">
        <v>6.9627069917964995E-2</v>
      </c>
      <c r="AD143" s="17">
        <v>8.0593568859370607E-2</v>
      </c>
      <c r="AE143" s="17"/>
      <c r="AF143" s="17" t="s">
        <v>63</v>
      </c>
      <c r="AG143" s="17"/>
      <c r="AH143" s="17">
        <v>7.9683665727971698E-2</v>
      </c>
      <c r="AI143" s="17"/>
      <c r="AJ143" s="17">
        <v>9.9876266606144501E-2</v>
      </c>
      <c r="AK143" s="17">
        <v>8.5803155147899005E-2</v>
      </c>
      <c r="AL143" s="17">
        <v>9.8652132127732606E-2</v>
      </c>
      <c r="AM143" s="17">
        <v>6.8989431831752102E-2</v>
      </c>
      <c r="AN143" s="17">
        <v>7.1294096319769407E-2</v>
      </c>
      <c r="AO143" s="17">
        <v>2.5997577104747999E-2</v>
      </c>
      <c r="AP143" s="17">
        <v>7.4931362595425904E-2</v>
      </c>
      <c r="AQ143" s="17">
        <v>4.5231489417866297E-2</v>
      </c>
    </row>
    <row r="144" spans="2:43" x14ac:dyDescent="0.35">
      <c r="B144" t="s">
        <v>138</v>
      </c>
      <c r="C144" s="17">
        <v>5.71654922619955E-3</v>
      </c>
      <c r="D144" s="17">
        <v>8.0833895454477302E-3</v>
      </c>
      <c r="E144" s="17">
        <v>3.4071955011425602E-3</v>
      </c>
      <c r="F144" s="17"/>
      <c r="G144" s="17">
        <v>1.4896420711092701E-2</v>
      </c>
      <c r="H144" s="17">
        <v>1.2663962212410699E-2</v>
      </c>
      <c r="I144" s="17">
        <v>6.8874918201687002E-3</v>
      </c>
      <c r="J144" s="17">
        <v>0</v>
      </c>
      <c r="K144" s="17">
        <v>0</v>
      </c>
      <c r="L144" s="17">
        <v>3.1630514327831501E-3</v>
      </c>
      <c r="M144" s="17"/>
      <c r="N144" s="17">
        <v>0</v>
      </c>
      <c r="O144" s="17">
        <v>6.79963881771264E-3</v>
      </c>
      <c r="P144" s="17">
        <v>6.1017087600736498E-3</v>
      </c>
      <c r="Q144" s="17">
        <v>0</v>
      </c>
      <c r="R144" s="17">
        <v>1.6288302129118599E-2</v>
      </c>
      <c r="S144" s="17"/>
      <c r="T144" s="17">
        <v>6.9556815008586801E-3</v>
      </c>
      <c r="U144" s="17">
        <v>0</v>
      </c>
      <c r="V144" s="17">
        <v>0</v>
      </c>
      <c r="W144" s="17">
        <v>2.3886185283741101E-2</v>
      </c>
      <c r="X144" s="17"/>
      <c r="Y144" s="17">
        <v>7.3555586277565298E-3</v>
      </c>
      <c r="Z144" s="17">
        <v>0</v>
      </c>
      <c r="AA144" s="17">
        <v>2.947460291261E-3</v>
      </c>
      <c r="AB144" s="17">
        <v>0</v>
      </c>
      <c r="AC144" s="17">
        <v>2.04072699872959E-2</v>
      </c>
      <c r="AD144" s="17">
        <v>0</v>
      </c>
      <c r="AE144" s="17"/>
      <c r="AF144" s="17" t="s">
        <v>63</v>
      </c>
      <c r="AG144" s="17"/>
      <c r="AH144" s="17">
        <v>5.71654922619955E-3</v>
      </c>
      <c r="AI144" s="17"/>
      <c r="AJ144" s="17">
        <v>1.09326541396574E-2</v>
      </c>
      <c r="AK144" s="17">
        <v>0</v>
      </c>
      <c r="AL144" s="17">
        <v>5.1486452607888604E-3</v>
      </c>
      <c r="AM144" s="17">
        <v>9.1020260140001908E-3</v>
      </c>
      <c r="AN144" s="17">
        <v>0</v>
      </c>
      <c r="AO144" s="17">
        <v>1.09534843112721E-2</v>
      </c>
      <c r="AP144" s="17">
        <v>0</v>
      </c>
      <c r="AQ144" s="17">
        <v>0</v>
      </c>
    </row>
    <row r="145" spans="2:43" x14ac:dyDescent="0.35">
      <c r="B145" t="s">
        <v>139</v>
      </c>
      <c r="C145" s="17">
        <v>2.7395052230787999E-3</v>
      </c>
      <c r="D145" s="17">
        <v>0</v>
      </c>
      <c r="E145" s="17">
        <v>5.4571773835369302E-3</v>
      </c>
      <c r="F145" s="17"/>
      <c r="G145" s="17">
        <v>8.0974678944846293E-3</v>
      </c>
      <c r="H145" s="17">
        <v>0</v>
      </c>
      <c r="I145" s="17">
        <v>5.1148785027731996E-3</v>
      </c>
      <c r="J145" s="17">
        <v>6.59749355547775E-3</v>
      </c>
      <c r="K145" s="17">
        <v>0</v>
      </c>
      <c r="L145" s="17">
        <v>0</v>
      </c>
      <c r="M145" s="17"/>
      <c r="N145" s="17">
        <v>0</v>
      </c>
      <c r="O145" s="17">
        <v>2.2707899229129501E-3</v>
      </c>
      <c r="P145" s="17">
        <v>6.4820365143161704E-3</v>
      </c>
      <c r="Q145" s="17">
        <v>3.44231207094577E-3</v>
      </c>
      <c r="R145" s="17">
        <v>0</v>
      </c>
      <c r="S145" s="17"/>
      <c r="T145" s="17">
        <v>0</v>
      </c>
      <c r="U145" s="17">
        <v>6.1851766436830796E-3</v>
      </c>
      <c r="V145" s="17">
        <v>0</v>
      </c>
      <c r="W145" s="17">
        <v>6.2019627992599803E-3</v>
      </c>
      <c r="X145" s="17"/>
      <c r="Y145" s="17">
        <v>4.1230662855152199E-3</v>
      </c>
      <c r="Z145" s="17">
        <v>0</v>
      </c>
      <c r="AA145" s="17">
        <v>0</v>
      </c>
      <c r="AB145" s="17">
        <v>0</v>
      </c>
      <c r="AC145" s="17">
        <v>1.1093081804084399E-2</v>
      </c>
      <c r="AD145" s="17">
        <v>0</v>
      </c>
      <c r="AE145" s="17"/>
      <c r="AF145" s="17" t="s">
        <v>63</v>
      </c>
      <c r="AG145" s="17"/>
      <c r="AH145" s="17">
        <v>2.7395052230787999E-3</v>
      </c>
      <c r="AI145" s="17"/>
      <c r="AJ145" s="17">
        <v>3.6728295548330899E-3</v>
      </c>
      <c r="AK145" s="17">
        <v>9.4970382745558201E-3</v>
      </c>
      <c r="AL145" s="17">
        <v>0</v>
      </c>
      <c r="AM145" s="17">
        <v>0</v>
      </c>
      <c r="AN145" s="17">
        <v>0</v>
      </c>
      <c r="AO145" s="17">
        <v>0</v>
      </c>
      <c r="AP145" s="17">
        <v>0</v>
      </c>
      <c r="AQ145" s="17">
        <v>0</v>
      </c>
    </row>
    <row r="146" spans="2:43" x14ac:dyDescent="0.35">
      <c r="B146" t="s">
        <v>60</v>
      </c>
      <c r="C146" s="17">
        <v>6.3067383073411596E-3</v>
      </c>
      <c r="D146" s="17">
        <v>1.0689546616879E-2</v>
      </c>
      <c r="E146" s="17">
        <v>2.0099358546107398E-3</v>
      </c>
      <c r="F146" s="17"/>
      <c r="G146" s="17">
        <v>2.7092998270449201E-2</v>
      </c>
      <c r="H146" s="17">
        <v>0</v>
      </c>
      <c r="I146" s="17">
        <v>0</v>
      </c>
      <c r="J146" s="17">
        <v>0</v>
      </c>
      <c r="K146" s="17">
        <v>6.1951012465854098E-3</v>
      </c>
      <c r="L146" s="17">
        <v>1.06547751872745E-2</v>
      </c>
      <c r="M146" s="17"/>
      <c r="N146" s="17">
        <v>3.7868870908731297E-2</v>
      </c>
      <c r="O146" s="17">
        <v>1.03159828840526E-2</v>
      </c>
      <c r="P146" s="17">
        <v>0</v>
      </c>
      <c r="Q146" s="17">
        <v>3.1953502225871601E-3</v>
      </c>
      <c r="R146" s="17">
        <v>0</v>
      </c>
      <c r="S146" s="17"/>
      <c r="T146" s="17">
        <v>1.5747631131763602E-2</v>
      </c>
      <c r="U146" s="17">
        <v>3.2812535132336301E-3</v>
      </c>
      <c r="V146" s="17">
        <v>2.7965438399571202E-3</v>
      </c>
      <c r="W146" s="17">
        <v>0</v>
      </c>
      <c r="X146" s="17"/>
      <c r="Y146" s="17">
        <v>0</v>
      </c>
      <c r="Z146" s="17">
        <v>0</v>
      </c>
      <c r="AA146" s="17">
        <v>9.9285539436112704E-3</v>
      </c>
      <c r="AB146" s="17">
        <v>0</v>
      </c>
      <c r="AC146" s="17">
        <v>4.8934245011264803E-2</v>
      </c>
      <c r="AD146" s="17">
        <v>0</v>
      </c>
      <c r="AE146" s="17"/>
      <c r="AF146" s="17" t="s">
        <v>63</v>
      </c>
      <c r="AG146" s="17"/>
      <c r="AH146" s="17">
        <v>6.3067383073411596E-3</v>
      </c>
      <c r="AI146" s="17"/>
      <c r="AJ146" s="17">
        <v>5.3598859966343601E-3</v>
      </c>
      <c r="AK146" s="17">
        <v>8.7758685179271205E-3</v>
      </c>
      <c r="AL146" s="17">
        <v>1.1578578232644699E-2</v>
      </c>
      <c r="AM146" s="17">
        <v>0</v>
      </c>
      <c r="AN146" s="17">
        <v>0</v>
      </c>
      <c r="AO146" s="17">
        <v>1.8533218604079801E-2</v>
      </c>
      <c r="AP146" s="17">
        <v>0</v>
      </c>
      <c r="AQ146" s="17">
        <v>0</v>
      </c>
    </row>
    <row r="147" spans="2:43"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row>
    <row r="148" spans="2:43" x14ac:dyDescent="0.35">
      <c r="B148" s="6" t="s">
        <v>142</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row>
    <row r="149" spans="2:43" x14ac:dyDescent="0.35">
      <c r="B149" s="24" t="s">
        <v>122</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row>
    <row r="150" spans="2:43" x14ac:dyDescent="0.35">
      <c r="B150" t="s">
        <v>135</v>
      </c>
      <c r="C150" s="17">
        <v>0.30552395245631497</v>
      </c>
      <c r="D150" s="17">
        <v>0.29684408200526402</v>
      </c>
      <c r="E150" s="17">
        <v>0.31555300928776198</v>
      </c>
      <c r="F150" s="17"/>
      <c r="G150" s="17">
        <v>0.225178139610274</v>
      </c>
      <c r="H150" s="17">
        <v>0.35822718927235397</v>
      </c>
      <c r="I150" s="17">
        <v>0.29328074530255099</v>
      </c>
      <c r="J150" s="17">
        <v>0.37116432817471001</v>
      </c>
      <c r="K150" s="17">
        <v>0.32239351323332799</v>
      </c>
      <c r="L150" s="17">
        <v>0.25472814478974598</v>
      </c>
      <c r="M150" s="17"/>
      <c r="N150" s="17">
        <v>0.341803600677338</v>
      </c>
      <c r="O150" s="17">
        <v>0.301929752729927</v>
      </c>
      <c r="P150" s="17">
        <v>0.32433660253407298</v>
      </c>
      <c r="Q150" s="17">
        <v>0.32402315516321301</v>
      </c>
      <c r="R150" s="17">
        <v>0.25194069695327698</v>
      </c>
      <c r="S150" s="17"/>
      <c r="T150" s="17">
        <v>0.34127687087176001</v>
      </c>
      <c r="U150" s="17">
        <v>0.27912217307792703</v>
      </c>
      <c r="V150" s="17">
        <v>0.30784994577313202</v>
      </c>
      <c r="W150" s="17">
        <v>0.28577346717330698</v>
      </c>
      <c r="X150" s="17"/>
      <c r="Y150" s="17">
        <v>0.31391704338931697</v>
      </c>
      <c r="Z150" s="17">
        <v>0.27082897226499197</v>
      </c>
      <c r="AA150" s="17">
        <v>0.28777713740193001</v>
      </c>
      <c r="AB150" s="17">
        <v>0.29605111903458597</v>
      </c>
      <c r="AC150" s="17">
        <v>0.38629524427369299</v>
      </c>
      <c r="AD150" s="17">
        <v>0.28371394558880397</v>
      </c>
      <c r="AE150" s="17"/>
      <c r="AF150" s="17" t="s">
        <v>63</v>
      </c>
      <c r="AG150" s="17"/>
      <c r="AH150" s="17">
        <v>0.30552395245631497</v>
      </c>
      <c r="AI150" s="17"/>
      <c r="AJ150" s="17">
        <v>0.31013855869092799</v>
      </c>
      <c r="AK150" s="17">
        <v>0.28535344872956703</v>
      </c>
      <c r="AL150" s="17">
        <v>0.29708912818238398</v>
      </c>
      <c r="AM150" s="17">
        <v>0.28655120396987499</v>
      </c>
      <c r="AN150" s="17">
        <v>0.49305345076003498</v>
      </c>
      <c r="AO150" s="17">
        <v>0.24266672860424801</v>
      </c>
      <c r="AP150" s="17">
        <v>0.40577474623234799</v>
      </c>
      <c r="AQ150" s="17">
        <v>0.25453853856575898</v>
      </c>
    </row>
    <row r="151" spans="2:43" x14ac:dyDescent="0.35">
      <c r="B151" t="s">
        <v>136</v>
      </c>
      <c r="C151" s="17">
        <v>0.49252262092699001</v>
      </c>
      <c r="D151" s="17">
        <v>0.48972363672480801</v>
      </c>
      <c r="E151" s="17">
        <v>0.49447396562551199</v>
      </c>
      <c r="F151" s="17"/>
      <c r="G151" s="17">
        <v>0.43526327377836999</v>
      </c>
      <c r="H151" s="17">
        <v>0.47389145912207098</v>
      </c>
      <c r="I151" s="17">
        <v>0.514711936761438</v>
      </c>
      <c r="J151" s="17">
        <v>0.501498274137398</v>
      </c>
      <c r="K151" s="17">
        <v>0.48810221933507197</v>
      </c>
      <c r="L151" s="17">
        <v>0.51213909665493096</v>
      </c>
      <c r="M151" s="17"/>
      <c r="N151" s="17">
        <v>0.35146796767173499</v>
      </c>
      <c r="O151" s="17">
        <v>0.48976017278099399</v>
      </c>
      <c r="P151" s="17">
        <v>0.54002085505696695</v>
      </c>
      <c r="Q151" s="17">
        <v>0.48264962157792501</v>
      </c>
      <c r="R151" s="17">
        <v>0.51451527472762104</v>
      </c>
      <c r="S151" s="17"/>
      <c r="T151" s="17">
        <v>0.43885981078679198</v>
      </c>
      <c r="U151" s="17">
        <v>0.52099360349461799</v>
      </c>
      <c r="V151" s="17">
        <v>0.537573892746953</v>
      </c>
      <c r="W151" s="17">
        <v>0.46335798337126499</v>
      </c>
      <c r="X151" s="17"/>
      <c r="Y151" s="17">
        <v>0.48552311009681198</v>
      </c>
      <c r="Z151" s="17">
        <v>0.57457210242047596</v>
      </c>
      <c r="AA151" s="17">
        <v>0.51050260833679495</v>
      </c>
      <c r="AB151" s="17">
        <v>0.54343576422345996</v>
      </c>
      <c r="AC151" s="17">
        <v>0.37679650917589202</v>
      </c>
      <c r="AD151" s="17">
        <v>0.31064226018375801</v>
      </c>
      <c r="AE151" s="17"/>
      <c r="AF151" s="17" t="s">
        <v>63</v>
      </c>
      <c r="AG151" s="17"/>
      <c r="AH151" s="17">
        <v>0.49252262092699001</v>
      </c>
      <c r="AI151" s="17"/>
      <c r="AJ151" s="17">
        <v>0.44052331551453</v>
      </c>
      <c r="AK151" s="17">
        <v>0.53992025884695005</v>
      </c>
      <c r="AL151" s="17">
        <v>0.50852929304289796</v>
      </c>
      <c r="AM151" s="17">
        <v>0.53632593936718898</v>
      </c>
      <c r="AN151" s="17">
        <v>0.38329247219863999</v>
      </c>
      <c r="AO151" s="17">
        <v>0.58180966148235602</v>
      </c>
      <c r="AP151" s="17">
        <v>0.340725152247629</v>
      </c>
      <c r="AQ151" s="17">
        <v>0.52597163100752498</v>
      </c>
    </row>
    <row r="152" spans="2:43" x14ac:dyDescent="0.35">
      <c r="B152" t="s">
        <v>137</v>
      </c>
      <c r="C152" s="17">
        <v>0.152828446822591</v>
      </c>
      <c r="D152" s="17">
        <v>0.158376043106284</v>
      </c>
      <c r="E152" s="17">
        <v>0.14646896686602101</v>
      </c>
      <c r="F152" s="17"/>
      <c r="G152" s="17">
        <v>0.212064627527428</v>
      </c>
      <c r="H152" s="17">
        <v>0.12506856406945099</v>
      </c>
      <c r="I152" s="17">
        <v>0.138092508721888</v>
      </c>
      <c r="J152" s="17">
        <v>8.1820101452489899E-2</v>
      </c>
      <c r="K152" s="17">
        <v>0.15540587937491701</v>
      </c>
      <c r="L152" s="17">
        <v>0.20392153151592299</v>
      </c>
      <c r="M152" s="17"/>
      <c r="N152" s="17">
        <v>0.249964012419639</v>
      </c>
      <c r="O152" s="17">
        <v>0.15616513889445699</v>
      </c>
      <c r="P152" s="17">
        <v>0.12178251945210899</v>
      </c>
      <c r="Q152" s="17">
        <v>0.148474583217378</v>
      </c>
      <c r="R152" s="17">
        <v>0.15470400596828601</v>
      </c>
      <c r="S152" s="17"/>
      <c r="T152" s="17">
        <v>0.175902677702513</v>
      </c>
      <c r="U152" s="17">
        <v>0.14407717167400499</v>
      </c>
      <c r="V152" s="17">
        <v>0.11062953331139699</v>
      </c>
      <c r="W152" s="17">
        <v>0.192553487186128</v>
      </c>
      <c r="X152" s="17"/>
      <c r="Y152" s="17">
        <v>0.15271004304505501</v>
      </c>
      <c r="Z152" s="17">
        <v>0.113352508855082</v>
      </c>
      <c r="AA152" s="17">
        <v>0.16812787480117999</v>
      </c>
      <c r="AB152" s="17">
        <v>0.124495718187559</v>
      </c>
      <c r="AC152" s="17">
        <v>0.137876438541672</v>
      </c>
      <c r="AD152" s="17">
        <v>0.23687927176151399</v>
      </c>
      <c r="AE152" s="17"/>
      <c r="AF152" s="17" t="s">
        <v>63</v>
      </c>
      <c r="AG152" s="17"/>
      <c r="AH152" s="17">
        <v>0.152828446822591</v>
      </c>
      <c r="AI152" s="17"/>
      <c r="AJ152" s="17">
        <v>0.18722489478291901</v>
      </c>
      <c r="AK152" s="17">
        <v>0.133761526679882</v>
      </c>
      <c r="AL152" s="17">
        <v>0.16671039600415799</v>
      </c>
      <c r="AM152" s="17">
        <v>0.147435507958219</v>
      </c>
      <c r="AN152" s="17">
        <v>7.69373191877602E-2</v>
      </c>
      <c r="AO152" s="17">
        <v>0.109604405986271</v>
      </c>
      <c r="AP152" s="17">
        <v>0.19215300917369599</v>
      </c>
      <c r="AQ152" s="17">
        <v>0.11007001105372401</v>
      </c>
    </row>
    <row r="153" spans="2:43" x14ac:dyDescent="0.35">
      <c r="B153" t="s">
        <v>138</v>
      </c>
      <c r="C153" s="17">
        <v>1.9489967570594902E-2</v>
      </c>
      <c r="D153" s="17">
        <v>2.4355117201094002E-2</v>
      </c>
      <c r="E153" s="17">
        <v>1.4779963919964501E-2</v>
      </c>
      <c r="F153" s="17"/>
      <c r="G153" s="17">
        <v>7.8376366049295501E-2</v>
      </c>
      <c r="H153" s="17">
        <v>1.2647787428122901E-2</v>
      </c>
      <c r="I153" s="17">
        <v>2.5932144859074999E-2</v>
      </c>
      <c r="J153" s="17">
        <v>2.54899290870025E-2</v>
      </c>
      <c r="K153" s="17">
        <v>0</v>
      </c>
      <c r="L153" s="17">
        <v>3.1630514327831501E-3</v>
      </c>
      <c r="M153" s="17"/>
      <c r="N153" s="17">
        <v>1.8895548322557101E-2</v>
      </c>
      <c r="O153" s="17">
        <v>1.0653866954200701E-2</v>
      </c>
      <c r="P153" s="17">
        <v>7.1763491544106E-3</v>
      </c>
      <c r="Q153" s="17">
        <v>2.4472803212159999E-2</v>
      </c>
      <c r="R153" s="17">
        <v>4.0838183845016397E-2</v>
      </c>
      <c r="S153" s="17"/>
      <c r="T153" s="17">
        <v>1.8356180577599902E-2</v>
      </c>
      <c r="U153" s="17">
        <v>1.55332436113228E-2</v>
      </c>
      <c r="V153" s="17">
        <v>2.58558477228302E-2</v>
      </c>
      <c r="W153" s="17">
        <v>1.7436341839343901E-2</v>
      </c>
      <c r="X153" s="17"/>
      <c r="Y153" s="17">
        <v>2.7586913670656899E-2</v>
      </c>
      <c r="Z153" s="17">
        <v>1.28975210619699E-2</v>
      </c>
      <c r="AA153" s="17">
        <v>6.3252161439972896E-3</v>
      </c>
      <c r="AB153" s="17">
        <v>2.0812456616950002E-2</v>
      </c>
      <c r="AC153" s="17">
        <v>3.1743430376024298E-2</v>
      </c>
      <c r="AD153" s="17">
        <v>0</v>
      </c>
      <c r="AE153" s="17"/>
      <c r="AF153" s="17" t="s">
        <v>63</v>
      </c>
      <c r="AG153" s="17"/>
      <c r="AH153" s="17">
        <v>1.9489967570594902E-2</v>
      </c>
      <c r="AI153" s="17"/>
      <c r="AJ153" s="17">
        <v>4.5234023102234802E-2</v>
      </c>
      <c r="AK153" s="17">
        <v>2.0051755065504499E-2</v>
      </c>
      <c r="AL153" s="17">
        <v>5.1486452607888604E-3</v>
      </c>
      <c r="AM153" s="17">
        <v>0</v>
      </c>
      <c r="AN153" s="17">
        <v>2.4981658834779201E-2</v>
      </c>
      <c r="AO153" s="17">
        <v>1.5288190672262799E-2</v>
      </c>
      <c r="AP153" s="17">
        <v>2.6626370019196301E-2</v>
      </c>
      <c r="AQ153" s="17">
        <v>0</v>
      </c>
    </row>
    <row r="154" spans="2:43" x14ac:dyDescent="0.35">
      <c r="B154" t="s">
        <v>139</v>
      </c>
      <c r="C154" s="17">
        <v>7.5599101949178002E-3</v>
      </c>
      <c r="D154" s="17">
        <v>4.42293860267507E-3</v>
      </c>
      <c r="E154" s="17">
        <v>1.0693014450399999E-2</v>
      </c>
      <c r="F154" s="17"/>
      <c r="G154" s="17">
        <v>0</v>
      </c>
      <c r="H154" s="17">
        <v>1.0275946849459301E-2</v>
      </c>
      <c r="I154" s="17">
        <v>2.1391431150882899E-2</v>
      </c>
      <c r="J154" s="17">
        <v>6.59749355547775E-3</v>
      </c>
      <c r="K154" s="17">
        <v>0</v>
      </c>
      <c r="L154" s="17">
        <v>4.7491498665683599E-3</v>
      </c>
      <c r="M154" s="17"/>
      <c r="N154" s="17">
        <v>0</v>
      </c>
      <c r="O154" s="17">
        <v>9.1362908461479694E-3</v>
      </c>
      <c r="P154" s="17">
        <v>0</v>
      </c>
      <c r="Q154" s="17">
        <v>1.3483769892507399E-2</v>
      </c>
      <c r="R154" s="17">
        <v>0</v>
      </c>
      <c r="S154" s="17"/>
      <c r="T154" s="17">
        <v>4.1109399193666896E-3</v>
      </c>
      <c r="U154" s="17">
        <v>8.2728933054855708E-3</v>
      </c>
      <c r="V154" s="17">
        <v>8.7107062691448404E-3</v>
      </c>
      <c r="W154" s="17">
        <v>1.20012614311078E-2</v>
      </c>
      <c r="X154" s="17"/>
      <c r="Y154" s="17">
        <v>9.3651519621897605E-3</v>
      </c>
      <c r="Z154" s="17">
        <v>1.10613832550278E-2</v>
      </c>
      <c r="AA154" s="17">
        <v>3.8950362916763E-3</v>
      </c>
      <c r="AB154" s="17">
        <v>0</v>
      </c>
      <c r="AC154" s="17">
        <v>0</v>
      </c>
      <c r="AD154" s="17">
        <v>4.2755438299255898E-2</v>
      </c>
      <c r="AE154" s="17"/>
      <c r="AF154" s="17" t="s">
        <v>63</v>
      </c>
      <c r="AG154" s="17"/>
      <c r="AH154" s="17">
        <v>7.5599101949178002E-3</v>
      </c>
      <c r="AI154" s="17"/>
      <c r="AJ154" s="17">
        <v>2.9916414585811602E-3</v>
      </c>
      <c r="AK154" s="17">
        <v>5.4111952373999597E-3</v>
      </c>
      <c r="AL154" s="17">
        <v>1.0943959277127E-2</v>
      </c>
      <c r="AM154" s="17">
        <v>1.23723329854705E-2</v>
      </c>
      <c r="AN154" s="17">
        <v>0</v>
      </c>
      <c r="AO154" s="17">
        <v>0</v>
      </c>
      <c r="AP154" s="17">
        <v>2.44831452663621E-2</v>
      </c>
      <c r="AQ154" s="17">
        <v>0</v>
      </c>
    </row>
    <row r="155" spans="2:43" x14ac:dyDescent="0.35">
      <c r="B155" t="s">
        <v>60</v>
      </c>
      <c r="C155" s="17">
        <v>2.2075102028591399E-2</v>
      </c>
      <c r="D155" s="17">
        <v>2.6278182359874398E-2</v>
      </c>
      <c r="E155" s="17">
        <v>1.8031079850341001E-2</v>
      </c>
      <c r="F155" s="17"/>
      <c r="G155" s="17">
        <v>4.9117593034632499E-2</v>
      </c>
      <c r="H155" s="17">
        <v>1.9889053258541799E-2</v>
      </c>
      <c r="I155" s="17">
        <v>6.5912332041654304E-3</v>
      </c>
      <c r="J155" s="17">
        <v>1.34298735929218E-2</v>
      </c>
      <c r="K155" s="17">
        <v>3.4098388056683603E-2</v>
      </c>
      <c r="L155" s="17">
        <v>2.1299025740048199E-2</v>
      </c>
      <c r="M155" s="17"/>
      <c r="N155" s="17">
        <v>3.7868870908731297E-2</v>
      </c>
      <c r="O155" s="17">
        <v>3.2354777794272503E-2</v>
      </c>
      <c r="P155" s="17">
        <v>6.6836738024409802E-3</v>
      </c>
      <c r="Q155" s="17">
        <v>6.8960669368164198E-3</v>
      </c>
      <c r="R155" s="17">
        <v>3.80018385057996E-2</v>
      </c>
      <c r="S155" s="17"/>
      <c r="T155" s="17">
        <v>2.1493520141968401E-2</v>
      </c>
      <c r="U155" s="17">
        <v>3.2000914836641699E-2</v>
      </c>
      <c r="V155" s="17">
        <v>9.3800741765431104E-3</v>
      </c>
      <c r="W155" s="17">
        <v>2.8877458998847399E-2</v>
      </c>
      <c r="X155" s="17"/>
      <c r="Y155" s="17">
        <v>1.08977378359688E-2</v>
      </c>
      <c r="Z155" s="17">
        <v>1.7287512142451701E-2</v>
      </c>
      <c r="AA155" s="17">
        <v>2.3372127024422502E-2</v>
      </c>
      <c r="AB155" s="17">
        <v>1.5204941937444399E-2</v>
      </c>
      <c r="AC155" s="17">
        <v>6.7288377632719498E-2</v>
      </c>
      <c r="AD155" s="17">
        <v>0.12600908416666801</v>
      </c>
      <c r="AE155" s="17"/>
      <c r="AF155" s="17" t="s">
        <v>63</v>
      </c>
      <c r="AG155" s="17"/>
      <c r="AH155" s="17">
        <v>2.2075102028591399E-2</v>
      </c>
      <c r="AI155" s="17"/>
      <c r="AJ155" s="17">
        <v>1.3887566450806599E-2</v>
      </c>
      <c r="AK155" s="17">
        <v>1.5501815440697E-2</v>
      </c>
      <c r="AL155" s="17">
        <v>1.1578578232644699E-2</v>
      </c>
      <c r="AM155" s="17">
        <v>1.73150157192462E-2</v>
      </c>
      <c r="AN155" s="17">
        <v>2.1735099018786098E-2</v>
      </c>
      <c r="AO155" s="17">
        <v>5.0631013254861898E-2</v>
      </c>
      <c r="AP155" s="17">
        <v>1.02375770607687E-2</v>
      </c>
      <c r="AQ155" s="17">
        <v>0.109419819372992</v>
      </c>
    </row>
    <row r="156" spans="2:43"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row>
    <row r="157" spans="2:43" x14ac:dyDescent="0.35">
      <c r="B157" s="6" t="s">
        <v>143</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row>
    <row r="158" spans="2:43" x14ac:dyDescent="0.35">
      <c r="B158" s="24" t="s">
        <v>122</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row>
    <row r="159" spans="2:43" x14ac:dyDescent="0.35">
      <c r="B159" t="s">
        <v>135</v>
      </c>
      <c r="C159" s="17">
        <v>0.20225652515662901</v>
      </c>
      <c r="D159" s="17">
        <v>0.19723254150165001</v>
      </c>
      <c r="E159" s="17">
        <v>0.208182873714299</v>
      </c>
      <c r="F159" s="17"/>
      <c r="G159" s="17">
        <v>0.25031643889781102</v>
      </c>
      <c r="H159" s="17">
        <v>0.27608158228211499</v>
      </c>
      <c r="I159" s="17">
        <v>0.239762164730628</v>
      </c>
      <c r="J159" s="17">
        <v>0.161866949682899</v>
      </c>
      <c r="K159" s="17">
        <v>0.15616476314182801</v>
      </c>
      <c r="L159" s="17">
        <v>0.15739601399042899</v>
      </c>
      <c r="M159" s="17"/>
      <c r="N159" s="17">
        <v>0.26257236508902398</v>
      </c>
      <c r="O159" s="17">
        <v>0.207250632627242</v>
      </c>
      <c r="P159" s="17">
        <v>0.24174578966968299</v>
      </c>
      <c r="Q159" s="17">
        <v>0.18362271704792599</v>
      </c>
      <c r="R159" s="17">
        <v>0.18068241848573399</v>
      </c>
      <c r="S159" s="17"/>
      <c r="T159" s="17">
        <v>0.21256242105496201</v>
      </c>
      <c r="U159" s="17">
        <v>0.18479316718456201</v>
      </c>
      <c r="V159" s="17">
        <v>0.21668047698901399</v>
      </c>
      <c r="W159" s="17">
        <v>0.18861034851702699</v>
      </c>
      <c r="X159" s="17"/>
      <c r="Y159" s="17">
        <v>0.21330791503712801</v>
      </c>
      <c r="Z159" s="17">
        <v>0.17714693631466899</v>
      </c>
      <c r="AA159" s="17">
        <v>0.18716874707223699</v>
      </c>
      <c r="AB159" s="17">
        <v>0.24438720343495601</v>
      </c>
      <c r="AC159" s="17">
        <v>0.21881115434173201</v>
      </c>
      <c r="AD159" s="17">
        <v>0.14324172146941799</v>
      </c>
      <c r="AE159" s="17"/>
      <c r="AF159" s="17" t="s">
        <v>63</v>
      </c>
      <c r="AG159" s="17"/>
      <c r="AH159" s="17">
        <v>0.20225652515662901</v>
      </c>
      <c r="AI159" s="17"/>
      <c r="AJ159" s="17">
        <v>0.229214559187776</v>
      </c>
      <c r="AK159" s="17">
        <v>0.18546776070551499</v>
      </c>
      <c r="AL159" s="17">
        <v>0.19590796245620201</v>
      </c>
      <c r="AM159" s="17">
        <v>0.155028175475664</v>
      </c>
      <c r="AN159" s="17">
        <v>0.30423023319082498</v>
      </c>
      <c r="AO159" s="17">
        <v>0.132768986434433</v>
      </c>
      <c r="AP159" s="17">
        <v>0.27422859029271501</v>
      </c>
      <c r="AQ159" s="17">
        <v>0.25084766974829698</v>
      </c>
    </row>
    <row r="160" spans="2:43" x14ac:dyDescent="0.35">
      <c r="B160" t="s">
        <v>136</v>
      </c>
      <c r="C160" s="17">
        <v>0.48885256543330902</v>
      </c>
      <c r="D160" s="17">
        <v>0.46950894372419799</v>
      </c>
      <c r="E160" s="17">
        <v>0.50867256407721595</v>
      </c>
      <c r="F160" s="17"/>
      <c r="G160" s="17">
        <v>0.42360247597551498</v>
      </c>
      <c r="H160" s="17">
        <v>0.44850732609814598</v>
      </c>
      <c r="I160" s="17">
        <v>0.45010270862056201</v>
      </c>
      <c r="J160" s="17">
        <v>0.63009731273827996</v>
      </c>
      <c r="K160" s="17">
        <v>0.53468242607225402</v>
      </c>
      <c r="L160" s="17">
        <v>0.450134436815812</v>
      </c>
      <c r="M160" s="17"/>
      <c r="N160" s="17">
        <v>0.28302938579216302</v>
      </c>
      <c r="O160" s="17">
        <v>0.53813824568697899</v>
      </c>
      <c r="P160" s="17">
        <v>0.47828845875682802</v>
      </c>
      <c r="Q160" s="17">
        <v>0.45432809031508098</v>
      </c>
      <c r="R160" s="17">
        <v>0.51172181457394394</v>
      </c>
      <c r="S160" s="17"/>
      <c r="T160" s="17">
        <v>0.48518124275354602</v>
      </c>
      <c r="U160" s="17">
        <v>0.50322497361446095</v>
      </c>
      <c r="V160" s="17">
        <v>0.490145828198922</v>
      </c>
      <c r="W160" s="17">
        <v>0.48630520240441699</v>
      </c>
      <c r="X160" s="17"/>
      <c r="Y160" s="17">
        <v>0.50718751789817196</v>
      </c>
      <c r="Z160" s="17">
        <v>0.53534536558975998</v>
      </c>
      <c r="AA160" s="17">
        <v>0.44502558683159399</v>
      </c>
      <c r="AB160" s="17">
        <v>0.539788391811164</v>
      </c>
      <c r="AC160" s="17">
        <v>0.42000200279272798</v>
      </c>
      <c r="AD160" s="17">
        <v>0.47687222489806302</v>
      </c>
      <c r="AE160" s="17"/>
      <c r="AF160" s="17" t="s">
        <v>63</v>
      </c>
      <c r="AG160" s="17"/>
      <c r="AH160" s="17">
        <v>0.48885256543330902</v>
      </c>
      <c r="AI160" s="17"/>
      <c r="AJ160" s="17">
        <v>0.45268495087377397</v>
      </c>
      <c r="AK160" s="17">
        <v>0.504724390207832</v>
      </c>
      <c r="AL160" s="17">
        <v>0.44208585576120502</v>
      </c>
      <c r="AM160" s="17">
        <v>0.56804052009518702</v>
      </c>
      <c r="AN160" s="17">
        <v>0.50066432218689305</v>
      </c>
      <c r="AO160" s="17">
        <v>0.58485440656144405</v>
      </c>
      <c r="AP160" s="17">
        <v>0.41161450428216201</v>
      </c>
      <c r="AQ160" s="17">
        <v>0.41982013365957399</v>
      </c>
    </row>
    <row r="161" spans="2:43" x14ac:dyDescent="0.35">
      <c r="B161" t="s">
        <v>137</v>
      </c>
      <c r="C161" s="17">
        <v>0.26669246575660899</v>
      </c>
      <c r="D161" s="17">
        <v>0.28485775876191799</v>
      </c>
      <c r="E161" s="17">
        <v>0.24842019574523</v>
      </c>
      <c r="F161" s="17"/>
      <c r="G161" s="17">
        <v>0.254087881118431</v>
      </c>
      <c r="H161" s="17">
        <v>0.22808714431640001</v>
      </c>
      <c r="I161" s="17">
        <v>0.26083020204838397</v>
      </c>
      <c r="J161" s="17">
        <v>0.18373691898260799</v>
      </c>
      <c r="K161" s="17">
        <v>0.262840180607815</v>
      </c>
      <c r="L161" s="17">
        <v>0.36146320744906202</v>
      </c>
      <c r="M161" s="17"/>
      <c r="N161" s="17">
        <v>0.39393245700327201</v>
      </c>
      <c r="O161" s="17">
        <v>0.20363154641043699</v>
      </c>
      <c r="P161" s="17">
        <v>0.25945110463675097</v>
      </c>
      <c r="Q161" s="17">
        <v>0.32697794470255298</v>
      </c>
      <c r="R161" s="17">
        <v>0.25785965782411202</v>
      </c>
      <c r="S161" s="17"/>
      <c r="T161" s="17">
        <v>0.24209078783518301</v>
      </c>
      <c r="U161" s="17">
        <v>0.281312901886695</v>
      </c>
      <c r="V161" s="17">
        <v>0.27323372643350902</v>
      </c>
      <c r="W161" s="17">
        <v>0.27409752798518999</v>
      </c>
      <c r="X161" s="17"/>
      <c r="Y161" s="17">
        <v>0.24649328036336601</v>
      </c>
      <c r="Z161" s="17">
        <v>0.24698803256910601</v>
      </c>
      <c r="AA161" s="17">
        <v>0.33378906310601802</v>
      </c>
      <c r="AB161" s="17">
        <v>0.188088707183964</v>
      </c>
      <c r="AC161" s="17">
        <v>0.28212134533118</v>
      </c>
      <c r="AD161" s="17">
        <v>0.13052796230722499</v>
      </c>
      <c r="AE161" s="17"/>
      <c r="AF161" s="17" t="s">
        <v>63</v>
      </c>
      <c r="AG161" s="17"/>
      <c r="AH161" s="17">
        <v>0.26669246575660899</v>
      </c>
      <c r="AI161" s="17"/>
      <c r="AJ161" s="17">
        <v>0.27028650424755701</v>
      </c>
      <c r="AK161" s="17">
        <v>0.26416035383485098</v>
      </c>
      <c r="AL161" s="17">
        <v>0.31459624233771799</v>
      </c>
      <c r="AM161" s="17">
        <v>0.23882297930159499</v>
      </c>
      <c r="AN161" s="17">
        <v>0.17176818070501401</v>
      </c>
      <c r="AO161" s="17">
        <v>0.26384338840004301</v>
      </c>
      <c r="AP161" s="17">
        <v>0.30202461330880598</v>
      </c>
      <c r="AQ161" s="17">
        <v>0.22116676795503101</v>
      </c>
    </row>
    <row r="162" spans="2:43" x14ac:dyDescent="0.35">
      <c r="B162" t="s">
        <v>138</v>
      </c>
      <c r="C162" s="17">
        <v>1.7851057349994402E-2</v>
      </c>
      <c r="D162" s="17">
        <v>1.52464710578262E-2</v>
      </c>
      <c r="E162" s="17">
        <v>1.8955274582675801E-2</v>
      </c>
      <c r="F162" s="17"/>
      <c r="G162" s="17">
        <v>1.7395973862304001E-2</v>
      </c>
      <c r="H162" s="17">
        <v>2.9692670332498099E-2</v>
      </c>
      <c r="I162" s="17">
        <v>3.1264592600595997E-2</v>
      </c>
      <c r="J162" s="17">
        <v>1.1755906618337199E-2</v>
      </c>
      <c r="K162" s="17">
        <v>5.4036979599238798E-3</v>
      </c>
      <c r="L162" s="17">
        <v>1.1913361661048E-2</v>
      </c>
      <c r="M162" s="17"/>
      <c r="N162" s="17">
        <v>0</v>
      </c>
      <c r="O162" s="17">
        <v>2.47830333176659E-2</v>
      </c>
      <c r="P162" s="17">
        <v>2.05146469367374E-2</v>
      </c>
      <c r="Q162" s="17">
        <v>9.7133914697932495E-3</v>
      </c>
      <c r="R162" s="17">
        <v>2.10118107388335E-2</v>
      </c>
      <c r="S162" s="17"/>
      <c r="T162" s="17">
        <v>2.29387620436774E-2</v>
      </c>
      <c r="U162" s="17">
        <v>1.45584651504622E-2</v>
      </c>
      <c r="V162" s="17">
        <v>1.1029046625888101E-2</v>
      </c>
      <c r="W162" s="17">
        <v>2.1893931955168401E-2</v>
      </c>
      <c r="X162" s="17"/>
      <c r="Y162" s="17">
        <v>1.9973805571230501E-2</v>
      </c>
      <c r="Z162" s="17">
        <v>1.7670776623972699E-2</v>
      </c>
      <c r="AA162" s="17">
        <v>1.17515759837079E-2</v>
      </c>
      <c r="AB162" s="17">
        <v>2.7735697569915799E-2</v>
      </c>
      <c r="AC162" s="17">
        <v>2.5131476009736101E-2</v>
      </c>
      <c r="AD162" s="17">
        <v>0</v>
      </c>
      <c r="AE162" s="17"/>
      <c r="AF162" s="17" t="s">
        <v>63</v>
      </c>
      <c r="AG162" s="17"/>
      <c r="AH162" s="17">
        <v>1.7851057349994402E-2</v>
      </c>
      <c r="AI162" s="17"/>
      <c r="AJ162" s="17">
        <v>2.2182176599714599E-2</v>
      </c>
      <c r="AK162" s="17">
        <v>1.60025733409184E-2</v>
      </c>
      <c r="AL162" s="17">
        <v>2.75390017512568E-2</v>
      </c>
      <c r="AM162" s="17">
        <v>1.44071067310863E-2</v>
      </c>
      <c r="AN162" s="17">
        <v>2.3337263917268099E-2</v>
      </c>
      <c r="AO162" s="17">
        <v>0</v>
      </c>
      <c r="AP162" s="17">
        <v>0</v>
      </c>
      <c r="AQ162" s="17">
        <v>4.5231489417866297E-2</v>
      </c>
    </row>
    <row r="163" spans="2:43" x14ac:dyDescent="0.35">
      <c r="B163" t="s">
        <v>139</v>
      </c>
      <c r="C163" s="17">
        <v>1.18207693368619E-2</v>
      </c>
      <c r="D163" s="17">
        <v>1.8136699397345801E-2</v>
      </c>
      <c r="E163" s="17">
        <v>5.6418350880793203E-3</v>
      </c>
      <c r="F163" s="17"/>
      <c r="G163" s="17">
        <v>2.7504231875491201E-2</v>
      </c>
      <c r="H163" s="17">
        <v>1.2647787428122901E-2</v>
      </c>
      <c r="I163" s="17">
        <v>1.1449098795663601E-2</v>
      </c>
      <c r="J163" s="17">
        <v>1.25429119778758E-2</v>
      </c>
      <c r="K163" s="17">
        <v>1.3421643023315799E-2</v>
      </c>
      <c r="L163" s="17">
        <v>3.54151789078181E-3</v>
      </c>
      <c r="M163" s="17"/>
      <c r="N163" s="17">
        <v>0</v>
      </c>
      <c r="O163" s="17">
        <v>1.57316571940921E-2</v>
      </c>
      <c r="P163" s="17">
        <v>0</v>
      </c>
      <c r="Q163" s="17">
        <v>1.5087184955973399E-2</v>
      </c>
      <c r="R163" s="17">
        <v>9.0177337721495995E-3</v>
      </c>
      <c r="S163" s="17"/>
      <c r="T163" s="17">
        <v>1.1095402180062001E-2</v>
      </c>
      <c r="U163" s="17">
        <v>1.61104921638206E-2</v>
      </c>
      <c r="V163" s="17">
        <v>2.7210238566328301E-3</v>
      </c>
      <c r="W163" s="17">
        <v>1.20012614311078E-2</v>
      </c>
      <c r="X163" s="17"/>
      <c r="Y163" s="17">
        <v>1.1082888136295301E-2</v>
      </c>
      <c r="Z163" s="17">
        <v>1.28975210619699E-2</v>
      </c>
      <c r="AA163" s="17">
        <v>7.7735404597983398E-3</v>
      </c>
      <c r="AB163" s="17">
        <v>0</v>
      </c>
      <c r="AC163" s="17">
        <v>1.68181168926686E-2</v>
      </c>
      <c r="AD163" s="17">
        <v>8.3960303388330895E-2</v>
      </c>
      <c r="AE163" s="17"/>
      <c r="AF163" s="17" t="s">
        <v>63</v>
      </c>
      <c r="AG163" s="17"/>
      <c r="AH163" s="17">
        <v>1.18207693368619E-2</v>
      </c>
      <c r="AI163" s="17"/>
      <c r="AJ163" s="17">
        <v>2.0271923094542999E-2</v>
      </c>
      <c r="AK163" s="17">
        <v>1.38613248475273E-2</v>
      </c>
      <c r="AL163" s="17">
        <v>8.2923594609738902E-3</v>
      </c>
      <c r="AM163" s="17">
        <v>1.2895200146653799E-2</v>
      </c>
      <c r="AN163" s="17">
        <v>0</v>
      </c>
      <c r="AO163" s="17">
        <v>0</v>
      </c>
      <c r="AP163" s="17">
        <v>1.2132292116317001E-2</v>
      </c>
      <c r="AQ163" s="17">
        <v>0</v>
      </c>
    </row>
    <row r="164" spans="2:43" x14ac:dyDescent="0.35">
      <c r="B164" t="s">
        <v>60</v>
      </c>
      <c r="C164" s="17">
        <v>1.25266169665976E-2</v>
      </c>
      <c r="D164" s="17">
        <v>1.5017585557062001E-2</v>
      </c>
      <c r="E164" s="17">
        <v>1.01272567924998E-2</v>
      </c>
      <c r="F164" s="17"/>
      <c r="G164" s="17">
        <v>2.7092998270449201E-2</v>
      </c>
      <c r="H164" s="17">
        <v>4.9834895427181098E-3</v>
      </c>
      <c r="I164" s="17">
        <v>6.5912332041654304E-3</v>
      </c>
      <c r="J164" s="17">
        <v>0</v>
      </c>
      <c r="K164" s="17">
        <v>2.7487289194862801E-2</v>
      </c>
      <c r="L164" s="17">
        <v>1.55514621928672E-2</v>
      </c>
      <c r="M164" s="17"/>
      <c r="N164" s="17">
        <v>6.0465792115541102E-2</v>
      </c>
      <c r="O164" s="17">
        <v>1.0464884763583499E-2</v>
      </c>
      <c r="P164" s="17">
        <v>0</v>
      </c>
      <c r="Q164" s="17">
        <v>1.0270671508673E-2</v>
      </c>
      <c r="R164" s="17">
        <v>1.9706564605227701E-2</v>
      </c>
      <c r="S164" s="17"/>
      <c r="T164" s="17">
        <v>2.61313841325704E-2</v>
      </c>
      <c r="U164" s="17">
        <v>0</v>
      </c>
      <c r="V164" s="17">
        <v>6.1898978960341199E-3</v>
      </c>
      <c r="W164" s="17">
        <v>1.7091727707089801E-2</v>
      </c>
      <c r="X164" s="17"/>
      <c r="Y164" s="17">
        <v>1.9545929938082599E-3</v>
      </c>
      <c r="Z164" s="17">
        <v>9.9513678405229004E-3</v>
      </c>
      <c r="AA164" s="17">
        <v>1.4491486546644901E-2</v>
      </c>
      <c r="AB164" s="17">
        <v>0</v>
      </c>
      <c r="AC164" s="17">
        <v>3.7115904631955098E-2</v>
      </c>
      <c r="AD164" s="17">
        <v>0.165397787936963</v>
      </c>
      <c r="AE164" s="17"/>
      <c r="AF164" s="17" t="s">
        <v>63</v>
      </c>
      <c r="AG164" s="17"/>
      <c r="AH164" s="17">
        <v>1.25266169665976E-2</v>
      </c>
      <c r="AI164" s="17"/>
      <c r="AJ164" s="17">
        <v>5.3598859966343601E-3</v>
      </c>
      <c r="AK164" s="17">
        <v>1.5783597063356001E-2</v>
      </c>
      <c r="AL164" s="17">
        <v>1.1578578232644699E-2</v>
      </c>
      <c r="AM164" s="17">
        <v>1.0806018249814101E-2</v>
      </c>
      <c r="AN164" s="17">
        <v>0</v>
      </c>
      <c r="AO164" s="17">
        <v>1.8533218604079801E-2</v>
      </c>
      <c r="AP164" s="17">
        <v>0</v>
      </c>
      <c r="AQ164" s="17">
        <v>6.2933939219231405E-2</v>
      </c>
    </row>
    <row r="165" spans="2:43"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row>
    <row r="166" spans="2:43" x14ac:dyDescent="0.35">
      <c r="B166" s="6" t="s">
        <v>144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row>
    <row r="167" spans="2:43" x14ac:dyDescent="0.35">
      <c r="B167" s="24" t="s">
        <v>122</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row>
    <row r="168" spans="2:43" x14ac:dyDescent="0.35">
      <c r="B168" t="s">
        <v>135</v>
      </c>
      <c r="C168" s="17">
        <v>0.14208503920368201</v>
      </c>
      <c r="D168" s="17">
        <v>0.121819438269202</v>
      </c>
      <c r="E168" s="17">
        <v>0.16277119944169299</v>
      </c>
      <c r="F168" s="17"/>
      <c r="G168" s="17">
        <v>0.15478623132118099</v>
      </c>
      <c r="H168" s="17">
        <v>0.233719246567266</v>
      </c>
      <c r="I168" s="17">
        <v>0.140585998832604</v>
      </c>
      <c r="J168" s="17">
        <v>0.12376954528978901</v>
      </c>
      <c r="K168" s="17">
        <v>0.12217376912384501</v>
      </c>
      <c r="L168" s="17">
        <v>9.4304595574553896E-2</v>
      </c>
      <c r="M168" s="17"/>
      <c r="N168" s="17">
        <v>0.28315706478082597</v>
      </c>
      <c r="O168" s="17">
        <v>0.145158184677672</v>
      </c>
      <c r="P168" s="17">
        <v>0.14837754108078399</v>
      </c>
      <c r="Q168" s="17">
        <v>0.127068819053966</v>
      </c>
      <c r="R168" s="17">
        <v>0.12316566476678099</v>
      </c>
      <c r="S168" s="17"/>
      <c r="T168" s="17">
        <v>0.182054103325822</v>
      </c>
      <c r="U168" s="17">
        <v>0.13118082347785701</v>
      </c>
      <c r="V168" s="17">
        <v>0.138201420855282</v>
      </c>
      <c r="W168" s="17">
        <v>0.102036287594698</v>
      </c>
      <c r="X168" s="17"/>
      <c r="Y168" s="17">
        <v>0.13853285085288</v>
      </c>
      <c r="Z168" s="17">
        <v>0.155279675504643</v>
      </c>
      <c r="AA168" s="17">
        <v>0.12242267730801901</v>
      </c>
      <c r="AB168" s="17">
        <v>0.22855849276957199</v>
      </c>
      <c r="AC168" s="17">
        <v>0.162901180811069</v>
      </c>
      <c r="AD168" s="17">
        <v>0.106515010297345</v>
      </c>
      <c r="AE168" s="17"/>
      <c r="AF168" s="17" t="s">
        <v>63</v>
      </c>
      <c r="AG168" s="17"/>
      <c r="AH168" s="17">
        <v>0.14208503920368201</v>
      </c>
      <c r="AI168" s="17"/>
      <c r="AJ168" s="17">
        <v>0.16517093913240699</v>
      </c>
      <c r="AK168" s="17">
        <v>0.12745114376580299</v>
      </c>
      <c r="AL168" s="17">
        <v>0.14717528956002199</v>
      </c>
      <c r="AM168" s="17">
        <v>8.3388090123291306E-2</v>
      </c>
      <c r="AN168" s="17">
        <v>0.25696192438576398</v>
      </c>
      <c r="AO168" s="17">
        <v>0.108199285745846</v>
      </c>
      <c r="AP168" s="17">
        <v>0.22958952039004399</v>
      </c>
      <c r="AQ168" s="17">
        <v>0.10342536594405401</v>
      </c>
    </row>
    <row r="169" spans="2:43" x14ac:dyDescent="0.35">
      <c r="B169" t="s">
        <v>136</v>
      </c>
      <c r="C169" s="17">
        <v>0.50706810150482395</v>
      </c>
      <c r="D169" s="17">
        <v>0.53485469461812096</v>
      </c>
      <c r="E169" s="17">
        <v>0.478832891357591</v>
      </c>
      <c r="F169" s="17"/>
      <c r="G169" s="17">
        <v>0.45198586423148501</v>
      </c>
      <c r="H169" s="17">
        <v>0.53446929493373196</v>
      </c>
      <c r="I169" s="17">
        <v>0.53837583985444004</v>
      </c>
      <c r="J169" s="17">
        <v>0.58621019559101595</v>
      </c>
      <c r="K169" s="17">
        <v>0.48057209614923502</v>
      </c>
      <c r="L169" s="17">
        <v>0.45218006848490799</v>
      </c>
      <c r="M169" s="17"/>
      <c r="N169" s="17">
        <v>0.28826918819275499</v>
      </c>
      <c r="O169" s="17">
        <v>0.54251082644931803</v>
      </c>
      <c r="P169" s="17">
        <v>0.503614856236274</v>
      </c>
      <c r="Q169" s="17">
        <v>0.47781398869122499</v>
      </c>
      <c r="R169" s="17">
        <v>0.54956194137286996</v>
      </c>
      <c r="S169" s="17"/>
      <c r="T169" s="17">
        <v>0.48410343175354498</v>
      </c>
      <c r="U169" s="17">
        <v>0.50281487357288501</v>
      </c>
      <c r="V169" s="17">
        <v>0.51988808030114997</v>
      </c>
      <c r="W169" s="17">
        <v>0.54015109525405303</v>
      </c>
      <c r="X169" s="17"/>
      <c r="Y169" s="17">
        <v>0.52244215876293298</v>
      </c>
      <c r="Z169" s="17">
        <v>0.57135333472612004</v>
      </c>
      <c r="AA169" s="17">
        <v>0.44972974632659202</v>
      </c>
      <c r="AB169" s="17">
        <v>0.51934324724542003</v>
      </c>
      <c r="AC169" s="17">
        <v>0.48761406279713299</v>
      </c>
      <c r="AD169" s="17">
        <v>0.57348619684060997</v>
      </c>
      <c r="AE169" s="17"/>
      <c r="AF169" s="17" t="s">
        <v>63</v>
      </c>
      <c r="AG169" s="17"/>
      <c r="AH169" s="17">
        <v>0.50706810150482395</v>
      </c>
      <c r="AI169" s="17"/>
      <c r="AJ169" s="17">
        <v>0.48476204246332999</v>
      </c>
      <c r="AK169" s="17">
        <v>0.524513399803198</v>
      </c>
      <c r="AL169" s="17">
        <v>0.476525005575129</v>
      </c>
      <c r="AM169" s="17">
        <v>0.54658690362774798</v>
      </c>
      <c r="AN169" s="17">
        <v>0.53652721641419399</v>
      </c>
      <c r="AO169" s="17">
        <v>0.58512049787430298</v>
      </c>
      <c r="AP169" s="17">
        <v>0.40329361113266199</v>
      </c>
      <c r="AQ169" s="17">
        <v>0.51885197489343104</v>
      </c>
    </row>
    <row r="170" spans="2:43" x14ac:dyDescent="0.35">
      <c r="B170" t="s">
        <v>137</v>
      </c>
      <c r="C170" s="17">
        <v>0.28213063414849299</v>
      </c>
      <c r="D170" s="17">
        <v>0.26550318732995298</v>
      </c>
      <c r="E170" s="17">
        <v>0.298341715273443</v>
      </c>
      <c r="F170" s="17"/>
      <c r="G170" s="17">
        <v>0.295619415995654</v>
      </c>
      <c r="H170" s="17">
        <v>0.164239111779661</v>
      </c>
      <c r="I170" s="17">
        <v>0.24510941584646201</v>
      </c>
      <c r="J170" s="17">
        <v>0.24202606046801001</v>
      </c>
      <c r="K170" s="17">
        <v>0.34722613782294798</v>
      </c>
      <c r="L170" s="17">
        <v>0.37603423859024299</v>
      </c>
      <c r="M170" s="17"/>
      <c r="N170" s="17">
        <v>0.32719643965543299</v>
      </c>
      <c r="O170" s="17">
        <v>0.24255697900985801</v>
      </c>
      <c r="P170" s="17">
        <v>0.27718194877104602</v>
      </c>
      <c r="Q170" s="17">
        <v>0.32284491571495599</v>
      </c>
      <c r="R170" s="17">
        <v>0.28545489311195599</v>
      </c>
      <c r="S170" s="17"/>
      <c r="T170" s="17">
        <v>0.25320491399463801</v>
      </c>
      <c r="U170" s="17">
        <v>0.293797024703987</v>
      </c>
      <c r="V170" s="17">
        <v>0.29415656860040101</v>
      </c>
      <c r="W170" s="17">
        <v>0.29274149871922001</v>
      </c>
      <c r="X170" s="17"/>
      <c r="Y170" s="17">
        <v>0.27831063108349202</v>
      </c>
      <c r="Z170" s="17">
        <v>0.22021915278868801</v>
      </c>
      <c r="AA170" s="17">
        <v>0.33963852182454002</v>
      </c>
      <c r="AB170" s="17">
        <v>0.20736872366260301</v>
      </c>
      <c r="AC170" s="17">
        <v>0.27175150535029402</v>
      </c>
      <c r="AD170" s="17">
        <v>0.19664978570341901</v>
      </c>
      <c r="AE170" s="17"/>
      <c r="AF170" s="17" t="s">
        <v>63</v>
      </c>
      <c r="AG170" s="17"/>
      <c r="AH170" s="17">
        <v>0.28213063414849299</v>
      </c>
      <c r="AI170" s="17"/>
      <c r="AJ170" s="17">
        <v>0.28716062603928</v>
      </c>
      <c r="AK170" s="17">
        <v>0.29033039411156197</v>
      </c>
      <c r="AL170" s="17">
        <v>0.31092123413130501</v>
      </c>
      <c r="AM170" s="17">
        <v>0.28137307630969499</v>
      </c>
      <c r="AN170" s="17">
        <v>0.14671700469990001</v>
      </c>
      <c r="AO170" s="17">
        <v>0.22775687815159301</v>
      </c>
      <c r="AP170" s="17">
        <v>0.31870701536989099</v>
      </c>
      <c r="AQ170" s="17">
        <v>0.27023192819689601</v>
      </c>
    </row>
    <row r="171" spans="2:43" x14ac:dyDescent="0.35">
      <c r="B171" t="s">
        <v>138</v>
      </c>
      <c r="C171" s="17">
        <v>4.1697381045539099E-2</v>
      </c>
      <c r="D171" s="17">
        <v>5.0417245893958802E-2</v>
      </c>
      <c r="E171" s="17">
        <v>3.3287911626476499E-2</v>
      </c>
      <c r="F171" s="17"/>
      <c r="G171" s="17">
        <v>4.9493466649675202E-2</v>
      </c>
      <c r="H171" s="17">
        <v>5.7494528161485002E-2</v>
      </c>
      <c r="I171" s="17">
        <v>5.1810971073468E-2</v>
      </c>
      <c r="J171" s="17">
        <v>3.5807269830362698E-2</v>
      </c>
      <c r="K171" s="17">
        <v>2.2368242459505999E-2</v>
      </c>
      <c r="L171" s="17">
        <v>3.54151931640036E-2</v>
      </c>
      <c r="M171" s="17"/>
      <c r="N171" s="17">
        <v>2.2015966932887099E-2</v>
      </c>
      <c r="O171" s="17">
        <v>4.33233724565125E-2</v>
      </c>
      <c r="P171" s="17">
        <v>5.7400286371500998E-2</v>
      </c>
      <c r="Q171" s="17">
        <v>4.2259796982018497E-2</v>
      </c>
      <c r="R171" s="17">
        <v>2.9054498922380299E-2</v>
      </c>
      <c r="S171" s="17"/>
      <c r="T171" s="17">
        <v>3.9046554048915799E-2</v>
      </c>
      <c r="U171" s="17">
        <v>3.9542292173730099E-2</v>
      </c>
      <c r="V171" s="17">
        <v>3.4127983710731002E-2</v>
      </c>
      <c r="W171" s="17">
        <v>5.3473359319744999E-2</v>
      </c>
      <c r="X171" s="17"/>
      <c r="Y171" s="17">
        <v>4.6048439130109801E-2</v>
      </c>
      <c r="Z171" s="17">
        <v>5.3147836980549701E-2</v>
      </c>
      <c r="AA171" s="17">
        <v>4.1070349591767599E-2</v>
      </c>
      <c r="AB171" s="17">
        <v>2.9524594384960801E-2</v>
      </c>
      <c r="AC171" s="17">
        <v>0</v>
      </c>
      <c r="AD171" s="17">
        <v>8.3960303388330895E-2</v>
      </c>
      <c r="AE171" s="17"/>
      <c r="AF171" s="17" t="s">
        <v>63</v>
      </c>
      <c r="AG171" s="17"/>
      <c r="AH171" s="17">
        <v>4.1697381045539099E-2</v>
      </c>
      <c r="AI171" s="17"/>
      <c r="AJ171" s="17">
        <v>4.12146047387877E-2</v>
      </c>
      <c r="AK171" s="17">
        <v>1.8752462415718901E-2</v>
      </c>
      <c r="AL171" s="17">
        <v>2.9786875723644201E-2</v>
      </c>
      <c r="AM171" s="17">
        <v>6.4230553247673502E-2</v>
      </c>
      <c r="AN171" s="17">
        <v>2.3337263917268099E-2</v>
      </c>
      <c r="AO171" s="17">
        <v>4.92210368110029E-2</v>
      </c>
      <c r="AP171" s="17">
        <v>3.7417630917201697E-2</v>
      </c>
      <c r="AQ171" s="17">
        <v>0.10749073096561899</v>
      </c>
    </row>
    <row r="172" spans="2:43" x14ac:dyDescent="0.35">
      <c r="B172" t="s">
        <v>139</v>
      </c>
      <c r="C172" s="17">
        <v>7.4808617235819297E-3</v>
      </c>
      <c r="D172" s="17">
        <v>6.1216149159762203E-3</v>
      </c>
      <c r="E172" s="17">
        <v>8.8585256580942396E-3</v>
      </c>
      <c r="F172" s="17"/>
      <c r="G172" s="17">
        <v>8.0974678944846293E-3</v>
      </c>
      <c r="H172" s="17">
        <v>5.0943290151388102E-3</v>
      </c>
      <c r="I172" s="17">
        <v>5.1148785027731996E-3</v>
      </c>
      <c r="J172" s="17">
        <v>6.59749355547775E-3</v>
      </c>
      <c r="K172" s="17">
        <v>8.3075859464608309E-3</v>
      </c>
      <c r="L172" s="17">
        <v>1.0618456759095099E-2</v>
      </c>
      <c r="M172" s="17"/>
      <c r="N172" s="17">
        <v>1.8895548322557101E-2</v>
      </c>
      <c r="O172" s="17">
        <v>4.6963304736597497E-3</v>
      </c>
      <c r="P172" s="17">
        <v>6.4820365143161704E-3</v>
      </c>
      <c r="Q172" s="17">
        <v>1.0133444575295501E-2</v>
      </c>
      <c r="R172" s="17">
        <v>6.3737211669442099E-3</v>
      </c>
      <c r="S172" s="17"/>
      <c r="T172" s="17">
        <v>3.9850170199956696E-3</v>
      </c>
      <c r="U172" s="17">
        <v>1.7023821790499001E-2</v>
      </c>
      <c r="V172" s="17">
        <v>3.6037361600741399E-3</v>
      </c>
      <c r="W172" s="17">
        <v>6.2019627992599803E-3</v>
      </c>
      <c r="X172" s="17"/>
      <c r="Y172" s="17">
        <v>6.1211320416065798E-3</v>
      </c>
      <c r="Z172" s="17">
        <v>0</v>
      </c>
      <c r="AA172" s="17">
        <v>1.4368120643302101E-2</v>
      </c>
      <c r="AB172" s="17">
        <v>0</v>
      </c>
      <c r="AC172" s="17">
        <v>1.1093081804084399E-2</v>
      </c>
      <c r="AD172" s="17">
        <v>0</v>
      </c>
      <c r="AE172" s="17"/>
      <c r="AF172" s="17" t="s">
        <v>63</v>
      </c>
      <c r="AG172" s="17"/>
      <c r="AH172" s="17">
        <v>7.4808617235819297E-3</v>
      </c>
      <c r="AI172" s="17"/>
      <c r="AJ172" s="17">
        <v>7.7549738327810699E-3</v>
      </c>
      <c r="AK172" s="17">
        <v>1.38613248475273E-2</v>
      </c>
      <c r="AL172" s="17">
        <v>1.1519461045618601E-2</v>
      </c>
      <c r="AM172" s="17">
        <v>7.0686436893874103E-3</v>
      </c>
      <c r="AN172" s="17">
        <v>0</v>
      </c>
      <c r="AO172" s="17">
        <v>0</v>
      </c>
      <c r="AP172" s="17">
        <v>0</v>
      </c>
      <c r="AQ172" s="17">
        <v>0</v>
      </c>
    </row>
    <row r="173" spans="2:43" x14ac:dyDescent="0.35">
      <c r="B173" t="s">
        <v>60</v>
      </c>
      <c r="C173" s="17">
        <v>1.9537982373880498E-2</v>
      </c>
      <c r="D173" s="17">
        <v>2.1283818972788599E-2</v>
      </c>
      <c r="E173" s="17">
        <v>1.7907756642702301E-2</v>
      </c>
      <c r="F173" s="17"/>
      <c r="G173" s="17">
        <v>4.0017553907520202E-2</v>
      </c>
      <c r="H173" s="17">
        <v>4.9834895427181098E-3</v>
      </c>
      <c r="I173" s="17">
        <v>1.9002895890252301E-2</v>
      </c>
      <c r="J173" s="17">
        <v>5.5894352653441601E-3</v>
      </c>
      <c r="K173" s="17">
        <v>1.9352168498004901E-2</v>
      </c>
      <c r="L173" s="17">
        <v>3.14474474271959E-2</v>
      </c>
      <c r="M173" s="17"/>
      <c r="N173" s="17">
        <v>6.0465792115541102E-2</v>
      </c>
      <c r="O173" s="17">
        <v>2.17543069329794E-2</v>
      </c>
      <c r="P173" s="17">
        <v>6.9433310260780898E-3</v>
      </c>
      <c r="Q173" s="17">
        <v>1.98790349825387E-2</v>
      </c>
      <c r="R173" s="17">
        <v>6.3892806590686597E-3</v>
      </c>
      <c r="S173" s="17"/>
      <c r="T173" s="17">
        <v>3.7605979857082299E-2</v>
      </c>
      <c r="U173" s="17">
        <v>1.56411642810418E-2</v>
      </c>
      <c r="V173" s="17">
        <v>1.0022210372361701E-2</v>
      </c>
      <c r="W173" s="17">
        <v>5.3957963130237896E-3</v>
      </c>
      <c r="X173" s="17"/>
      <c r="Y173" s="17">
        <v>8.5447881289782892E-3</v>
      </c>
      <c r="Z173" s="17">
        <v>0</v>
      </c>
      <c r="AA173" s="17">
        <v>3.2770584305778602E-2</v>
      </c>
      <c r="AB173" s="17">
        <v>1.5204941937444399E-2</v>
      </c>
      <c r="AC173" s="17">
        <v>6.6640169237419805E-2</v>
      </c>
      <c r="AD173" s="17">
        <v>3.9388703770295602E-2</v>
      </c>
      <c r="AE173" s="17"/>
      <c r="AF173" s="17" t="s">
        <v>63</v>
      </c>
      <c r="AG173" s="17"/>
      <c r="AH173" s="17">
        <v>1.9537982373880498E-2</v>
      </c>
      <c r="AI173" s="17"/>
      <c r="AJ173" s="17">
        <v>1.3936813793415E-2</v>
      </c>
      <c r="AK173" s="17">
        <v>2.5091275056190701E-2</v>
      </c>
      <c r="AL173" s="17">
        <v>2.4072133964281501E-2</v>
      </c>
      <c r="AM173" s="17">
        <v>1.7352733002204399E-2</v>
      </c>
      <c r="AN173" s="17">
        <v>3.6456590582874197E-2</v>
      </c>
      <c r="AO173" s="17">
        <v>2.97023014172552E-2</v>
      </c>
      <c r="AP173" s="17">
        <v>1.09922221902015E-2</v>
      </c>
      <c r="AQ173" s="17">
        <v>0</v>
      </c>
    </row>
    <row r="174" spans="2:43" x14ac:dyDescent="0.35">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row>
    <row r="175" spans="2:43" x14ac:dyDescent="0.35">
      <c r="B175" s="6" t="s">
        <v>145</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row>
    <row r="176" spans="2:43" x14ac:dyDescent="0.35">
      <c r="B176" s="24" t="s">
        <v>122</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row>
    <row r="177" spans="2:43" x14ac:dyDescent="0.35">
      <c r="B177" t="s">
        <v>135</v>
      </c>
      <c r="C177" s="17">
        <v>0.20514973477808501</v>
      </c>
      <c r="D177" s="17">
        <v>0.205641921882914</v>
      </c>
      <c r="E177" s="17">
        <v>0.205644056050649</v>
      </c>
      <c r="F177" s="17"/>
      <c r="G177" s="17">
        <v>0.179388472842892</v>
      </c>
      <c r="H177" s="17">
        <v>0.28634547475379502</v>
      </c>
      <c r="I177" s="17">
        <v>0.25557187516804503</v>
      </c>
      <c r="J177" s="17">
        <v>0.209801980381078</v>
      </c>
      <c r="K177" s="17">
        <v>0.182562453235252</v>
      </c>
      <c r="L177" s="17">
        <v>0.133586052182081</v>
      </c>
      <c r="M177" s="17"/>
      <c r="N177" s="17">
        <v>0.35146421405156902</v>
      </c>
      <c r="O177" s="17">
        <v>0.18327096279656799</v>
      </c>
      <c r="P177" s="17">
        <v>0.227811472659079</v>
      </c>
      <c r="Q177" s="17">
        <v>0.21278157415492799</v>
      </c>
      <c r="R177" s="17">
        <v>0.18369200474959299</v>
      </c>
      <c r="S177" s="17"/>
      <c r="T177" s="17">
        <v>0.228680928928263</v>
      </c>
      <c r="U177" s="17">
        <v>0.19616145887692199</v>
      </c>
      <c r="V177" s="17">
        <v>0.226850119652791</v>
      </c>
      <c r="W177" s="17">
        <v>0.167370230574276</v>
      </c>
      <c r="X177" s="17"/>
      <c r="Y177" s="17">
        <v>0.22976822654864901</v>
      </c>
      <c r="Z177" s="17">
        <v>0.21520666579457201</v>
      </c>
      <c r="AA177" s="17">
        <v>0.15916616718243601</v>
      </c>
      <c r="AB177" s="17">
        <v>0.26476206107705103</v>
      </c>
      <c r="AC177" s="17">
        <v>0.19583011490926999</v>
      </c>
      <c r="AD177" s="17">
        <v>0.106515010297345</v>
      </c>
      <c r="AE177" s="17"/>
      <c r="AF177" s="17" t="s">
        <v>63</v>
      </c>
      <c r="AG177" s="17"/>
      <c r="AH177" s="17">
        <v>0.20514973477808501</v>
      </c>
      <c r="AI177" s="17"/>
      <c r="AJ177" s="17">
        <v>0.244930555018541</v>
      </c>
      <c r="AK177" s="17">
        <v>0.240568065722708</v>
      </c>
      <c r="AL177" s="17">
        <v>0.20309337528209501</v>
      </c>
      <c r="AM177" s="17">
        <v>0.16656779086207599</v>
      </c>
      <c r="AN177" s="17">
        <v>0.26889461412190102</v>
      </c>
      <c r="AO177" s="17">
        <v>0.10975859776503499</v>
      </c>
      <c r="AP177" s="17">
        <v>0.22618814794655601</v>
      </c>
      <c r="AQ177" s="17">
        <v>9.3126286795107593E-2</v>
      </c>
    </row>
    <row r="178" spans="2:43" x14ac:dyDescent="0.35">
      <c r="B178" t="s">
        <v>136</v>
      </c>
      <c r="C178" s="17">
        <v>0.51795149718270705</v>
      </c>
      <c r="D178" s="17">
        <v>0.52007228693565599</v>
      </c>
      <c r="E178" s="17">
        <v>0.51355444794876504</v>
      </c>
      <c r="F178" s="17"/>
      <c r="G178" s="17">
        <v>0.60099248597531896</v>
      </c>
      <c r="H178" s="17">
        <v>0.44318759761986498</v>
      </c>
      <c r="I178" s="17">
        <v>0.473919297375897</v>
      </c>
      <c r="J178" s="17">
        <v>0.58138996582392399</v>
      </c>
      <c r="K178" s="17">
        <v>0.50828737924955802</v>
      </c>
      <c r="L178" s="17">
        <v>0.53020646685282002</v>
      </c>
      <c r="M178" s="17"/>
      <c r="N178" s="17">
        <v>0.36515026394908301</v>
      </c>
      <c r="O178" s="17">
        <v>0.55790838570877699</v>
      </c>
      <c r="P178" s="17">
        <v>0.48238646161401899</v>
      </c>
      <c r="Q178" s="17">
        <v>0.49947718129593199</v>
      </c>
      <c r="R178" s="17">
        <v>0.53650966194259098</v>
      </c>
      <c r="S178" s="17"/>
      <c r="T178" s="17">
        <v>0.50081742732866197</v>
      </c>
      <c r="U178" s="17">
        <v>0.52089519497098402</v>
      </c>
      <c r="V178" s="17">
        <v>0.50563258326934102</v>
      </c>
      <c r="W178" s="17">
        <v>0.55393857221391996</v>
      </c>
      <c r="X178" s="17"/>
      <c r="Y178" s="17">
        <v>0.50922268009373794</v>
      </c>
      <c r="Z178" s="17">
        <v>0.58867205353310703</v>
      </c>
      <c r="AA178" s="17">
        <v>0.51675681229537296</v>
      </c>
      <c r="AB178" s="17">
        <v>0.50415713902508397</v>
      </c>
      <c r="AC178" s="17">
        <v>0.47136190076615397</v>
      </c>
      <c r="AD178" s="17">
        <v>0.55316123260311401</v>
      </c>
      <c r="AE178" s="17"/>
      <c r="AF178" s="17" t="s">
        <v>63</v>
      </c>
      <c r="AG178" s="17"/>
      <c r="AH178" s="17">
        <v>0.51795149718270705</v>
      </c>
      <c r="AI178" s="17"/>
      <c r="AJ178" s="17">
        <v>0.44551917767841498</v>
      </c>
      <c r="AK178" s="17">
        <v>0.48647748825732701</v>
      </c>
      <c r="AL178" s="17">
        <v>0.46023213693578302</v>
      </c>
      <c r="AM178" s="17">
        <v>0.58793615613627603</v>
      </c>
      <c r="AN178" s="17">
        <v>0.55608172026241698</v>
      </c>
      <c r="AO178" s="17">
        <v>0.61053392299040798</v>
      </c>
      <c r="AP178" s="17">
        <v>0.548103921946413</v>
      </c>
      <c r="AQ178" s="17">
        <v>0.68570694524986198</v>
      </c>
    </row>
    <row r="179" spans="2:43" x14ac:dyDescent="0.35">
      <c r="B179" t="s">
        <v>137</v>
      </c>
      <c r="C179" s="17">
        <v>0.230261735534213</v>
      </c>
      <c r="D179" s="17">
        <v>0.22631469026034401</v>
      </c>
      <c r="E179" s="17">
        <v>0.23525868716112699</v>
      </c>
      <c r="F179" s="17"/>
      <c r="G179" s="17">
        <v>0.16194439771670499</v>
      </c>
      <c r="H179" s="17">
        <v>0.20856579843133799</v>
      </c>
      <c r="I179" s="17">
        <v>0.233095300373517</v>
      </c>
      <c r="J179" s="17">
        <v>0.17260577581409001</v>
      </c>
      <c r="K179" s="17">
        <v>0.28899209414600202</v>
      </c>
      <c r="L179" s="17">
        <v>0.277115949883881</v>
      </c>
      <c r="M179" s="17"/>
      <c r="N179" s="17">
        <v>0.22662110276806</v>
      </c>
      <c r="O179" s="17">
        <v>0.205063416685176</v>
      </c>
      <c r="P179" s="17">
        <v>0.24928715724991099</v>
      </c>
      <c r="Q179" s="17">
        <v>0.24003358746040199</v>
      </c>
      <c r="R179" s="17">
        <v>0.24959180067429501</v>
      </c>
      <c r="S179" s="17"/>
      <c r="T179" s="17">
        <v>0.217263976099456</v>
      </c>
      <c r="U179" s="17">
        <v>0.22432910886745799</v>
      </c>
      <c r="V179" s="17">
        <v>0.24530049044215299</v>
      </c>
      <c r="W179" s="17">
        <v>0.22772169284128599</v>
      </c>
      <c r="X179" s="17"/>
      <c r="Y179" s="17">
        <v>0.21984719206936201</v>
      </c>
      <c r="Z179" s="17">
        <v>0.15878128574068101</v>
      </c>
      <c r="AA179" s="17">
        <v>0.25676204851926598</v>
      </c>
      <c r="AB179" s="17">
        <v>0.219545962820754</v>
      </c>
      <c r="AC179" s="17">
        <v>0.27887396279995302</v>
      </c>
      <c r="AD179" s="17">
        <v>0.29911889201046599</v>
      </c>
      <c r="AE179" s="17"/>
      <c r="AF179" s="17" t="s">
        <v>63</v>
      </c>
      <c r="AG179" s="17"/>
      <c r="AH179" s="17">
        <v>0.230261735534213</v>
      </c>
      <c r="AI179" s="17"/>
      <c r="AJ179" s="17">
        <v>0.27297147794385501</v>
      </c>
      <c r="AK179" s="17">
        <v>0.21747012814818101</v>
      </c>
      <c r="AL179" s="17">
        <v>0.277808094123904</v>
      </c>
      <c r="AM179" s="17">
        <v>0.17707998234276001</v>
      </c>
      <c r="AN179" s="17">
        <v>0.15168640169841399</v>
      </c>
      <c r="AO179" s="17">
        <v>0.261174260640477</v>
      </c>
      <c r="AP179" s="17">
        <v>0.19966794617671299</v>
      </c>
      <c r="AQ179" s="17">
        <v>0.17593527853716401</v>
      </c>
    </row>
    <row r="180" spans="2:43" x14ac:dyDescent="0.35">
      <c r="B180" t="s">
        <v>138</v>
      </c>
      <c r="C180" s="17">
        <v>2.82820464627489E-2</v>
      </c>
      <c r="D180" s="17">
        <v>2.7824595212855598E-2</v>
      </c>
      <c r="E180" s="17">
        <v>2.8868801756091401E-2</v>
      </c>
      <c r="F180" s="17"/>
      <c r="G180" s="17">
        <v>2.2484177300149399E-2</v>
      </c>
      <c r="H180" s="17">
        <v>4.38142174880524E-2</v>
      </c>
      <c r="I180" s="17">
        <v>2.0154767752572699E-2</v>
      </c>
      <c r="J180" s="17">
        <v>2.3659366003031999E-2</v>
      </c>
      <c r="K180" s="17">
        <v>2.0158073369188099E-2</v>
      </c>
      <c r="L180" s="17">
        <v>3.2340733894472402E-2</v>
      </c>
      <c r="M180" s="17"/>
      <c r="N180" s="17">
        <v>1.8895548322557101E-2</v>
      </c>
      <c r="O180" s="17">
        <v>2.9134459732545501E-2</v>
      </c>
      <c r="P180" s="17">
        <v>4.05149084769902E-2</v>
      </c>
      <c r="Q180" s="17">
        <v>2.5808485237091901E-2</v>
      </c>
      <c r="R180" s="17">
        <v>2.38172519744527E-2</v>
      </c>
      <c r="S180" s="17"/>
      <c r="T180" s="17">
        <v>3.3118452850376297E-2</v>
      </c>
      <c r="U180" s="17">
        <v>3.8455151919191598E-2</v>
      </c>
      <c r="V180" s="17">
        <v>1.6026908739681701E-2</v>
      </c>
      <c r="W180" s="17">
        <v>2.93963350515902E-2</v>
      </c>
      <c r="X180" s="17"/>
      <c r="Y180" s="17">
        <v>2.7283931726399199E-2</v>
      </c>
      <c r="Z180" s="17">
        <v>2.27634443533095E-2</v>
      </c>
      <c r="AA180" s="17">
        <v>4.2387488481692402E-2</v>
      </c>
      <c r="AB180" s="17">
        <v>1.1534837077111299E-2</v>
      </c>
      <c r="AC180" s="17">
        <v>1.68181168926686E-2</v>
      </c>
      <c r="AD180" s="17">
        <v>0</v>
      </c>
      <c r="AE180" s="17"/>
      <c r="AF180" s="17" t="s">
        <v>63</v>
      </c>
      <c r="AG180" s="17"/>
      <c r="AH180" s="17">
        <v>2.82820464627489E-2</v>
      </c>
      <c r="AI180" s="17"/>
      <c r="AJ180" s="17">
        <v>1.58013515534026E-2</v>
      </c>
      <c r="AK180" s="17">
        <v>2.24673687208009E-2</v>
      </c>
      <c r="AL180" s="17">
        <v>4.1429006067868798E-2</v>
      </c>
      <c r="AM180" s="17">
        <v>5.1783495951807201E-2</v>
      </c>
      <c r="AN180" s="17">
        <v>2.3337263917268099E-2</v>
      </c>
      <c r="AO180" s="17">
        <v>0</v>
      </c>
      <c r="AP180" s="17">
        <v>2.60399839303176E-2</v>
      </c>
      <c r="AQ180" s="17">
        <v>4.5231489417866297E-2</v>
      </c>
    </row>
    <row r="181" spans="2:43" x14ac:dyDescent="0.35">
      <c r="B181" t="s">
        <v>139</v>
      </c>
      <c r="C181" s="17">
        <v>4.6549121394375698E-3</v>
      </c>
      <c r="D181" s="17">
        <v>5.5431675443197099E-3</v>
      </c>
      <c r="E181" s="17">
        <v>3.8002219004560599E-3</v>
      </c>
      <c r="F181" s="17"/>
      <c r="G181" s="17">
        <v>0</v>
      </c>
      <c r="H181" s="17">
        <v>0</v>
      </c>
      <c r="I181" s="17">
        <v>1.0667526125802899E-2</v>
      </c>
      <c r="J181" s="17">
        <v>1.25429119778758E-2</v>
      </c>
      <c r="K181" s="17">
        <v>0</v>
      </c>
      <c r="L181" s="17">
        <v>3.54151789078181E-3</v>
      </c>
      <c r="M181" s="17"/>
      <c r="N181" s="17">
        <v>0</v>
      </c>
      <c r="O181" s="17">
        <v>9.8716126793899298E-3</v>
      </c>
      <c r="P181" s="17">
        <v>0</v>
      </c>
      <c r="Q181" s="17">
        <v>3.44231207094577E-3</v>
      </c>
      <c r="R181" s="17">
        <v>0</v>
      </c>
      <c r="S181" s="17"/>
      <c r="T181" s="17">
        <v>3.9850170199956696E-3</v>
      </c>
      <c r="U181" s="17">
        <v>3.07190799596385E-3</v>
      </c>
      <c r="V181" s="17">
        <v>0</v>
      </c>
      <c r="W181" s="17">
        <v>1.12856921731046E-2</v>
      </c>
      <c r="X181" s="17"/>
      <c r="Y181" s="17">
        <v>6.0487218047550403E-3</v>
      </c>
      <c r="Z181" s="17">
        <v>0</v>
      </c>
      <c r="AA181" s="17">
        <v>3.3001307679290698E-3</v>
      </c>
      <c r="AB181" s="17">
        <v>0</v>
      </c>
      <c r="AC181" s="17">
        <v>0</v>
      </c>
      <c r="AD181" s="17">
        <v>4.1204865089074998E-2</v>
      </c>
      <c r="AE181" s="17"/>
      <c r="AF181" s="17" t="s">
        <v>63</v>
      </c>
      <c r="AG181" s="17"/>
      <c r="AH181" s="17">
        <v>4.6549121394375698E-3</v>
      </c>
      <c r="AI181" s="17"/>
      <c r="AJ181" s="17">
        <v>0</v>
      </c>
      <c r="AK181" s="17">
        <v>1.38613248475273E-2</v>
      </c>
      <c r="AL181" s="17">
        <v>5.8588093577042E-3</v>
      </c>
      <c r="AM181" s="17">
        <v>5.8265564572663898E-3</v>
      </c>
      <c r="AN181" s="17">
        <v>0</v>
      </c>
      <c r="AO181" s="17">
        <v>0</v>
      </c>
      <c r="AP181" s="17">
        <v>0</v>
      </c>
      <c r="AQ181" s="17">
        <v>0</v>
      </c>
    </row>
    <row r="182" spans="2:43" x14ac:dyDescent="0.35">
      <c r="B182" t="s">
        <v>60</v>
      </c>
      <c r="C182" s="17">
        <v>1.3700073902808601E-2</v>
      </c>
      <c r="D182" s="17">
        <v>1.4603338163910899E-2</v>
      </c>
      <c r="E182" s="17">
        <v>1.28737851829117E-2</v>
      </c>
      <c r="F182" s="17"/>
      <c r="G182" s="17">
        <v>3.5190466164933799E-2</v>
      </c>
      <c r="H182" s="17">
        <v>1.8086911706949701E-2</v>
      </c>
      <c r="I182" s="17">
        <v>6.5912332041654304E-3</v>
      </c>
      <c r="J182" s="17">
        <v>0</v>
      </c>
      <c r="K182" s="17">
        <v>0</v>
      </c>
      <c r="L182" s="17">
        <v>2.32092792959647E-2</v>
      </c>
      <c r="M182" s="17"/>
      <c r="N182" s="17">
        <v>3.7868870908731297E-2</v>
      </c>
      <c r="O182" s="17">
        <v>1.4751162397544501E-2</v>
      </c>
      <c r="P182" s="17">
        <v>0</v>
      </c>
      <c r="Q182" s="17">
        <v>1.8456859780700701E-2</v>
      </c>
      <c r="R182" s="17">
        <v>6.3892806590686597E-3</v>
      </c>
      <c r="S182" s="17"/>
      <c r="T182" s="17">
        <v>1.6134197773247299E-2</v>
      </c>
      <c r="U182" s="17">
        <v>1.7087177369480702E-2</v>
      </c>
      <c r="V182" s="17">
        <v>6.1898978960341199E-3</v>
      </c>
      <c r="W182" s="17">
        <v>1.0287477145823801E-2</v>
      </c>
      <c r="X182" s="17"/>
      <c r="Y182" s="17">
        <v>7.8292477570956406E-3</v>
      </c>
      <c r="Z182" s="17">
        <v>1.4576550578331E-2</v>
      </c>
      <c r="AA182" s="17">
        <v>2.1627352753303099E-2</v>
      </c>
      <c r="AB182" s="17">
        <v>0</v>
      </c>
      <c r="AC182" s="17">
        <v>3.7115904631955098E-2</v>
      </c>
      <c r="AD182" s="17">
        <v>0</v>
      </c>
      <c r="AE182" s="17"/>
      <c r="AF182" s="17" t="s">
        <v>63</v>
      </c>
      <c r="AG182" s="17"/>
      <c r="AH182" s="17">
        <v>1.3700073902808601E-2</v>
      </c>
      <c r="AI182" s="17"/>
      <c r="AJ182" s="17">
        <v>2.0777437805786E-2</v>
      </c>
      <c r="AK182" s="17">
        <v>1.9155624303455299E-2</v>
      </c>
      <c r="AL182" s="17">
        <v>1.1578578232644699E-2</v>
      </c>
      <c r="AM182" s="17">
        <v>1.0806018249814101E-2</v>
      </c>
      <c r="AN182" s="17">
        <v>0</v>
      </c>
      <c r="AO182" s="17">
        <v>1.8533218604079801E-2</v>
      </c>
      <c r="AP182" s="17">
        <v>0</v>
      </c>
      <c r="AQ182" s="17">
        <v>0</v>
      </c>
    </row>
    <row r="183" spans="2:43" x14ac:dyDescent="0.35">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row>
    <row r="184" spans="2:43" x14ac:dyDescent="0.35">
      <c r="B184" s="6" t="s">
        <v>146</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row>
    <row r="185" spans="2:43" x14ac:dyDescent="0.35">
      <c r="B185" s="24" t="s">
        <v>122</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row>
    <row r="186" spans="2:43" x14ac:dyDescent="0.35">
      <c r="B186" t="s">
        <v>135</v>
      </c>
      <c r="C186" s="17">
        <v>0.25884882451241198</v>
      </c>
      <c r="D186" s="17">
        <v>0.23862745845817701</v>
      </c>
      <c r="E186" s="17">
        <v>0.28004922742397798</v>
      </c>
      <c r="F186" s="17"/>
      <c r="G186" s="17">
        <v>0.29384770441962399</v>
      </c>
      <c r="H186" s="17">
        <v>0.36890472593868601</v>
      </c>
      <c r="I186" s="17">
        <v>0.27992711798020598</v>
      </c>
      <c r="J186" s="17">
        <v>0.278388105124591</v>
      </c>
      <c r="K186" s="17">
        <v>0.22344018286139899</v>
      </c>
      <c r="L186" s="17">
        <v>0.15743585459807899</v>
      </c>
      <c r="M186" s="17"/>
      <c r="N186" s="17">
        <v>0.30816355934990203</v>
      </c>
      <c r="O186" s="17">
        <v>0.25887390844173103</v>
      </c>
      <c r="P186" s="17">
        <v>0.29493896315635498</v>
      </c>
      <c r="Q186" s="17">
        <v>0.26196306809113001</v>
      </c>
      <c r="R186" s="17">
        <v>0.210164112319142</v>
      </c>
      <c r="S186" s="17"/>
      <c r="T186" s="17">
        <v>0.29726201801602298</v>
      </c>
      <c r="U186" s="17">
        <v>0.23328145967136099</v>
      </c>
      <c r="V186" s="17">
        <v>0.25082938597036902</v>
      </c>
      <c r="W186" s="17">
        <v>0.27442280985838202</v>
      </c>
      <c r="X186" s="17"/>
      <c r="Y186" s="17">
        <v>0.28699490979085801</v>
      </c>
      <c r="Z186" s="17">
        <v>0.28689071764110602</v>
      </c>
      <c r="AA186" s="17">
        <v>0.18403345610793401</v>
      </c>
      <c r="AB186" s="17">
        <v>0.32659700689020799</v>
      </c>
      <c r="AC186" s="17">
        <v>0.293112398800142</v>
      </c>
      <c r="AD186" s="17">
        <v>0.184578078830823</v>
      </c>
      <c r="AE186" s="17"/>
      <c r="AF186" s="17" t="s">
        <v>63</v>
      </c>
      <c r="AG186" s="17"/>
      <c r="AH186" s="17">
        <v>0.25884882451241198</v>
      </c>
      <c r="AI186" s="17"/>
      <c r="AJ186" s="17">
        <v>0.26784775716057502</v>
      </c>
      <c r="AK186" s="17">
        <v>0.29367504579502202</v>
      </c>
      <c r="AL186" s="17">
        <v>0.26512916285643001</v>
      </c>
      <c r="AM186" s="17">
        <v>0.20965822309479101</v>
      </c>
      <c r="AN186" s="17">
        <v>0.33594948076373599</v>
      </c>
      <c r="AO186" s="17">
        <v>0.186413352395326</v>
      </c>
      <c r="AP186" s="17">
        <v>0.30954765165497999</v>
      </c>
      <c r="AQ186" s="17">
        <v>0.20336071265598701</v>
      </c>
    </row>
    <row r="187" spans="2:43" x14ac:dyDescent="0.35">
      <c r="B187" t="s">
        <v>136</v>
      </c>
      <c r="C187" s="17">
        <v>0.53826979495429805</v>
      </c>
      <c r="D187" s="17">
        <v>0.53112019111922804</v>
      </c>
      <c r="E187" s="17">
        <v>0.54467450641285697</v>
      </c>
      <c r="F187" s="17"/>
      <c r="G187" s="17">
        <v>0.41655838793139</v>
      </c>
      <c r="H187" s="17">
        <v>0.47975417606181398</v>
      </c>
      <c r="I187" s="17">
        <v>0.58556142352992901</v>
      </c>
      <c r="J187" s="17">
        <v>0.58944116118294698</v>
      </c>
      <c r="K187" s="17">
        <v>0.59726425281217499</v>
      </c>
      <c r="L187" s="17">
        <v>0.53287082230045602</v>
      </c>
      <c r="M187" s="17"/>
      <c r="N187" s="17">
        <v>0.40319464184693099</v>
      </c>
      <c r="O187" s="17">
        <v>0.54835310090886602</v>
      </c>
      <c r="P187" s="17">
        <v>0.51577167672743296</v>
      </c>
      <c r="Q187" s="17">
        <v>0.52378360898777798</v>
      </c>
      <c r="R187" s="17">
        <v>0.60384972976997298</v>
      </c>
      <c r="S187" s="17"/>
      <c r="T187" s="17">
        <v>0.46939671111384002</v>
      </c>
      <c r="U187" s="17">
        <v>0.57976379454202798</v>
      </c>
      <c r="V187" s="17">
        <v>0.56440736354950405</v>
      </c>
      <c r="W187" s="17">
        <v>0.54795004409021497</v>
      </c>
      <c r="X187" s="17"/>
      <c r="Y187" s="17">
        <v>0.55585922172112301</v>
      </c>
      <c r="Z187" s="17">
        <v>0.53185877673358894</v>
      </c>
      <c r="AA187" s="17">
        <v>0.533610214560028</v>
      </c>
      <c r="AB187" s="17">
        <v>0.47571875171908401</v>
      </c>
      <c r="AC187" s="17">
        <v>0.46611300327697802</v>
      </c>
      <c r="AD187" s="17">
        <v>0.61739337068504596</v>
      </c>
      <c r="AE187" s="17"/>
      <c r="AF187" s="17" t="s">
        <v>63</v>
      </c>
      <c r="AG187" s="17"/>
      <c r="AH187" s="17">
        <v>0.53826979495429805</v>
      </c>
      <c r="AI187" s="17"/>
      <c r="AJ187" s="17">
        <v>0.514431005813199</v>
      </c>
      <c r="AK187" s="17">
        <v>0.49906734071248199</v>
      </c>
      <c r="AL187" s="17">
        <v>0.513246171784696</v>
      </c>
      <c r="AM187" s="17">
        <v>0.57838099423078004</v>
      </c>
      <c r="AN187" s="17">
        <v>0.48504729571150501</v>
      </c>
      <c r="AO187" s="17">
        <v>0.65255693194908504</v>
      </c>
      <c r="AP187" s="17">
        <v>0.52110118540098205</v>
      </c>
      <c r="AQ187" s="17">
        <v>0.62305564400664204</v>
      </c>
    </row>
    <row r="188" spans="2:43" x14ac:dyDescent="0.35">
      <c r="B188" t="s">
        <v>137</v>
      </c>
      <c r="C188" s="17">
        <v>0.162624775143765</v>
      </c>
      <c r="D188" s="17">
        <v>0.188050232962576</v>
      </c>
      <c r="E188" s="17">
        <v>0.13674802007259601</v>
      </c>
      <c r="F188" s="17"/>
      <c r="G188" s="17">
        <v>0.200185876588337</v>
      </c>
      <c r="H188" s="17">
        <v>0.101713907833371</v>
      </c>
      <c r="I188" s="17">
        <v>0.12236757766266999</v>
      </c>
      <c r="J188" s="17">
        <v>0.102418296313962</v>
      </c>
      <c r="K188" s="17">
        <v>0.16115079673031801</v>
      </c>
      <c r="L188" s="17">
        <v>0.25871076063876602</v>
      </c>
      <c r="M188" s="17"/>
      <c r="N188" s="17">
        <v>0.232584752818568</v>
      </c>
      <c r="O188" s="17">
        <v>0.13903441186586099</v>
      </c>
      <c r="P188" s="17">
        <v>0.16160882948722199</v>
      </c>
      <c r="Q188" s="17">
        <v>0.19066584931828701</v>
      </c>
      <c r="R188" s="17">
        <v>0.136576932485486</v>
      </c>
      <c r="S188" s="17"/>
      <c r="T188" s="17">
        <v>0.166976357978072</v>
      </c>
      <c r="U188" s="17">
        <v>0.16427976004818301</v>
      </c>
      <c r="V188" s="17">
        <v>0.163693131845115</v>
      </c>
      <c r="W188" s="17">
        <v>0.13328412039236201</v>
      </c>
      <c r="X188" s="17"/>
      <c r="Y188" s="17">
        <v>0.13005452227966499</v>
      </c>
      <c r="Z188" s="17">
        <v>0.16302625461342601</v>
      </c>
      <c r="AA188" s="17">
        <v>0.22530770666924599</v>
      </c>
      <c r="AB188" s="17">
        <v>0.197684241390708</v>
      </c>
      <c r="AC188" s="17">
        <v>0.123688481959516</v>
      </c>
      <c r="AD188" s="17">
        <v>0.12018976050663301</v>
      </c>
      <c r="AE188" s="17"/>
      <c r="AF188" s="17" t="s">
        <v>63</v>
      </c>
      <c r="AG188" s="17"/>
      <c r="AH188" s="17">
        <v>0.162624775143765</v>
      </c>
      <c r="AI188" s="17"/>
      <c r="AJ188" s="17">
        <v>0.17355481994597999</v>
      </c>
      <c r="AK188" s="17">
        <v>0.167809583197778</v>
      </c>
      <c r="AL188" s="17">
        <v>0.15741042529448601</v>
      </c>
      <c r="AM188" s="17">
        <v>0.172125952919227</v>
      </c>
      <c r="AN188" s="17">
        <v>0.179003223524759</v>
      </c>
      <c r="AO188" s="17">
        <v>0.14249649705150999</v>
      </c>
      <c r="AP188" s="17">
        <v>0.144453184798229</v>
      </c>
      <c r="AQ188" s="17">
        <v>0.12709776318361099</v>
      </c>
    </row>
    <row r="189" spans="2:43" x14ac:dyDescent="0.35">
      <c r="B189" t="s">
        <v>138</v>
      </c>
      <c r="C189" s="17">
        <v>1.7559946153429401E-2</v>
      </c>
      <c r="D189" s="17">
        <v>2.2301540009415501E-2</v>
      </c>
      <c r="E189" s="17">
        <v>1.29627012953139E-2</v>
      </c>
      <c r="F189" s="17"/>
      <c r="G189" s="17">
        <v>4.7418612079106102E-2</v>
      </c>
      <c r="H189" s="17">
        <v>4.0536688283445997E-2</v>
      </c>
      <c r="I189" s="17">
        <v>0</v>
      </c>
      <c r="J189" s="17">
        <v>9.7250702301009805E-3</v>
      </c>
      <c r="K189" s="17">
        <v>5.4036979599238798E-3</v>
      </c>
      <c r="L189" s="17">
        <v>1.19470274100851E-2</v>
      </c>
      <c r="M189" s="17"/>
      <c r="N189" s="17">
        <v>0</v>
      </c>
      <c r="O189" s="17">
        <v>2.5813556938757799E-2</v>
      </c>
      <c r="P189" s="17">
        <v>2.0737199602912201E-2</v>
      </c>
      <c r="Q189" s="17">
        <v>0</v>
      </c>
      <c r="R189" s="17">
        <v>3.6636338594883001E-2</v>
      </c>
      <c r="S189" s="17"/>
      <c r="T189" s="17">
        <v>2.1630110967610298E-2</v>
      </c>
      <c r="U189" s="17">
        <v>7.1000098738008798E-3</v>
      </c>
      <c r="V189" s="17">
        <v>1.05074115088517E-2</v>
      </c>
      <c r="W189" s="17">
        <v>3.2599567045740699E-2</v>
      </c>
      <c r="X189" s="17"/>
      <c r="Y189" s="17">
        <v>1.3793936395776999E-2</v>
      </c>
      <c r="Z189" s="17">
        <v>1.82242510118781E-2</v>
      </c>
      <c r="AA189" s="17">
        <v>1.7148893095287301E-2</v>
      </c>
      <c r="AB189" s="17">
        <v>0</v>
      </c>
      <c r="AC189" s="17">
        <v>4.7744600964802E-2</v>
      </c>
      <c r="AD189" s="17">
        <v>4.64865547712087E-2</v>
      </c>
      <c r="AE189" s="17"/>
      <c r="AF189" s="17" t="s">
        <v>63</v>
      </c>
      <c r="AG189" s="17"/>
      <c r="AH189" s="17">
        <v>1.7559946153429401E-2</v>
      </c>
      <c r="AI189" s="17"/>
      <c r="AJ189" s="17">
        <v>2.2783833691607299E-2</v>
      </c>
      <c r="AK189" s="17">
        <v>1.38416560490057E-2</v>
      </c>
      <c r="AL189" s="17">
        <v>3.5241164110504403E-2</v>
      </c>
      <c r="AM189" s="17">
        <v>1.29339228113721E-2</v>
      </c>
      <c r="AN189" s="17">
        <v>0</v>
      </c>
      <c r="AO189" s="17">
        <v>0</v>
      </c>
      <c r="AP189" s="17">
        <v>2.4897978145808599E-2</v>
      </c>
      <c r="AQ189" s="17">
        <v>0</v>
      </c>
    </row>
    <row r="190" spans="2:43" x14ac:dyDescent="0.35">
      <c r="B190" t="s">
        <v>139</v>
      </c>
      <c r="C190" s="17">
        <v>3.7936874782502901E-3</v>
      </c>
      <c r="D190" s="17">
        <v>3.08756029030985E-3</v>
      </c>
      <c r="E190" s="17">
        <v>4.50893983093093E-3</v>
      </c>
      <c r="F190" s="17"/>
      <c r="G190" s="17">
        <v>1.4896420711092701E-2</v>
      </c>
      <c r="H190" s="17">
        <v>0</v>
      </c>
      <c r="I190" s="17">
        <v>0</v>
      </c>
      <c r="J190" s="17">
        <v>6.59749355547775E-3</v>
      </c>
      <c r="K190" s="17">
        <v>0</v>
      </c>
      <c r="L190" s="17">
        <v>4.7528058509262398E-3</v>
      </c>
      <c r="M190" s="17"/>
      <c r="N190" s="17">
        <v>0</v>
      </c>
      <c r="O190" s="17">
        <v>4.2336801709394996E-3</v>
      </c>
      <c r="P190" s="17">
        <v>0</v>
      </c>
      <c r="Q190" s="17">
        <v>7.1682098009976302E-3</v>
      </c>
      <c r="R190" s="17">
        <v>0</v>
      </c>
      <c r="S190" s="17"/>
      <c r="T190" s="17">
        <v>1.2303674308681199E-2</v>
      </c>
      <c r="U190" s="17">
        <v>0</v>
      </c>
      <c r="V190" s="17">
        <v>0</v>
      </c>
      <c r="W190" s="17">
        <v>6.2019627992599803E-3</v>
      </c>
      <c r="X190" s="17"/>
      <c r="Y190" s="17">
        <v>2.34922888617165E-3</v>
      </c>
      <c r="Z190" s="17">
        <v>0</v>
      </c>
      <c r="AA190" s="17">
        <v>4.4288582766900597E-3</v>
      </c>
      <c r="AB190" s="17">
        <v>0</v>
      </c>
      <c r="AC190" s="17">
        <v>2.04072699872959E-2</v>
      </c>
      <c r="AD190" s="17">
        <v>0</v>
      </c>
      <c r="AE190" s="17"/>
      <c r="AF190" s="17" t="s">
        <v>63</v>
      </c>
      <c r="AG190" s="17"/>
      <c r="AH190" s="17">
        <v>3.7936874782502901E-3</v>
      </c>
      <c r="AI190" s="17"/>
      <c r="AJ190" s="17">
        <v>0</v>
      </c>
      <c r="AK190" s="17">
        <v>1.1268177299562801E-2</v>
      </c>
      <c r="AL190" s="17">
        <v>0</v>
      </c>
      <c r="AM190" s="17">
        <v>9.1020260140001908E-3</v>
      </c>
      <c r="AN190" s="17">
        <v>0</v>
      </c>
      <c r="AO190" s="17">
        <v>0</v>
      </c>
      <c r="AP190" s="17">
        <v>0</v>
      </c>
      <c r="AQ190" s="17">
        <v>0</v>
      </c>
    </row>
    <row r="191" spans="2:43" x14ac:dyDescent="0.35">
      <c r="B191" t="s">
        <v>60</v>
      </c>
      <c r="C191" s="17">
        <v>1.8902971757844798E-2</v>
      </c>
      <c r="D191" s="17">
        <v>1.68130171602935E-2</v>
      </c>
      <c r="E191" s="17">
        <v>2.1056604964325099E-2</v>
      </c>
      <c r="F191" s="17"/>
      <c r="G191" s="17">
        <v>2.7092998270449201E-2</v>
      </c>
      <c r="H191" s="17">
        <v>9.0905018826832797E-3</v>
      </c>
      <c r="I191" s="17">
        <v>1.21438808271952E-2</v>
      </c>
      <c r="J191" s="17">
        <v>1.34298735929218E-2</v>
      </c>
      <c r="K191" s="17">
        <v>1.2741069636184E-2</v>
      </c>
      <c r="L191" s="17">
        <v>3.4282729201686797E-2</v>
      </c>
      <c r="M191" s="17"/>
      <c r="N191" s="17">
        <v>5.6057045984598201E-2</v>
      </c>
      <c r="O191" s="17">
        <v>2.36913416738442E-2</v>
      </c>
      <c r="P191" s="17">
        <v>6.9433310260780898E-3</v>
      </c>
      <c r="Q191" s="17">
        <v>1.6419263801807402E-2</v>
      </c>
      <c r="R191" s="17">
        <v>1.2772886830515501E-2</v>
      </c>
      <c r="S191" s="17"/>
      <c r="T191" s="17">
        <v>3.2431127615773103E-2</v>
      </c>
      <c r="U191" s="17">
        <v>1.55749758646273E-2</v>
      </c>
      <c r="V191" s="17">
        <v>1.0562707126160999E-2</v>
      </c>
      <c r="W191" s="17">
        <v>5.5414958140399097E-3</v>
      </c>
      <c r="X191" s="17"/>
      <c r="Y191" s="17">
        <v>1.0948180926405499E-2</v>
      </c>
      <c r="Z191" s="17">
        <v>0</v>
      </c>
      <c r="AA191" s="17">
        <v>3.5470871290814401E-2</v>
      </c>
      <c r="AB191" s="17">
        <v>0</v>
      </c>
      <c r="AC191" s="17">
        <v>4.8934245011264803E-2</v>
      </c>
      <c r="AD191" s="17">
        <v>3.1352235206289998E-2</v>
      </c>
      <c r="AE191" s="17"/>
      <c r="AF191" s="17" t="s">
        <v>63</v>
      </c>
      <c r="AG191" s="17"/>
      <c r="AH191" s="17">
        <v>1.8902971757844798E-2</v>
      </c>
      <c r="AI191" s="17"/>
      <c r="AJ191" s="17">
        <v>2.1382583388638899E-2</v>
      </c>
      <c r="AK191" s="17">
        <v>1.4338196946148799E-2</v>
      </c>
      <c r="AL191" s="17">
        <v>2.8973075953883501E-2</v>
      </c>
      <c r="AM191" s="17">
        <v>1.7798880929830299E-2</v>
      </c>
      <c r="AN191" s="17">
        <v>0</v>
      </c>
      <c r="AO191" s="17">
        <v>1.8533218604079801E-2</v>
      </c>
      <c r="AP191" s="17">
        <v>0</v>
      </c>
      <c r="AQ191" s="17">
        <v>4.6485880153760199E-2</v>
      </c>
    </row>
    <row r="192" spans="2:43"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row>
    <row r="193" spans="2:43" x14ac:dyDescent="0.35">
      <c r="B193" s="6" t="s">
        <v>147</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row>
    <row r="194" spans="2:43" x14ac:dyDescent="0.35">
      <c r="B194" s="24" t="s">
        <v>122</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row>
    <row r="195" spans="2:43" x14ac:dyDescent="0.35">
      <c r="B195" t="s">
        <v>135</v>
      </c>
      <c r="C195" s="17">
        <v>0.48077730414347902</v>
      </c>
      <c r="D195" s="17">
        <v>0.468543417765376</v>
      </c>
      <c r="E195" s="17">
        <v>0.49198715554142702</v>
      </c>
      <c r="F195" s="17"/>
      <c r="G195" s="17">
        <v>0.497209613561443</v>
      </c>
      <c r="H195" s="17">
        <v>0.52393656264791999</v>
      </c>
      <c r="I195" s="17">
        <v>0.57474022752048204</v>
      </c>
      <c r="J195" s="17">
        <v>0.49976481321654598</v>
      </c>
      <c r="K195" s="17">
        <v>0.51987463443158599</v>
      </c>
      <c r="L195" s="17">
        <v>0.34617922983308103</v>
      </c>
      <c r="M195" s="17"/>
      <c r="N195" s="17">
        <v>0.462452320986593</v>
      </c>
      <c r="O195" s="17">
        <v>0.47717328519432101</v>
      </c>
      <c r="P195" s="17">
        <v>0.50543355772067999</v>
      </c>
      <c r="Q195" s="17">
        <v>0.46793923434892798</v>
      </c>
      <c r="R195" s="17">
        <v>0.50345518720843996</v>
      </c>
      <c r="S195" s="17"/>
      <c r="T195" s="17">
        <v>0.50983706849230603</v>
      </c>
      <c r="U195" s="17">
        <v>0.45770642203885098</v>
      </c>
      <c r="V195" s="17">
        <v>0.50042005880885898</v>
      </c>
      <c r="W195" s="17">
        <v>0.48334500998621199</v>
      </c>
      <c r="X195" s="17"/>
      <c r="Y195" s="17">
        <v>0.50248247441728899</v>
      </c>
      <c r="Z195" s="17">
        <v>0.46504139050992999</v>
      </c>
      <c r="AA195" s="17">
        <v>0.39795434120918799</v>
      </c>
      <c r="AB195" s="17">
        <v>0.58148680435094202</v>
      </c>
      <c r="AC195" s="17">
        <v>0.57213114649391805</v>
      </c>
      <c r="AD195" s="17">
        <v>0.51817689646869103</v>
      </c>
      <c r="AE195" s="17"/>
      <c r="AF195" s="17" t="s">
        <v>63</v>
      </c>
      <c r="AG195" s="17"/>
      <c r="AH195" s="17">
        <v>0.48077730414347902</v>
      </c>
      <c r="AI195" s="17"/>
      <c r="AJ195" s="17">
        <v>0.50833382354712298</v>
      </c>
      <c r="AK195" s="17">
        <v>0.51087557644037296</v>
      </c>
      <c r="AL195" s="17">
        <v>0.48816176848625698</v>
      </c>
      <c r="AM195" s="17">
        <v>0.45305219826138399</v>
      </c>
      <c r="AN195" s="17">
        <v>0.44894253799230399</v>
      </c>
      <c r="AO195" s="17">
        <v>0.414155223402775</v>
      </c>
      <c r="AP195" s="17">
        <v>0.49416963416415299</v>
      </c>
      <c r="AQ195" s="17">
        <v>0.416268721417554</v>
      </c>
    </row>
    <row r="196" spans="2:43" x14ac:dyDescent="0.35">
      <c r="B196" t="s">
        <v>136</v>
      </c>
      <c r="C196" s="17">
        <v>0.43971387508093401</v>
      </c>
      <c r="D196" s="17">
        <v>0.41932082185283898</v>
      </c>
      <c r="E196" s="17">
        <v>0.46033513573147899</v>
      </c>
      <c r="F196" s="17"/>
      <c r="G196" s="17">
        <v>0.404064504109441</v>
      </c>
      <c r="H196" s="17">
        <v>0.37608555608817401</v>
      </c>
      <c r="I196" s="17">
        <v>0.37048707252107299</v>
      </c>
      <c r="J196" s="17">
        <v>0.44854029454247502</v>
      </c>
      <c r="K196" s="17">
        <v>0.41386796948886501</v>
      </c>
      <c r="L196" s="17">
        <v>0.55508856643705895</v>
      </c>
      <c r="M196" s="17"/>
      <c r="N196" s="17">
        <v>0.41391581970182001</v>
      </c>
      <c r="O196" s="17">
        <v>0.426497380854164</v>
      </c>
      <c r="P196" s="17">
        <v>0.43437794472559399</v>
      </c>
      <c r="Q196" s="17">
        <v>0.47000845355627102</v>
      </c>
      <c r="R196" s="17">
        <v>0.41594731032689403</v>
      </c>
      <c r="S196" s="17"/>
      <c r="T196" s="17">
        <v>0.40276307078065599</v>
      </c>
      <c r="U196" s="17">
        <v>0.45479406162583302</v>
      </c>
      <c r="V196" s="17">
        <v>0.44124109195438899</v>
      </c>
      <c r="W196" s="17">
        <v>0.43456755523294899</v>
      </c>
      <c r="X196" s="17"/>
      <c r="Y196" s="17">
        <v>0.42658042505849098</v>
      </c>
      <c r="Z196" s="17">
        <v>0.47095647783825301</v>
      </c>
      <c r="AA196" s="17">
        <v>0.52069480973595506</v>
      </c>
      <c r="AB196" s="17">
        <v>0.30316457913550199</v>
      </c>
      <c r="AC196" s="17">
        <v>0.33019541616716602</v>
      </c>
      <c r="AD196" s="17">
        <v>0.35847409637268202</v>
      </c>
      <c r="AE196" s="17"/>
      <c r="AF196" s="17" t="s">
        <v>63</v>
      </c>
      <c r="AG196" s="17"/>
      <c r="AH196" s="17">
        <v>0.43971387508093401</v>
      </c>
      <c r="AI196" s="17"/>
      <c r="AJ196" s="17">
        <v>0.38964510873093899</v>
      </c>
      <c r="AK196" s="17">
        <v>0.39673471235582503</v>
      </c>
      <c r="AL196" s="17">
        <v>0.44100547239333898</v>
      </c>
      <c r="AM196" s="17">
        <v>0.47239396605789002</v>
      </c>
      <c r="AN196" s="17">
        <v>0.50310062960519397</v>
      </c>
      <c r="AO196" s="17">
        <v>0.52416442123285401</v>
      </c>
      <c r="AP196" s="17">
        <v>0.41546363483544801</v>
      </c>
      <c r="AQ196" s="17">
        <v>0.583731278582446</v>
      </c>
    </row>
    <row r="197" spans="2:43" x14ac:dyDescent="0.35">
      <c r="B197" t="s">
        <v>137</v>
      </c>
      <c r="C197" s="17">
        <v>5.8881630670656097E-2</v>
      </c>
      <c r="D197" s="17">
        <v>8.0090581144109399E-2</v>
      </c>
      <c r="E197" s="17">
        <v>3.8224393354318299E-2</v>
      </c>
      <c r="F197" s="17"/>
      <c r="G197" s="17">
        <v>2.58214067508186E-2</v>
      </c>
      <c r="H197" s="17">
        <v>7.77209722627938E-2</v>
      </c>
      <c r="I197" s="17">
        <v>3.2426174686115097E-2</v>
      </c>
      <c r="J197" s="17">
        <v>4.5097398685500799E-2</v>
      </c>
      <c r="K197" s="17">
        <v>6.6257396079549294E-2</v>
      </c>
      <c r="L197" s="17">
        <v>8.0850511606355896E-2</v>
      </c>
      <c r="M197" s="17"/>
      <c r="N197" s="17">
        <v>8.5762988402855594E-2</v>
      </c>
      <c r="O197" s="17">
        <v>6.6043483449969007E-2</v>
      </c>
      <c r="P197" s="17">
        <v>4.4893237726611503E-2</v>
      </c>
      <c r="Q197" s="17">
        <v>4.75331547385228E-2</v>
      </c>
      <c r="R197" s="17">
        <v>7.0306987341096194E-2</v>
      </c>
      <c r="S197" s="17"/>
      <c r="T197" s="17">
        <v>5.1460859127680003E-2</v>
      </c>
      <c r="U197" s="17">
        <v>8.1146354826118594E-2</v>
      </c>
      <c r="V197" s="17">
        <v>4.0638917853225202E-2</v>
      </c>
      <c r="W197" s="17">
        <v>6.5002443975886698E-2</v>
      </c>
      <c r="X197" s="17"/>
      <c r="Y197" s="17">
        <v>4.9013569126017197E-2</v>
      </c>
      <c r="Z197" s="17">
        <v>5.3604240585288503E-2</v>
      </c>
      <c r="AA197" s="17">
        <v>6.4687959249043997E-2</v>
      </c>
      <c r="AB197" s="17">
        <v>0.115348616513556</v>
      </c>
      <c r="AC197" s="17">
        <v>4.5189960370122899E-2</v>
      </c>
      <c r="AD197" s="17">
        <v>8.0593568859370607E-2</v>
      </c>
      <c r="AE197" s="17"/>
      <c r="AF197" s="17" t="s">
        <v>63</v>
      </c>
      <c r="AG197" s="17"/>
      <c r="AH197" s="17">
        <v>5.8881630670656097E-2</v>
      </c>
      <c r="AI197" s="17"/>
      <c r="AJ197" s="17">
        <v>8.03380786589004E-2</v>
      </c>
      <c r="AK197" s="17">
        <v>7.41640997833036E-2</v>
      </c>
      <c r="AL197" s="17">
        <v>3.0569572476587301E-2</v>
      </c>
      <c r="AM197" s="17">
        <v>5.4645791416911497E-2</v>
      </c>
      <c r="AN197" s="17">
        <v>4.7956832402501301E-2</v>
      </c>
      <c r="AO197" s="17">
        <v>4.3147136760291201E-2</v>
      </c>
      <c r="AP197" s="17">
        <v>7.8234438884081797E-2</v>
      </c>
      <c r="AQ197" s="17">
        <v>0</v>
      </c>
    </row>
    <row r="198" spans="2:43" x14ac:dyDescent="0.35">
      <c r="B198" t="s">
        <v>138</v>
      </c>
      <c r="C198" s="17">
        <v>1.1554122658578799E-2</v>
      </c>
      <c r="D198" s="17">
        <v>1.97919110651553E-2</v>
      </c>
      <c r="E198" s="17">
        <v>3.47655554994114E-3</v>
      </c>
      <c r="F198" s="17"/>
      <c r="G198" s="17">
        <v>5.7628389616978803E-2</v>
      </c>
      <c r="H198" s="17">
        <v>1.1183874236766801E-2</v>
      </c>
      <c r="I198" s="17">
        <v>1.7001746418693401E-2</v>
      </c>
      <c r="J198" s="17">
        <v>0</v>
      </c>
      <c r="K198" s="17">
        <v>0</v>
      </c>
      <c r="L198" s="17">
        <v>3.54151789078181E-3</v>
      </c>
      <c r="M198" s="17"/>
      <c r="N198" s="17">
        <v>0</v>
      </c>
      <c r="O198" s="17">
        <v>1.7696354303501499E-2</v>
      </c>
      <c r="P198" s="17">
        <v>8.6118591574842196E-3</v>
      </c>
      <c r="Q198" s="17">
        <v>7.8814950627451603E-3</v>
      </c>
      <c r="R198" s="17">
        <v>1.02905151235701E-2</v>
      </c>
      <c r="S198" s="17"/>
      <c r="T198" s="17">
        <v>2.0321113332658299E-2</v>
      </c>
      <c r="U198" s="17">
        <v>3.07190799596385E-3</v>
      </c>
      <c r="V198" s="17">
        <v>1.15100334874929E-2</v>
      </c>
      <c r="W198" s="17">
        <v>1.08830280056925E-2</v>
      </c>
      <c r="X198" s="17"/>
      <c r="Y198" s="17">
        <v>1.5766142788014099E-2</v>
      </c>
      <c r="Z198" s="17">
        <v>1.0397891066529E-2</v>
      </c>
      <c r="AA198" s="17">
        <v>3.3001307679290698E-3</v>
      </c>
      <c r="AB198" s="17">
        <v>0</v>
      </c>
      <c r="AC198" s="17">
        <v>1.68181168926686E-2</v>
      </c>
      <c r="AD198" s="17">
        <v>4.2755438299255898E-2</v>
      </c>
      <c r="AE198" s="17"/>
      <c r="AF198" s="17" t="s">
        <v>63</v>
      </c>
      <c r="AG198" s="17"/>
      <c r="AH198" s="17">
        <v>1.1554122658578799E-2</v>
      </c>
      <c r="AI198" s="17"/>
      <c r="AJ198" s="17">
        <v>1.78960632331698E-2</v>
      </c>
      <c r="AK198" s="17">
        <v>8.4501296101273694E-3</v>
      </c>
      <c r="AL198" s="17">
        <v>2.1417888614925301E-2</v>
      </c>
      <c r="AM198" s="17">
        <v>9.1020260140001908E-3</v>
      </c>
      <c r="AN198" s="17">
        <v>0</v>
      </c>
      <c r="AO198" s="17">
        <v>0</v>
      </c>
      <c r="AP198" s="17">
        <v>1.2132292116317001E-2</v>
      </c>
      <c r="AQ198" s="17">
        <v>0</v>
      </c>
    </row>
    <row r="199" spans="2:43" x14ac:dyDescent="0.35">
      <c r="B199" t="s">
        <v>139</v>
      </c>
      <c r="C199" s="17">
        <v>1.94460309367666E-3</v>
      </c>
      <c r="D199" s="17">
        <v>1.7304887364234199E-3</v>
      </c>
      <c r="E199" s="17">
        <v>2.1652795381381798E-3</v>
      </c>
      <c r="F199" s="17"/>
      <c r="G199" s="17">
        <v>0</v>
      </c>
      <c r="H199" s="17">
        <v>0</v>
      </c>
      <c r="I199" s="17">
        <v>5.3447788536360504E-3</v>
      </c>
      <c r="J199" s="17">
        <v>6.59749355547775E-3</v>
      </c>
      <c r="K199" s="17">
        <v>0</v>
      </c>
      <c r="L199" s="17">
        <v>0</v>
      </c>
      <c r="M199" s="17"/>
      <c r="N199" s="17">
        <v>0</v>
      </c>
      <c r="O199" s="17">
        <v>0</v>
      </c>
      <c r="P199" s="17">
        <v>6.6834006696301603E-3</v>
      </c>
      <c r="Q199" s="17">
        <v>3.44231207094577E-3</v>
      </c>
      <c r="R199" s="17">
        <v>0</v>
      </c>
      <c r="S199" s="17"/>
      <c r="T199" s="17">
        <v>3.8984594176707599E-3</v>
      </c>
      <c r="U199" s="17">
        <v>0</v>
      </c>
      <c r="V199" s="17">
        <v>0</v>
      </c>
      <c r="W199" s="17">
        <v>6.2019627992599803E-3</v>
      </c>
      <c r="X199" s="17"/>
      <c r="Y199" s="17">
        <v>4.2027956163803804E-3</v>
      </c>
      <c r="Z199" s="17">
        <v>0</v>
      </c>
      <c r="AA199" s="17">
        <v>0</v>
      </c>
      <c r="AB199" s="17">
        <v>0</v>
      </c>
      <c r="AC199" s="17">
        <v>0</v>
      </c>
      <c r="AD199" s="17">
        <v>0</v>
      </c>
      <c r="AE199" s="17"/>
      <c r="AF199" s="17" t="s">
        <v>63</v>
      </c>
      <c r="AG199" s="17"/>
      <c r="AH199" s="17">
        <v>1.94460309367666E-3</v>
      </c>
      <c r="AI199" s="17"/>
      <c r="AJ199" s="17">
        <v>3.78692582986761E-3</v>
      </c>
      <c r="AK199" s="17">
        <v>5.4111952373999597E-3</v>
      </c>
      <c r="AL199" s="17">
        <v>0</v>
      </c>
      <c r="AM199" s="17">
        <v>0</v>
      </c>
      <c r="AN199" s="17">
        <v>0</v>
      </c>
      <c r="AO199" s="17">
        <v>0</v>
      </c>
      <c r="AP199" s="17">
        <v>0</v>
      </c>
      <c r="AQ199" s="17">
        <v>0</v>
      </c>
    </row>
    <row r="200" spans="2:43" x14ac:dyDescent="0.35">
      <c r="B200" t="s">
        <v>60</v>
      </c>
      <c r="C200" s="17">
        <v>7.1284643526759901E-3</v>
      </c>
      <c r="D200" s="17">
        <v>1.05227794360978E-2</v>
      </c>
      <c r="E200" s="17">
        <v>3.8114802846974201E-3</v>
      </c>
      <c r="F200" s="17"/>
      <c r="G200" s="17">
        <v>1.5276085961319E-2</v>
      </c>
      <c r="H200" s="17">
        <v>1.1073034764346099E-2</v>
      </c>
      <c r="I200" s="17">
        <v>0</v>
      </c>
      <c r="J200" s="17">
        <v>0</v>
      </c>
      <c r="K200" s="17">
        <v>0</v>
      </c>
      <c r="L200" s="17">
        <v>1.43401742327228E-2</v>
      </c>
      <c r="M200" s="17"/>
      <c r="N200" s="17">
        <v>3.7868870908731297E-2</v>
      </c>
      <c r="O200" s="17">
        <v>1.2589496198044401E-2</v>
      </c>
      <c r="P200" s="17">
        <v>0</v>
      </c>
      <c r="Q200" s="17">
        <v>3.1953502225871601E-3</v>
      </c>
      <c r="R200" s="17">
        <v>0</v>
      </c>
      <c r="S200" s="17"/>
      <c r="T200" s="17">
        <v>1.1719428849028501E-2</v>
      </c>
      <c r="U200" s="17">
        <v>3.2812535132336301E-3</v>
      </c>
      <c r="V200" s="17">
        <v>6.1898978960341199E-3</v>
      </c>
      <c r="W200" s="17">
        <v>0</v>
      </c>
      <c r="X200" s="17"/>
      <c r="Y200" s="17">
        <v>1.9545929938082599E-3</v>
      </c>
      <c r="Z200" s="17">
        <v>0</v>
      </c>
      <c r="AA200" s="17">
        <v>1.3362759037883899E-2</v>
      </c>
      <c r="AB200" s="17">
        <v>0</v>
      </c>
      <c r="AC200" s="17">
        <v>3.5665360076124697E-2</v>
      </c>
      <c r="AD200" s="17">
        <v>0</v>
      </c>
      <c r="AE200" s="17"/>
      <c r="AF200" s="17" t="s">
        <v>63</v>
      </c>
      <c r="AG200" s="17"/>
      <c r="AH200" s="17">
        <v>7.1284643526759901E-3</v>
      </c>
      <c r="AI200" s="17"/>
      <c r="AJ200" s="17">
        <v>0</v>
      </c>
      <c r="AK200" s="17">
        <v>4.3642865729715099E-3</v>
      </c>
      <c r="AL200" s="17">
        <v>1.8845298028891899E-2</v>
      </c>
      <c r="AM200" s="17">
        <v>1.0806018249814101E-2</v>
      </c>
      <c r="AN200" s="17">
        <v>0</v>
      </c>
      <c r="AO200" s="17">
        <v>1.8533218604079801E-2</v>
      </c>
      <c r="AP200" s="17">
        <v>0</v>
      </c>
      <c r="AQ200" s="17">
        <v>0</v>
      </c>
    </row>
    <row r="201" spans="2:43"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row>
    <row r="202" spans="2:43" x14ac:dyDescent="0.35">
      <c r="B202" s="6" t="s">
        <v>148</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row>
    <row r="203" spans="2:43" x14ac:dyDescent="0.35">
      <c r="B203" s="24" t="s">
        <v>122</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row>
    <row r="204" spans="2:43" x14ac:dyDescent="0.35">
      <c r="B204" t="s">
        <v>135</v>
      </c>
      <c r="C204" s="17">
        <v>0.52843989164188099</v>
      </c>
      <c r="D204" s="17">
        <v>0.52155742109000103</v>
      </c>
      <c r="E204" s="17">
        <v>0.53453390654293098</v>
      </c>
      <c r="F204" s="17"/>
      <c r="G204" s="17">
        <v>0.53414579769914805</v>
      </c>
      <c r="H204" s="17">
        <v>0.56221424880013104</v>
      </c>
      <c r="I204" s="17">
        <v>0.63153083955746903</v>
      </c>
      <c r="J204" s="17">
        <v>0.60616882127875005</v>
      </c>
      <c r="K204" s="17">
        <v>0.46636551833440798</v>
      </c>
      <c r="L204" s="17">
        <v>0.41862289938532898</v>
      </c>
      <c r="M204" s="17"/>
      <c r="N204" s="17">
        <v>0.52052039630730296</v>
      </c>
      <c r="O204" s="17">
        <v>0.53502608572055799</v>
      </c>
      <c r="P204" s="17">
        <v>0.59194983417580005</v>
      </c>
      <c r="Q204" s="17">
        <v>0.50724026326486604</v>
      </c>
      <c r="R204" s="17">
        <v>0.50894431927707395</v>
      </c>
      <c r="S204" s="17"/>
      <c r="T204" s="17">
        <v>0.55538454179149599</v>
      </c>
      <c r="U204" s="17">
        <v>0.49773761851849402</v>
      </c>
      <c r="V204" s="17">
        <v>0.588653192871335</v>
      </c>
      <c r="W204" s="17">
        <v>0.46230232898576401</v>
      </c>
      <c r="X204" s="17"/>
      <c r="Y204" s="17">
        <v>0.56117332702926703</v>
      </c>
      <c r="Z204" s="17">
        <v>0.457224736472019</v>
      </c>
      <c r="AA204" s="17">
        <v>0.46295847016109598</v>
      </c>
      <c r="AB204" s="17">
        <v>0.68574143125276099</v>
      </c>
      <c r="AC204" s="17">
        <v>0.55497665079566905</v>
      </c>
      <c r="AD204" s="17">
        <v>0.431909731837195</v>
      </c>
      <c r="AE204" s="17"/>
      <c r="AF204" s="17" t="s">
        <v>63</v>
      </c>
      <c r="AG204" s="17"/>
      <c r="AH204" s="17">
        <v>0.52843989164188099</v>
      </c>
      <c r="AI204" s="17"/>
      <c r="AJ204" s="17">
        <v>0.49236657595009597</v>
      </c>
      <c r="AK204" s="17">
        <v>0.54785795863903497</v>
      </c>
      <c r="AL204" s="17">
        <v>0.57376823073806105</v>
      </c>
      <c r="AM204" s="17">
        <v>0.52924094953533596</v>
      </c>
      <c r="AN204" s="17">
        <v>0.630535571032246</v>
      </c>
      <c r="AO204" s="17">
        <v>0.47468325164420699</v>
      </c>
      <c r="AP204" s="17">
        <v>0.54143919129919005</v>
      </c>
      <c r="AQ204" s="17">
        <v>0.46510623677110802</v>
      </c>
    </row>
    <row r="205" spans="2:43" x14ac:dyDescent="0.35">
      <c r="B205" t="s">
        <v>136</v>
      </c>
      <c r="C205" s="17">
        <v>0.39116237308214402</v>
      </c>
      <c r="D205" s="17">
        <v>0.37976511968281201</v>
      </c>
      <c r="E205" s="17">
        <v>0.40273090336531397</v>
      </c>
      <c r="F205" s="17"/>
      <c r="G205" s="17">
        <v>0.30858668371623599</v>
      </c>
      <c r="H205" s="17">
        <v>0.365183350517786</v>
      </c>
      <c r="I205" s="17">
        <v>0.32675190355938499</v>
      </c>
      <c r="J205" s="17">
        <v>0.32195243050906203</v>
      </c>
      <c r="K205" s="17">
        <v>0.48001010142039802</v>
      </c>
      <c r="L205" s="17">
        <v>0.48094859763585801</v>
      </c>
      <c r="M205" s="17"/>
      <c r="N205" s="17">
        <v>0.37880966956840201</v>
      </c>
      <c r="O205" s="17">
        <v>0.365041748698202</v>
      </c>
      <c r="P205" s="17">
        <v>0.37269140207273299</v>
      </c>
      <c r="Q205" s="17">
        <v>0.40320461494569398</v>
      </c>
      <c r="R205" s="17">
        <v>0.443088669328213</v>
      </c>
      <c r="S205" s="17"/>
      <c r="T205" s="17">
        <v>0.35218910234023798</v>
      </c>
      <c r="U205" s="17">
        <v>0.41663816241114598</v>
      </c>
      <c r="V205" s="17">
        <v>0.36282752528166101</v>
      </c>
      <c r="W205" s="17">
        <v>0.45774750131545999</v>
      </c>
      <c r="X205" s="17"/>
      <c r="Y205" s="17">
        <v>0.38091323095409602</v>
      </c>
      <c r="Z205" s="17">
        <v>0.47276266921950999</v>
      </c>
      <c r="AA205" s="17">
        <v>0.42965089459117001</v>
      </c>
      <c r="AB205" s="17">
        <v>0.25469555437826402</v>
      </c>
      <c r="AC205" s="17">
        <v>0.29647055381461102</v>
      </c>
      <c r="AD205" s="17">
        <v>0.45076998813136199</v>
      </c>
      <c r="AE205" s="17"/>
      <c r="AF205" s="17" t="s">
        <v>63</v>
      </c>
      <c r="AG205" s="17"/>
      <c r="AH205" s="17">
        <v>0.39116237308214402</v>
      </c>
      <c r="AI205" s="17"/>
      <c r="AJ205" s="17">
        <v>0.41324990617320401</v>
      </c>
      <c r="AK205" s="17">
        <v>0.36305949035952201</v>
      </c>
      <c r="AL205" s="17">
        <v>0.349237096050181</v>
      </c>
      <c r="AM205" s="17">
        <v>0.41149084893633697</v>
      </c>
      <c r="AN205" s="17">
        <v>0.31990543166677099</v>
      </c>
      <c r="AO205" s="17">
        <v>0.48149935711683001</v>
      </c>
      <c r="AP205" s="17">
        <v>0.37964466701497501</v>
      </c>
      <c r="AQ205" s="17">
        <v>0.38091715210951299</v>
      </c>
    </row>
    <row r="206" spans="2:43" x14ac:dyDescent="0.35">
      <c r="B206" t="s">
        <v>137</v>
      </c>
      <c r="C206" s="17">
        <v>6.1804496967088299E-2</v>
      </c>
      <c r="D206" s="17">
        <v>7.3082269103467198E-2</v>
      </c>
      <c r="E206" s="17">
        <v>5.09658026823352E-2</v>
      </c>
      <c r="F206" s="17"/>
      <c r="G206" s="17">
        <v>8.9946963927226897E-2</v>
      </c>
      <c r="H206" s="17">
        <v>6.1095679934348598E-2</v>
      </c>
      <c r="I206" s="17">
        <v>2.4809269408447601E-2</v>
      </c>
      <c r="J206" s="17">
        <v>5.9691819391365197E-2</v>
      </c>
      <c r="K206" s="17">
        <v>3.9446028366649601E-2</v>
      </c>
      <c r="L206" s="17">
        <v>8.89530730160248E-2</v>
      </c>
      <c r="M206" s="17"/>
      <c r="N206" s="17">
        <v>6.2801063215563793E-2</v>
      </c>
      <c r="O206" s="17">
        <v>7.6794576621059304E-2</v>
      </c>
      <c r="P206" s="17">
        <v>2.1499013927425599E-2</v>
      </c>
      <c r="Q206" s="17">
        <v>7.5715585831271595E-2</v>
      </c>
      <c r="R206" s="17">
        <v>3.1436740767730197E-2</v>
      </c>
      <c r="S206" s="17"/>
      <c r="T206" s="17">
        <v>5.9872159248332397E-2</v>
      </c>
      <c r="U206" s="17">
        <v>7.1982498429507893E-2</v>
      </c>
      <c r="V206" s="17">
        <v>3.3212328392368901E-2</v>
      </c>
      <c r="W206" s="17">
        <v>6.5927023793469902E-2</v>
      </c>
      <c r="X206" s="17"/>
      <c r="Y206" s="17">
        <v>3.9809663708071402E-2</v>
      </c>
      <c r="Z206" s="17">
        <v>7.0012594308471704E-2</v>
      </c>
      <c r="AA206" s="17">
        <v>8.8503561509811104E-2</v>
      </c>
      <c r="AB206" s="17">
        <v>5.9563014368976E-2</v>
      </c>
      <c r="AC206" s="17">
        <v>7.92112803911591E-2</v>
      </c>
      <c r="AD206" s="17">
        <v>0.117320280031443</v>
      </c>
      <c r="AE206" s="17"/>
      <c r="AF206" s="17" t="s">
        <v>63</v>
      </c>
      <c r="AG206" s="17"/>
      <c r="AH206" s="17">
        <v>6.1804496967088299E-2</v>
      </c>
      <c r="AI206" s="17"/>
      <c r="AJ206" s="17">
        <v>7.1283286391436398E-2</v>
      </c>
      <c r="AK206" s="17">
        <v>6.3632011065292607E-2</v>
      </c>
      <c r="AL206" s="17">
        <v>7.2050841353045403E-2</v>
      </c>
      <c r="AM206" s="17">
        <v>3.5637601555966798E-2</v>
      </c>
      <c r="AN206" s="17">
        <v>4.9558997300983301E-2</v>
      </c>
      <c r="AO206" s="17">
        <v>2.52841726348823E-2</v>
      </c>
      <c r="AP206" s="17">
        <v>5.5573066345587903E-2</v>
      </c>
      <c r="AQ206" s="17">
        <v>0.15397661111937899</v>
      </c>
    </row>
    <row r="207" spans="2:43" x14ac:dyDescent="0.35">
      <c r="B207" t="s">
        <v>138</v>
      </c>
      <c r="C207" s="17">
        <v>9.1125050322269693E-3</v>
      </c>
      <c r="D207" s="17">
        <v>8.6586574323964903E-3</v>
      </c>
      <c r="E207" s="17">
        <v>9.6041078712814608E-3</v>
      </c>
      <c r="F207" s="17"/>
      <c r="G207" s="17">
        <v>1.04347149647549E-2</v>
      </c>
      <c r="H207" s="17">
        <v>1.1506720747735099E-2</v>
      </c>
      <c r="I207" s="17">
        <v>1.69079874746981E-2</v>
      </c>
      <c r="J207" s="17">
        <v>5.5894352653441601E-3</v>
      </c>
      <c r="K207" s="17">
        <v>7.9832506319595306E-3</v>
      </c>
      <c r="L207" s="17">
        <v>4.7528058509262398E-3</v>
      </c>
      <c r="M207" s="17"/>
      <c r="N207" s="17">
        <v>0</v>
      </c>
      <c r="O207" s="17">
        <v>4.2557033617709903E-3</v>
      </c>
      <c r="P207" s="17">
        <v>1.38597498240408E-2</v>
      </c>
      <c r="Q207" s="17">
        <v>1.0397223887223099E-2</v>
      </c>
      <c r="R207" s="17">
        <v>1.6530270626983E-2</v>
      </c>
      <c r="S207" s="17"/>
      <c r="T207" s="17">
        <v>1.4437351799092699E-2</v>
      </c>
      <c r="U207" s="17">
        <v>1.36417206408524E-2</v>
      </c>
      <c r="V207" s="17">
        <v>3.42533455847147E-3</v>
      </c>
      <c r="W207" s="17">
        <v>7.8211831060458498E-3</v>
      </c>
      <c r="X207" s="17"/>
      <c r="Y207" s="17">
        <v>1.24473917904631E-2</v>
      </c>
      <c r="Z207" s="17">
        <v>0</v>
      </c>
      <c r="AA207" s="17">
        <v>1.26226584908562E-2</v>
      </c>
      <c r="AB207" s="17">
        <v>0</v>
      </c>
      <c r="AC207" s="17">
        <v>0</v>
      </c>
      <c r="AD207" s="17">
        <v>0</v>
      </c>
      <c r="AE207" s="17"/>
      <c r="AF207" s="17" t="s">
        <v>63</v>
      </c>
      <c r="AG207" s="17"/>
      <c r="AH207" s="17">
        <v>9.1125050322269693E-3</v>
      </c>
      <c r="AI207" s="17"/>
      <c r="AJ207" s="17">
        <v>1.7740345488629301E-2</v>
      </c>
      <c r="AK207" s="17">
        <v>1.56277627537953E-2</v>
      </c>
      <c r="AL207" s="17">
        <v>0</v>
      </c>
      <c r="AM207" s="17">
        <v>0</v>
      </c>
      <c r="AN207" s="17">
        <v>0</v>
      </c>
      <c r="AO207" s="17">
        <v>0</v>
      </c>
      <c r="AP207" s="17">
        <v>2.33430753402466E-2</v>
      </c>
      <c r="AQ207" s="17">
        <v>0</v>
      </c>
    </row>
    <row r="208" spans="2:43" x14ac:dyDescent="0.35">
      <c r="B208" t="s">
        <v>139</v>
      </c>
      <c r="C208" s="17">
        <v>4.1473669612969496E-3</v>
      </c>
      <c r="D208" s="17">
        <v>6.1751205806196896E-3</v>
      </c>
      <c r="E208" s="17">
        <v>2.1652795381381798E-3</v>
      </c>
      <c r="F208" s="17"/>
      <c r="G208" s="17">
        <v>2.9792841422185402E-2</v>
      </c>
      <c r="H208" s="17">
        <v>0</v>
      </c>
      <c r="I208" s="17">
        <v>0</v>
      </c>
      <c r="J208" s="17">
        <v>6.59749355547775E-3</v>
      </c>
      <c r="K208" s="17">
        <v>0</v>
      </c>
      <c r="L208" s="17">
        <v>0</v>
      </c>
      <c r="M208" s="17"/>
      <c r="N208" s="17">
        <v>0</v>
      </c>
      <c r="O208" s="17">
        <v>8.4673603418789992E-3</v>
      </c>
      <c r="P208" s="17">
        <v>0</v>
      </c>
      <c r="Q208" s="17">
        <v>3.44231207094577E-3</v>
      </c>
      <c r="R208" s="17">
        <v>0</v>
      </c>
      <c r="S208" s="17"/>
      <c r="T208" s="17">
        <v>6.9556815008586801E-3</v>
      </c>
      <c r="U208" s="17">
        <v>0</v>
      </c>
      <c r="V208" s="17">
        <v>5.6917210001302104E-3</v>
      </c>
      <c r="W208" s="17">
        <v>6.2019627992599803E-3</v>
      </c>
      <c r="X208" s="17"/>
      <c r="Y208" s="17">
        <v>5.6563865181018498E-3</v>
      </c>
      <c r="Z208" s="17">
        <v>0</v>
      </c>
      <c r="AA208" s="17">
        <v>0</v>
      </c>
      <c r="AB208" s="17">
        <v>0</v>
      </c>
      <c r="AC208" s="17">
        <v>2.04072699872959E-2</v>
      </c>
      <c r="AD208" s="17">
        <v>0</v>
      </c>
      <c r="AE208" s="17"/>
      <c r="AF208" s="17" t="s">
        <v>63</v>
      </c>
      <c r="AG208" s="17"/>
      <c r="AH208" s="17">
        <v>4.1473669612969496E-3</v>
      </c>
      <c r="AI208" s="17"/>
      <c r="AJ208" s="17">
        <v>0</v>
      </c>
      <c r="AK208" s="17">
        <v>5.4111952373999597E-3</v>
      </c>
      <c r="AL208" s="17">
        <v>0</v>
      </c>
      <c r="AM208" s="17">
        <v>1.8204052028000399E-2</v>
      </c>
      <c r="AN208" s="17">
        <v>0</v>
      </c>
      <c r="AO208" s="17">
        <v>0</v>
      </c>
      <c r="AP208" s="17">
        <v>0</v>
      </c>
      <c r="AQ208" s="17">
        <v>0</v>
      </c>
    </row>
    <row r="209" spans="2:43" x14ac:dyDescent="0.35">
      <c r="B209" t="s">
        <v>60</v>
      </c>
      <c r="C209" s="17">
        <v>5.33336631536335E-3</v>
      </c>
      <c r="D209" s="17">
        <v>1.07614121107029E-2</v>
      </c>
      <c r="E209" s="17">
        <v>0</v>
      </c>
      <c r="F209" s="17"/>
      <c r="G209" s="17">
        <v>2.7092998270449201E-2</v>
      </c>
      <c r="H209" s="17">
        <v>0</v>
      </c>
      <c r="I209" s="17">
        <v>0</v>
      </c>
      <c r="J209" s="17">
        <v>0</v>
      </c>
      <c r="K209" s="17">
        <v>6.1951012465854098E-3</v>
      </c>
      <c r="L209" s="17">
        <v>6.72262411186169E-3</v>
      </c>
      <c r="M209" s="17"/>
      <c r="N209" s="17">
        <v>3.7868870908731297E-2</v>
      </c>
      <c r="O209" s="17">
        <v>1.04145252565309E-2</v>
      </c>
      <c r="P209" s="17">
        <v>0</v>
      </c>
      <c r="Q209" s="17">
        <v>0</v>
      </c>
      <c r="R209" s="17">
        <v>0</v>
      </c>
      <c r="S209" s="17"/>
      <c r="T209" s="17">
        <v>1.11611633199827E-2</v>
      </c>
      <c r="U209" s="17">
        <v>0</v>
      </c>
      <c r="V209" s="17">
        <v>6.1898978960341199E-3</v>
      </c>
      <c r="W209" s="17">
        <v>0</v>
      </c>
      <c r="X209" s="17"/>
      <c r="Y209" s="17">
        <v>0</v>
      </c>
      <c r="Z209" s="17">
        <v>0</v>
      </c>
      <c r="AA209" s="17">
        <v>6.2644152470676803E-3</v>
      </c>
      <c r="AB209" s="17">
        <v>0</v>
      </c>
      <c r="AC209" s="17">
        <v>4.8934245011264803E-2</v>
      </c>
      <c r="AD209" s="17">
        <v>0</v>
      </c>
      <c r="AE209" s="17"/>
      <c r="AF209" s="17" t="s">
        <v>63</v>
      </c>
      <c r="AG209" s="17"/>
      <c r="AH209" s="17">
        <v>5.33336631536335E-3</v>
      </c>
      <c r="AI209" s="17"/>
      <c r="AJ209" s="17">
        <v>5.3598859966343601E-3</v>
      </c>
      <c r="AK209" s="17">
        <v>4.4115819449556202E-3</v>
      </c>
      <c r="AL209" s="17">
        <v>4.9438318587120503E-3</v>
      </c>
      <c r="AM209" s="17">
        <v>5.42654794435976E-3</v>
      </c>
      <c r="AN209" s="17">
        <v>0</v>
      </c>
      <c r="AO209" s="17">
        <v>1.8533218604079801E-2</v>
      </c>
      <c r="AP209" s="17">
        <v>0</v>
      </c>
      <c r="AQ209" s="17">
        <v>0</v>
      </c>
    </row>
    <row r="210" spans="2:43" x14ac:dyDescent="0.35">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row>
    <row r="211" spans="2:43" x14ac:dyDescent="0.35">
      <c r="B211" s="6" t="s">
        <v>149</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row>
    <row r="212" spans="2:43" x14ac:dyDescent="0.35">
      <c r="B212" s="24" t="s">
        <v>122</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row>
    <row r="213" spans="2:43" x14ac:dyDescent="0.35">
      <c r="B213" t="s">
        <v>135</v>
      </c>
      <c r="C213" s="17">
        <v>0.448029932623285</v>
      </c>
      <c r="D213" s="17">
        <v>0.43656006548786602</v>
      </c>
      <c r="E213" s="17">
        <v>0.45826865466490502</v>
      </c>
      <c r="F213" s="17"/>
      <c r="G213" s="17">
        <v>0.53985202527161202</v>
      </c>
      <c r="H213" s="17">
        <v>0.55159458325099597</v>
      </c>
      <c r="I213" s="17">
        <v>0.470438354621729</v>
      </c>
      <c r="J213" s="17">
        <v>0.47379519899880801</v>
      </c>
      <c r="K213" s="17">
        <v>0.43702044076556301</v>
      </c>
      <c r="L213" s="17">
        <v>0.30869050269766801</v>
      </c>
      <c r="M213" s="17"/>
      <c r="N213" s="17">
        <v>0.42301918468104599</v>
      </c>
      <c r="O213" s="17">
        <v>0.46263102818012802</v>
      </c>
      <c r="P213" s="17">
        <v>0.489054774136429</v>
      </c>
      <c r="Q213" s="17">
        <v>0.42118314813012803</v>
      </c>
      <c r="R213" s="17">
        <v>0.44430370090580301</v>
      </c>
      <c r="S213" s="17"/>
      <c r="T213" s="17">
        <v>0.43857152740264499</v>
      </c>
      <c r="U213" s="17">
        <v>0.42646751192223098</v>
      </c>
      <c r="V213" s="17">
        <v>0.47676006339833799</v>
      </c>
      <c r="W213" s="17">
        <v>0.45133801836268</v>
      </c>
      <c r="X213" s="17"/>
      <c r="Y213" s="17">
        <v>0.47221339047452199</v>
      </c>
      <c r="Z213" s="17">
        <v>0.48875747930493302</v>
      </c>
      <c r="AA213" s="17">
        <v>0.35161819038824499</v>
      </c>
      <c r="AB213" s="17">
        <v>0.479287408062265</v>
      </c>
      <c r="AC213" s="17">
        <v>0.57566554922636004</v>
      </c>
      <c r="AD213" s="17">
        <v>0.47169034169748297</v>
      </c>
      <c r="AE213" s="17"/>
      <c r="AF213" s="17" t="s">
        <v>63</v>
      </c>
      <c r="AG213" s="17"/>
      <c r="AH213" s="17">
        <v>0.448029932623285</v>
      </c>
      <c r="AI213" s="17"/>
      <c r="AJ213" s="17">
        <v>0.42884631693612901</v>
      </c>
      <c r="AK213" s="17">
        <v>0.447210746979328</v>
      </c>
      <c r="AL213" s="17">
        <v>0.46829039611967799</v>
      </c>
      <c r="AM213" s="17">
        <v>0.44809113598716999</v>
      </c>
      <c r="AN213" s="17">
        <v>0.54460608695807999</v>
      </c>
      <c r="AO213" s="17">
        <v>0.44725235064367802</v>
      </c>
      <c r="AP213" s="17">
        <v>0.47570771509552201</v>
      </c>
      <c r="AQ213" s="17">
        <v>0.35659240089329097</v>
      </c>
    </row>
    <row r="214" spans="2:43" x14ac:dyDescent="0.35">
      <c r="B214" t="s">
        <v>136</v>
      </c>
      <c r="C214" s="17">
        <v>0.42740267736604198</v>
      </c>
      <c r="D214" s="17">
        <v>0.41875447304395302</v>
      </c>
      <c r="E214" s="17">
        <v>0.437982825292696</v>
      </c>
      <c r="F214" s="17"/>
      <c r="G214" s="17">
        <v>0.27786659388784102</v>
      </c>
      <c r="H214" s="17">
        <v>0.349067960769955</v>
      </c>
      <c r="I214" s="17">
        <v>0.40464359397913202</v>
      </c>
      <c r="J214" s="17">
        <v>0.42495412168760099</v>
      </c>
      <c r="K214" s="17">
        <v>0.464311149599897</v>
      </c>
      <c r="L214" s="17">
        <v>0.54193803521561901</v>
      </c>
      <c r="M214" s="17"/>
      <c r="N214" s="17">
        <v>0.39887301626597399</v>
      </c>
      <c r="O214" s="17">
        <v>0.40669430603992202</v>
      </c>
      <c r="P214" s="17">
        <v>0.42390008643544802</v>
      </c>
      <c r="Q214" s="17">
        <v>0.45559892816307102</v>
      </c>
      <c r="R214" s="17">
        <v>0.424922319023461</v>
      </c>
      <c r="S214" s="17"/>
      <c r="T214" s="17">
        <v>0.37514346532375198</v>
      </c>
      <c r="U214" s="17">
        <v>0.45477418469548397</v>
      </c>
      <c r="V214" s="17">
        <v>0.45976465706112402</v>
      </c>
      <c r="W214" s="17">
        <v>0.42202123360200999</v>
      </c>
      <c r="X214" s="17"/>
      <c r="Y214" s="17">
        <v>0.43242224224259002</v>
      </c>
      <c r="Z214" s="17">
        <v>0.41159240582642598</v>
      </c>
      <c r="AA214" s="17">
        <v>0.48232274188323998</v>
      </c>
      <c r="AB214" s="17">
        <v>0.398557621809848</v>
      </c>
      <c r="AC214" s="17">
        <v>0.23244765393959599</v>
      </c>
      <c r="AD214" s="17">
        <v>0.40496065114389102</v>
      </c>
      <c r="AE214" s="17"/>
      <c r="AF214" s="17" t="s">
        <v>63</v>
      </c>
      <c r="AG214" s="17"/>
      <c r="AH214" s="17">
        <v>0.42740267736604198</v>
      </c>
      <c r="AI214" s="17"/>
      <c r="AJ214" s="17">
        <v>0.41451128792525599</v>
      </c>
      <c r="AK214" s="17">
        <v>0.43202226567166302</v>
      </c>
      <c r="AL214" s="17">
        <v>0.39724444820902199</v>
      </c>
      <c r="AM214" s="17">
        <v>0.470271547373939</v>
      </c>
      <c r="AN214" s="17">
        <v>0.37666586761729698</v>
      </c>
      <c r="AO214" s="17">
        <v>0.45644156785698198</v>
      </c>
      <c r="AP214" s="17">
        <v>0.41135472343479701</v>
      </c>
      <c r="AQ214" s="17">
        <v>0.42959608486706602</v>
      </c>
    </row>
    <row r="215" spans="2:43" x14ac:dyDescent="0.35">
      <c r="B215" t="s">
        <v>137</v>
      </c>
      <c r="C215" s="17">
        <v>9.9549448511535493E-2</v>
      </c>
      <c r="D215" s="17">
        <v>0.115118778686049</v>
      </c>
      <c r="E215" s="17">
        <v>8.3101793941875599E-2</v>
      </c>
      <c r="F215" s="17"/>
      <c r="G215" s="17">
        <v>0.140291961859005</v>
      </c>
      <c r="H215" s="17">
        <v>8.8264421214702807E-2</v>
      </c>
      <c r="I215" s="17">
        <v>8.8560388903519E-2</v>
      </c>
      <c r="J215" s="17">
        <v>8.2897279139776403E-2</v>
      </c>
      <c r="K215" s="17">
        <v>7.6851438005299602E-2</v>
      </c>
      <c r="L215" s="17">
        <v>0.122238324203802</v>
      </c>
      <c r="M215" s="17"/>
      <c r="N215" s="17">
        <v>8.0558283539014702E-2</v>
      </c>
      <c r="O215" s="17">
        <v>0.10057962713197</v>
      </c>
      <c r="P215" s="17">
        <v>7.3738511523096503E-2</v>
      </c>
      <c r="Q215" s="17">
        <v>0.102875453741784</v>
      </c>
      <c r="R215" s="17">
        <v>0.11783186379841699</v>
      </c>
      <c r="S215" s="17"/>
      <c r="T215" s="17">
        <v>0.14771136560040299</v>
      </c>
      <c r="U215" s="17">
        <v>0.100267291095685</v>
      </c>
      <c r="V215" s="17">
        <v>5.3783550990621397E-2</v>
      </c>
      <c r="W215" s="17">
        <v>9.8060365330076102E-2</v>
      </c>
      <c r="X215" s="17"/>
      <c r="Y215" s="17">
        <v>8.2435893294327406E-2</v>
      </c>
      <c r="Z215" s="17">
        <v>9.9650114868641296E-2</v>
      </c>
      <c r="AA215" s="17">
        <v>0.12214794970193001</v>
      </c>
      <c r="AB215" s="17">
        <v>0.12215497012788699</v>
      </c>
      <c r="AC215" s="17">
        <v>0.119625652456642</v>
      </c>
      <c r="AD215" s="17">
        <v>4.1204865089074998E-2</v>
      </c>
      <c r="AE215" s="17"/>
      <c r="AF215" s="17" t="s">
        <v>63</v>
      </c>
      <c r="AG215" s="17"/>
      <c r="AH215" s="17">
        <v>9.9549448511535493E-2</v>
      </c>
      <c r="AI215" s="17"/>
      <c r="AJ215" s="17">
        <v>0.13594000173416099</v>
      </c>
      <c r="AK215" s="17">
        <v>9.5653695300044E-2</v>
      </c>
      <c r="AL215" s="17">
        <v>0.110735142970722</v>
      </c>
      <c r="AM215" s="17">
        <v>6.0087176630048499E-2</v>
      </c>
      <c r="AN215" s="17">
        <v>5.5390781507355498E-2</v>
      </c>
      <c r="AO215" s="17">
        <v>7.7772862895260295E-2</v>
      </c>
      <c r="AP215" s="17">
        <v>7.8216839142549899E-2</v>
      </c>
      <c r="AQ215" s="17">
        <v>0.156555891207485</v>
      </c>
    </row>
    <row r="216" spans="2:43" x14ac:dyDescent="0.35">
      <c r="B216" t="s">
        <v>138</v>
      </c>
      <c r="C216" s="17">
        <v>1.0056075711047999E-2</v>
      </c>
      <c r="D216" s="17">
        <v>1.0899199689747801E-2</v>
      </c>
      <c r="E216" s="17">
        <v>9.2717490825945E-3</v>
      </c>
      <c r="F216" s="17"/>
      <c r="G216" s="17">
        <v>0</v>
      </c>
      <c r="H216" s="17">
        <v>0</v>
      </c>
      <c r="I216" s="17">
        <v>2.34322089985642E-2</v>
      </c>
      <c r="J216" s="17">
        <v>1.1755906618337199E-2</v>
      </c>
      <c r="K216" s="17">
        <v>6.9634172931811204E-3</v>
      </c>
      <c r="L216" s="17">
        <v>1.3586313407180899E-2</v>
      </c>
      <c r="M216" s="17"/>
      <c r="N216" s="17">
        <v>3.7083723398424001E-2</v>
      </c>
      <c r="O216" s="17">
        <v>7.5401245586563196E-3</v>
      </c>
      <c r="P216" s="17">
        <v>1.3306627905027299E-2</v>
      </c>
      <c r="Q216" s="17">
        <v>9.7873565157552099E-3</v>
      </c>
      <c r="R216" s="17">
        <v>6.5528356132502604E-3</v>
      </c>
      <c r="S216" s="17"/>
      <c r="T216" s="17">
        <v>1.58138857606165E-2</v>
      </c>
      <c r="U216" s="17">
        <v>6.8033564518843103E-3</v>
      </c>
      <c r="V216" s="17">
        <v>6.8951847099589002E-3</v>
      </c>
      <c r="W216" s="17">
        <v>1.6579121274126099E-2</v>
      </c>
      <c r="X216" s="17"/>
      <c r="Y216" s="17">
        <v>6.3388156104108298E-3</v>
      </c>
      <c r="Z216" s="17">
        <v>0</v>
      </c>
      <c r="AA216" s="17">
        <v>2.6814224947420501E-2</v>
      </c>
      <c r="AB216" s="17">
        <v>0</v>
      </c>
      <c r="AC216" s="17">
        <v>0</v>
      </c>
      <c r="AD216" s="17">
        <v>0</v>
      </c>
      <c r="AE216" s="17"/>
      <c r="AF216" s="17" t="s">
        <v>63</v>
      </c>
      <c r="AG216" s="17"/>
      <c r="AH216" s="17">
        <v>1.0056075711047999E-2</v>
      </c>
      <c r="AI216" s="17"/>
      <c r="AJ216" s="17">
        <v>7.7261424741670902E-3</v>
      </c>
      <c r="AK216" s="17">
        <v>5.4111952373999597E-3</v>
      </c>
      <c r="AL216" s="17">
        <v>1.1519461045618601E-2</v>
      </c>
      <c r="AM216" s="17">
        <v>0</v>
      </c>
      <c r="AN216" s="17">
        <v>2.3337263917268099E-2</v>
      </c>
      <c r="AO216" s="17">
        <v>0</v>
      </c>
      <c r="AP216" s="17">
        <v>2.2588430210813699E-2</v>
      </c>
      <c r="AQ216" s="17">
        <v>5.72556230321591E-2</v>
      </c>
    </row>
    <row r="217" spans="2:43" x14ac:dyDescent="0.35">
      <c r="B217" t="s">
        <v>139</v>
      </c>
      <c r="C217" s="17">
        <v>3.2917238819101598E-3</v>
      </c>
      <c r="D217" s="17">
        <v>4.4486447954429596E-3</v>
      </c>
      <c r="E217" s="17">
        <v>2.1652795381381798E-3</v>
      </c>
      <c r="F217" s="17"/>
      <c r="G217" s="17">
        <v>0</v>
      </c>
      <c r="H217" s="17">
        <v>0</v>
      </c>
      <c r="I217" s="17">
        <v>6.33422029289044E-3</v>
      </c>
      <c r="J217" s="17">
        <v>6.59749355547775E-3</v>
      </c>
      <c r="K217" s="17">
        <v>8.3075859464608309E-3</v>
      </c>
      <c r="L217" s="17">
        <v>0</v>
      </c>
      <c r="M217" s="17"/>
      <c r="N217" s="17">
        <v>0</v>
      </c>
      <c r="O217" s="17">
        <v>2.81212615369217E-3</v>
      </c>
      <c r="P217" s="17">
        <v>0</v>
      </c>
      <c r="Q217" s="17">
        <v>7.2056898932282799E-3</v>
      </c>
      <c r="R217" s="17">
        <v>0</v>
      </c>
      <c r="S217" s="17"/>
      <c r="T217" s="17">
        <v>0</v>
      </c>
      <c r="U217" s="17">
        <v>4.4478211015833704E-3</v>
      </c>
      <c r="V217" s="17">
        <v>0</v>
      </c>
      <c r="W217" s="17">
        <v>1.20012614311078E-2</v>
      </c>
      <c r="X217" s="17"/>
      <c r="Y217" s="17">
        <v>2.34922888617165E-3</v>
      </c>
      <c r="Z217" s="17">
        <v>0</v>
      </c>
      <c r="AA217" s="17">
        <v>4.4734096918692696E-3</v>
      </c>
      <c r="AB217" s="17">
        <v>0</v>
      </c>
      <c r="AC217" s="17">
        <v>0</v>
      </c>
      <c r="AD217" s="17">
        <v>4.2755438299255898E-2</v>
      </c>
      <c r="AE217" s="17"/>
      <c r="AF217" s="17" t="s">
        <v>63</v>
      </c>
      <c r="AG217" s="17"/>
      <c r="AH217" s="17">
        <v>3.2917238819101598E-3</v>
      </c>
      <c r="AI217" s="17"/>
      <c r="AJ217" s="17">
        <v>0</v>
      </c>
      <c r="AK217" s="17">
        <v>5.4111952373999597E-3</v>
      </c>
      <c r="AL217" s="17">
        <v>0</v>
      </c>
      <c r="AM217" s="17">
        <v>7.0686436893874103E-3</v>
      </c>
      <c r="AN217" s="17">
        <v>0</v>
      </c>
      <c r="AO217" s="17">
        <v>0</v>
      </c>
      <c r="AP217" s="17">
        <v>1.2132292116317001E-2</v>
      </c>
      <c r="AQ217" s="17">
        <v>0</v>
      </c>
    </row>
    <row r="218" spans="2:43" x14ac:dyDescent="0.35">
      <c r="B218" t="s">
        <v>60</v>
      </c>
      <c r="C218" s="17">
        <v>1.16701419061792E-2</v>
      </c>
      <c r="D218" s="17">
        <v>1.42188382969409E-2</v>
      </c>
      <c r="E218" s="17">
        <v>9.20969747979054E-3</v>
      </c>
      <c r="F218" s="17"/>
      <c r="G218" s="17">
        <v>4.1989418981541897E-2</v>
      </c>
      <c r="H218" s="17">
        <v>1.1073034764346099E-2</v>
      </c>
      <c r="I218" s="17">
        <v>6.5912332041654304E-3</v>
      </c>
      <c r="J218" s="17">
        <v>0</v>
      </c>
      <c r="K218" s="17">
        <v>6.54596838959862E-3</v>
      </c>
      <c r="L218" s="17">
        <v>1.3546824475729901E-2</v>
      </c>
      <c r="M218" s="17"/>
      <c r="N218" s="17">
        <v>6.0465792115541102E-2</v>
      </c>
      <c r="O218" s="17">
        <v>1.97427879356314E-2</v>
      </c>
      <c r="P218" s="17">
        <v>0</v>
      </c>
      <c r="Q218" s="17">
        <v>3.34942355603398E-3</v>
      </c>
      <c r="R218" s="17">
        <v>6.3892806590686597E-3</v>
      </c>
      <c r="S218" s="17"/>
      <c r="T218" s="17">
        <v>2.2759755912583501E-2</v>
      </c>
      <c r="U218" s="17">
        <v>7.2398347331316696E-3</v>
      </c>
      <c r="V218" s="17">
        <v>2.7965438399571202E-3</v>
      </c>
      <c r="W218" s="17">
        <v>0</v>
      </c>
      <c r="X218" s="17"/>
      <c r="Y218" s="17">
        <v>4.2404294919781999E-3</v>
      </c>
      <c r="Z218" s="17">
        <v>0</v>
      </c>
      <c r="AA218" s="17">
        <v>1.26234833872946E-2</v>
      </c>
      <c r="AB218" s="17">
        <v>0</v>
      </c>
      <c r="AC218" s="17">
        <v>7.2261144377402498E-2</v>
      </c>
      <c r="AD218" s="17">
        <v>3.9388703770295602E-2</v>
      </c>
      <c r="AE218" s="17"/>
      <c r="AF218" s="17" t="s">
        <v>63</v>
      </c>
      <c r="AG218" s="17"/>
      <c r="AH218" s="17">
        <v>1.16701419061792E-2</v>
      </c>
      <c r="AI218" s="17"/>
      <c r="AJ218" s="17">
        <v>1.2976250930286801E-2</v>
      </c>
      <c r="AK218" s="17">
        <v>1.42909015741647E-2</v>
      </c>
      <c r="AL218" s="17">
        <v>1.22105516549593E-2</v>
      </c>
      <c r="AM218" s="17">
        <v>1.44814963194546E-2</v>
      </c>
      <c r="AN218" s="17">
        <v>0</v>
      </c>
      <c r="AO218" s="17">
        <v>1.8533218604079801E-2</v>
      </c>
      <c r="AP218" s="17">
        <v>0</v>
      </c>
      <c r="AQ218" s="17">
        <v>0</v>
      </c>
    </row>
    <row r="219" spans="2:43" x14ac:dyDescent="0.35">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row>
    <row r="220" spans="2:43" x14ac:dyDescent="0.35">
      <c r="B220" s="6" t="s">
        <v>150</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row>
    <row r="221" spans="2:43" x14ac:dyDescent="0.35">
      <c r="B221" s="24" t="s">
        <v>122</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row>
    <row r="222" spans="2:43" x14ac:dyDescent="0.35">
      <c r="B222" t="s">
        <v>135</v>
      </c>
      <c r="C222" s="17">
        <v>0.242612181483948</v>
      </c>
      <c r="D222" s="17">
        <v>0.238792088717968</v>
      </c>
      <c r="E222" s="17">
        <v>0.24431713265998001</v>
      </c>
      <c r="F222" s="17"/>
      <c r="G222" s="17">
        <v>0.311536146316715</v>
      </c>
      <c r="H222" s="17">
        <v>0.37002811820349502</v>
      </c>
      <c r="I222" s="17">
        <v>0.29078040704246899</v>
      </c>
      <c r="J222" s="17">
        <v>0.247782471687469</v>
      </c>
      <c r="K222" s="17">
        <v>0.17445042126184701</v>
      </c>
      <c r="L222" s="17">
        <v>0.125324511129355</v>
      </c>
      <c r="M222" s="17"/>
      <c r="N222" s="17">
        <v>0.214123903214883</v>
      </c>
      <c r="O222" s="17">
        <v>0.24440556772982699</v>
      </c>
      <c r="P222" s="17">
        <v>0.28901172503991601</v>
      </c>
      <c r="Q222" s="17">
        <v>0.211332931118278</v>
      </c>
      <c r="R222" s="17">
        <v>0.27356550619564102</v>
      </c>
      <c r="S222" s="17"/>
      <c r="T222" s="17">
        <v>0.27450701505622899</v>
      </c>
      <c r="U222" s="17">
        <v>0.23701020656183</v>
      </c>
      <c r="V222" s="17">
        <v>0.21746572179329399</v>
      </c>
      <c r="W222" s="17">
        <v>0.23715477242194499</v>
      </c>
      <c r="X222" s="17"/>
      <c r="Y222" s="17">
        <v>0.27008573108426898</v>
      </c>
      <c r="Z222" s="17">
        <v>0.234628961503517</v>
      </c>
      <c r="AA222" s="17">
        <v>0.12996170763346199</v>
      </c>
      <c r="AB222" s="17">
        <v>0.32848586377466599</v>
      </c>
      <c r="AC222" s="17">
        <v>0.406524725159227</v>
      </c>
      <c r="AD222" s="17">
        <v>0.30590064767052699</v>
      </c>
      <c r="AE222" s="17"/>
      <c r="AF222" s="17" t="s">
        <v>63</v>
      </c>
      <c r="AG222" s="17"/>
      <c r="AH222" s="17">
        <v>0.242612181483948</v>
      </c>
      <c r="AI222" s="17"/>
      <c r="AJ222" s="17">
        <v>0.26264034345651399</v>
      </c>
      <c r="AK222" s="17">
        <v>0.22657830873245299</v>
      </c>
      <c r="AL222" s="17">
        <v>0.23370268390930199</v>
      </c>
      <c r="AM222" s="17">
        <v>0.21735415950178799</v>
      </c>
      <c r="AN222" s="17">
        <v>0.38681604275020398</v>
      </c>
      <c r="AO222" s="17">
        <v>0.201467232518239</v>
      </c>
      <c r="AP222" s="17">
        <v>0.269369763683726</v>
      </c>
      <c r="AQ222" s="17">
        <v>0.24842697225619301</v>
      </c>
    </row>
    <row r="223" spans="2:43" x14ac:dyDescent="0.35">
      <c r="B223" t="s">
        <v>136</v>
      </c>
      <c r="C223" s="17">
        <v>0.42042086839424098</v>
      </c>
      <c r="D223" s="17">
        <v>0.40951556652232501</v>
      </c>
      <c r="E223" s="17">
        <v>0.43319598067329501</v>
      </c>
      <c r="F223" s="17"/>
      <c r="G223" s="17">
        <v>0.45190967635364598</v>
      </c>
      <c r="H223" s="17">
        <v>0.38805861684623799</v>
      </c>
      <c r="I223" s="17">
        <v>0.428294088585157</v>
      </c>
      <c r="J223" s="17">
        <v>0.46604797676999599</v>
      </c>
      <c r="K223" s="17">
        <v>0.50132128619746497</v>
      </c>
      <c r="L223" s="17">
        <v>0.34885847025575001</v>
      </c>
      <c r="M223" s="17"/>
      <c r="N223" s="17">
        <v>0.33003845674590498</v>
      </c>
      <c r="O223" s="17">
        <v>0.433008734808353</v>
      </c>
      <c r="P223" s="17">
        <v>0.371658773454078</v>
      </c>
      <c r="Q223" s="17">
        <v>0.42679744700227901</v>
      </c>
      <c r="R223" s="17">
        <v>0.43911848894515998</v>
      </c>
      <c r="S223" s="17"/>
      <c r="T223" s="17">
        <v>0.30854825982089601</v>
      </c>
      <c r="U223" s="17">
        <v>0.43351888572811398</v>
      </c>
      <c r="V223" s="17">
        <v>0.466003912617656</v>
      </c>
      <c r="W223" s="17">
        <v>0.50373515208622499</v>
      </c>
      <c r="X223" s="17"/>
      <c r="Y223" s="17">
        <v>0.48160973125162698</v>
      </c>
      <c r="Z223" s="17">
        <v>0.50583916197058598</v>
      </c>
      <c r="AA223" s="17">
        <v>0.33923527641247903</v>
      </c>
      <c r="AB223" s="17">
        <v>0.35079442451843401</v>
      </c>
      <c r="AC223" s="17">
        <v>0.28362762418640802</v>
      </c>
      <c r="AD223" s="17">
        <v>0.407950655470604</v>
      </c>
      <c r="AE223" s="17"/>
      <c r="AF223" s="17" t="s">
        <v>63</v>
      </c>
      <c r="AG223" s="17"/>
      <c r="AH223" s="17">
        <v>0.42042086839424098</v>
      </c>
      <c r="AI223" s="17"/>
      <c r="AJ223" s="17">
        <v>0.40371355178214302</v>
      </c>
      <c r="AK223" s="17">
        <v>0.45423533273058098</v>
      </c>
      <c r="AL223" s="17">
        <v>0.43631010591325797</v>
      </c>
      <c r="AM223" s="17">
        <v>0.454072857304267</v>
      </c>
      <c r="AN223" s="17">
        <v>0.20448144227859699</v>
      </c>
      <c r="AO223" s="17">
        <v>0.46365787082596299</v>
      </c>
      <c r="AP223" s="17">
        <v>0.42299133598315403</v>
      </c>
      <c r="AQ223" s="17">
        <v>0.271363256131266</v>
      </c>
    </row>
    <row r="224" spans="2:43" x14ac:dyDescent="0.35">
      <c r="B224" t="s">
        <v>137</v>
      </c>
      <c r="C224" s="17">
        <v>0.26891389141411798</v>
      </c>
      <c r="D224" s="17">
        <v>0.28164499940554</v>
      </c>
      <c r="E224" s="17">
        <v>0.25762998575874402</v>
      </c>
      <c r="F224" s="17"/>
      <c r="G224" s="17">
        <v>0.165122540922781</v>
      </c>
      <c r="H224" s="17">
        <v>0.20483336116911799</v>
      </c>
      <c r="I224" s="17">
        <v>0.222508176349385</v>
      </c>
      <c r="J224" s="17">
        <v>0.23693292273689201</v>
      </c>
      <c r="K224" s="17">
        <v>0.26449723766731398</v>
      </c>
      <c r="L224" s="17">
        <v>0.41288078260640498</v>
      </c>
      <c r="M224" s="17"/>
      <c r="N224" s="17">
        <v>0.33174544262192202</v>
      </c>
      <c r="O224" s="17">
        <v>0.25022982738571797</v>
      </c>
      <c r="P224" s="17">
        <v>0.26348739288160999</v>
      </c>
      <c r="Q224" s="17">
        <v>0.31007093973032801</v>
      </c>
      <c r="R224" s="17">
        <v>0.21711899640646901</v>
      </c>
      <c r="S224" s="17"/>
      <c r="T224" s="17">
        <v>0.33232776962649102</v>
      </c>
      <c r="U224" s="17">
        <v>0.27587358644239801</v>
      </c>
      <c r="V224" s="17">
        <v>0.24529689379983</v>
      </c>
      <c r="W224" s="17">
        <v>0.20825017373313401</v>
      </c>
      <c r="X224" s="17"/>
      <c r="Y224" s="17">
        <v>0.20756083682613399</v>
      </c>
      <c r="Z224" s="17">
        <v>0.213716769195892</v>
      </c>
      <c r="AA224" s="17">
        <v>0.397268208496311</v>
      </c>
      <c r="AB224" s="17">
        <v>0.29990725508994998</v>
      </c>
      <c r="AC224" s="17">
        <v>0.222523229521807</v>
      </c>
      <c r="AD224" s="17">
        <v>0.243393258559613</v>
      </c>
      <c r="AE224" s="17"/>
      <c r="AF224" s="17" t="s">
        <v>63</v>
      </c>
      <c r="AG224" s="17"/>
      <c r="AH224" s="17">
        <v>0.26891389141411798</v>
      </c>
      <c r="AI224" s="17"/>
      <c r="AJ224" s="17">
        <v>0.26556458382315901</v>
      </c>
      <c r="AK224" s="17">
        <v>0.269878208410472</v>
      </c>
      <c r="AL224" s="17">
        <v>0.27036396724669898</v>
      </c>
      <c r="AM224" s="17">
        <v>0.24519019784236901</v>
      </c>
      <c r="AN224" s="17">
        <v>0.31407115473416197</v>
      </c>
      <c r="AO224" s="17">
        <v>0.27505591027470799</v>
      </c>
      <c r="AP224" s="17">
        <v>0.23368565043723499</v>
      </c>
      <c r="AQ224" s="17">
        <v>0.37646826842662101</v>
      </c>
    </row>
    <row r="225" spans="2:43" x14ac:dyDescent="0.35">
      <c r="B225" t="s">
        <v>138</v>
      </c>
      <c r="C225" s="17">
        <v>3.5138884156823098E-2</v>
      </c>
      <c r="D225" s="17">
        <v>3.31872169389918E-2</v>
      </c>
      <c r="E225" s="17">
        <v>3.5681109277418903E-2</v>
      </c>
      <c r="F225" s="17"/>
      <c r="G225" s="17">
        <v>2.60334877868715E-2</v>
      </c>
      <c r="H225" s="17">
        <v>1.8453410603819199E-2</v>
      </c>
      <c r="I225" s="17">
        <v>4.5491874525932799E-2</v>
      </c>
      <c r="J225" s="17">
        <v>3.2322309124446502E-2</v>
      </c>
      <c r="K225" s="17">
        <v>4.14599305450997E-2</v>
      </c>
      <c r="L225" s="17">
        <v>4.2660496607677199E-2</v>
      </c>
      <c r="M225" s="17"/>
      <c r="N225" s="17">
        <v>0</v>
      </c>
      <c r="O225" s="17">
        <v>3.5970716489674801E-2</v>
      </c>
      <c r="P225" s="17">
        <v>3.9932508689907803E-2</v>
      </c>
      <c r="Q225" s="17">
        <v>3.1501636774222401E-2</v>
      </c>
      <c r="R225" s="17">
        <v>4.6487163977557797E-2</v>
      </c>
      <c r="S225" s="17"/>
      <c r="T225" s="17">
        <v>4.2989418903791203E-2</v>
      </c>
      <c r="U225" s="17">
        <v>3.15384626469144E-2</v>
      </c>
      <c r="V225" s="17">
        <v>3.7196605669873997E-2</v>
      </c>
      <c r="W225" s="17">
        <v>3.4009482742203598E-2</v>
      </c>
      <c r="X225" s="17"/>
      <c r="Y225" s="17">
        <v>3.0722411140696598E-2</v>
      </c>
      <c r="Z225" s="17">
        <v>7.2728855574437402E-3</v>
      </c>
      <c r="AA225" s="17">
        <v>6.8049008151398402E-2</v>
      </c>
      <c r="AB225" s="17">
        <v>2.0812456616950002E-2</v>
      </c>
      <c r="AC225" s="17">
        <v>1.0393506251584601E-2</v>
      </c>
      <c r="AD225" s="17">
        <v>0</v>
      </c>
      <c r="AE225" s="17"/>
      <c r="AF225" s="17" t="s">
        <v>63</v>
      </c>
      <c r="AG225" s="17"/>
      <c r="AH225" s="17">
        <v>3.5138884156823098E-2</v>
      </c>
      <c r="AI225" s="17"/>
      <c r="AJ225" s="17">
        <v>3.1508334576551403E-2</v>
      </c>
      <c r="AK225" s="17">
        <v>2.50609627813475E-2</v>
      </c>
      <c r="AL225" s="17">
        <v>3.5834113043137099E-2</v>
      </c>
      <c r="AM225" s="17">
        <v>4.2327828571142798E-2</v>
      </c>
      <c r="AN225" s="17">
        <v>2.6221733383715199E-2</v>
      </c>
      <c r="AO225" s="17">
        <v>1.5288190672262799E-2</v>
      </c>
      <c r="AP225" s="17">
        <v>3.8390837080362603E-2</v>
      </c>
      <c r="AQ225" s="17">
        <v>0.103741503185919</v>
      </c>
    </row>
    <row r="226" spans="2:43" x14ac:dyDescent="0.35">
      <c r="B226" t="s">
        <v>139</v>
      </c>
      <c r="C226" s="17">
        <v>1.0134384945028699E-2</v>
      </c>
      <c r="D226" s="17">
        <v>1.63384037178523E-2</v>
      </c>
      <c r="E226" s="17">
        <v>4.0578775757696599E-3</v>
      </c>
      <c r="F226" s="17"/>
      <c r="G226" s="17">
        <v>0</v>
      </c>
      <c r="H226" s="17">
        <v>7.5534584129841103E-3</v>
      </c>
      <c r="I226" s="17">
        <v>6.33422029289044E-3</v>
      </c>
      <c r="J226" s="17">
        <v>1.69143196811966E-2</v>
      </c>
      <c r="K226" s="17">
        <v>1.17251559386758E-2</v>
      </c>
      <c r="L226" s="17">
        <v>1.3263561678883E-2</v>
      </c>
      <c r="M226" s="17"/>
      <c r="N226" s="17">
        <v>2.0697756361729099E-2</v>
      </c>
      <c r="O226" s="17">
        <v>1.12699449468594E-2</v>
      </c>
      <c r="P226" s="17">
        <v>2.1396378504033701E-2</v>
      </c>
      <c r="Q226" s="17">
        <v>3.44231207094577E-3</v>
      </c>
      <c r="R226" s="17">
        <v>9.0177337721495995E-3</v>
      </c>
      <c r="S226" s="17"/>
      <c r="T226" s="17">
        <v>3.4175723394532201E-3</v>
      </c>
      <c r="U226" s="17">
        <v>8.6865589622162898E-3</v>
      </c>
      <c r="V226" s="17">
        <v>1.5281798092060799E-2</v>
      </c>
      <c r="W226" s="17">
        <v>1.68504190164924E-2</v>
      </c>
      <c r="X226" s="17"/>
      <c r="Y226" s="17">
        <v>8.0666967034653207E-3</v>
      </c>
      <c r="Z226" s="17">
        <v>1.9780576356704601E-2</v>
      </c>
      <c r="AA226" s="17">
        <v>1.23595275637994E-2</v>
      </c>
      <c r="AB226" s="17">
        <v>0</v>
      </c>
      <c r="AC226" s="17">
        <v>0</v>
      </c>
      <c r="AD226" s="17">
        <v>4.2755438299255898E-2</v>
      </c>
      <c r="AE226" s="17"/>
      <c r="AF226" s="17" t="s">
        <v>63</v>
      </c>
      <c r="AG226" s="17"/>
      <c r="AH226" s="17">
        <v>1.0134384945028699E-2</v>
      </c>
      <c r="AI226" s="17"/>
      <c r="AJ226" s="17">
        <v>1.2478336281289099E-2</v>
      </c>
      <c r="AK226" s="17">
        <v>5.4111952373999597E-3</v>
      </c>
      <c r="AL226" s="17">
        <v>4.9438318587120503E-3</v>
      </c>
      <c r="AM226" s="17">
        <v>5.6513593412236404E-3</v>
      </c>
      <c r="AN226" s="17">
        <v>4.6674527834536302E-2</v>
      </c>
      <c r="AO226" s="17">
        <v>1.1169082813175401E-2</v>
      </c>
      <c r="AP226" s="17">
        <v>2.2369869177085701E-2</v>
      </c>
      <c r="AQ226" s="17">
        <v>0</v>
      </c>
    </row>
    <row r="227" spans="2:43" x14ac:dyDescent="0.35">
      <c r="B227" t="s">
        <v>60</v>
      </c>
      <c r="C227" s="17">
        <v>2.27797896058415E-2</v>
      </c>
      <c r="D227" s="17">
        <v>2.05217246973236E-2</v>
      </c>
      <c r="E227" s="17">
        <v>2.5117914054793401E-2</v>
      </c>
      <c r="F227" s="17"/>
      <c r="G227" s="17">
        <v>4.5398148619986901E-2</v>
      </c>
      <c r="H227" s="17">
        <v>1.1073034764346099E-2</v>
      </c>
      <c r="I227" s="17">
        <v>6.5912332041654304E-3</v>
      </c>
      <c r="J227" s="17">
        <v>0</v>
      </c>
      <c r="K227" s="17">
        <v>6.54596838959862E-3</v>
      </c>
      <c r="L227" s="17">
        <v>5.7012177721929E-2</v>
      </c>
      <c r="M227" s="17"/>
      <c r="N227" s="17">
        <v>0.103394441055561</v>
      </c>
      <c r="O227" s="17">
        <v>2.5115208639568402E-2</v>
      </c>
      <c r="P227" s="17">
        <v>1.45132214304536E-2</v>
      </c>
      <c r="Q227" s="17">
        <v>1.6854733303946899E-2</v>
      </c>
      <c r="R227" s="17">
        <v>1.46921107030237E-2</v>
      </c>
      <c r="S227" s="17"/>
      <c r="T227" s="17">
        <v>3.8209964253140001E-2</v>
      </c>
      <c r="U227" s="17">
        <v>1.33722996585263E-2</v>
      </c>
      <c r="V227" s="17">
        <v>1.8755068027285399E-2</v>
      </c>
      <c r="W227" s="17">
        <v>0</v>
      </c>
      <c r="X227" s="17"/>
      <c r="Y227" s="17">
        <v>1.9545929938082599E-3</v>
      </c>
      <c r="Z227" s="17">
        <v>1.8761645415856801E-2</v>
      </c>
      <c r="AA227" s="17">
        <v>5.3126271742550302E-2</v>
      </c>
      <c r="AB227" s="17">
        <v>0</v>
      </c>
      <c r="AC227" s="17">
        <v>7.6930914880973394E-2</v>
      </c>
      <c r="AD227" s="17">
        <v>0</v>
      </c>
      <c r="AE227" s="17"/>
      <c r="AF227" s="17" t="s">
        <v>63</v>
      </c>
      <c r="AG227" s="17"/>
      <c r="AH227" s="17">
        <v>2.27797896058415E-2</v>
      </c>
      <c r="AI227" s="17"/>
      <c r="AJ227" s="17">
        <v>2.4094850080343701E-2</v>
      </c>
      <c r="AK227" s="17">
        <v>1.8835992107746901E-2</v>
      </c>
      <c r="AL227" s="17">
        <v>1.8845298028891899E-2</v>
      </c>
      <c r="AM227" s="17">
        <v>3.5403597439208803E-2</v>
      </c>
      <c r="AN227" s="17">
        <v>2.1735099018786098E-2</v>
      </c>
      <c r="AO227" s="17">
        <v>3.3361712895652401E-2</v>
      </c>
      <c r="AP227" s="17">
        <v>1.3192543638437399E-2</v>
      </c>
      <c r="AQ227" s="17">
        <v>0</v>
      </c>
    </row>
    <row r="228" spans="2:43"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row>
    <row r="229" spans="2:43" x14ac:dyDescent="0.35">
      <c r="B229" s="6" t="s">
        <v>151</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row>
    <row r="230" spans="2:43" x14ac:dyDescent="0.35">
      <c r="B230" s="24" t="s">
        <v>122</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row>
    <row r="231" spans="2:43" x14ac:dyDescent="0.35">
      <c r="B231" t="s">
        <v>135</v>
      </c>
      <c r="C231" s="17">
        <v>2.1561469964388E-2</v>
      </c>
      <c r="D231" s="17">
        <v>2.1477036237526299E-2</v>
      </c>
      <c r="E231" s="17">
        <v>2.1747851054005202E-2</v>
      </c>
      <c r="F231" s="17"/>
      <c r="G231" s="17">
        <v>0</v>
      </c>
      <c r="H231" s="17">
        <v>5.7429314587476098E-2</v>
      </c>
      <c r="I231" s="17">
        <v>2.7406932067890001E-2</v>
      </c>
      <c r="J231" s="17">
        <v>1.6971873533291E-2</v>
      </c>
      <c r="K231" s="17">
        <v>1.38244127192642E-2</v>
      </c>
      <c r="L231" s="17">
        <v>7.9503622258100294E-3</v>
      </c>
      <c r="M231" s="17"/>
      <c r="N231" s="17">
        <v>3.10969222394668E-2</v>
      </c>
      <c r="O231" s="17">
        <v>2.32765255567682E-2</v>
      </c>
      <c r="P231" s="17">
        <v>1.52952598271144E-2</v>
      </c>
      <c r="Q231" s="17">
        <v>2.4915620915143401E-2</v>
      </c>
      <c r="R231" s="17">
        <v>1.33524583065173E-2</v>
      </c>
      <c r="S231" s="17"/>
      <c r="T231" s="17">
        <v>2.34529164859704E-2</v>
      </c>
      <c r="U231" s="17">
        <v>2.7338154371287799E-2</v>
      </c>
      <c r="V231" s="17">
        <v>7.0391492727712298E-3</v>
      </c>
      <c r="W231" s="17">
        <v>3.0878734920101601E-2</v>
      </c>
      <c r="X231" s="17"/>
      <c r="Y231" s="17">
        <v>3.2903590917219998E-2</v>
      </c>
      <c r="Z231" s="17">
        <v>0</v>
      </c>
      <c r="AA231" s="17">
        <v>7.4084716798605999E-3</v>
      </c>
      <c r="AB231" s="17">
        <v>1.3973149396196901E-2</v>
      </c>
      <c r="AC231" s="17">
        <v>3.3123538925281297E-2</v>
      </c>
      <c r="AD231" s="17">
        <v>4.2755438299255898E-2</v>
      </c>
      <c r="AE231" s="17"/>
      <c r="AF231" s="17" t="s">
        <v>63</v>
      </c>
      <c r="AG231" s="17"/>
      <c r="AH231" s="17">
        <v>2.1561469964388E-2</v>
      </c>
      <c r="AI231" s="17"/>
      <c r="AJ231" s="17">
        <v>2.3334255252870799E-2</v>
      </c>
      <c r="AK231" s="17">
        <v>2.2009473620727301E-2</v>
      </c>
      <c r="AL231" s="17">
        <v>2.0201066962759001E-2</v>
      </c>
      <c r="AM231" s="17">
        <v>0</v>
      </c>
      <c r="AN231" s="17">
        <v>8.3252240413084003E-2</v>
      </c>
      <c r="AO231" s="17">
        <v>1.4115089821707E-2</v>
      </c>
      <c r="AP231" s="17">
        <v>2.7180053856433101E-2</v>
      </c>
      <c r="AQ231" s="17">
        <v>4.7894797377241199E-2</v>
      </c>
    </row>
    <row r="232" spans="2:43" x14ac:dyDescent="0.35">
      <c r="B232" t="s">
        <v>136</v>
      </c>
      <c r="C232" s="17">
        <v>4.86703947959891E-2</v>
      </c>
      <c r="D232" s="17">
        <v>6.24588500897666E-2</v>
      </c>
      <c r="E232" s="17">
        <v>3.5290266592951799E-2</v>
      </c>
      <c r="F232" s="17"/>
      <c r="G232" s="17">
        <v>9.0709348822492195E-2</v>
      </c>
      <c r="H232" s="17">
        <v>7.8232632630721305E-2</v>
      </c>
      <c r="I232" s="17">
        <v>6.0695240762348099E-2</v>
      </c>
      <c r="J232" s="17">
        <v>4.7065897661832001E-2</v>
      </c>
      <c r="K232" s="17">
        <v>3.0904031886192999E-2</v>
      </c>
      <c r="L232" s="17">
        <v>1.3092827928582599E-2</v>
      </c>
      <c r="M232" s="17"/>
      <c r="N232" s="17">
        <v>8.5905995390892803E-2</v>
      </c>
      <c r="O232" s="17">
        <v>4.0732894060961602E-2</v>
      </c>
      <c r="P232" s="17">
        <v>5.6131916554573003E-2</v>
      </c>
      <c r="Q232" s="17">
        <v>4.9195379413035797E-2</v>
      </c>
      <c r="R232" s="17">
        <v>5.0333599729410899E-2</v>
      </c>
      <c r="S232" s="17"/>
      <c r="T232" s="17">
        <v>5.35911964163613E-2</v>
      </c>
      <c r="U232" s="17">
        <v>5.5816008381919698E-2</v>
      </c>
      <c r="V232" s="17">
        <v>4.4214535462888803E-2</v>
      </c>
      <c r="W232" s="17">
        <v>5.7519981242009903E-2</v>
      </c>
      <c r="X232" s="17"/>
      <c r="Y232" s="17">
        <v>6.5004787355005395E-2</v>
      </c>
      <c r="Z232" s="17">
        <v>6.2218104882749398E-2</v>
      </c>
      <c r="AA232" s="17">
        <v>1.8993449336572599E-2</v>
      </c>
      <c r="AB232" s="17">
        <v>2.5961820682438502E-2</v>
      </c>
      <c r="AC232" s="17">
        <v>4.7126412599630997E-2</v>
      </c>
      <c r="AD232" s="17">
        <v>7.5153977915820597E-2</v>
      </c>
      <c r="AE232" s="17"/>
      <c r="AF232" s="17" t="s">
        <v>63</v>
      </c>
      <c r="AG232" s="17"/>
      <c r="AH232" s="17">
        <v>4.86703947959891E-2</v>
      </c>
      <c r="AI232" s="17"/>
      <c r="AJ232" s="17">
        <v>6.5605238247303896E-2</v>
      </c>
      <c r="AK232" s="17">
        <v>3.5683031781726902E-2</v>
      </c>
      <c r="AL232" s="17">
        <v>5.26879147514039E-2</v>
      </c>
      <c r="AM232" s="17">
        <v>5.1689762756043901E-2</v>
      </c>
      <c r="AN232" s="17">
        <v>0</v>
      </c>
      <c r="AO232" s="17">
        <v>2.4958119306188301E-2</v>
      </c>
      <c r="AP232" s="17">
        <v>9.3453328549880504E-2</v>
      </c>
      <c r="AQ232" s="17">
        <v>0</v>
      </c>
    </row>
    <row r="233" spans="2:43" x14ac:dyDescent="0.35">
      <c r="B233" t="s">
        <v>137</v>
      </c>
      <c r="C233" s="17">
        <v>0.171167524408261</v>
      </c>
      <c r="D233" s="17">
        <v>0.18313874028059299</v>
      </c>
      <c r="E233" s="17">
        <v>0.15694109963673</v>
      </c>
      <c r="F233" s="17"/>
      <c r="G233" s="17">
        <v>0.18994247121587801</v>
      </c>
      <c r="H233" s="17">
        <v>0.19746389427651101</v>
      </c>
      <c r="I233" s="17">
        <v>0.21367764629767</v>
      </c>
      <c r="J233" s="17">
        <v>0.16735090112625201</v>
      </c>
      <c r="K233" s="17">
        <v>0.14177030093316201</v>
      </c>
      <c r="L233" s="17">
        <v>0.13607020153638699</v>
      </c>
      <c r="M233" s="17"/>
      <c r="N233" s="17">
        <v>0.14889890981187601</v>
      </c>
      <c r="O233" s="17">
        <v>0.21009844851111001</v>
      </c>
      <c r="P233" s="17">
        <v>0.12169809390754401</v>
      </c>
      <c r="Q233" s="17">
        <v>0.165260359959884</v>
      </c>
      <c r="R233" s="17">
        <v>0.13986293000637201</v>
      </c>
      <c r="S233" s="17"/>
      <c r="T233" s="17">
        <v>0.199228249842684</v>
      </c>
      <c r="U233" s="17">
        <v>0.17718898925500901</v>
      </c>
      <c r="V233" s="17">
        <v>0.172302609713575</v>
      </c>
      <c r="W233" s="17">
        <v>0.11277619077536501</v>
      </c>
      <c r="X233" s="17"/>
      <c r="Y233" s="17">
        <v>0.166913883510792</v>
      </c>
      <c r="Z233" s="17">
        <v>0.18415850109620999</v>
      </c>
      <c r="AA233" s="17">
        <v>0.14269738367762599</v>
      </c>
      <c r="AB233" s="17">
        <v>0.206299240299086</v>
      </c>
      <c r="AC233" s="17">
        <v>0.21188285069382001</v>
      </c>
      <c r="AD233" s="17">
        <v>0.25068849150731898</v>
      </c>
      <c r="AE233" s="17"/>
      <c r="AF233" s="17" t="s">
        <v>63</v>
      </c>
      <c r="AG233" s="17"/>
      <c r="AH233" s="17">
        <v>0.171167524408261</v>
      </c>
      <c r="AI233" s="17"/>
      <c r="AJ233" s="17">
        <v>0.16486856703154201</v>
      </c>
      <c r="AK233" s="17">
        <v>0.17554555084903101</v>
      </c>
      <c r="AL233" s="17">
        <v>0.25902650701712698</v>
      </c>
      <c r="AM233" s="17">
        <v>0.13620991308951599</v>
      </c>
      <c r="AN233" s="17">
        <v>0.164032305834583</v>
      </c>
      <c r="AO233" s="17">
        <v>0.15680504132182699</v>
      </c>
      <c r="AP233" s="17">
        <v>0.124619215213975</v>
      </c>
      <c r="AQ233" s="17">
        <v>0.13835777621297399</v>
      </c>
    </row>
    <row r="234" spans="2:43" x14ac:dyDescent="0.35">
      <c r="B234" t="s">
        <v>138</v>
      </c>
      <c r="C234" s="17">
        <v>0.41503674567022297</v>
      </c>
      <c r="D234" s="17">
        <v>0.39122202111443199</v>
      </c>
      <c r="E234" s="17">
        <v>0.43897852613699001</v>
      </c>
      <c r="F234" s="17"/>
      <c r="G234" s="17">
        <v>0.392239225167059</v>
      </c>
      <c r="H234" s="17">
        <v>0.44150254432381197</v>
      </c>
      <c r="I234" s="17">
        <v>0.393691667957907</v>
      </c>
      <c r="J234" s="17">
        <v>0.40277334598341402</v>
      </c>
      <c r="K234" s="17">
        <v>0.38147470607408701</v>
      </c>
      <c r="L234" s="17">
        <v>0.44648733653752598</v>
      </c>
      <c r="M234" s="17"/>
      <c r="N234" s="17">
        <v>0.42770105937881903</v>
      </c>
      <c r="O234" s="17">
        <v>0.36438557298570501</v>
      </c>
      <c r="P234" s="17">
        <v>0.45582294265185702</v>
      </c>
      <c r="Q234" s="17">
        <v>0.44129730461333799</v>
      </c>
      <c r="R234" s="17">
        <v>0.43907231570722299</v>
      </c>
      <c r="S234" s="17"/>
      <c r="T234" s="17">
        <v>0.40088054400001799</v>
      </c>
      <c r="U234" s="17">
        <v>0.37039627542146197</v>
      </c>
      <c r="V234" s="17">
        <v>0.41650315533229498</v>
      </c>
      <c r="W234" s="17">
        <v>0.53445901371362303</v>
      </c>
      <c r="X234" s="17"/>
      <c r="Y234" s="17">
        <v>0.43174293561118299</v>
      </c>
      <c r="Z234" s="17">
        <v>0.42914904021168299</v>
      </c>
      <c r="AA234" s="17">
        <v>0.40890637509066602</v>
      </c>
      <c r="AB234" s="17">
        <v>0.31837980878459399</v>
      </c>
      <c r="AC234" s="17">
        <v>0.40726302123290398</v>
      </c>
      <c r="AD234" s="17">
        <v>0.41194131020332397</v>
      </c>
      <c r="AE234" s="17"/>
      <c r="AF234" s="17" t="s">
        <v>63</v>
      </c>
      <c r="AG234" s="17"/>
      <c r="AH234" s="17">
        <v>0.41503674567022297</v>
      </c>
      <c r="AI234" s="17"/>
      <c r="AJ234" s="17">
        <v>0.41078387382248499</v>
      </c>
      <c r="AK234" s="17">
        <v>0.437361391989181</v>
      </c>
      <c r="AL234" s="17">
        <v>0.38008781450544099</v>
      </c>
      <c r="AM234" s="17">
        <v>0.42565001174025802</v>
      </c>
      <c r="AN234" s="17">
        <v>0.46455927035780298</v>
      </c>
      <c r="AO234" s="17">
        <v>0.45890539170801897</v>
      </c>
      <c r="AP234" s="17">
        <v>0.32759539171202201</v>
      </c>
      <c r="AQ234" s="17">
        <v>0.45321191698366198</v>
      </c>
    </row>
    <row r="235" spans="2:43" x14ac:dyDescent="0.35">
      <c r="B235" t="s">
        <v>139</v>
      </c>
      <c r="C235" s="17">
        <v>0.30615804677356201</v>
      </c>
      <c r="D235" s="17">
        <v>0.306729690066885</v>
      </c>
      <c r="E235" s="17">
        <v>0.30705655655806802</v>
      </c>
      <c r="F235" s="17"/>
      <c r="G235" s="17">
        <v>0.27247905982411602</v>
      </c>
      <c r="H235" s="17">
        <v>0.179387252221478</v>
      </c>
      <c r="I235" s="17">
        <v>0.28078660247579201</v>
      </c>
      <c r="J235" s="17">
        <v>0.34242795878339999</v>
      </c>
      <c r="K235" s="17">
        <v>0.39890050260840099</v>
      </c>
      <c r="L235" s="17">
        <v>0.351784479014981</v>
      </c>
      <c r="M235" s="17"/>
      <c r="N235" s="17">
        <v>0.227743145987538</v>
      </c>
      <c r="O235" s="17">
        <v>0.31197394540448298</v>
      </c>
      <c r="P235" s="17">
        <v>0.31631095145278598</v>
      </c>
      <c r="Q235" s="17">
        <v>0.29457201828255702</v>
      </c>
      <c r="R235" s="17">
        <v>0.33127757522864199</v>
      </c>
      <c r="S235" s="17"/>
      <c r="T235" s="17">
        <v>0.274858817370425</v>
      </c>
      <c r="U235" s="17">
        <v>0.32547427181305799</v>
      </c>
      <c r="V235" s="17">
        <v>0.32732431742331097</v>
      </c>
      <c r="W235" s="17">
        <v>0.25525702693894697</v>
      </c>
      <c r="X235" s="17"/>
      <c r="Y235" s="17">
        <v>0.27087667280951599</v>
      </c>
      <c r="Z235" s="17">
        <v>0.31557641654721602</v>
      </c>
      <c r="AA235" s="17">
        <v>0.37342904024229201</v>
      </c>
      <c r="AB235" s="17">
        <v>0.370595172910688</v>
      </c>
      <c r="AC235" s="17">
        <v>0.263488271916409</v>
      </c>
      <c r="AD235" s="17">
        <v>0.14871984309769501</v>
      </c>
      <c r="AE235" s="17"/>
      <c r="AF235" s="17" t="s">
        <v>63</v>
      </c>
      <c r="AG235" s="17"/>
      <c r="AH235" s="17">
        <v>0.30615804677356201</v>
      </c>
      <c r="AI235" s="17"/>
      <c r="AJ235" s="17">
        <v>0.30680422336716301</v>
      </c>
      <c r="AK235" s="17">
        <v>0.29052003878435601</v>
      </c>
      <c r="AL235" s="17">
        <v>0.259493685353204</v>
      </c>
      <c r="AM235" s="17">
        <v>0.335954908747363</v>
      </c>
      <c r="AN235" s="17">
        <v>0.28815618339452898</v>
      </c>
      <c r="AO235" s="17">
        <v>0.28341626177422202</v>
      </c>
      <c r="AP235" s="17">
        <v>0.39314723522876299</v>
      </c>
      <c r="AQ235" s="17">
        <v>0.31404962927236202</v>
      </c>
    </row>
    <row r="236" spans="2:43" x14ac:dyDescent="0.35">
      <c r="B236" t="s">
        <v>60</v>
      </c>
      <c r="C236" s="17">
        <v>3.7405818387576902E-2</v>
      </c>
      <c r="D236" s="17">
        <v>3.4973662210797597E-2</v>
      </c>
      <c r="E236" s="17">
        <v>3.9985700021255503E-2</v>
      </c>
      <c r="F236" s="17"/>
      <c r="G236" s="17">
        <v>5.4629894970455103E-2</v>
      </c>
      <c r="H236" s="17">
        <v>4.5984361960001899E-2</v>
      </c>
      <c r="I236" s="17">
        <v>2.3741910438392098E-2</v>
      </c>
      <c r="J236" s="17">
        <v>2.3410022911810699E-2</v>
      </c>
      <c r="K236" s="17">
        <v>3.3126045778892402E-2</v>
      </c>
      <c r="L236" s="17">
        <v>4.4614792756713199E-2</v>
      </c>
      <c r="M236" s="17"/>
      <c r="N236" s="17">
        <v>7.8653967191408006E-2</v>
      </c>
      <c r="O236" s="17">
        <v>4.9532613480971301E-2</v>
      </c>
      <c r="P236" s="17">
        <v>3.4740835606126098E-2</v>
      </c>
      <c r="Q236" s="17">
        <v>2.4759316816042001E-2</v>
      </c>
      <c r="R236" s="17">
        <v>2.6101121021834799E-2</v>
      </c>
      <c r="S236" s="17"/>
      <c r="T236" s="17">
        <v>4.7988275884540903E-2</v>
      </c>
      <c r="U236" s="17">
        <v>4.3786300757264598E-2</v>
      </c>
      <c r="V236" s="17">
        <v>3.2616232795159399E-2</v>
      </c>
      <c r="W236" s="17">
        <v>9.1090524099526997E-3</v>
      </c>
      <c r="X236" s="17"/>
      <c r="Y236" s="17">
        <v>3.2558129796283898E-2</v>
      </c>
      <c r="Z236" s="17">
        <v>8.8979372621423997E-3</v>
      </c>
      <c r="AA236" s="17">
        <v>4.8565279972983003E-2</v>
      </c>
      <c r="AB236" s="17">
        <v>6.4790807926996694E-2</v>
      </c>
      <c r="AC236" s="17">
        <v>3.7115904631955098E-2</v>
      </c>
      <c r="AD236" s="17">
        <v>7.0740938976585593E-2</v>
      </c>
      <c r="AE236" s="17"/>
      <c r="AF236" s="17" t="s">
        <v>63</v>
      </c>
      <c r="AG236" s="17"/>
      <c r="AH236" s="17">
        <v>3.7405818387576902E-2</v>
      </c>
      <c r="AI236" s="17"/>
      <c r="AJ236" s="17">
        <v>2.86038422786354E-2</v>
      </c>
      <c r="AK236" s="17">
        <v>3.8880512974978201E-2</v>
      </c>
      <c r="AL236" s="17">
        <v>2.8503011410065199E-2</v>
      </c>
      <c r="AM236" s="17">
        <v>5.0495403666818997E-2</v>
      </c>
      <c r="AN236" s="17">
        <v>0</v>
      </c>
      <c r="AO236" s="17">
        <v>6.1800096068037297E-2</v>
      </c>
      <c r="AP236" s="17">
        <v>3.40047754389265E-2</v>
      </c>
      <c r="AQ236" s="17">
        <v>4.6485880153760199E-2</v>
      </c>
    </row>
    <row r="237" spans="2:43" x14ac:dyDescent="0.35">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row>
    <row r="238" spans="2:43" x14ac:dyDescent="0.35">
      <c r="B238" s="6" t="s">
        <v>152</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row>
    <row r="239" spans="2:43" x14ac:dyDescent="0.35">
      <c r="B239" s="24" t="s">
        <v>122</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row>
    <row r="240" spans="2:43" x14ac:dyDescent="0.35">
      <c r="B240" t="s">
        <v>135</v>
      </c>
      <c r="C240" s="17">
        <v>2.5984457888861601E-2</v>
      </c>
      <c r="D240" s="17">
        <v>3.61450275928311E-2</v>
      </c>
      <c r="E240" s="17">
        <v>1.6077570964430798E-2</v>
      </c>
      <c r="F240" s="17"/>
      <c r="G240" s="17">
        <v>0</v>
      </c>
      <c r="H240" s="17">
        <v>6.08120039670898E-2</v>
      </c>
      <c r="I240" s="17">
        <v>2.73100361035543E-2</v>
      </c>
      <c r="J240" s="17">
        <v>4.2070636598701097E-2</v>
      </c>
      <c r="K240" s="17">
        <v>1.87702609559574E-2</v>
      </c>
      <c r="L240" s="17">
        <v>3.8380780074520299E-3</v>
      </c>
      <c r="M240" s="17"/>
      <c r="N240" s="17">
        <v>3.10969222394668E-2</v>
      </c>
      <c r="O240" s="17">
        <v>2.7880528312619599E-2</v>
      </c>
      <c r="P240" s="17">
        <v>1.9390433024614701E-2</v>
      </c>
      <c r="Q240" s="17">
        <v>1.4880823127149801E-2</v>
      </c>
      <c r="R240" s="17">
        <v>4.8890957336357399E-2</v>
      </c>
      <c r="S240" s="17"/>
      <c r="T240" s="17">
        <v>3.0008055054438799E-2</v>
      </c>
      <c r="U240" s="17">
        <v>2.8920160130278101E-2</v>
      </c>
      <c r="V240" s="17">
        <v>1.03019604342411E-2</v>
      </c>
      <c r="W240" s="17">
        <v>4.01561884268406E-2</v>
      </c>
      <c r="X240" s="17"/>
      <c r="Y240" s="17">
        <v>3.5502528694132097E-2</v>
      </c>
      <c r="Z240" s="17">
        <v>2.50218504854718E-2</v>
      </c>
      <c r="AA240" s="17">
        <v>1.09299729454502E-2</v>
      </c>
      <c r="AB240" s="17">
        <v>2.7762419203992E-2</v>
      </c>
      <c r="AC240" s="17">
        <v>1.7185023312721301E-2</v>
      </c>
      <c r="AD240" s="17">
        <v>4.1204865089074998E-2</v>
      </c>
      <c r="AE240" s="17"/>
      <c r="AF240" s="17" t="s">
        <v>63</v>
      </c>
      <c r="AG240" s="17"/>
      <c r="AH240" s="17">
        <v>2.5984457888861601E-2</v>
      </c>
      <c r="AI240" s="17"/>
      <c r="AJ240" s="17">
        <v>4.8275361187643299E-2</v>
      </c>
      <c r="AK240" s="17">
        <v>3.7377752414297201E-2</v>
      </c>
      <c r="AL240" s="17">
        <v>6.1297623245107503E-3</v>
      </c>
      <c r="AM240" s="17">
        <v>1.147791579849E-2</v>
      </c>
      <c r="AN240" s="17">
        <v>6.1517141394297897E-2</v>
      </c>
      <c r="AO240" s="17">
        <v>0</v>
      </c>
      <c r="AP240" s="17">
        <v>2.91385446949942E-2</v>
      </c>
      <c r="AQ240" s="17">
        <v>0</v>
      </c>
    </row>
    <row r="241" spans="2:43" x14ac:dyDescent="0.35">
      <c r="B241" t="s">
        <v>136</v>
      </c>
      <c r="C241" s="17">
        <v>7.3400692668252096E-2</v>
      </c>
      <c r="D241" s="17">
        <v>9.42515041354096E-2</v>
      </c>
      <c r="E241" s="17">
        <v>5.1553563725539001E-2</v>
      </c>
      <c r="F241" s="17"/>
      <c r="G241" s="17">
        <v>0.14451452929428801</v>
      </c>
      <c r="H241" s="17">
        <v>9.3466024822493596E-2</v>
      </c>
      <c r="I241" s="17">
        <v>8.4001504108064701E-2</v>
      </c>
      <c r="J241" s="17">
        <v>6.4234741469919296E-2</v>
      </c>
      <c r="K241" s="17">
        <v>2.7921964533190902E-2</v>
      </c>
      <c r="L241" s="17">
        <v>5.4689727350880797E-2</v>
      </c>
      <c r="M241" s="17"/>
      <c r="N241" s="17">
        <v>6.7689680966934396E-2</v>
      </c>
      <c r="O241" s="17">
        <v>8.8334531927972706E-2</v>
      </c>
      <c r="P241" s="17">
        <v>4.39416240702361E-2</v>
      </c>
      <c r="Q241" s="17">
        <v>6.9158850419896806E-2</v>
      </c>
      <c r="R241" s="17">
        <v>7.3626838047857607E-2</v>
      </c>
      <c r="S241" s="17"/>
      <c r="T241" s="17">
        <v>8.9217509000019096E-2</v>
      </c>
      <c r="U241" s="17">
        <v>5.6603826151325698E-2</v>
      </c>
      <c r="V241" s="17">
        <v>7.0020864590150098E-2</v>
      </c>
      <c r="W241" s="17">
        <v>8.0725418945681096E-2</v>
      </c>
      <c r="X241" s="17"/>
      <c r="Y241" s="17">
        <v>8.5889643229968907E-2</v>
      </c>
      <c r="Z241" s="17">
        <v>9.0795307597927394E-2</v>
      </c>
      <c r="AA241" s="17">
        <v>4.8236540551793002E-2</v>
      </c>
      <c r="AB241" s="17">
        <v>2.3069674154222598E-2</v>
      </c>
      <c r="AC241" s="17">
        <v>7.4249581824450794E-2</v>
      </c>
      <c r="AD241" s="17">
        <v>0.17642872438813301</v>
      </c>
      <c r="AE241" s="17"/>
      <c r="AF241" s="17" t="s">
        <v>63</v>
      </c>
      <c r="AG241" s="17"/>
      <c r="AH241" s="17">
        <v>7.3400692668252096E-2</v>
      </c>
      <c r="AI241" s="17"/>
      <c r="AJ241" s="17">
        <v>7.0268413203348298E-2</v>
      </c>
      <c r="AK241" s="17">
        <v>7.0560066532486101E-2</v>
      </c>
      <c r="AL241" s="17">
        <v>0.129395716156323</v>
      </c>
      <c r="AM241" s="17">
        <v>5.6124085159314697E-2</v>
      </c>
      <c r="AN241" s="17">
        <v>4.5072362936054197E-2</v>
      </c>
      <c r="AO241" s="17">
        <v>4.0392186787018197E-2</v>
      </c>
      <c r="AP241" s="17">
        <v>8.3381860479641107E-2</v>
      </c>
      <c r="AQ241" s="17">
        <v>4.5231489417866297E-2</v>
      </c>
    </row>
    <row r="242" spans="2:43" x14ac:dyDescent="0.35">
      <c r="B242" t="s">
        <v>137</v>
      </c>
      <c r="C242" s="17">
        <v>0.21959543232363399</v>
      </c>
      <c r="D242" s="17">
        <v>0.21462318191142299</v>
      </c>
      <c r="E242" s="17">
        <v>0.22394071560925199</v>
      </c>
      <c r="F242" s="17"/>
      <c r="G242" s="17">
        <v>0.22939355303376899</v>
      </c>
      <c r="H242" s="17">
        <v>0.208787625429251</v>
      </c>
      <c r="I242" s="17">
        <v>0.25127800321048699</v>
      </c>
      <c r="J242" s="17">
        <v>0.25413242383912099</v>
      </c>
      <c r="K242" s="17">
        <v>0.219486019730917</v>
      </c>
      <c r="L242" s="17">
        <v>0.17999210699939999</v>
      </c>
      <c r="M242" s="17"/>
      <c r="N242" s="17">
        <v>0.24756734728948701</v>
      </c>
      <c r="O242" s="17">
        <v>0.22356137520032801</v>
      </c>
      <c r="P242" s="17">
        <v>0.19996744940192701</v>
      </c>
      <c r="Q242" s="17">
        <v>0.242223527393576</v>
      </c>
      <c r="R242" s="17">
        <v>0.17359247174998299</v>
      </c>
      <c r="S242" s="17"/>
      <c r="T242" s="17">
        <v>0.22918493968162201</v>
      </c>
      <c r="U242" s="17">
        <v>0.218326598044569</v>
      </c>
      <c r="V242" s="17">
        <v>0.21980475943070699</v>
      </c>
      <c r="W242" s="17">
        <v>0.23046979381387001</v>
      </c>
      <c r="X242" s="17"/>
      <c r="Y242" s="17">
        <v>0.246340278078271</v>
      </c>
      <c r="Z242" s="17">
        <v>0.18998625215745699</v>
      </c>
      <c r="AA242" s="17">
        <v>0.182209746480789</v>
      </c>
      <c r="AB242" s="17">
        <v>0.21616944335923099</v>
      </c>
      <c r="AC242" s="17">
        <v>0.21238255643159101</v>
      </c>
      <c r="AD242" s="17">
        <v>0.24693496751828101</v>
      </c>
      <c r="AE242" s="17"/>
      <c r="AF242" s="17" t="s">
        <v>63</v>
      </c>
      <c r="AG242" s="17"/>
      <c r="AH242" s="17">
        <v>0.21959543232363399</v>
      </c>
      <c r="AI242" s="17"/>
      <c r="AJ242" s="17">
        <v>0.19895563091014001</v>
      </c>
      <c r="AK242" s="17">
        <v>0.211563327927974</v>
      </c>
      <c r="AL242" s="17">
        <v>0.22711219522576301</v>
      </c>
      <c r="AM242" s="17">
        <v>0.195688070799794</v>
      </c>
      <c r="AN242" s="17">
        <v>0.247466715160959</v>
      </c>
      <c r="AO242" s="17">
        <v>0.32187284859628501</v>
      </c>
      <c r="AP242" s="17">
        <v>0.24346195403260101</v>
      </c>
      <c r="AQ242" s="17">
        <v>0.16685497035643099</v>
      </c>
    </row>
    <row r="243" spans="2:43" x14ac:dyDescent="0.35">
      <c r="B243" t="s">
        <v>138</v>
      </c>
      <c r="C243" s="17">
        <v>0.421722993384059</v>
      </c>
      <c r="D243" s="17">
        <v>0.42128396037166499</v>
      </c>
      <c r="E243" s="17">
        <v>0.42261901993317902</v>
      </c>
      <c r="F243" s="17"/>
      <c r="G243" s="17">
        <v>0.427745765392815</v>
      </c>
      <c r="H243" s="17">
        <v>0.41788333019908802</v>
      </c>
      <c r="I243" s="17">
        <v>0.410031274375806</v>
      </c>
      <c r="J243" s="17">
        <v>0.399024042139067</v>
      </c>
      <c r="K243" s="17">
        <v>0.45696414712607297</v>
      </c>
      <c r="L243" s="17">
        <v>0.42436060643835599</v>
      </c>
      <c r="M243" s="17"/>
      <c r="N243" s="17">
        <v>0.30249653842798702</v>
      </c>
      <c r="O243" s="17">
        <v>0.42703916141750897</v>
      </c>
      <c r="P243" s="17">
        <v>0.40685149283939698</v>
      </c>
      <c r="Q243" s="17">
        <v>0.426978298723799</v>
      </c>
      <c r="R243" s="17">
        <v>0.44607986818151801</v>
      </c>
      <c r="S243" s="17"/>
      <c r="T243" s="17">
        <v>0.36123752030406298</v>
      </c>
      <c r="U243" s="17">
        <v>0.43679115319831302</v>
      </c>
      <c r="V243" s="17">
        <v>0.44684610545461401</v>
      </c>
      <c r="W243" s="17">
        <v>0.449569855545012</v>
      </c>
      <c r="X243" s="17"/>
      <c r="Y243" s="17">
        <v>0.42440602904142599</v>
      </c>
      <c r="Z243" s="17">
        <v>0.45966002044700199</v>
      </c>
      <c r="AA243" s="17">
        <v>0.41196871390600298</v>
      </c>
      <c r="AB243" s="17">
        <v>0.37105889893807997</v>
      </c>
      <c r="AC243" s="17">
        <v>0.43926906282867501</v>
      </c>
      <c r="AD243" s="17">
        <v>0.392073112138833</v>
      </c>
      <c r="AE243" s="17"/>
      <c r="AF243" s="17" t="s">
        <v>63</v>
      </c>
      <c r="AG243" s="17"/>
      <c r="AH243" s="17">
        <v>0.421722993384059</v>
      </c>
      <c r="AI243" s="17"/>
      <c r="AJ243" s="17">
        <v>0.40285212709243301</v>
      </c>
      <c r="AK243" s="17">
        <v>0.408545951051072</v>
      </c>
      <c r="AL243" s="17">
        <v>0.35897040991226398</v>
      </c>
      <c r="AM243" s="17">
        <v>0.49988972460400499</v>
      </c>
      <c r="AN243" s="17">
        <v>0.46225857580646001</v>
      </c>
      <c r="AO243" s="17">
        <v>0.40361997759775597</v>
      </c>
      <c r="AP243" s="17">
        <v>0.33776580991459498</v>
      </c>
      <c r="AQ243" s="17">
        <v>0.640491236421459</v>
      </c>
    </row>
    <row r="244" spans="2:43" x14ac:dyDescent="0.35">
      <c r="B244" t="s">
        <v>139</v>
      </c>
      <c r="C244" s="17">
        <v>0.21488291440094801</v>
      </c>
      <c r="D244" s="17">
        <v>0.20016434788965401</v>
      </c>
      <c r="E244" s="17">
        <v>0.23044059137930301</v>
      </c>
      <c r="F244" s="17"/>
      <c r="G244" s="17">
        <v>0.149686739676959</v>
      </c>
      <c r="H244" s="17">
        <v>0.16221519598344</v>
      </c>
      <c r="I244" s="17">
        <v>0.18301363905051499</v>
      </c>
      <c r="J244" s="17">
        <v>0.22828261592720001</v>
      </c>
      <c r="K244" s="17">
        <v>0.25034266073679001</v>
      </c>
      <c r="L244" s="17">
        <v>0.27179760784786</v>
      </c>
      <c r="M244" s="17"/>
      <c r="N244" s="17">
        <v>0.27249554388471697</v>
      </c>
      <c r="O244" s="17">
        <v>0.19589568408643199</v>
      </c>
      <c r="P244" s="17">
        <v>0.29066687243314598</v>
      </c>
      <c r="Q244" s="17">
        <v>0.20442399521839999</v>
      </c>
      <c r="R244" s="17">
        <v>0.20353139933554601</v>
      </c>
      <c r="S244" s="17"/>
      <c r="T244" s="17">
        <v>0.22907788334918899</v>
      </c>
      <c r="U244" s="17">
        <v>0.20143889423741099</v>
      </c>
      <c r="V244" s="17">
        <v>0.23437481165250901</v>
      </c>
      <c r="W244" s="17">
        <v>0.18216214702043301</v>
      </c>
      <c r="X244" s="17"/>
      <c r="Y244" s="17">
        <v>0.18071795947514299</v>
      </c>
      <c r="Z244" s="17">
        <v>0.22458520147161901</v>
      </c>
      <c r="AA244" s="17">
        <v>0.27484075203952202</v>
      </c>
      <c r="AB244" s="17">
        <v>0.30198266195408602</v>
      </c>
      <c r="AC244" s="17">
        <v>0.171972134680728</v>
      </c>
      <c r="AD244" s="17">
        <v>7.5162775091055095E-2</v>
      </c>
      <c r="AE244" s="17"/>
      <c r="AF244" s="17" t="s">
        <v>63</v>
      </c>
      <c r="AG244" s="17"/>
      <c r="AH244" s="17">
        <v>0.21488291440094801</v>
      </c>
      <c r="AI244" s="17"/>
      <c r="AJ244" s="17">
        <v>0.24681602046797901</v>
      </c>
      <c r="AK244" s="17">
        <v>0.21531664446818299</v>
      </c>
      <c r="AL244" s="17">
        <v>0.22571165593425099</v>
      </c>
      <c r="AM244" s="17">
        <v>0.18088638434196899</v>
      </c>
      <c r="AN244" s="17">
        <v>0.18368520470222899</v>
      </c>
      <c r="AO244" s="17">
        <v>0.1731395848775</v>
      </c>
      <c r="AP244" s="17">
        <v>0.27016118498490199</v>
      </c>
      <c r="AQ244" s="17">
        <v>0.14742230380424401</v>
      </c>
    </row>
    <row r="245" spans="2:43" x14ac:dyDescent="0.35">
      <c r="B245" t="s">
        <v>60</v>
      </c>
      <c r="C245" s="17">
        <v>4.4413509334245399E-2</v>
      </c>
      <c r="D245" s="17">
        <v>3.3531978099017298E-2</v>
      </c>
      <c r="E245" s="17">
        <v>5.5368538388295897E-2</v>
      </c>
      <c r="F245" s="17"/>
      <c r="G245" s="17">
        <v>4.8659412602168599E-2</v>
      </c>
      <c r="H245" s="17">
        <v>5.6835819598637198E-2</v>
      </c>
      <c r="I245" s="17">
        <v>4.4365543151573102E-2</v>
      </c>
      <c r="J245" s="17">
        <v>1.2255540025991E-2</v>
      </c>
      <c r="K245" s="17">
        <v>2.65149469170716E-2</v>
      </c>
      <c r="L245" s="17">
        <v>6.5321873356050594E-2</v>
      </c>
      <c r="M245" s="17"/>
      <c r="N245" s="17">
        <v>7.8653967191408006E-2</v>
      </c>
      <c r="O245" s="17">
        <v>3.7288719055139599E-2</v>
      </c>
      <c r="P245" s="17">
        <v>3.9182128230679597E-2</v>
      </c>
      <c r="Q245" s="17">
        <v>4.2334505117179198E-2</v>
      </c>
      <c r="R245" s="17">
        <v>5.4278465348737898E-2</v>
      </c>
      <c r="S245" s="17"/>
      <c r="T245" s="17">
        <v>6.1274092610668303E-2</v>
      </c>
      <c r="U245" s="17">
        <v>5.7919368238103897E-2</v>
      </c>
      <c r="V245" s="17">
        <v>1.8651498437777799E-2</v>
      </c>
      <c r="W245" s="17">
        <v>1.6916596248164301E-2</v>
      </c>
      <c r="X245" s="17"/>
      <c r="Y245" s="17">
        <v>2.7143561481059199E-2</v>
      </c>
      <c r="Z245" s="17">
        <v>9.9513678405229004E-3</v>
      </c>
      <c r="AA245" s="17">
        <v>7.1814274076441795E-2</v>
      </c>
      <c r="AB245" s="17">
        <v>5.9956902390388797E-2</v>
      </c>
      <c r="AC245" s="17">
        <v>8.4941640921833095E-2</v>
      </c>
      <c r="AD245" s="17">
        <v>6.8195555774623301E-2</v>
      </c>
      <c r="AE245" s="17"/>
      <c r="AF245" s="17" t="s">
        <v>63</v>
      </c>
      <c r="AG245" s="17"/>
      <c r="AH245" s="17">
        <v>4.4413509334245399E-2</v>
      </c>
      <c r="AI245" s="17"/>
      <c r="AJ245" s="17">
        <v>3.2832447138456199E-2</v>
      </c>
      <c r="AK245" s="17">
        <v>5.6636257605987901E-2</v>
      </c>
      <c r="AL245" s="17">
        <v>5.2680260446888498E-2</v>
      </c>
      <c r="AM245" s="17">
        <v>5.5933819296426802E-2</v>
      </c>
      <c r="AN245" s="17">
        <v>0</v>
      </c>
      <c r="AO245" s="17">
        <v>6.0975402141440503E-2</v>
      </c>
      <c r="AP245" s="17">
        <v>3.6090645893266701E-2</v>
      </c>
      <c r="AQ245" s="17">
        <v>0</v>
      </c>
    </row>
    <row r="246" spans="2:43"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row>
    <row r="247" spans="2:43" x14ac:dyDescent="0.35">
      <c r="B247" s="6" t="s">
        <v>155</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row>
    <row r="248" spans="2:43" x14ac:dyDescent="0.35">
      <c r="B248" s="24" t="s">
        <v>154</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row>
    <row r="249" spans="2:43" x14ac:dyDescent="0.35">
      <c r="B249" t="s">
        <v>135</v>
      </c>
      <c r="C249" s="17">
        <v>0.304463546321112</v>
      </c>
      <c r="D249" s="17">
        <v>0.27447477781865998</v>
      </c>
      <c r="E249" s="17">
        <v>0.352889915319615</v>
      </c>
      <c r="F249" s="17"/>
      <c r="G249" s="17">
        <v>0.44388073118693799</v>
      </c>
      <c r="H249" s="17">
        <v>0.47416409941707199</v>
      </c>
      <c r="I249" s="17">
        <v>0.32768705324588199</v>
      </c>
      <c r="J249" s="17">
        <v>0.191441468244017</v>
      </c>
      <c r="K249" s="17">
        <v>0.25745014736442601</v>
      </c>
      <c r="L249" s="17">
        <v>0.11085974306520099</v>
      </c>
      <c r="M249" s="17"/>
      <c r="N249" s="17">
        <v>0.30884536657171902</v>
      </c>
      <c r="O249" s="17">
        <v>0.358664344538622</v>
      </c>
      <c r="P249" s="17">
        <v>0.32722667643903702</v>
      </c>
      <c r="Q249" s="17">
        <v>0.16354078225652199</v>
      </c>
      <c r="R249" s="17">
        <v>0.40271515594437002</v>
      </c>
      <c r="S249" s="17"/>
      <c r="T249" s="17">
        <v>0.34484237903729398</v>
      </c>
      <c r="U249" s="17">
        <v>0.33122684362959098</v>
      </c>
      <c r="V249" s="17">
        <v>0.26256995782820702</v>
      </c>
      <c r="W249" s="17">
        <v>0.34167389033388101</v>
      </c>
      <c r="X249" s="17"/>
      <c r="Y249" s="17">
        <v>0.34677537099830702</v>
      </c>
      <c r="Z249" s="17">
        <v>0.226949421253198</v>
      </c>
      <c r="AA249" s="17">
        <v>0.16057224495743699</v>
      </c>
      <c r="AB249" s="17">
        <v>0.45703565350423397</v>
      </c>
      <c r="AC249" s="17">
        <v>0.31601976104573598</v>
      </c>
      <c r="AD249" s="17">
        <v>0</v>
      </c>
      <c r="AE249" s="17"/>
      <c r="AF249" s="17" t="s">
        <v>63</v>
      </c>
      <c r="AG249" s="17"/>
      <c r="AH249" s="17">
        <v>0.302245191148452</v>
      </c>
      <c r="AI249" s="17"/>
      <c r="AJ249" s="17">
        <v>0.38642114736843602</v>
      </c>
      <c r="AK249" s="17">
        <v>0.23606447284872401</v>
      </c>
      <c r="AL249" s="17">
        <v>0.109718113116163</v>
      </c>
      <c r="AM249" s="17">
        <v>0.25073841498795602</v>
      </c>
      <c r="AN249" s="17">
        <v>0.62573373214053596</v>
      </c>
      <c r="AO249" s="17">
        <v>0.31528485458928901</v>
      </c>
      <c r="AP249" s="17">
        <v>0.321074543252863</v>
      </c>
      <c r="AQ249" s="17">
        <v>0.47886266249354298</v>
      </c>
    </row>
    <row r="250" spans="2:43" x14ac:dyDescent="0.35">
      <c r="B250" t="s">
        <v>136</v>
      </c>
      <c r="C250" s="17">
        <v>0.49996879272454903</v>
      </c>
      <c r="D250" s="17">
        <v>0.49868363055288001</v>
      </c>
      <c r="E250" s="17">
        <v>0.50204409426762797</v>
      </c>
      <c r="F250" s="17"/>
      <c r="G250" s="17">
        <v>0.35782956202113603</v>
      </c>
      <c r="H250" s="17">
        <v>0.40230266492856998</v>
      </c>
      <c r="I250" s="17">
        <v>0.49376432267746501</v>
      </c>
      <c r="J250" s="17">
        <v>0.56293070813456803</v>
      </c>
      <c r="K250" s="17">
        <v>0.59952112973067395</v>
      </c>
      <c r="L250" s="17">
        <v>0.57776868997298103</v>
      </c>
      <c r="M250" s="17"/>
      <c r="N250" s="17">
        <v>0.59381142899217498</v>
      </c>
      <c r="O250" s="17">
        <v>0.48301430747749002</v>
      </c>
      <c r="P250" s="17">
        <v>0.45279744325746302</v>
      </c>
      <c r="Q250" s="17">
        <v>0.62167291605808805</v>
      </c>
      <c r="R250" s="17">
        <v>0.36333698437152501</v>
      </c>
      <c r="S250" s="17"/>
      <c r="T250" s="17">
        <v>0.41351742721187201</v>
      </c>
      <c r="U250" s="17">
        <v>0.490289444091075</v>
      </c>
      <c r="V250" s="17">
        <v>0.58462499459635997</v>
      </c>
      <c r="W250" s="17">
        <v>0.44754735484841701</v>
      </c>
      <c r="X250" s="17"/>
      <c r="Y250" s="17">
        <v>0.51760387839536803</v>
      </c>
      <c r="Z250" s="17">
        <v>0.437010432376439</v>
      </c>
      <c r="AA250" s="17">
        <v>0.55884675585190802</v>
      </c>
      <c r="AB250" s="17">
        <v>0.413976517403633</v>
      </c>
      <c r="AC250" s="17">
        <v>0.32116954699290401</v>
      </c>
      <c r="AD250" s="17">
        <v>0.70139398460189795</v>
      </c>
      <c r="AE250" s="17"/>
      <c r="AF250" s="17" t="s">
        <v>63</v>
      </c>
      <c r="AG250" s="17"/>
      <c r="AH250" s="17">
        <v>0.50110517582726</v>
      </c>
      <c r="AI250" s="17"/>
      <c r="AJ250" s="17">
        <v>0.368695081114229</v>
      </c>
      <c r="AK250" s="17">
        <v>0.62533557545054597</v>
      </c>
      <c r="AL250" s="17">
        <v>0.58678714421890898</v>
      </c>
      <c r="AM250" s="17">
        <v>0.55049466794261204</v>
      </c>
      <c r="AN250" s="17">
        <v>0.151046310006134</v>
      </c>
      <c r="AO250" s="17">
        <v>0.49981989386397302</v>
      </c>
      <c r="AP250" s="17">
        <v>0.533446657690411</v>
      </c>
      <c r="AQ250" s="17">
        <v>0.52113733750645697</v>
      </c>
    </row>
    <row r="251" spans="2:43" x14ac:dyDescent="0.35">
      <c r="B251" t="s">
        <v>137</v>
      </c>
      <c r="C251" s="17">
        <v>0.12057836106563601</v>
      </c>
      <c r="D251" s="17">
        <v>0.141764605609697</v>
      </c>
      <c r="E251" s="17">
        <v>8.6366456168661399E-2</v>
      </c>
      <c r="F251" s="17"/>
      <c r="G251" s="17">
        <v>0.19828970679192601</v>
      </c>
      <c r="H251" s="17">
        <v>8.1058947436752807E-2</v>
      </c>
      <c r="I251" s="17">
        <v>0.127082160119903</v>
      </c>
      <c r="J251" s="17">
        <v>0.103767210476442</v>
      </c>
      <c r="K251" s="17">
        <v>9.9188207727795394E-2</v>
      </c>
      <c r="L251" s="17">
        <v>0.160585861076077</v>
      </c>
      <c r="M251" s="17"/>
      <c r="N251" s="17">
        <v>9.7343204436106306E-2</v>
      </c>
      <c r="O251" s="17">
        <v>9.7444919496194299E-2</v>
      </c>
      <c r="P251" s="17">
        <v>0.15213109466527699</v>
      </c>
      <c r="Q251" s="17">
        <v>0.123352573055861</v>
      </c>
      <c r="R251" s="17">
        <v>0.135274475599547</v>
      </c>
      <c r="S251" s="17"/>
      <c r="T251" s="17">
        <v>0.17306942993973901</v>
      </c>
      <c r="U251" s="17">
        <v>0.119694694103935</v>
      </c>
      <c r="V251" s="17">
        <v>7.6711324733613098E-2</v>
      </c>
      <c r="W251" s="17">
        <v>0.13368962307156099</v>
      </c>
      <c r="X251" s="17"/>
      <c r="Y251" s="17">
        <v>9.7383852563149395E-2</v>
      </c>
      <c r="Z251" s="17">
        <v>0.21975513090532001</v>
      </c>
      <c r="AA251" s="17">
        <v>0.12716990400932299</v>
      </c>
      <c r="AB251" s="17">
        <v>8.41037207219235E-2</v>
      </c>
      <c r="AC251" s="17">
        <v>0.273393252971597</v>
      </c>
      <c r="AD251" s="17">
        <v>0</v>
      </c>
      <c r="AE251" s="17"/>
      <c r="AF251" s="17" t="s">
        <v>63</v>
      </c>
      <c r="AG251" s="17"/>
      <c r="AH251" s="17">
        <v>0.119242026473883</v>
      </c>
      <c r="AI251" s="17"/>
      <c r="AJ251" s="17">
        <v>0.118751404808272</v>
      </c>
      <c r="AK251" s="17">
        <v>0.11289179554655</v>
      </c>
      <c r="AL251" s="17">
        <v>0.207010080422179</v>
      </c>
      <c r="AM251" s="17">
        <v>0.10049744041716099</v>
      </c>
      <c r="AN251" s="17">
        <v>0.13949183568623899</v>
      </c>
      <c r="AO251" s="17">
        <v>0.11031571073949301</v>
      </c>
      <c r="AP251" s="17">
        <v>0.14547879905672501</v>
      </c>
      <c r="AQ251" s="17">
        <v>0</v>
      </c>
    </row>
    <row r="252" spans="2:43" x14ac:dyDescent="0.35">
      <c r="B252" t="s">
        <v>138</v>
      </c>
      <c r="C252" s="17">
        <v>1.4463152721482801E-2</v>
      </c>
      <c r="D252" s="17">
        <v>7.2527406976278302E-3</v>
      </c>
      <c r="E252" s="17">
        <v>2.61066476275808E-2</v>
      </c>
      <c r="F252" s="17"/>
      <c r="G252" s="17">
        <v>0</v>
      </c>
      <c r="H252" s="17">
        <v>0</v>
      </c>
      <c r="I252" s="17">
        <v>5.1466463956749399E-2</v>
      </c>
      <c r="J252" s="17">
        <v>2.66456305384727E-2</v>
      </c>
      <c r="K252" s="17">
        <v>0</v>
      </c>
      <c r="L252" s="17">
        <v>0</v>
      </c>
      <c r="M252" s="17"/>
      <c r="N252" s="17">
        <v>0</v>
      </c>
      <c r="O252" s="17">
        <v>0</v>
      </c>
      <c r="P252" s="17">
        <v>1.8512955549381802E-2</v>
      </c>
      <c r="Q252" s="17">
        <v>2.4174777873243802E-2</v>
      </c>
      <c r="R252" s="17">
        <v>2.66856378478115E-2</v>
      </c>
      <c r="S252" s="17"/>
      <c r="T252" s="17">
        <v>3.3589016430789098E-2</v>
      </c>
      <c r="U252" s="17">
        <v>0</v>
      </c>
      <c r="V252" s="17">
        <v>2.6153314161072201E-2</v>
      </c>
      <c r="W252" s="17">
        <v>0</v>
      </c>
      <c r="X252" s="17"/>
      <c r="Y252" s="17">
        <v>7.5489262400896297E-3</v>
      </c>
      <c r="Z252" s="17">
        <v>0</v>
      </c>
      <c r="AA252" s="17">
        <v>1.9536142298153501E-2</v>
      </c>
      <c r="AB252" s="17">
        <v>4.4884108370209799E-2</v>
      </c>
      <c r="AC252" s="17">
        <v>0</v>
      </c>
      <c r="AD252" s="17">
        <v>0.298606015398102</v>
      </c>
      <c r="AE252" s="17"/>
      <c r="AF252" s="17" t="s">
        <v>63</v>
      </c>
      <c r="AG252" s="17"/>
      <c r="AH252" s="17">
        <v>1.49295704454444E-2</v>
      </c>
      <c r="AI252" s="17"/>
      <c r="AJ252" s="17">
        <v>1.3381295745916E-2</v>
      </c>
      <c r="AK252" s="17">
        <v>2.57081561541804E-2</v>
      </c>
      <c r="AL252" s="17">
        <v>0</v>
      </c>
      <c r="AM252" s="17">
        <v>0</v>
      </c>
      <c r="AN252" s="17">
        <v>8.3728122167090399E-2</v>
      </c>
      <c r="AO252" s="17">
        <v>3.4738487937275499E-2</v>
      </c>
      <c r="AP252" s="17">
        <v>0</v>
      </c>
      <c r="AQ252" s="17">
        <v>0</v>
      </c>
    </row>
    <row r="253" spans="2:43" x14ac:dyDescent="0.35">
      <c r="B253" t="s">
        <v>139</v>
      </c>
      <c r="C253" s="17">
        <v>7.8056966058475397E-3</v>
      </c>
      <c r="D253" s="17">
        <v>8.0177457791603193E-3</v>
      </c>
      <c r="E253" s="17">
        <v>7.4632760255615299E-3</v>
      </c>
      <c r="F253" s="17"/>
      <c r="G253" s="17">
        <v>0</v>
      </c>
      <c r="H253" s="17">
        <v>2.1003570361147798E-2</v>
      </c>
      <c r="I253" s="17">
        <v>0</v>
      </c>
      <c r="J253" s="17">
        <v>0</v>
      </c>
      <c r="K253" s="17">
        <v>1.9990815058813002E-2</v>
      </c>
      <c r="L253" s="17">
        <v>0</v>
      </c>
      <c r="M253" s="17"/>
      <c r="N253" s="17">
        <v>0</v>
      </c>
      <c r="O253" s="17">
        <v>1.4322625919906099E-2</v>
      </c>
      <c r="P253" s="17">
        <v>1.6338261576628699E-2</v>
      </c>
      <c r="Q253" s="17">
        <v>0</v>
      </c>
      <c r="R253" s="17">
        <v>0</v>
      </c>
      <c r="S253" s="17"/>
      <c r="T253" s="17">
        <v>0</v>
      </c>
      <c r="U253" s="17">
        <v>1.1479625463223401E-2</v>
      </c>
      <c r="V253" s="17">
        <v>0</v>
      </c>
      <c r="W253" s="17">
        <v>2.43371007715362E-2</v>
      </c>
      <c r="X253" s="17"/>
      <c r="Y253" s="17">
        <v>8.3451724006164095E-3</v>
      </c>
      <c r="Z253" s="17">
        <v>0</v>
      </c>
      <c r="AA253" s="17">
        <v>1.5813718876283401E-2</v>
      </c>
      <c r="AB253" s="17">
        <v>0</v>
      </c>
      <c r="AC253" s="17">
        <v>0</v>
      </c>
      <c r="AD253" s="17">
        <v>0</v>
      </c>
      <c r="AE253" s="17"/>
      <c r="AF253" s="17" t="s">
        <v>63</v>
      </c>
      <c r="AG253" s="17"/>
      <c r="AH253" s="17">
        <v>8.0574200934538306E-3</v>
      </c>
      <c r="AI253" s="17"/>
      <c r="AJ253" s="17">
        <v>1.1846907051218001E-2</v>
      </c>
      <c r="AK253" s="17">
        <v>0</v>
      </c>
      <c r="AL253" s="17">
        <v>0</v>
      </c>
      <c r="AM253" s="17">
        <v>3.05277642556489E-2</v>
      </c>
      <c r="AN253" s="17">
        <v>0</v>
      </c>
      <c r="AO253" s="17">
        <v>0</v>
      </c>
      <c r="AP253" s="17">
        <v>0</v>
      </c>
      <c r="AQ253" s="17">
        <v>0</v>
      </c>
    </row>
    <row r="254" spans="2:43" x14ac:dyDescent="0.35">
      <c r="B254" t="s">
        <v>60</v>
      </c>
      <c r="C254" s="17">
        <v>5.2720450561373498E-2</v>
      </c>
      <c r="D254" s="17">
        <v>6.9806499541975306E-2</v>
      </c>
      <c r="E254" s="17">
        <v>2.5129610590953099E-2</v>
      </c>
      <c r="F254" s="17"/>
      <c r="G254" s="17">
        <v>0</v>
      </c>
      <c r="H254" s="17">
        <v>2.14707178564571E-2</v>
      </c>
      <c r="I254" s="17">
        <v>0</v>
      </c>
      <c r="J254" s="17">
        <v>0.115214982606501</v>
      </c>
      <c r="K254" s="17">
        <v>2.3849700118291201E-2</v>
      </c>
      <c r="L254" s="17">
        <v>0.150785705885741</v>
      </c>
      <c r="M254" s="17"/>
      <c r="N254" s="17">
        <v>0</v>
      </c>
      <c r="O254" s="17">
        <v>4.6553802567787697E-2</v>
      </c>
      <c r="P254" s="17">
        <v>3.2993568512212898E-2</v>
      </c>
      <c r="Q254" s="17">
        <v>6.7258950756284699E-2</v>
      </c>
      <c r="R254" s="17">
        <v>7.1987746236747099E-2</v>
      </c>
      <c r="S254" s="17"/>
      <c r="T254" s="17">
        <v>3.4981747380305503E-2</v>
      </c>
      <c r="U254" s="17">
        <v>4.7309392712175699E-2</v>
      </c>
      <c r="V254" s="17">
        <v>4.9940408680748498E-2</v>
      </c>
      <c r="W254" s="17">
        <v>5.2752030974604097E-2</v>
      </c>
      <c r="X254" s="17"/>
      <c r="Y254" s="17">
        <v>2.23427994024703E-2</v>
      </c>
      <c r="Z254" s="17">
        <v>0.11628501546504399</v>
      </c>
      <c r="AA254" s="17">
        <v>0.118061234006895</v>
      </c>
      <c r="AB254" s="17">
        <v>0</v>
      </c>
      <c r="AC254" s="17">
        <v>8.9417438989762996E-2</v>
      </c>
      <c r="AD254" s="17">
        <v>0</v>
      </c>
      <c r="AE254" s="17"/>
      <c r="AF254" s="17" t="s">
        <v>63</v>
      </c>
      <c r="AG254" s="17"/>
      <c r="AH254" s="17">
        <v>5.4420616011506703E-2</v>
      </c>
      <c r="AI254" s="17"/>
      <c r="AJ254" s="17">
        <v>0.10090416391192999</v>
      </c>
      <c r="AK254" s="17">
        <v>0</v>
      </c>
      <c r="AL254" s="17">
        <v>9.6484662242749195E-2</v>
      </c>
      <c r="AM254" s="17">
        <v>6.7741712396621703E-2</v>
      </c>
      <c r="AN254" s="17">
        <v>0</v>
      </c>
      <c r="AO254" s="17">
        <v>3.9841052869970597E-2</v>
      </c>
      <c r="AP254" s="17">
        <v>0</v>
      </c>
      <c r="AQ254" s="17">
        <v>0</v>
      </c>
    </row>
    <row r="255" spans="2:43" x14ac:dyDescent="0.35">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row>
    <row r="256" spans="2:43" x14ac:dyDescent="0.35">
      <c r="B256" s="6" t="s">
        <v>156</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row>
    <row r="257" spans="2:43" x14ac:dyDescent="0.35">
      <c r="B257" s="24" t="s">
        <v>154</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row>
    <row r="258" spans="2:43" x14ac:dyDescent="0.35">
      <c r="B258" t="s">
        <v>135</v>
      </c>
      <c r="C258" s="17">
        <v>0.23356901342495001</v>
      </c>
      <c r="D258" s="17">
        <v>0.224586994589244</v>
      </c>
      <c r="E258" s="17">
        <v>0.24807332888071401</v>
      </c>
      <c r="F258" s="17"/>
      <c r="G258" s="17">
        <v>0.178813823703802</v>
      </c>
      <c r="H258" s="17">
        <v>0.36825926877656701</v>
      </c>
      <c r="I258" s="17">
        <v>0.20836915527198399</v>
      </c>
      <c r="J258" s="17">
        <v>0.299733578000898</v>
      </c>
      <c r="K258" s="17">
        <v>0.21839963009215299</v>
      </c>
      <c r="L258" s="17">
        <v>4.7836917332491499E-2</v>
      </c>
      <c r="M258" s="17"/>
      <c r="N258" s="17">
        <v>0.38787515220596203</v>
      </c>
      <c r="O258" s="17">
        <v>0.25848492014423902</v>
      </c>
      <c r="P258" s="17">
        <v>0.22398193084854801</v>
      </c>
      <c r="Q258" s="17">
        <v>0.219578211924218</v>
      </c>
      <c r="R258" s="17">
        <v>0.18559233390220101</v>
      </c>
      <c r="S258" s="17"/>
      <c r="T258" s="17">
        <v>0.21683853245769399</v>
      </c>
      <c r="U258" s="17">
        <v>0.28765172694719499</v>
      </c>
      <c r="V258" s="17">
        <v>0.23893884636225499</v>
      </c>
      <c r="W258" s="17">
        <v>0.22017960437126699</v>
      </c>
      <c r="X258" s="17"/>
      <c r="Y258" s="17">
        <v>0.26122122582922003</v>
      </c>
      <c r="Z258" s="17">
        <v>0.25111953338818799</v>
      </c>
      <c r="AA258" s="17">
        <v>8.8861599120397497E-2</v>
      </c>
      <c r="AB258" s="17">
        <v>0.41062200431676898</v>
      </c>
      <c r="AC258" s="17">
        <v>0.21252220391428001</v>
      </c>
      <c r="AD258" s="17">
        <v>0</v>
      </c>
      <c r="AE258" s="17"/>
      <c r="AF258" s="17" t="s">
        <v>63</v>
      </c>
      <c r="AG258" s="17"/>
      <c r="AH258" s="17">
        <v>0.241101308058596</v>
      </c>
      <c r="AI258" s="17"/>
      <c r="AJ258" s="17">
        <v>0.18770933756438499</v>
      </c>
      <c r="AK258" s="17">
        <v>0.220972947870586</v>
      </c>
      <c r="AL258" s="17">
        <v>0.158862293667071</v>
      </c>
      <c r="AM258" s="17">
        <v>0.226324709592714</v>
      </c>
      <c r="AN258" s="17">
        <v>0.55693388917122499</v>
      </c>
      <c r="AO258" s="17">
        <v>0.26746878796566198</v>
      </c>
      <c r="AP258" s="17">
        <v>0.23312621936762601</v>
      </c>
      <c r="AQ258" s="17">
        <v>0.346257927469173</v>
      </c>
    </row>
    <row r="259" spans="2:43" x14ac:dyDescent="0.35">
      <c r="B259" t="s">
        <v>136</v>
      </c>
      <c r="C259" s="17">
        <v>0.44074780126409702</v>
      </c>
      <c r="D259" s="17">
        <v>0.43438623358366901</v>
      </c>
      <c r="E259" s="17">
        <v>0.45102056801262602</v>
      </c>
      <c r="F259" s="17"/>
      <c r="G259" s="17">
        <v>0.40974483165859499</v>
      </c>
      <c r="H259" s="17">
        <v>0.389405437645931</v>
      </c>
      <c r="I259" s="17">
        <v>0.41548084236254501</v>
      </c>
      <c r="J259" s="17">
        <v>0.39960912756887301</v>
      </c>
      <c r="K259" s="17">
        <v>0.491047341430221</v>
      </c>
      <c r="L259" s="17">
        <v>0.55989026141260001</v>
      </c>
      <c r="M259" s="17"/>
      <c r="N259" s="17">
        <v>0.205775580655604</v>
      </c>
      <c r="O259" s="17">
        <v>0.39008891480611302</v>
      </c>
      <c r="P259" s="17">
        <v>0.44636111841189502</v>
      </c>
      <c r="Q259" s="17">
        <v>0.43633896756130602</v>
      </c>
      <c r="R259" s="17">
        <v>0.59212790980851204</v>
      </c>
      <c r="S259" s="17"/>
      <c r="T259" s="17">
        <v>0.39906405581169702</v>
      </c>
      <c r="U259" s="17">
        <v>0.36879955771855399</v>
      </c>
      <c r="V259" s="17">
        <v>0.47004716610703901</v>
      </c>
      <c r="W259" s="17">
        <v>0.50112681602933495</v>
      </c>
      <c r="X259" s="17"/>
      <c r="Y259" s="17">
        <v>0.471481301874138</v>
      </c>
      <c r="Z259" s="17">
        <v>0.317769017304317</v>
      </c>
      <c r="AA259" s="17">
        <v>0.516083001767216</v>
      </c>
      <c r="AB259" s="17">
        <v>0.312847475616154</v>
      </c>
      <c r="AC259" s="17">
        <v>0.33278169733937601</v>
      </c>
      <c r="AD259" s="17">
        <v>0</v>
      </c>
      <c r="AE259" s="17"/>
      <c r="AF259" s="17" t="s">
        <v>63</v>
      </c>
      <c r="AG259" s="17"/>
      <c r="AH259" s="17">
        <v>0.42565892081550299</v>
      </c>
      <c r="AI259" s="17"/>
      <c r="AJ259" s="17">
        <v>0.45524503461362997</v>
      </c>
      <c r="AK259" s="17">
        <v>0.50323635012757395</v>
      </c>
      <c r="AL259" s="17">
        <v>0.48129278064717301</v>
      </c>
      <c r="AM259" s="17">
        <v>0.44468570328115797</v>
      </c>
      <c r="AN259" s="17">
        <v>0.147220525590748</v>
      </c>
      <c r="AO259" s="17">
        <v>0.35720316694764698</v>
      </c>
      <c r="AP259" s="17">
        <v>0.46014805661149499</v>
      </c>
      <c r="AQ259" s="17">
        <v>0.41312638383150402</v>
      </c>
    </row>
    <row r="260" spans="2:43" x14ac:dyDescent="0.35">
      <c r="B260" t="s">
        <v>137</v>
      </c>
      <c r="C260" s="17">
        <v>0.18704019481527701</v>
      </c>
      <c r="D260" s="17">
        <v>0.18635232463045701</v>
      </c>
      <c r="E260" s="17">
        <v>0.188150979187449</v>
      </c>
      <c r="F260" s="17"/>
      <c r="G260" s="17">
        <v>0.25322130200297599</v>
      </c>
      <c r="H260" s="17">
        <v>0.156095430876553</v>
      </c>
      <c r="I260" s="17">
        <v>0.21276605369625401</v>
      </c>
      <c r="J260" s="17">
        <v>9.7902569461129699E-2</v>
      </c>
      <c r="K260" s="17">
        <v>0.171050750433661</v>
      </c>
      <c r="L260" s="17">
        <v>0.26778907128387403</v>
      </c>
      <c r="M260" s="17"/>
      <c r="N260" s="17">
        <v>0.406349267138434</v>
      </c>
      <c r="O260" s="17">
        <v>0.19392956048912999</v>
      </c>
      <c r="P260" s="17">
        <v>0.18667696028760999</v>
      </c>
      <c r="Q260" s="17">
        <v>0.191315399291688</v>
      </c>
      <c r="R260" s="17">
        <v>0.123606372204728</v>
      </c>
      <c r="S260" s="17"/>
      <c r="T260" s="17">
        <v>0.197366842533027</v>
      </c>
      <c r="U260" s="17">
        <v>0.21257951721375901</v>
      </c>
      <c r="V260" s="17">
        <v>0.20409463074933101</v>
      </c>
      <c r="W260" s="17">
        <v>0.109350690606384</v>
      </c>
      <c r="X260" s="17"/>
      <c r="Y260" s="17">
        <v>0.16085357758845101</v>
      </c>
      <c r="Z260" s="17">
        <v>0.22702747631093401</v>
      </c>
      <c r="AA260" s="17">
        <v>0.228699483420303</v>
      </c>
      <c r="AB260" s="17">
        <v>0.23164641169686701</v>
      </c>
      <c r="AC260" s="17">
        <v>0.12620657709368099</v>
      </c>
      <c r="AD260" s="17">
        <v>0.70139398460189795</v>
      </c>
      <c r="AE260" s="17"/>
      <c r="AF260" s="17" t="s">
        <v>63</v>
      </c>
      <c r="AG260" s="17"/>
      <c r="AH260" s="17">
        <v>0.190125725852924</v>
      </c>
      <c r="AI260" s="17"/>
      <c r="AJ260" s="17">
        <v>0.186578123775929</v>
      </c>
      <c r="AK260" s="17">
        <v>0.13097224107054001</v>
      </c>
      <c r="AL260" s="17">
        <v>0.21150212751751901</v>
      </c>
      <c r="AM260" s="17">
        <v>0.18106429208429201</v>
      </c>
      <c r="AN260" s="17">
        <v>6.8799842969310798E-2</v>
      </c>
      <c r="AO260" s="17">
        <v>0.26601001634216798</v>
      </c>
      <c r="AP260" s="17">
        <v>0.20177390801942299</v>
      </c>
      <c r="AQ260" s="17">
        <v>0.24061568869932301</v>
      </c>
    </row>
    <row r="261" spans="2:43" x14ac:dyDescent="0.35">
      <c r="B261" t="s">
        <v>138</v>
      </c>
      <c r="C261" s="17">
        <v>6.6552363044017904E-2</v>
      </c>
      <c r="D261" s="17">
        <v>6.4448100694591004E-2</v>
      </c>
      <c r="E261" s="17">
        <v>6.9950361364444893E-2</v>
      </c>
      <c r="F261" s="17"/>
      <c r="G261" s="17">
        <v>0.11071073117442801</v>
      </c>
      <c r="H261" s="17">
        <v>6.4769144844490895E-2</v>
      </c>
      <c r="I261" s="17">
        <v>0.117769007214854</v>
      </c>
      <c r="J261" s="17">
        <v>6.7310704310803104E-2</v>
      </c>
      <c r="K261" s="17">
        <v>4.6768287391228902E-2</v>
      </c>
      <c r="L261" s="17">
        <v>0</v>
      </c>
      <c r="M261" s="17"/>
      <c r="N261" s="17">
        <v>0</v>
      </c>
      <c r="O261" s="17">
        <v>8.8141373131735201E-2</v>
      </c>
      <c r="P261" s="17">
        <v>9.3648160363106303E-2</v>
      </c>
      <c r="Q261" s="17">
        <v>5.4588773998963197E-2</v>
      </c>
      <c r="R261" s="17">
        <v>2.66856378478115E-2</v>
      </c>
      <c r="S261" s="17"/>
      <c r="T261" s="17">
        <v>0.11252335553119</v>
      </c>
      <c r="U261" s="17">
        <v>5.6472800150144699E-2</v>
      </c>
      <c r="V261" s="17">
        <v>5.1698172305874E-2</v>
      </c>
      <c r="W261" s="17">
        <v>7.2016090995690202E-2</v>
      </c>
      <c r="X261" s="17"/>
      <c r="Y261" s="17">
        <v>6.2234331049961698E-2</v>
      </c>
      <c r="Z261" s="17">
        <v>8.7798957531517299E-2</v>
      </c>
      <c r="AA261" s="17">
        <v>5.6532160067027701E-2</v>
      </c>
      <c r="AB261" s="17">
        <v>4.4884108370209799E-2</v>
      </c>
      <c r="AC261" s="17">
        <v>9.9817914920141207E-2</v>
      </c>
      <c r="AD261" s="17">
        <v>0.298606015398102</v>
      </c>
      <c r="AE261" s="17"/>
      <c r="AF261" s="17" t="s">
        <v>63</v>
      </c>
      <c r="AG261" s="17"/>
      <c r="AH261" s="17">
        <v>6.8698589547534605E-2</v>
      </c>
      <c r="AI261" s="17"/>
      <c r="AJ261" s="17">
        <v>3.9112154969845402E-2</v>
      </c>
      <c r="AK261" s="17">
        <v>9.4028321898203496E-2</v>
      </c>
      <c r="AL261" s="17">
        <v>5.18581359254877E-2</v>
      </c>
      <c r="AM261" s="17">
        <v>0.10694762031952799</v>
      </c>
      <c r="AN261" s="17">
        <v>0.22704574226871599</v>
      </c>
      <c r="AO261" s="17">
        <v>6.9476975874550997E-2</v>
      </c>
      <c r="AP261" s="17">
        <v>0</v>
      </c>
      <c r="AQ261" s="17">
        <v>0</v>
      </c>
    </row>
    <row r="262" spans="2:43" x14ac:dyDescent="0.35">
      <c r="B262" t="s">
        <v>139</v>
      </c>
      <c r="C262" s="17">
        <v>0</v>
      </c>
      <c r="D262" s="17">
        <v>0</v>
      </c>
      <c r="E262" s="17">
        <v>0</v>
      </c>
      <c r="F262" s="17"/>
      <c r="G262" s="17">
        <v>0</v>
      </c>
      <c r="H262" s="17">
        <v>0</v>
      </c>
      <c r="I262" s="17">
        <v>0</v>
      </c>
      <c r="J262" s="17">
        <v>0</v>
      </c>
      <c r="K262" s="17">
        <v>0</v>
      </c>
      <c r="L262" s="17">
        <v>0</v>
      </c>
      <c r="M262" s="17"/>
      <c r="N262" s="17">
        <v>0</v>
      </c>
      <c r="O262" s="17">
        <v>0</v>
      </c>
      <c r="P262" s="17">
        <v>0</v>
      </c>
      <c r="Q262" s="17">
        <v>0</v>
      </c>
      <c r="R262" s="17">
        <v>0</v>
      </c>
      <c r="S262" s="17"/>
      <c r="T262" s="17">
        <v>0</v>
      </c>
      <c r="U262" s="17">
        <v>0</v>
      </c>
      <c r="V262" s="17">
        <v>0</v>
      </c>
      <c r="W262" s="17">
        <v>0</v>
      </c>
      <c r="X262" s="17"/>
      <c r="Y262" s="17">
        <v>0</v>
      </c>
      <c r="Z262" s="17">
        <v>0</v>
      </c>
      <c r="AA262" s="17">
        <v>0</v>
      </c>
      <c r="AB262" s="17">
        <v>0</v>
      </c>
      <c r="AC262" s="17">
        <v>0</v>
      </c>
      <c r="AD262" s="17">
        <v>0</v>
      </c>
      <c r="AE262" s="17"/>
      <c r="AF262" s="17" t="s">
        <v>63</v>
      </c>
      <c r="AG262" s="17"/>
      <c r="AH262" s="17">
        <v>0</v>
      </c>
      <c r="AI262" s="17"/>
      <c r="AJ262" s="17">
        <v>0</v>
      </c>
      <c r="AK262" s="17">
        <v>0</v>
      </c>
      <c r="AL262" s="17">
        <v>0</v>
      </c>
      <c r="AM262" s="17">
        <v>0</v>
      </c>
      <c r="AN262" s="17">
        <v>0</v>
      </c>
      <c r="AO262" s="17">
        <v>0</v>
      </c>
      <c r="AP262" s="17">
        <v>0</v>
      </c>
      <c r="AQ262" s="17">
        <v>0</v>
      </c>
    </row>
    <row r="263" spans="2:43" x14ac:dyDescent="0.35">
      <c r="B263" t="s">
        <v>60</v>
      </c>
      <c r="C263" s="17">
        <v>7.2090627451658104E-2</v>
      </c>
      <c r="D263" s="17">
        <v>9.0226346502039506E-2</v>
      </c>
      <c r="E263" s="17">
        <v>4.2804762554766403E-2</v>
      </c>
      <c r="F263" s="17"/>
      <c r="G263" s="17">
        <v>4.7509311460199002E-2</v>
      </c>
      <c r="H263" s="17">
        <v>2.14707178564571E-2</v>
      </c>
      <c r="I263" s="17">
        <v>4.5614941454362699E-2</v>
      </c>
      <c r="J263" s="17">
        <v>0.135444020658296</v>
      </c>
      <c r="K263" s="17">
        <v>7.27339906527361E-2</v>
      </c>
      <c r="L263" s="17">
        <v>0.12448374997103499</v>
      </c>
      <c r="M263" s="17"/>
      <c r="N263" s="17">
        <v>0</v>
      </c>
      <c r="O263" s="17">
        <v>6.9355231428782804E-2</v>
      </c>
      <c r="P263" s="17">
        <v>4.9331830088841601E-2</v>
      </c>
      <c r="Q263" s="17">
        <v>9.8178647223825105E-2</v>
      </c>
      <c r="R263" s="17">
        <v>7.1987746236747099E-2</v>
      </c>
      <c r="S263" s="17"/>
      <c r="T263" s="17">
        <v>7.4207213666391506E-2</v>
      </c>
      <c r="U263" s="17">
        <v>7.4496397970348197E-2</v>
      </c>
      <c r="V263" s="17">
        <v>3.5221184475500898E-2</v>
      </c>
      <c r="W263" s="17">
        <v>9.7326797997323106E-2</v>
      </c>
      <c r="X263" s="17"/>
      <c r="Y263" s="17">
        <v>4.4209563658228798E-2</v>
      </c>
      <c r="Z263" s="17">
        <v>0.11628501546504399</v>
      </c>
      <c r="AA263" s="17">
        <v>0.109823755625055</v>
      </c>
      <c r="AB263" s="17">
        <v>0</v>
      </c>
      <c r="AC263" s="17">
        <v>0.22867160673252199</v>
      </c>
      <c r="AD263" s="17">
        <v>0</v>
      </c>
      <c r="AE263" s="17"/>
      <c r="AF263" s="17" t="s">
        <v>63</v>
      </c>
      <c r="AG263" s="17"/>
      <c r="AH263" s="17">
        <v>7.4415455725442503E-2</v>
      </c>
      <c r="AI263" s="17"/>
      <c r="AJ263" s="17">
        <v>0.13135534907620999</v>
      </c>
      <c r="AK263" s="17">
        <v>5.0790139033095399E-2</v>
      </c>
      <c r="AL263" s="17">
        <v>9.6484662242749195E-2</v>
      </c>
      <c r="AM263" s="17">
        <v>4.0977674722306998E-2</v>
      </c>
      <c r="AN263" s="17">
        <v>0</v>
      </c>
      <c r="AO263" s="17">
        <v>3.9841052869970597E-2</v>
      </c>
      <c r="AP263" s="17">
        <v>0.10495181600145601</v>
      </c>
      <c r="AQ263" s="17">
        <v>0</v>
      </c>
    </row>
    <row r="264" spans="2:43"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row>
    <row r="265" spans="2:43" x14ac:dyDescent="0.35">
      <c r="B265" s="6" t="s">
        <v>157</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row>
    <row r="266" spans="2:43" x14ac:dyDescent="0.35">
      <c r="B266" s="24" t="s">
        <v>154</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row>
    <row r="267" spans="2:43" x14ac:dyDescent="0.35">
      <c r="B267" t="s">
        <v>135</v>
      </c>
      <c r="C267" s="17">
        <v>0.18813657133588599</v>
      </c>
      <c r="D267" s="17">
        <v>0.151896003934893</v>
      </c>
      <c r="E267" s="17">
        <v>0.24665845060319</v>
      </c>
      <c r="F267" s="17"/>
      <c r="G267" s="17">
        <v>0.205630203149645</v>
      </c>
      <c r="H267" s="17">
        <v>0.26026174613382502</v>
      </c>
      <c r="I267" s="17">
        <v>0.19527199623420799</v>
      </c>
      <c r="J267" s="17">
        <v>0.180669331768887</v>
      </c>
      <c r="K267" s="17">
        <v>0.21876653949345601</v>
      </c>
      <c r="L267" s="17">
        <v>4.7836917332491499E-2</v>
      </c>
      <c r="M267" s="17"/>
      <c r="N267" s="17">
        <v>0.30645009244159999</v>
      </c>
      <c r="O267" s="17">
        <v>0.23109624354441199</v>
      </c>
      <c r="P267" s="17">
        <v>0.21284286379144399</v>
      </c>
      <c r="Q267" s="17">
        <v>0.114572440402049</v>
      </c>
      <c r="R267" s="17">
        <v>0.173381192448163</v>
      </c>
      <c r="S267" s="17"/>
      <c r="T267" s="17">
        <v>0.23732518942662301</v>
      </c>
      <c r="U267" s="17">
        <v>0.218015770728407</v>
      </c>
      <c r="V267" s="17">
        <v>0.17887819277606801</v>
      </c>
      <c r="W267" s="17">
        <v>0.13186525052572101</v>
      </c>
      <c r="X267" s="17"/>
      <c r="Y267" s="17">
        <v>0.17413670164488601</v>
      </c>
      <c r="Z267" s="17">
        <v>0.25998311482562703</v>
      </c>
      <c r="AA267" s="17">
        <v>0.10467531799668101</v>
      </c>
      <c r="AB267" s="17">
        <v>0.43981166587071902</v>
      </c>
      <c r="AC267" s="17">
        <v>0.22209345287478999</v>
      </c>
      <c r="AD267" s="17">
        <v>0</v>
      </c>
      <c r="AE267" s="17"/>
      <c r="AF267" s="17" t="s">
        <v>63</v>
      </c>
      <c r="AG267" s="17"/>
      <c r="AH267" s="17">
        <v>0.182463557549017</v>
      </c>
      <c r="AI267" s="17"/>
      <c r="AJ267" s="17">
        <v>0.14442852893821101</v>
      </c>
      <c r="AK267" s="17">
        <v>0.121686649918317</v>
      </c>
      <c r="AL267" s="17">
        <v>0.15153179094104099</v>
      </c>
      <c r="AM267" s="17">
        <v>0.17072789892953599</v>
      </c>
      <c r="AN267" s="17">
        <v>0.70415441476197405</v>
      </c>
      <c r="AO267" s="17">
        <v>0.26746878796566198</v>
      </c>
      <c r="AP267" s="17">
        <v>0.15088253336845101</v>
      </c>
      <c r="AQ267" s="17">
        <v>0.23824697379422</v>
      </c>
    </row>
    <row r="268" spans="2:43" x14ac:dyDescent="0.35">
      <c r="B268" t="s">
        <v>136</v>
      </c>
      <c r="C268" s="17">
        <v>0.48965647129923101</v>
      </c>
      <c r="D268" s="17">
        <v>0.469064531109184</v>
      </c>
      <c r="E268" s="17">
        <v>0.52290868350517095</v>
      </c>
      <c r="F268" s="17"/>
      <c r="G268" s="17">
        <v>0.47730868260685599</v>
      </c>
      <c r="H268" s="17">
        <v>0.464633642649596</v>
      </c>
      <c r="I268" s="17">
        <v>0.51806550168487397</v>
      </c>
      <c r="J268" s="17">
        <v>0.484151571443036</v>
      </c>
      <c r="K268" s="17">
        <v>0.43237482265441701</v>
      </c>
      <c r="L268" s="17">
        <v>0.55422446036275597</v>
      </c>
      <c r="M268" s="17"/>
      <c r="N268" s="17">
        <v>0.184832582491814</v>
      </c>
      <c r="O268" s="17">
        <v>0.48838413289198201</v>
      </c>
      <c r="P268" s="17">
        <v>0.53437379804361695</v>
      </c>
      <c r="Q268" s="17">
        <v>0.529206819161402</v>
      </c>
      <c r="R268" s="17">
        <v>0.439026362553045</v>
      </c>
      <c r="S268" s="17"/>
      <c r="T268" s="17">
        <v>0.50795563426892698</v>
      </c>
      <c r="U268" s="17">
        <v>0.48744239752191199</v>
      </c>
      <c r="V268" s="17">
        <v>0.50275836732472801</v>
      </c>
      <c r="W268" s="17">
        <v>0.42633024956827098</v>
      </c>
      <c r="X268" s="17"/>
      <c r="Y268" s="17">
        <v>0.53655865025638205</v>
      </c>
      <c r="Z268" s="17">
        <v>0.39025159929178199</v>
      </c>
      <c r="AA268" s="17">
        <v>0.49015231186623198</v>
      </c>
      <c r="AB268" s="17">
        <v>0.412343212270742</v>
      </c>
      <c r="AC268" s="17">
        <v>0.23498189654170601</v>
      </c>
      <c r="AD268" s="17">
        <v>0.67656430370711695</v>
      </c>
      <c r="AE268" s="17"/>
      <c r="AF268" s="17" t="s">
        <v>63</v>
      </c>
      <c r="AG268" s="17"/>
      <c r="AH268" s="17">
        <v>0.49090100463768199</v>
      </c>
      <c r="AI268" s="17"/>
      <c r="AJ268" s="17">
        <v>0.45908697927216702</v>
      </c>
      <c r="AK268" s="17">
        <v>0.52969728253958503</v>
      </c>
      <c r="AL268" s="17">
        <v>0.55936397536739801</v>
      </c>
      <c r="AM268" s="17">
        <v>0.43583763275055898</v>
      </c>
      <c r="AN268" s="17">
        <v>0.13759968593862201</v>
      </c>
      <c r="AO268" s="17">
        <v>0.46867979598630799</v>
      </c>
      <c r="AP268" s="17">
        <v>0.54422144390187599</v>
      </c>
      <c r="AQ268" s="17">
        <v>0.65374207253082695</v>
      </c>
    </row>
    <row r="269" spans="2:43" x14ac:dyDescent="0.35">
      <c r="B269" t="s">
        <v>137</v>
      </c>
      <c r="C269" s="17">
        <v>0.217566877062153</v>
      </c>
      <c r="D269" s="17">
        <v>0.25792784072612901</v>
      </c>
      <c r="E269" s="17">
        <v>0.15239131243811199</v>
      </c>
      <c r="F269" s="17"/>
      <c r="G269" s="17">
        <v>0.25717079156938899</v>
      </c>
      <c r="H269" s="17">
        <v>0.22656786817587399</v>
      </c>
      <c r="I269" s="17">
        <v>0.19105934678624401</v>
      </c>
      <c r="J269" s="17">
        <v>0.12895318117409699</v>
      </c>
      <c r="K269" s="17">
        <v>0.25227494708109899</v>
      </c>
      <c r="L269" s="17">
        <v>0.27345487233371801</v>
      </c>
      <c r="M269" s="17"/>
      <c r="N269" s="17">
        <v>0.40405238644581998</v>
      </c>
      <c r="O269" s="17">
        <v>0.17426614661803999</v>
      </c>
      <c r="P269" s="17">
        <v>0.16697471240661799</v>
      </c>
      <c r="Q269" s="17">
        <v>0.238212246633665</v>
      </c>
      <c r="R269" s="17">
        <v>0.28891906091423297</v>
      </c>
      <c r="S269" s="17"/>
      <c r="T269" s="17">
        <v>0.14020827426438001</v>
      </c>
      <c r="U269" s="17">
        <v>0.247292910261174</v>
      </c>
      <c r="V269" s="17">
        <v>0.18633304471734799</v>
      </c>
      <c r="W269" s="17">
        <v>0.33133633236645899</v>
      </c>
      <c r="X269" s="17"/>
      <c r="Y269" s="17">
        <v>0.20450203015768301</v>
      </c>
      <c r="Z269" s="17">
        <v>0.267919958323172</v>
      </c>
      <c r="AA269" s="17">
        <v>0.275812472213879</v>
      </c>
      <c r="AB269" s="17">
        <v>5.5703038288330203E-2</v>
      </c>
      <c r="AC269" s="17">
        <v>0.29361787828842201</v>
      </c>
      <c r="AD269" s="17">
        <v>0.32343569629288299</v>
      </c>
      <c r="AE269" s="17"/>
      <c r="AF269" s="17" t="s">
        <v>63</v>
      </c>
      <c r="AG269" s="17"/>
      <c r="AH269" s="17">
        <v>0.21862085203241999</v>
      </c>
      <c r="AI269" s="17"/>
      <c r="AJ269" s="17">
        <v>0.29564273383060202</v>
      </c>
      <c r="AK269" s="17">
        <v>0.275180788579443</v>
      </c>
      <c r="AL269" s="17">
        <v>0.17382586839141501</v>
      </c>
      <c r="AM269" s="17">
        <v>0.25728670461835801</v>
      </c>
      <c r="AN269" s="17">
        <v>0</v>
      </c>
      <c r="AO269" s="17">
        <v>0.18927187524078301</v>
      </c>
      <c r="AP269" s="17">
        <v>0.199944206728217</v>
      </c>
      <c r="AQ269" s="17">
        <v>0</v>
      </c>
    </row>
    <row r="270" spans="2:43" x14ac:dyDescent="0.35">
      <c r="B270" t="s">
        <v>138</v>
      </c>
      <c r="C270" s="17">
        <v>2.2863820740309699E-2</v>
      </c>
      <c r="D270" s="17">
        <v>3.1312920659834403E-2</v>
      </c>
      <c r="E270" s="17">
        <v>9.2200717355887703E-3</v>
      </c>
      <c r="F270" s="17"/>
      <c r="G270" s="17">
        <v>0</v>
      </c>
      <c r="H270" s="17">
        <v>0</v>
      </c>
      <c r="I270" s="17">
        <v>3.79517570695624E-2</v>
      </c>
      <c r="J270" s="17">
        <v>7.1960362548153897E-2</v>
      </c>
      <c r="K270" s="17">
        <v>2.3849700118291201E-2</v>
      </c>
      <c r="L270" s="17">
        <v>0</v>
      </c>
      <c r="M270" s="17"/>
      <c r="N270" s="17">
        <v>0.10466493862076499</v>
      </c>
      <c r="O270" s="17">
        <v>1.1096819516477599E-2</v>
      </c>
      <c r="P270" s="17">
        <v>1.7963840120097899E-2</v>
      </c>
      <c r="Q270" s="17">
        <v>2.8669981274751701E-2</v>
      </c>
      <c r="R270" s="17">
        <v>2.66856378478115E-2</v>
      </c>
      <c r="S270" s="17"/>
      <c r="T270" s="17">
        <v>3.4491122730563602E-2</v>
      </c>
      <c r="U270" s="17">
        <v>0</v>
      </c>
      <c r="V270" s="17">
        <v>2.8195024808025E-2</v>
      </c>
      <c r="W270" s="17">
        <v>3.7439679590269601E-2</v>
      </c>
      <c r="X270" s="17"/>
      <c r="Y270" s="17">
        <v>2.68525974806363E-2</v>
      </c>
      <c r="Z270" s="17">
        <v>0</v>
      </c>
      <c r="AA270" s="17">
        <v>1.9536142298153501E-2</v>
      </c>
      <c r="AB270" s="17">
        <v>4.7257975199999101E-2</v>
      </c>
      <c r="AC270" s="17">
        <v>0</v>
      </c>
      <c r="AD270" s="17">
        <v>0</v>
      </c>
      <c r="AE270" s="17"/>
      <c r="AF270" s="17" t="s">
        <v>63</v>
      </c>
      <c r="AG270" s="17"/>
      <c r="AH270" s="17">
        <v>2.3601149000345399E-2</v>
      </c>
      <c r="AI270" s="17"/>
      <c r="AJ270" s="17">
        <v>0</v>
      </c>
      <c r="AK270" s="17">
        <v>7.3435278962655101E-2</v>
      </c>
      <c r="AL270" s="17">
        <v>0</v>
      </c>
      <c r="AM270" s="17">
        <v>2.0994298490448201E-2</v>
      </c>
      <c r="AN270" s="17">
        <v>0.158245899299405</v>
      </c>
      <c r="AO270" s="17">
        <v>0</v>
      </c>
      <c r="AP270" s="17">
        <v>0</v>
      </c>
      <c r="AQ270" s="17">
        <v>0</v>
      </c>
    </row>
    <row r="271" spans="2:43" x14ac:dyDescent="0.35">
      <c r="B271" t="s">
        <v>139</v>
      </c>
      <c r="C271" s="17">
        <v>8.8844672272463503E-3</v>
      </c>
      <c r="D271" s="17">
        <v>9.1493867840946892E-3</v>
      </c>
      <c r="E271" s="17">
        <v>8.4566706602146099E-3</v>
      </c>
      <c r="F271" s="17"/>
      <c r="G271" s="17">
        <v>5.9890322674109202E-2</v>
      </c>
      <c r="H271" s="17">
        <v>0</v>
      </c>
      <c r="I271" s="17">
        <v>1.6671421851506701E-2</v>
      </c>
      <c r="J271" s="17">
        <v>0</v>
      </c>
      <c r="K271" s="17">
        <v>0</v>
      </c>
      <c r="L271" s="17">
        <v>0</v>
      </c>
      <c r="M271" s="17"/>
      <c r="N271" s="17">
        <v>0</v>
      </c>
      <c r="O271" s="17">
        <v>1.6344150577301601E-2</v>
      </c>
      <c r="P271" s="17">
        <v>1.8512955549381802E-2</v>
      </c>
      <c r="Q271" s="17">
        <v>0</v>
      </c>
      <c r="R271" s="17">
        <v>0</v>
      </c>
      <c r="S271" s="17"/>
      <c r="T271" s="17">
        <v>2.8116962816367899E-2</v>
      </c>
      <c r="U271" s="17">
        <v>0</v>
      </c>
      <c r="V271" s="17">
        <v>1.0966098634914601E-2</v>
      </c>
      <c r="W271" s="17">
        <v>0</v>
      </c>
      <c r="X271" s="17"/>
      <c r="Y271" s="17">
        <v>0</v>
      </c>
      <c r="Z271" s="17">
        <v>0</v>
      </c>
      <c r="AA271" s="17">
        <v>0</v>
      </c>
      <c r="AB271" s="17">
        <v>4.4884108370209799E-2</v>
      </c>
      <c r="AC271" s="17">
        <v>9.9817914920141207E-2</v>
      </c>
      <c r="AD271" s="17">
        <v>0</v>
      </c>
      <c r="AE271" s="17"/>
      <c r="AF271" s="17" t="s">
        <v>63</v>
      </c>
      <c r="AG271" s="17"/>
      <c r="AH271" s="17">
        <v>9.17097965386191E-3</v>
      </c>
      <c r="AI271" s="17"/>
      <c r="AJ271" s="17">
        <v>0</v>
      </c>
      <c r="AK271" s="17">
        <v>0</v>
      </c>
      <c r="AL271" s="17">
        <v>0</v>
      </c>
      <c r="AM271" s="17">
        <v>3.4836515215358202E-2</v>
      </c>
      <c r="AN271" s="17">
        <v>0</v>
      </c>
      <c r="AO271" s="17">
        <v>3.4738487937275499E-2</v>
      </c>
      <c r="AP271" s="17">
        <v>0</v>
      </c>
      <c r="AQ271" s="17">
        <v>0</v>
      </c>
    </row>
    <row r="272" spans="2:43" x14ac:dyDescent="0.35">
      <c r="B272" t="s">
        <v>60</v>
      </c>
      <c r="C272" s="17">
        <v>7.2891792335174996E-2</v>
      </c>
      <c r="D272" s="17">
        <v>8.06493167858649E-2</v>
      </c>
      <c r="E272" s="17">
        <v>6.0364811057723997E-2</v>
      </c>
      <c r="F272" s="17"/>
      <c r="G272" s="17">
        <v>0</v>
      </c>
      <c r="H272" s="17">
        <v>4.8536743040703899E-2</v>
      </c>
      <c r="I272" s="17">
        <v>4.0979976373604399E-2</v>
      </c>
      <c r="J272" s="17">
        <v>0.13426555306582499</v>
      </c>
      <c r="K272" s="17">
        <v>7.27339906527361E-2</v>
      </c>
      <c r="L272" s="17">
        <v>0.12448374997103499</v>
      </c>
      <c r="M272" s="17"/>
      <c r="N272" s="17">
        <v>0</v>
      </c>
      <c r="O272" s="17">
        <v>7.8812506851787006E-2</v>
      </c>
      <c r="P272" s="17">
        <v>4.9331830088841601E-2</v>
      </c>
      <c r="Q272" s="17">
        <v>8.9338512528131395E-2</v>
      </c>
      <c r="R272" s="17">
        <v>7.1987746236747099E-2</v>
      </c>
      <c r="S272" s="17"/>
      <c r="T272" s="17">
        <v>5.1902816493137799E-2</v>
      </c>
      <c r="U272" s="17">
        <v>4.7248921488506401E-2</v>
      </c>
      <c r="V272" s="17">
        <v>9.2869271738915904E-2</v>
      </c>
      <c r="W272" s="17">
        <v>7.3028487949279505E-2</v>
      </c>
      <c r="X272" s="17"/>
      <c r="Y272" s="17">
        <v>5.7950020460412997E-2</v>
      </c>
      <c r="Z272" s="17">
        <v>8.1845327559419104E-2</v>
      </c>
      <c r="AA272" s="17">
        <v>0.109823755625055</v>
      </c>
      <c r="AB272" s="17">
        <v>0</v>
      </c>
      <c r="AC272" s="17">
        <v>0.149488857374941</v>
      </c>
      <c r="AD272" s="17">
        <v>0</v>
      </c>
      <c r="AE272" s="17"/>
      <c r="AF272" s="17" t="s">
        <v>63</v>
      </c>
      <c r="AG272" s="17"/>
      <c r="AH272" s="17">
        <v>7.5242457126673296E-2</v>
      </c>
      <c r="AI272" s="17"/>
      <c r="AJ272" s="17">
        <v>0.10084175795902001</v>
      </c>
      <c r="AK272" s="17">
        <v>0</v>
      </c>
      <c r="AL272" s="17">
        <v>0.115278365300147</v>
      </c>
      <c r="AM272" s="17">
        <v>8.0316949995741502E-2</v>
      </c>
      <c r="AN272" s="17">
        <v>0</v>
      </c>
      <c r="AO272" s="17">
        <v>3.9841052869970597E-2</v>
      </c>
      <c r="AP272" s="17">
        <v>0.10495181600145601</v>
      </c>
      <c r="AQ272" s="17">
        <v>0.108010953674953</v>
      </c>
    </row>
    <row r="273" spans="2:43" x14ac:dyDescent="0.35">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row>
    <row r="274" spans="2:43" x14ac:dyDescent="0.35">
      <c r="B274" s="6" t="s">
        <v>158</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row>
    <row r="275" spans="2:43" x14ac:dyDescent="0.35">
      <c r="B275" s="24" t="s">
        <v>154</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row>
    <row r="276" spans="2:43" x14ac:dyDescent="0.35">
      <c r="B276" t="s">
        <v>135</v>
      </c>
      <c r="C276" s="17">
        <v>0.19428283840602001</v>
      </c>
      <c r="D276" s="17">
        <v>0.18401188836969201</v>
      </c>
      <c r="E276" s="17">
        <v>0.21086854169635999</v>
      </c>
      <c r="F276" s="17"/>
      <c r="G276" s="17">
        <v>0.29285583601989301</v>
      </c>
      <c r="H276" s="17">
        <v>0.36399431865498599</v>
      </c>
      <c r="I276" s="17">
        <v>0.13345641089558399</v>
      </c>
      <c r="J276" s="17">
        <v>0.131686726072239</v>
      </c>
      <c r="K276" s="17">
        <v>0.174559114915049</v>
      </c>
      <c r="L276" s="17">
        <v>4.7836917332491499E-2</v>
      </c>
      <c r="M276" s="17"/>
      <c r="N276" s="17">
        <v>0.227420306807357</v>
      </c>
      <c r="O276" s="17">
        <v>0.25767501715778102</v>
      </c>
      <c r="P276" s="17">
        <v>0.11621523062721199</v>
      </c>
      <c r="Q276" s="17">
        <v>0.12763263834994201</v>
      </c>
      <c r="R276" s="17">
        <v>0.24942020727</v>
      </c>
      <c r="S276" s="17"/>
      <c r="T276" s="17">
        <v>0.222239934814391</v>
      </c>
      <c r="U276" s="17">
        <v>0.23117560307624699</v>
      </c>
      <c r="V276" s="17">
        <v>0.184885171038529</v>
      </c>
      <c r="W276" s="17">
        <v>0.13695938284286399</v>
      </c>
      <c r="X276" s="17"/>
      <c r="Y276" s="17">
        <v>0.22809121072605801</v>
      </c>
      <c r="Z276" s="17">
        <v>0.14868377488618301</v>
      </c>
      <c r="AA276" s="17">
        <v>8.8861599120397497E-2</v>
      </c>
      <c r="AB276" s="17">
        <v>0.23677810770582999</v>
      </c>
      <c r="AC276" s="17">
        <v>0.16572369463534001</v>
      </c>
      <c r="AD276" s="17">
        <v>0.37795828830901501</v>
      </c>
      <c r="AE276" s="17"/>
      <c r="AF276" s="17" t="s">
        <v>63</v>
      </c>
      <c r="AG276" s="17"/>
      <c r="AH276" s="17">
        <v>0.20054820537262399</v>
      </c>
      <c r="AI276" s="17"/>
      <c r="AJ276" s="17">
        <v>0.15721405175436201</v>
      </c>
      <c r="AK276" s="17">
        <v>0.204198908848052</v>
      </c>
      <c r="AL276" s="17">
        <v>0.154007302206668</v>
      </c>
      <c r="AM276" s="17">
        <v>0.19108293824498099</v>
      </c>
      <c r="AN276" s="17">
        <v>0.35447490960550099</v>
      </c>
      <c r="AO276" s="17">
        <v>0.29174466618517603</v>
      </c>
      <c r="AP276" s="17">
        <v>0.107099949828649</v>
      </c>
      <c r="AQ276" s="17">
        <v>0.246975559584064</v>
      </c>
    </row>
    <row r="277" spans="2:43" x14ac:dyDescent="0.35">
      <c r="B277" t="s">
        <v>136</v>
      </c>
      <c r="C277" s="17">
        <v>0.43871896928812099</v>
      </c>
      <c r="D277" s="17">
        <v>0.38910297322687598</v>
      </c>
      <c r="E277" s="17">
        <v>0.51883971627023595</v>
      </c>
      <c r="F277" s="17"/>
      <c r="G277" s="17">
        <v>0.39105367978359601</v>
      </c>
      <c r="H277" s="17">
        <v>0.34738391769323101</v>
      </c>
      <c r="I277" s="17">
        <v>0.40152914774205101</v>
      </c>
      <c r="J277" s="17">
        <v>0.51631823927309095</v>
      </c>
      <c r="K277" s="17">
        <v>0.41820495640449901</v>
      </c>
      <c r="L277" s="17">
        <v>0.578850364798003</v>
      </c>
      <c r="M277" s="17"/>
      <c r="N277" s="17">
        <v>0.26386236812605801</v>
      </c>
      <c r="O277" s="17">
        <v>0.41777435256308998</v>
      </c>
      <c r="P277" s="17">
        <v>0.52420641563684001</v>
      </c>
      <c r="Q277" s="17">
        <v>0.43420817766942799</v>
      </c>
      <c r="R277" s="17">
        <v>0.43427889568640399</v>
      </c>
      <c r="S277" s="17"/>
      <c r="T277" s="17">
        <v>0.45973990711970403</v>
      </c>
      <c r="U277" s="17">
        <v>0.44692424359669902</v>
      </c>
      <c r="V277" s="17">
        <v>0.41880387605456798</v>
      </c>
      <c r="W277" s="17">
        <v>0.42636761129051498</v>
      </c>
      <c r="X277" s="17"/>
      <c r="Y277" s="17">
        <v>0.40834061048214099</v>
      </c>
      <c r="Z277" s="17">
        <v>0.506371631405237</v>
      </c>
      <c r="AA277" s="17">
        <v>0.51093808849183098</v>
      </c>
      <c r="AB277" s="17">
        <v>0.57929133837612601</v>
      </c>
      <c r="AC277" s="17">
        <v>0.358425798009534</v>
      </c>
      <c r="AD277" s="17">
        <v>0</v>
      </c>
      <c r="AE277" s="17"/>
      <c r="AF277" s="17" t="s">
        <v>63</v>
      </c>
      <c r="AG277" s="17"/>
      <c r="AH277" s="17">
        <v>0.42970902693802898</v>
      </c>
      <c r="AI277" s="17"/>
      <c r="AJ277" s="17">
        <v>0.434564378095256</v>
      </c>
      <c r="AK277" s="17">
        <v>0.38494164665667702</v>
      </c>
      <c r="AL277" s="17">
        <v>0.47847919932668198</v>
      </c>
      <c r="AM277" s="17">
        <v>0.365866609652858</v>
      </c>
      <c r="AN277" s="17">
        <v>0.30207049652735402</v>
      </c>
      <c r="AO277" s="17">
        <v>0.36605369718167602</v>
      </c>
      <c r="AP277" s="17">
        <v>0.63216976778711298</v>
      </c>
      <c r="AQ277" s="17">
        <v>0.64501348674098302</v>
      </c>
    </row>
    <row r="278" spans="2:43" x14ac:dyDescent="0.35">
      <c r="B278" t="s">
        <v>137</v>
      </c>
      <c r="C278" s="17">
        <v>0.219562860205954</v>
      </c>
      <c r="D278" s="17">
        <v>0.25842736768590702</v>
      </c>
      <c r="E278" s="17">
        <v>0.156803798258631</v>
      </c>
      <c r="F278" s="17"/>
      <c r="G278" s="17">
        <v>0.19497779797384099</v>
      </c>
      <c r="H278" s="17">
        <v>0.138897371881883</v>
      </c>
      <c r="I278" s="17">
        <v>0.29369802757207902</v>
      </c>
      <c r="J278" s="17">
        <v>0.155345602974019</v>
      </c>
      <c r="K278" s="17">
        <v>0.310044380321428</v>
      </c>
      <c r="L278" s="17">
        <v>0.248828967898471</v>
      </c>
      <c r="M278" s="17"/>
      <c r="N278" s="17">
        <v>0.50871732506658496</v>
      </c>
      <c r="O278" s="17">
        <v>0.21290345172799</v>
      </c>
      <c r="P278" s="17">
        <v>0.173969686915209</v>
      </c>
      <c r="Q278" s="17">
        <v>0.27932194161169599</v>
      </c>
      <c r="R278" s="17">
        <v>0.12527349312616701</v>
      </c>
      <c r="S278" s="17"/>
      <c r="T278" s="17">
        <v>0.16997145326329999</v>
      </c>
      <c r="U278" s="17">
        <v>0.17927006394301101</v>
      </c>
      <c r="V278" s="17">
        <v>0.29247558253307199</v>
      </c>
      <c r="W278" s="17">
        <v>0.20794176247801599</v>
      </c>
      <c r="X278" s="17"/>
      <c r="Y278" s="17">
        <v>0.21849832506358199</v>
      </c>
      <c r="Z278" s="17">
        <v>0.13776580103598701</v>
      </c>
      <c r="AA278" s="17">
        <v>0.25197412753005199</v>
      </c>
      <c r="AB278" s="17">
        <v>0.13904644554783499</v>
      </c>
      <c r="AC278" s="17">
        <v>0.22654373506004499</v>
      </c>
      <c r="AD278" s="17">
        <v>0.62204171169098499</v>
      </c>
      <c r="AE278" s="17"/>
      <c r="AF278" s="17" t="s">
        <v>63</v>
      </c>
      <c r="AG278" s="17"/>
      <c r="AH278" s="17">
        <v>0.22351511104969299</v>
      </c>
      <c r="AI278" s="17"/>
      <c r="AJ278" s="17">
        <v>0.16828763736920499</v>
      </c>
      <c r="AK278" s="17">
        <v>0.36273565401118801</v>
      </c>
      <c r="AL278" s="17">
        <v>0.20037699724101601</v>
      </c>
      <c r="AM278" s="17">
        <v>0.30730794453298899</v>
      </c>
      <c r="AN278" s="17">
        <v>0.11640885159842899</v>
      </c>
      <c r="AO278" s="17">
        <v>0.23011412383933699</v>
      </c>
      <c r="AP278" s="17">
        <v>0.155778466382782</v>
      </c>
      <c r="AQ278" s="17">
        <v>0</v>
      </c>
    </row>
    <row r="279" spans="2:43" x14ac:dyDescent="0.35">
      <c r="B279" t="s">
        <v>138</v>
      </c>
      <c r="C279" s="17">
        <v>4.9437896278059897E-2</v>
      </c>
      <c r="D279" s="17">
        <v>6.9117876480213905E-2</v>
      </c>
      <c r="E279" s="17">
        <v>1.7658332436522099E-2</v>
      </c>
      <c r="F279" s="17"/>
      <c r="G279" s="17">
        <v>6.1222363548561101E-2</v>
      </c>
      <c r="H279" s="17">
        <v>8.8897193620487897E-2</v>
      </c>
      <c r="I279" s="17">
        <v>5.83975421621519E-2</v>
      </c>
      <c r="J279" s="17">
        <v>2.66456305384727E-2</v>
      </c>
      <c r="K279" s="17">
        <v>4.83072578245793E-2</v>
      </c>
      <c r="L279" s="17">
        <v>0</v>
      </c>
      <c r="M279" s="17"/>
      <c r="N279" s="17">
        <v>0</v>
      </c>
      <c r="O279" s="17">
        <v>9.6597035169127404E-3</v>
      </c>
      <c r="P279" s="17">
        <v>8.0967223180638398E-2</v>
      </c>
      <c r="Q279" s="17">
        <v>4.2883226629203602E-2</v>
      </c>
      <c r="R279" s="17">
        <v>0.119039657680682</v>
      </c>
      <c r="S279" s="17"/>
      <c r="T279" s="17">
        <v>3.60645981772309E-2</v>
      </c>
      <c r="U279" s="17">
        <v>5.4901335285356297E-2</v>
      </c>
      <c r="V279" s="17">
        <v>0</v>
      </c>
      <c r="W279" s="17">
        <v>0.14027807683434201</v>
      </c>
      <c r="X279" s="17"/>
      <c r="Y279" s="17">
        <v>6.4820383727333994E-2</v>
      </c>
      <c r="Z279" s="17">
        <v>9.0893777207549098E-2</v>
      </c>
      <c r="AA279" s="17">
        <v>1.8866286934511499E-2</v>
      </c>
      <c r="AB279" s="17">
        <v>0</v>
      </c>
      <c r="AC279" s="17">
        <v>0</v>
      </c>
      <c r="AD279" s="17">
        <v>0</v>
      </c>
      <c r="AE279" s="17"/>
      <c r="AF279" s="17" t="s">
        <v>63</v>
      </c>
      <c r="AG279" s="17"/>
      <c r="AH279" s="17">
        <v>4.5069931920201103E-2</v>
      </c>
      <c r="AI279" s="17"/>
      <c r="AJ279" s="17">
        <v>0.12718286181802901</v>
      </c>
      <c r="AK279" s="17">
        <v>2.57081561541804E-2</v>
      </c>
      <c r="AL279" s="17">
        <v>2.87103505318697E-2</v>
      </c>
      <c r="AM279" s="17">
        <v>4.1583340848520799E-2</v>
      </c>
      <c r="AN279" s="17">
        <v>0</v>
      </c>
      <c r="AO279" s="17">
        <v>3.7507971986564803E-2</v>
      </c>
      <c r="AP279" s="17">
        <v>0</v>
      </c>
      <c r="AQ279" s="17">
        <v>0</v>
      </c>
    </row>
    <row r="280" spans="2:43" x14ac:dyDescent="0.35">
      <c r="B280" t="s">
        <v>139</v>
      </c>
      <c r="C280" s="17">
        <v>1.2795833233631799E-2</v>
      </c>
      <c r="D280" s="17">
        <v>5.0815893372414198E-3</v>
      </c>
      <c r="E280" s="17">
        <v>2.52529243422751E-2</v>
      </c>
      <c r="F280" s="17"/>
      <c r="G280" s="17">
        <v>0</v>
      </c>
      <c r="H280" s="17">
        <v>1.22904551087081E-2</v>
      </c>
      <c r="I280" s="17">
        <v>3.4847807285115703E-2</v>
      </c>
      <c r="J280" s="17">
        <v>1.86691014712085E-2</v>
      </c>
      <c r="K280" s="17">
        <v>0</v>
      </c>
      <c r="L280" s="17">
        <v>0</v>
      </c>
      <c r="M280" s="17"/>
      <c r="N280" s="17">
        <v>0</v>
      </c>
      <c r="O280" s="17">
        <v>8.3810317903401099E-3</v>
      </c>
      <c r="P280" s="17">
        <v>3.64767956694797E-2</v>
      </c>
      <c r="Q280" s="17">
        <v>1.26285256119795E-2</v>
      </c>
      <c r="R280" s="17">
        <v>0</v>
      </c>
      <c r="S280" s="17"/>
      <c r="T280" s="17">
        <v>3.1964327315868402E-2</v>
      </c>
      <c r="U280" s="17">
        <v>0</v>
      </c>
      <c r="V280" s="17">
        <v>1.0966098634914601E-2</v>
      </c>
      <c r="W280" s="17">
        <v>1.54246786049832E-2</v>
      </c>
      <c r="X280" s="17"/>
      <c r="Y280" s="17">
        <v>1.01723733805576E-2</v>
      </c>
      <c r="Z280" s="17">
        <v>0</v>
      </c>
      <c r="AA280" s="17">
        <v>1.9536142298153501E-2</v>
      </c>
      <c r="AB280" s="17">
        <v>4.4884108370209799E-2</v>
      </c>
      <c r="AC280" s="17">
        <v>0</v>
      </c>
      <c r="AD280" s="17">
        <v>0</v>
      </c>
      <c r="AE280" s="17"/>
      <c r="AF280" s="17" t="s">
        <v>63</v>
      </c>
      <c r="AG280" s="17"/>
      <c r="AH280" s="17">
        <v>1.32084820888262E-2</v>
      </c>
      <c r="AI280" s="17"/>
      <c r="AJ280" s="17">
        <v>0</v>
      </c>
      <c r="AK280" s="17">
        <v>0</v>
      </c>
      <c r="AL280" s="17">
        <v>0</v>
      </c>
      <c r="AM280" s="17">
        <v>0</v>
      </c>
      <c r="AN280" s="17">
        <v>0.22704574226871599</v>
      </c>
      <c r="AO280" s="17">
        <v>3.4738487937275499E-2</v>
      </c>
      <c r="AP280" s="17">
        <v>0</v>
      </c>
      <c r="AQ280" s="17">
        <v>0</v>
      </c>
    </row>
    <row r="281" spans="2:43" x14ac:dyDescent="0.35">
      <c r="B281" t="s">
        <v>60</v>
      </c>
      <c r="C281" s="17">
        <v>8.5201602588214007E-2</v>
      </c>
      <c r="D281" s="17">
        <v>9.4258304900069798E-2</v>
      </c>
      <c r="E281" s="17">
        <v>7.0576686995975801E-2</v>
      </c>
      <c r="F281" s="17"/>
      <c r="G281" s="17">
        <v>5.9890322674109202E-2</v>
      </c>
      <c r="H281" s="17">
        <v>4.8536743040703899E-2</v>
      </c>
      <c r="I281" s="17">
        <v>7.8071064343018706E-2</v>
      </c>
      <c r="J281" s="17">
        <v>0.15133469967097099</v>
      </c>
      <c r="K281" s="17">
        <v>4.8884290534444999E-2</v>
      </c>
      <c r="L281" s="17">
        <v>0.12448374997103499</v>
      </c>
      <c r="M281" s="17"/>
      <c r="N281" s="17">
        <v>0</v>
      </c>
      <c r="O281" s="17">
        <v>9.3606443243886298E-2</v>
      </c>
      <c r="P281" s="17">
        <v>6.8164647970619496E-2</v>
      </c>
      <c r="Q281" s="17">
        <v>0.103325490127751</v>
      </c>
      <c r="R281" s="17">
        <v>7.1987746236747099E-2</v>
      </c>
      <c r="S281" s="17"/>
      <c r="T281" s="17">
        <v>8.0019779309505698E-2</v>
      </c>
      <c r="U281" s="17">
        <v>8.7728754098687203E-2</v>
      </c>
      <c r="V281" s="17">
        <v>9.2869271738915904E-2</v>
      </c>
      <c r="W281" s="17">
        <v>7.3028487949279505E-2</v>
      </c>
      <c r="X281" s="17"/>
      <c r="Y281" s="17">
        <v>7.0077096620326795E-2</v>
      </c>
      <c r="Z281" s="17">
        <v>0.11628501546504399</v>
      </c>
      <c r="AA281" s="17">
        <v>0.109823755625055</v>
      </c>
      <c r="AB281" s="17">
        <v>0</v>
      </c>
      <c r="AC281" s="17">
        <v>0.249306772295082</v>
      </c>
      <c r="AD281" s="17">
        <v>0</v>
      </c>
      <c r="AE281" s="17"/>
      <c r="AF281" s="17" t="s">
        <v>63</v>
      </c>
      <c r="AG281" s="17"/>
      <c r="AH281" s="17">
        <v>8.7949242630626603E-2</v>
      </c>
      <c r="AI281" s="17"/>
      <c r="AJ281" s="17">
        <v>0.112751070963148</v>
      </c>
      <c r="AK281" s="17">
        <v>2.2415634329903001E-2</v>
      </c>
      <c r="AL281" s="17">
        <v>0.13842615069376499</v>
      </c>
      <c r="AM281" s="17">
        <v>9.4159166720651499E-2</v>
      </c>
      <c r="AN281" s="17">
        <v>0</v>
      </c>
      <c r="AO281" s="17">
        <v>3.9841052869970597E-2</v>
      </c>
      <c r="AP281" s="17">
        <v>0.10495181600145601</v>
      </c>
      <c r="AQ281" s="17">
        <v>0.108010953674953</v>
      </c>
    </row>
    <row r="282" spans="2:43"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row>
    <row r="283" spans="2:43" x14ac:dyDescent="0.35">
      <c r="B283" s="6" t="s">
        <v>159</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row>
    <row r="284" spans="2:43" x14ac:dyDescent="0.35">
      <c r="B284" s="24" t="s">
        <v>154</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row>
    <row r="285" spans="2:43" x14ac:dyDescent="0.35">
      <c r="B285" t="s">
        <v>135</v>
      </c>
      <c r="C285" s="17">
        <v>0.20194966920606799</v>
      </c>
      <c r="D285" s="17">
        <v>0.209082084670316</v>
      </c>
      <c r="E285" s="17">
        <v>0.190432124459472</v>
      </c>
      <c r="F285" s="17"/>
      <c r="G285" s="17">
        <v>0.34969041349278701</v>
      </c>
      <c r="H285" s="17">
        <v>0.32804933428493799</v>
      </c>
      <c r="I285" s="17">
        <v>0.20970828920868501</v>
      </c>
      <c r="J285" s="17">
        <v>0.10780936783396999</v>
      </c>
      <c r="K285" s="17">
        <v>0.174559114915049</v>
      </c>
      <c r="L285" s="17">
        <v>4.7836917332491499E-2</v>
      </c>
      <c r="M285" s="17"/>
      <c r="N285" s="17">
        <v>0.227420306807357</v>
      </c>
      <c r="O285" s="17">
        <v>0.22836208231281599</v>
      </c>
      <c r="P285" s="17">
        <v>0.200381672577506</v>
      </c>
      <c r="Q285" s="17">
        <v>0.14606891950423501</v>
      </c>
      <c r="R285" s="17">
        <v>0.237202761608414</v>
      </c>
      <c r="S285" s="17"/>
      <c r="T285" s="17">
        <v>0.19916004772162099</v>
      </c>
      <c r="U285" s="17">
        <v>0.270812385272371</v>
      </c>
      <c r="V285" s="17">
        <v>0.186227237657069</v>
      </c>
      <c r="W285" s="17">
        <v>0.130030909992009</v>
      </c>
      <c r="X285" s="17"/>
      <c r="Y285" s="17">
        <v>0.229478279549028</v>
      </c>
      <c r="Z285" s="17">
        <v>0.25755146062379902</v>
      </c>
      <c r="AA285" s="17">
        <v>8.8861599120397497E-2</v>
      </c>
      <c r="AB285" s="17">
        <v>0.33050039376419899</v>
      </c>
      <c r="AC285" s="17">
        <v>7.9182749357580906E-2</v>
      </c>
      <c r="AD285" s="17">
        <v>0</v>
      </c>
      <c r="AE285" s="17"/>
      <c r="AF285" s="17" t="s">
        <v>63</v>
      </c>
      <c r="AG285" s="17"/>
      <c r="AH285" s="17">
        <v>0.20846228142000001</v>
      </c>
      <c r="AI285" s="17"/>
      <c r="AJ285" s="17">
        <v>0.227935014018563</v>
      </c>
      <c r="AK285" s="17">
        <v>0.145968543866311</v>
      </c>
      <c r="AL285" s="17">
        <v>0.157791775624159</v>
      </c>
      <c r="AM285" s="17">
        <v>0.18494725093123299</v>
      </c>
      <c r="AN285" s="17">
        <v>0.43672137664232402</v>
      </c>
      <c r="AO285" s="17">
        <v>0.23720440483592001</v>
      </c>
      <c r="AP285" s="17">
        <v>0.17201721822614099</v>
      </c>
      <c r="AQ285" s="17">
        <v>0.222381778234647</v>
      </c>
    </row>
    <row r="286" spans="2:43" x14ac:dyDescent="0.35">
      <c r="B286" t="s">
        <v>136</v>
      </c>
      <c r="C286" s="17">
        <v>0.43809442482507099</v>
      </c>
      <c r="D286" s="17">
        <v>0.39148140266345099</v>
      </c>
      <c r="E286" s="17">
        <v>0.51336591892292005</v>
      </c>
      <c r="F286" s="17"/>
      <c r="G286" s="17">
        <v>0.43619488118340499</v>
      </c>
      <c r="H286" s="17">
        <v>0.40102077393816499</v>
      </c>
      <c r="I286" s="17">
        <v>0.29621500522622701</v>
      </c>
      <c r="J286" s="17">
        <v>0.50509682699302705</v>
      </c>
      <c r="K286" s="17">
        <v>0.45649428102427497</v>
      </c>
      <c r="L286" s="17">
        <v>0.57474041214059002</v>
      </c>
      <c r="M286" s="17"/>
      <c r="N286" s="17">
        <v>0.45156255656708699</v>
      </c>
      <c r="O286" s="17">
        <v>0.45566272467936098</v>
      </c>
      <c r="P286" s="17">
        <v>0.43454792785169799</v>
      </c>
      <c r="Q286" s="17">
        <v>0.50996815846803401</v>
      </c>
      <c r="R286" s="17">
        <v>0.28342458686939098</v>
      </c>
      <c r="S286" s="17"/>
      <c r="T286" s="17">
        <v>0.55974447580900299</v>
      </c>
      <c r="U286" s="17">
        <v>0.47536239037705802</v>
      </c>
      <c r="V286" s="17">
        <v>0.376043159128853</v>
      </c>
      <c r="W286" s="17">
        <v>0.35243891973893798</v>
      </c>
      <c r="X286" s="17"/>
      <c r="Y286" s="17">
        <v>0.38619197109051001</v>
      </c>
      <c r="Z286" s="17">
        <v>0.55245238664418295</v>
      </c>
      <c r="AA286" s="17">
        <v>0.51052265161241905</v>
      </c>
      <c r="AB286" s="17">
        <v>0.539382667239929</v>
      </c>
      <c r="AC286" s="17">
        <v>0.49176525256623299</v>
      </c>
      <c r="AD286" s="17">
        <v>0.37795828830901501</v>
      </c>
      <c r="AE286" s="17"/>
      <c r="AF286" s="17" t="s">
        <v>63</v>
      </c>
      <c r="AG286" s="17"/>
      <c r="AH286" s="17">
        <v>0.437235440638023</v>
      </c>
      <c r="AI286" s="17"/>
      <c r="AJ286" s="17">
        <v>0.334954907607247</v>
      </c>
      <c r="AK286" s="17">
        <v>0.55294702702752196</v>
      </c>
      <c r="AL286" s="17">
        <v>0.54430753725151304</v>
      </c>
      <c r="AM286" s="17">
        <v>0.33353809120048</v>
      </c>
      <c r="AN286" s="17">
        <v>0.15484997093660599</v>
      </c>
      <c r="AO286" s="17">
        <v>0.48814783174217202</v>
      </c>
      <c r="AP286" s="17">
        <v>0.50614349824813498</v>
      </c>
      <c r="AQ286" s="17">
        <v>0.56159631441544799</v>
      </c>
    </row>
    <row r="287" spans="2:43" x14ac:dyDescent="0.35">
      <c r="B287" t="s">
        <v>137</v>
      </c>
      <c r="C287" s="17">
        <v>0.201003779788304</v>
      </c>
      <c r="D287" s="17">
        <v>0.21271473896700799</v>
      </c>
      <c r="E287" s="17">
        <v>0.18209272545581401</v>
      </c>
      <c r="F287" s="17"/>
      <c r="G287" s="17">
        <v>9.3002019101137798E-2</v>
      </c>
      <c r="H287" s="17">
        <v>0.15299568076273601</v>
      </c>
      <c r="I287" s="17">
        <v>0.34068678739721497</v>
      </c>
      <c r="J287" s="17">
        <v>9.0147148584460005E-2</v>
      </c>
      <c r="K287" s="17">
        <v>0.24883646842871401</v>
      </c>
      <c r="L287" s="17">
        <v>0.238658455430896</v>
      </c>
      <c r="M287" s="17"/>
      <c r="N287" s="17">
        <v>0.32101713662555598</v>
      </c>
      <c r="O287" s="17">
        <v>0.17487426693510699</v>
      </c>
      <c r="P287" s="17">
        <v>0.23978081157728701</v>
      </c>
      <c r="Q287" s="17">
        <v>0.171890907610114</v>
      </c>
      <c r="R287" s="17">
        <v>0.23963061141552899</v>
      </c>
      <c r="S287" s="17"/>
      <c r="T287" s="17">
        <v>0.117099699310675</v>
      </c>
      <c r="U287" s="17">
        <v>0.136960008386624</v>
      </c>
      <c r="V287" s="17">
        <v>0.28013752026936001</v>
      </c>
      <c r="W287" s="17">
        <v>0.25487250011593998</v>
      </c>
      <c r="X287" s="17"/>
      <c r="Y287" s="17">
        <v>0.21771957974703601</v>
      </c>
      <c r="Z287" s="17">
        <v>6.6236733000137299E-2</v>
      </c>
      <c r="AA287" s="17">
        <v>0.23874791644726201</v>
      </c>
      <c r="AB287" s="17">
        <v>8.5232830625662795E-2</v>
      </c>
      <c r="AC287" s="17">
        <v>0.179745225781104</v>
      </c>
      <c r="AD287" s="17">
        <v>0.32343569629288299</v>
      </c>
      <c r="AE287" s="17"/>
      <c r="AF287" s="17" t="s">
        <v>63</v>
      </c>
      <c r="AG287" s="17"/>
      <c r="AH287" s="17">
        <v>0.19618642570321501</v>
      </c>
      <c r="AI287" s="17"/>
      <c r="AJ287" s="17">
        <v>0.22414812377213</v>
      </c>
      <c r="AK287" s="17">
        <v>0.16341464597512001</v>
      </c>
      <c r="AL287" s="17">
        <v>0.136063450743306</v>
      </c>
      <c r="AM287" s="17">
        <v>0.34577215029911501</v>
      </c>
      <c r="AN287" s="17">
        <v>0.181382910152354</v>
      </c>
      <c r="AO287" s="17">
        <v>0.16256025062809601</v>
      </c>
      <c r="AP287" s="17">
        <v>0.172721727178833</v>
      </c>
      <c r="AQ287" s="17">
        <v>0.108010953674953</v>
      </c>
    </row>
    <row r="288" spans="2:43" x14ac:dyDescent="0.35">
      <c r="B288" t="s">
        <v>138</v>
      </c>
      <c r="C288" s="17">
        <v>4.9603810972911298E-2</v>
      </c>
      <c r="D288" s="17">
        <v>6.5002253070050003E-2</v>
      </c>
      <c r="E288" s="17">
        <v>2.4738147051527999E-2</v>
      </c>
      <c r="F288" s="17"/>
      <c r="G288" s="17">
        <v>0</v>
      </c>
      <c r="H288" s="17">
        <v>2.64560322605433E-2</v>
      </c>
      <c r="I288" s="17">
        <v>3.6394028307586999E-2</v>
      </c>
      <c r="J288" s="17">
        <v>0.120134643813241</v>
      </c>
      <c r="K288" s="17">
        <v>7.1225845097517004E-2</v>
      </c>
      <c r="L288" s="17">
        <v>3.6009448479327702E-2</v>
      </c>
      <c r="M288" s="17"/>
      <c r="N288" s="17">
        <v>0</v>
      </c>
      <c r="O288" s="17">
        <v>5.5794105048660697E-2</v>
      </c>
      <c r="P288" s="17">
        <v>3.9480962235187697E-2</v>
      </c>
      <c r="Q288" s="17">
        <v>5.4587172059338003E-2</v>
      </c>
      <c r="R288" s="17">
        <v>4.8714636189236202E-2</v>
      </c>
      <c r="S288" s="17"/>
      <c r="T288" s="17">
        <v>4.4275449065113097E-2</v>
      </c>
      <c r="U288" s="17">
        <v>5.3908914680491297E-2</v>
      </c>
      <c r="V288" s="17">
        <v>5.3756712570887398E-2</v>
      </c>
      <c r="W288" s="17">
        <v>5.6271871783634402E-2</v>
      </c>
      <c r="X288" s="17"/>
      <c r="Y288" s="17">
        <v>5.6349921734881903E-2</v>
      </c>
      <c r="Z288" s="17">
        <v>4.1914092172461302E-2</v>
      </c>
      <c r="AA288" s="17">
        <v>5.2377486293136398E-2</v>
      </c>
      <c r="AB288" s="17">
        <v>0</v>
      </c>
      <c r="AC288" s="17">
        <v>0</v>
      </c>
      <c r="AD288" s="17">
        <v>0.298606015398102</v>
      </c>
      <c r="AE288" s="17"/>
      <c r="AF288" s="17" t="s">
        <v>63</v>
      </c>
      <c r="AG288" s="17"/>
      <c r="AH288" s="17">
        <v>5.1203468880100599E-2</v>
      </c>
      <c r="AI288" s="17"/>
      <c r="AJ288" s="17">
        <v>4.4074912131543999E-2</v>
      </c>
      <c r="AK288" s="17">
        <v>9.2216868701788496E-2</v>
      </c>
      <c r="AL288" s="17">
        <v>4.6558871080875502E-2</v>
      </c>
      <c r="AM288" s="17">
        <v>4.1583340848520799E-2</v>
      </c>
      <c r="AN288" s="17">
        <v>6.8799842969310798E-2</v>
      </c>
      <c r="AO288" s="17">
        <v>3.7507971986564803E-2</v>
      </c>
      <c r="AP288" s="17">
        <v>4.41657403454346E-2</v>
      </c>
      <c r="AQ288" s="17">
        <v>0</v>
      </c>
    </row>
    <row r="289" spans="2:43" x14ac:dyDescent="0.35">
      <c r="B289" t="s">
        <v>139</v>
      </c>
      <c r="C289" s="17">
        <v>3.5528887429772303E-2</v>
      </c>
      <c r="D289" s="17">
        <v>4.6584100855177599E-2</v>
      </c>
      <c r="E289" s="17">
        <v>1.7676742395803399E-2</v>
      </c>
      <c r="F289" s="17"/>
      <c r="G289" s="17">
        <v>0.12111268622267</v>
      </c>
      <c r="H289" s="17">
        <v>4.2941435712914103E-2</v>
      </c>
      <c r="I289" s="17">
        <v>5.5884292130916301E-2</v>
      </c>
      <c r="J289" s="17">
        <v>1.86691014712085E-2</v>
      </c>
      <c r="K289" s="17">
        <v>0</v>
      </c>
      <c r="L289" s="17">
        <v>0</v>
      </c>
      <c r="M289" s="17"/>
      <c r="N289" s="17">
        <v>0</v>
      </c>
      <c r="O289" s="17">
        <v>1.6344150577301601E-2</v>
      </c>
      <c r="P289" s="17">
        <v>3.64767956694797E-2</v>
      </c>
      <c r="Q289" s="17">
        <v>1.26285256119795E-2</v>
      </c>
      <c r="R289" s="17">
        <v>0.119039657680682</v>
      </c>
      <c r="S289" s="17"/>
      <c r="T289" s="17">
        <v>4.56633393126291E-2</v>
      </c>
      <c r="U289" s="17">
        <v>0</v>
      </c>
      <c r="V289" s="17">
        <v>1.0966098634914601E-2</v>
      </c>
      <c r="W289" s="17">
        <v>0.11362949559583101</v>
      </c>
      <c r="X289" s="17"/>
      <c r="Y289" s="17">
        <v>3.8963463209690997E-2</v>
      </c>
      <c r="Z289" s="17">
        <v>0</v>
      </c>
      <c r="AA289" s="17">
        <v>1.9536142298153501E-2</v>
      </c>
      <c r="AB289" s="17">
        <v>4.4884108370209799E-2</v>
      </c>
      <c r="AC289" s="17">
        <v>9.9817914920141207E-2</v>
      </c>
      <c r="AD289" s="17">
        <v>0</v>
      </c>
      <c r="AE289" s="17"/>
      <c r="AF289" s="17" t="s">
        <v>63</v>
      </c>
      <c r="AG289" s="17"/>
      <c r="AH289" s="17">
        <v>3.0712375761758701E-2</v>
      </c>
      <c r="AI289" s="17"/>
      <c r="AJ289" s="17">
        <v>8.2930633769593101E-2</v>
      </c>
      <c r="AK289" s="17">
        <v>0</v>
      </c>
      <c r="AL289" s="17">
        <v>0</v>
      </c>
      <c r="AM289" s="17">
        <v>3.4836515215358202E-2</v>
      </c>
      <c r="AN289" s="17">
        <v>0.158245899299405</v>
      </c>
      <c r="AO289" s="17">
        <v>3.4738487937275499E-2</v>
      </c>
      <c r="AP289" s="17">
        <v>0</v>
      </c>
      <c r="AQ289" s="17">
        <v>0</v>
      </c>
    </row>
    <row r="290" spans="2:43" x14ac:dyDescent="0.35">
      <c r="B290" t="s">
        <v>60</v>
      </c>
      <c r="C290" s="17">
        <v>7.3819427777872898E-2</v>
      </c>
      <c r="D290" s="17">
        <v>7.5135419773997195E-2</v>
      </c>
      <c r="E290" s="17">
        <v>7.1694341714462803E-2</v>
      </c>
      <c r="F290" s="17"/>
      <c r="G290" s="17">
        <v>0</v>
      </c>
      <c r="H290" s="17">
        <v>4.8536743040703899E-2</v>
      </c>
      <c r="I290" s="17">
        <v>6.1111597729369201E-2</v>
      </c>
      <c r="J290" s="17">
        <v>0.158142911304094</v>
      </c>
      <c r="K290" s="17">
        <v>4.8884290534444999E-2</v>
      </c>
      <c r="L290" s="17">
        <v>0.102754766616695</v>
      </c>
      <c r="M290" s="17"/>
      <c r="N290" s="17">
        <v>0</v>
      </c>
      <c r="O290" s="17">
        <v>6.8962670446754498E-2</v>
      </c>
      <c r="P290" s="17">
        <v>4.9331830088841601E-2</v>
      </c>
      <c r="Q290" s="17">
        <v>0.1048563167463</v>
      </c>
      <c r="R290" s="17">
        <v>7.1987746236747099E-2</v>
      </c>
      <c r="S290" s="17"/>
      <c r="T290" s="17">
        <v>3.4056988780958697E-2</v>
      </c>
      <c r="U290" s="17">
        <v>6.2956301283455599E-2</v>
      </c>
      <c r="V290" s="17">
        <v>9.2869271738915904E-2</v>
      </c>
      <c r="W290" s="17">
        <v>9.27563027736477E-2</v>
      </c>
      <c r="X290" s="17"/>
      <c r="Y290" s="17">
        <v>7.1296784668851795E-2</v>
      </c>
      <c r="Z290" s="17">
        <v>8.1845327559419104E-2</v>
      </c>
      <c r="AA290" s="17">
        <v>8.9954204228631499E-2</v>
      </c>
      <c r="AB290" s="17">
        <v>0</v>
      </c>
      <c r="AC290" s="17">
        <v>0.149488857374941</v>
      </c>
      <c r="AD290" s="17">
        <v>0</v>
      </c>
      <c r="AE290" s="17"/>
      <c r="AF290" s="17" t="s">
        <v>63</v>
      </c>
      <c r="AG290" s="17"/>
      <c r="AH290" s="17">
        <v>7.6200007596902306E-2</v>
      </c>
      <c r="AI290" s="17"/>
      <c r="AJ290" s="17">
        <v>8.5956408700923206E-2</v>
      </c>
      <c r="AK290" s="17">
        <v>4.5452914429257703E-2</v>
      </c>
      <c r="AL290" s="17">
        <v>0.115278365300147</v>
      </c>
      <c r="AM290" s="17">
        <v>5.9322651505293297E-2</v>
      </c>
      <c r="AN290" s="17">
        <v>0</v>
      </c>
      <c r="AO290" s="17">
        <v>3.9841052869970597E-2</v>
      </c>
      <c r="AP290" s="17">
        <v>0.10495181600145601</v>
      </c>
      <c r="AQ290" s="17">
        <v>0.108010953674953</v>
      </c>
    </row>
    <row r="291" spans="2:43"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row>
    <row r="292" spans="2:43" x14ac:dyDescent="0.35">
      <c r="B292" s="6" t="s">
        <v>160</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row>
    <row r="293" spans="2:43" x14ac:dyDescent="0.35">
      <c r="B293" s="24" t="s">
        <v>154</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row>
    <row r="294" spans="2:43" x14ac:dyDescent="0.35">
      <c r="B294" t="s">
        <v>135</v>
      </c>
      <c r="C294" s="17">
        <v>0.21694018900175499</v>
      </c>
      <c r="D294" s="17">
        <v>0.204223814347192</v>
      </c>
      <c r="E294" s="17">
        <v>0.23747480519630601</v>
      </c>
      <c r="F294" s="17"/>
      <c r="G294" s="17">
        <v>0.28951313837632697</v>
      </c>
      <c r="H294" s="17">
        <v>0.32736017131728701</v>
      </c>
      <c r="I294" s="17">
        <v>0.222590737590183</v>
      </c>
      <c r="J294" s="17">
        <v>0.17931298503683199</v>
      </c>
      <c r="K294" s="17">
        <v>0.21876653949345601</v>
      </c>
      <c r="L294" s="17">
        <v>4.7836917332491499E-2</v>
      </c>
      <c r="M294" s="17"/>
      <c r="N294" s="17">
        <v>0.227420306807357</v>
      </c>
      <c r="O294" s="17">
        <v>0.29041839878696601</v>
      </c>
      <c r="P294" s="17">
        <v>0.200381672577506</v>
      </c>
      <c r="Q294" s="17">
        <v>0.17941489160879601</v>
      </c>
      <c r="R294" s="17">
        <v>0.14322467698847199</v>
      </c>
      <c r="S294" s="17"/>
      <c r="T294" s="17">
        <v>0.22005052466905001</v>
      </c>
      <c r="U294" s="17">
        <v>0.290032476883754</v>
      </c>
      <c r="V294" s="17">
        <v>0.192396430317372</v>
      </c>
      <c r="W294" s="17">
        <v>0.12194175036690399</v>
      </c>
      <c r="X294" s="17"/>
      <c r="Y294" s="17">
        <v>0.22047758454042901</v>
      </c>
      <c r="Z294" s="17">
        <v>0.22228072345254199</v>
      </c>
      <c r="AA294" s="17">
        <v>0.10467531799668101</v>
      </c>
      <c r="AB294" s="17">
        <v>0.476146964075364</v>
      </c>
      <c r="AC294" s="17">
        <v>0.18235101687597099</v>
      </c>
      <c r="AD294" s="17">
        <v>0.37795828830901501</v>
      </c>
      <c r="AE294" s="17"/>
      <c r="AF294" s="17" t="s">
        <v>63</v>
      </c>
      <c r="AG294" s="17"/>
      <c r="AH294" s="17">
        <v>0.21742088288307301</v>
      </c>
      <c r="AI294" s="17"/>
      <c r="AJ294" s="17">
        <v>0.162476844226315</v>
      </c>
      <c r="AK294" s="17">
        <v>0.25923730179647397</v>
      </c>
      <c r="AL294" s="17">
        <v>0.248988078108898</v>
      </c>
      <c r="AM294" s="17">
        <v>0.123657719377307</v>
      </c>
      <c r="AN294" s="17">
        <v>0.52277150460961896</v>
      </c>
      <c r="AO294" s="17">
        <v>0.23720440483592001</v>
      </c>
      <c r="AP294" s="17">
        <v>0.23312621936762601</v>
      </c>
      <c r="AQ294" s="17">
        <v>0.222381778234647</v>
      </c>
    </row>
    <row r="295" spans="2:43" x14ac:dyDescent="0.35">
      <c r="B295" t="s">
        <v>136</v>
      </c>
      <c r="C295" s="17">
        <v>0.42770551574738702</v>
      </c>
      <c r="D295" s="17">
        <v>0.40712384530617302</v>
      </c>
      <c r="E295" s="17">
        <v>0.46094114418976001</v>
      </c>
      <c r="F295" s="17"/>
      <c r="G295" s="17">
        <v>0.18921979261813601</v>
      </c>
      <c r="H295" s="17">
        <v>0.39954105102597098</v>
      </c>
      <c r="I295" s="17">
        <v>0.347547444805828</v>
      </c>
      <c r="J295" s="17">
        <v>0.45504921666588999</v>
      </c>
      <c r="K295" s="17">
        <v>0.48430014415205702</v>
      </c>
      <c r="L295" s="17">
        <v>0.62166921032913602</v>
      </c>
      <c r="M295" s="17"/>
      <c r="N295" s="17">
        <v>0.55622749518785197</v>
      </c>
      <c r="O295" s="17">
        <v>0.38601795127018901</v>
      </c>
      <c r="P295" s="17">
        <v>0.43467898375025998</v>
      </c>
      <c r="Q295" s="17">
        <v>0.435640779420497</v>
      </c>
      <c r="R295" s="17">
        <v>0.46819874002300599</v>
      </c>
      <c r="S295" s="17"/>
      <c r="T295" s="17">
        <v>0.46370061177182098</v>
      </c>
      <c r="U295" s="17">
        <v>0.40435210811244499</v>
      </c>
      <c r="V295" s="17">
        <v>0.44364600729452303</v>
      </c>
      <c r="W295" s="17">
        <v>0.40070953574179702</v>
      </c>
      <c r="X295" s="17"/>
      <c r="Y295" s="17">
        <v>0.39617040992858799</v>
      </c>
      <c r="Z295" s="17">
        <v>0.398800886701215</v>
      </c>
      <c r="AA295" s="17">
        <v>0.57679825636934401</v>
      </c>
      <c r="AB295" s="17">
        <v>0.48587818049897302</v>
      </c>
      <c r="AC295" s="17">
        <v>0.29697230007465297</v>
      </c>
      <c r="AD295" s="17">
        <v>0.32343569629288299</v>
      </c>
      <c r="AE295" s="17"/>
      <c r="AF295" s="17" t="s">
        <v>63</v>
      </c>
      <c r="AG295" s="17"/>
      <c r="AH295" s="17">
        <v>0.426952211944645</v>
      </c>
      <c r="AI295" s="17"/>
      <c r="AJ295" s="17">
        <v>0.40456435112773498</v>
      </c>
      <c r="AK295" s="17">
        <v>0.393913547490713</v>
      </c>
      <c r="AL295" s="17">
        <v>0.43745678617884198</v>
      </c>
      <c r="AM295" s="17">
        <v>0.53459387712699802</v>
      </c>
      <c r="AN295" s="17">
        <v>0.13759968593862201</v>
      </c>
      <c r="AO295" s="17">
        <v>0.50031154848456605</v>
      </c>
      <c r="AP295" s="17">
        <v>0.40125191356684797</v>
      </c>
      <c r="AQ295" s="17">
        <v>0.42899157939107802</v>
      </c>
    </row>
    <row r="296" spans="2:43" x14ac:dyDescent="0.35">
      <c r="B296" t="s">
        <v>137</v>
      </c>
      <c r="C296" s="17">
        <v>0.20283099012717301</v>
      </c>
      <c r="D296" s="17">
        <v>0.19631235833556501</v>
      </c>
      <c r="E296" s="17">
        <v>0.21335738665059201</v>
      </c>
      <c r="F296" s="17"/>
      <c r="G296" s="17">
        <v>0.33893201923430599</v>
      </c>
      <c r="H296" s="17">
        <v>0.14284033882386701</v>
      </c>
      <c r="I296" s="17">
        <v>0.27618385467397299</v>
      </c>
      <c r="J296" s="17">
        <v>0.14699239431550501</v>
      </c>
      <c r="K296" s="17">
        <v>0.224199325701751</v>
      </c>
      <c r="L296" s="17">
        <v>0.16288726965125</v>
      </c>
      <c r="M296" s="17"/>
      <c r="N296" s="17">
        <v>0.216352198004791</v>
      </c>
      <c r="O296" s="17">
        <v>0.20098009151649099</v>
      </c>
      <c r="P296" s="17">
        <v>0.25545238764627298</v>
      </c>
      <c r="Q296" s="17">
        <v>0.20796819405467201</v>
      </c>
      <c r="R296" s="17">
        <v>0.14070702576359001</v>
      </c>
      <c r="S296" s="17"/>
      <c r="T296" s="17">
        <v>0.13977703859850299</v>
      </c>
      <c r="U296" s="17">
        <v>0.21788666090511399</v>
      </c>
      <c r="V296" s="17">
        <v>0.21563699277298101</v>
      </c>
      <c r="W296" s="17">
        <v>0.26581233990470399</v>
      </c>
      <c r="X296" s="17"/>
      <c r="Y296" s="17">
        <v>0.23579963247604699</v>
      </c>
      <c r="Z296" s="17">
        <v>0.21365368934611101</v>
      </c>
      <c r="AA296" s="17">
        <v>0.14973386192838101</v>
      </c>
      <c r="AB296" s="17">
        <v>3.7974855425663701E-2</v>
      </c>
      <c r="AC296" s="17">
        <v>0.27136991075429501</v>
      </c>
      <c r="AD296" s="17">
        <v>0</v>
      </c>
      <c r="AE296" s="17"/>
      <c r="AF296" s="17" t="s">
        <v>63</v>
      </c>
      <c r="AG296" s="17"/>
      <c r="AH296" s="17">
        <v>0.209372023786001</v>
      </c>
      <c r="AI296" s="17"/>
      <c r="AJ296" s="17">
        <v>0.16356583688174101</v>
      </c>
      <c r="AK296" s="17">
        <v>0.27670639357443499</v>
      </c>
      <c r="AL296" s="17">
        <v>0.12688586734903101</v>
      </c>
      <c r="AM296" s="17">
        <v>0.199830900610281</v>
      </c>
      <c r="AN296" s="17">
        <v>0.181382910152354</v>
      </c>
      <c r="AO296" s="17">
        <v>0.222642993809543</v>
      </c>
      <c r="AP296" s="17">
        <v>0.26067005106406999</v>
      </c>
      <c r="AQ296" s="17">
        <v>0.24061568869932301</v>
      </c>
    </row>
    <row r="297" spans="2:43" x14ac:dyDescent="0.35">
      <c r="B297" t="s">
        <v>138</v>
      </c>
      <c r="C297" s="17">
        <v>5.11646021992129E-2</v>
      </c>
      <c r="D297" s="17">
        <v>7.1919045662759196E-2</v>
      </c>
      <c r="E297" s="17">
        <v>1.7649976967366199E-2</v>
      </c>
      <c r="F297" s="17"/>
      <c r="G297" s="17">
        <v>5.9890322674109202E-2</v>
      </c>
      <c r="H297" s="17">
        <v>8.1721695792171006E-2</v>
      </c>
      <c r="I297" s="17">
        <v>7.5606898586996596E-2</v>
      </c>
      <c r="J297" s="17">
        <v>4.8641602839594601E-2</v>
      </c>
      <c r="K297" s="17">
        <v>2.3849700118291201E-2</v>
      </c>
      <c r="L297" s="17">
        <v>0</v>
      </c>
      <c r="M297" s="17"/>
      <c r="N297" s="17">
        <v>0</v>
      </c>
      <c r="O297" s="17">
        <v>3.7290806498811703E-2</v>
      </c>
      <c r="P297" s="17">
        <v>2.3358467935242901E-2</v>
      </c>
      <c r="Q297" s="17">
        <v>3.7417002106539698E-2</v>
      </c>
      <c r="R297" s="17">
        <v>0.14146894338163099</v>
      </c>
      <c r="S297" s="17"/>
      <c r="T297" s="17">
        <v>8.2011828483074797E-2</v>
      </c>
      <c r="U297" s="17">
        <v>0</v>
      </c>
      <c r="V297" s="17">
        <v>4.07320736709594E-2</v>
      </c>
      <c r="W297" s="17">
        <v>9.4693430182659605E-2</v>
      </c>
      <c r="X297" s="17"/>
      <c r="Y297" s="17">
        <v>5.2716502619831802E-2</v>
      </c>
      <c r="Z297" s="17">
        <v>4.8979685035087803E-2</v>
      </c>
      <c r="AA297" s="17">
        <v>1.9536142298153501E-2</v>
      </c>
      <c r="AB297" s="17">
        <v>0</v>
      </c>
      <c r="AC297" s="17">
        <v>9.9817914920141207E-2</v>
      </c>
      <c r="AD297" s="17">
        <v>0.298606015398102</v>
      </c>
      <c r="AE297" s="17"/>
      <c r="AF297" s="17" t="s">
        <v>63</v>
      </c>
      <c r="AG297" s="17"/>
      <c r="AH297" s="17">
        <v>4.7589764838005102E-2</v>
      </c>
      <c r="AI297" s="17"/>
      <c r="AJ297" s="17">
        <v>0.10869349076488299</v>
      </c>
      <c r="AK297" s="17">
        <v>4.7727122808474701E-2</v>
      </c>
      <c r="AL297" s="17">
        <v>2.87103505318697E-2</v>
      </c>
      <c r="AM297" s="17">
        <v>5.5830813705806399E-2</v>
      </c>
      <c r="AN297" s="17">
        <v>8.3728122167090399E-2</v>
      </c>
      <c r="AO297" s="17">
        <v>0</v>
      </c>
      <c r="AP297" s="17">
        <v>0</v>
      </c>
      <c r="AQ297" s="17">
        <v>0</v>
      </c>
    </row>
    <row r="298" spans="2:43" x14ac:dyDescent="0.35">
      <c r="B298" t="s">
        <v>139</v>
      </c>
      <c r="C298" s="17">
        <v>1.16904181165477E-2</v>
      </c>
      <c r="D298" s="17">
        <v>1.8929888055019599E-2</v>
      </c>
      <c r="E298" s="17">
        <v>0</v>
      </c>
      <c r="F298" s="17"/>
      <c r="G298" s="17">
        <v>6.1222363548561101E-2</v>
      </c>
      <c r="H298" s="17">
        <v>0</v>
      </c>
      <c r="I298" s="17">
        <v>0</v>
      </c>
      <c r="J298" s="17">
        <v>1.86691014712085E-2</v>
      </c>
      <c r="K298" s="17">
        <v>0</v>
      </c>
      <c r="L298" s="17">
        <v>1.68208968013819E-2</v>
      </c>
      <c r="M298" s="17"/>
      <c r="N298" s="17">
        <v>0</v>
      </c>
      <c r="O298" s="17">
        <v>8.0304592609579395E-3</v>
      </c>
      <c r="P298" s="17">
        <v>1.7963840120097899E-2</v>
      </c>
      <c r="Q298" s="17">
        <v>2.0686501596387501E-2</v>
      </c>
      <c r="R298" s="17">
        <v>0</v>
      </c>
      <c r="S298" s="17"/>
      <c r="T298" s="17">
        <v>4.2557179984412698E-2</v>
      </c>
      <c r="U298" s="17">
        <v>0</v>
      </c>
      <c r="V298" s="17">
        <v>0</v>
      </c>
      <c r="W298" s="17">
        <v>1.54246786049832E-2</v>
      </c>
      <c r="X298" s="17"/>
      <c r="Y298" s="17">
        <v>1.50239418893287E-2</v>
      </c>
      <c r="Z298" s="17">
        <v>0</v>
      </c>
      <c r="AA298" s="17">
        <v>1.53814685242622E-2</v>
      </c>
      <c r="AB298" s="17">
        <v>0</v>
      </c>
      <c r="AC298" s="17">
        <v>0</v>
      </c>
      <c r="AD298" s="17">
        <v>0</v>
      </c>
      <c r="AE298" s="17"/>
      <c r="AF298" s="17" t="s">
        <v>63</v>
      </c>
      <c r="AG298" s="17"/>
      <c r="AH298" s="17">
        <v>1.20674187826598E-2</v>
      </c>
      <c r="AI298" s="17"/>
      <c r="AJ298" s="17">
        <v>2.3974203018089401E-2</v>
      </c>
      <c r="AK298" s="17">
        <v>0</v>
      </c>
      <c r="AL298" s="17">
        <v>1.95327671375949E-2</v>
      </c>
      <c r="AM298" s="17">
        <v>0</v>
      </c>
      <c r="AN298" s="17">
        <v>7.4517777132314306E-2</v>
      </c>
      <c r="AO298" s="17">
        <v>0</v>
      </c>
      <c r="AP298" s="17">
        <v>0</v>
      </c>
      <c r="AQ298" s="17">
        <v>0</v>
      </c>
    </row>
    <row r="299" spans="2:43" x14ac:dyDescent="0.35">
      <c r="B299" t="s">
        <v>60</v>
      </c>
      <c r="C299" s="17">
        <v>8.9668284807924298E-2</v>
      </c>
      <c r="D299" s="17">
        <v>0.101491048293292</v>
      </c>
      <c r="E299" s="17">
        <v>7.0576686995975801E-2</v>
      </c>
      <c r="F299" s="17"/>
      <c r="G299" s="17">
        <v>6.1222363548561101E-2</v>
      </c>
      <c r="H299" s="17">
        <v>4.8536743040703899E-2</v>
      </c>
      <c r="I299" s="17">
        <v>7.8071064343018706E-2</v>
      </c>
      <c r="J299" s="17">
        <v>0.15133469967097099</v>
      </c>
      <c r="K299" s="17">
        <v>4.8884290534444999E-2</v>
      </c>
      <c r="L299" s="17">
        <v>0.150785705885741</v>
      </c>
      <c r="M299" s="17"/>
      <c r="N299" s="17">
        <v>0</v>
      </c>
      <c r="O299" s="17">
        <v>7.72622926665847E-2</v>
      </c>
      <c r="P299" s="17">
        <v>6.8164647970619496E-2</v>
      </c>
      <c r="Q299" s="17">
        <v>0.118872631213108</v>
      </c>
      <c r="R299" s="17">
        <v>0.1064006138433</v>
      </c>
      <c r="S299" s="17"/>
      <c r="T299" s="17">
        <v>5.1902816493137799E-2</v>
      </c>
      <c r="U299" s="17">
        <v>8.7728754098687203E-2</v>
      </c>
      <c r="V299" s="17">
        <v>0.107588495944163</v>
      </c>
      <c r="W299" s="17">
        <v>0.101418265198952</v>
      </c>
      <c r="X299" s="17"/>
      <c r="Y299" s="17">
        <v>7.9811928545775498E-2</v>
      </c>
      <c r="Z299" s="17">
        <v>0.11628501546504399</v>
      </c>
      <c r="AA299" s="17">
        <v>0.13387495288317899</v>
      </c>
      <c r="AB299" s="17">
        <v>0</v>
      </c>
      <c r="AC299" s="17">
        <v>0.149488857374941</v>
      </c>
      <c r="AD299" s="17">
        <v>0</v>
      </c>
      <c r="AE299" s="17"/>
      <c r="AF299" s="17" t="s">
        <v>63</v>
      </c>
      <c r="AG299" s="17"/>
      <c r="AH299" s="17">
        <v>8.6597697765615697E-2</v>
      </c>
      <c r="AI299" s="17"/>
      <c r="AJ299" s="17">
        <v>0.13672527398123699</v>
      </c>
      <c r="AK299" s="17">
        <v>2.2415634329903001E-2</v>
      </c>
      <c r="AL299" s="17">
        <v>0.13842615069376499</v>
      </c>
      <c r="AM299" s="17">
        <v>8.6086689179608003E-2</v>
      </c>
      <c r="AN299" s="17">
        <v>0</v>
      </c>
      <c r="AO299" s="17">
        <v>3.9841052869970597E-2</v>
      </c>
      <c r="AP299" s="17">
        <v>0.10495181600145601</v>
      </c>
      <c r="AQ299" s="17">
        <v>0.108010953674953</v>
      </c>
    </row>
    <row r="300" spans="2:43"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row>
    <row r="301" spans="2:43" x14ac:dyDescent="0.35">
      <c r="B301" s="6" t="s">
        <v>161</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row>
    <row r="302" spans="2:43" x14ac:dyDescent="0.35">
      <c r="B302" s="24" t="s">
        <v>154</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row>
    <row r="303" spans="2:43" x14ac:dyDescent="0.35">
      <c r="B303" t="s">
        <v>135</v>
      </c>
      <c r="C303" s="17">
        <v>0.31838368594494798</v>
      </c>
      <c r="D303" s="17">
        <v>0.29860509297913501</v>
      </c>
      <c r="E303" s="17">
        <v>0.35032249133988702</v>
      </c>
      <c r="F303" s="17"/>
      <c r="G303" s="17">
        <v>0.37806193226284701</v>
      </c>
      <c r="H303" s="17">
        <v>0.37581051519222097</v>
      </c>
      <c r="I303" s="17">
        <v>0.40669261977872601</v>
      </c>
      <c r="J303" s="17">
        <v>0.249873502571937</v>
      </c>
      <c r="K303" s="17">
        <v>0.30868517740313001</v>
      </c>
      <c r="L303" s="17">
        <v>0.17661261763845701</v>
      </c>
      <c r="M303" s="17"/>
      <c r="N303" s="17">
        <v>0.41334594997907997</v>
      </c>
      <c r="O303" s="17">
        <v>0.39270097631919498</v>
      </c>
      <c r="P303" s="17">
        <v>0.36182770450817697</v>
      </c>
      <c r="Q303" s="17">
        <v>0.26100307885470803</v>
      </c>
      <c r="R303" s="17">
        <v>0.19714257206598901</v>
      </c>
      <c r="S303" s="17"/>
      <c r="T303" s="17">
        <v>0.37021458886784497</v>
      </c>
      <c r="U303" s="17">
        <v>0.330786800346906</v>
      </c>
      <c r="V303" s="17">
        <v>0.25794379152139701</v>
      </c>
      <c r="W303" s="17">
        <v>0.34443117134211798</v>
      </c>
      <c r="X303" s="17"/>
      <c r="Y303" s="17">
        <v>0.29067218340281797</v>
      </c>
      <c r="Z303" s="17">
        <v>0.33413231992366399</v>
      </c>
      <c r="AA303" s="17">
        <v>0.23771061372253</v>
      </c>
      <c r="AB303" s="17">
        <v>0.60268222381539904</v>
      </c>
      <c r="AC303" s="17">
        <v>0.42711014925271001</v>
      </c>
      <c r="AD303" s="17">
        <v>0.70139398460189795</v>
      </c>
      <c r="AE303" s="17"/>
      <c r="AF303" s="17" t="s">
        <v>63</v>
      </c>
      <c r="AG303" s="17"/>
      <c r="AH303" s="17">
        <v>0.32257650876890998</v>
      </c>
      <c r="AI303" s="17"/>
      <c r="AJ303" s="17">
        <v>0.228600771468635</v>
      </c>
      <c r="AK303" s="17">
        <v>0.35684551692987798</v>
      </c>
      <c r="AL303" s="17">
        <v>0.29256969352155399</v>
      </c>
      <c r="AM303" s="17">
        <v>0.32773930548689001</v>
      </c>
      <c r="AN303" s="17">
        <v>0.50932488054210701</v>
      </c>
      <c r="AO303" s="17">
        <v>0.31979324978103002</v>
      </c>
      <c r="AP303" s="17">
        <v>0.41401563238809302</v>
      </c>
      <c r="AQ303" s="17">
        <v>0.346257927469173</v>
      </c>
    </row>
    <row r="304" spans="2:43" x14ac:dyDescent="0.35">
      <c r="B304" t="s">
        <v>136</v>
      </c>
      <c r="C304" s="17">
        <v>0.44280195656559102</v>
      </c>
      <c r="D304" s="17">
        <v>0.39307235203416002</v>
      </c>
      <c r="E304" s="17">
        <v>0.52310616042084002</v>
      </c>
      <c r="F304" s="17"/>
      <c r="G304" s="17">
        <v>0.38764048129110501</v>
      </c>
      <c r="H304" s="17">
        <v>0.36082802021019</v>
      </c>
      <c r="I304" s="17">
        <v>0.38963422925670099</v>
      </c>
      <c r="J304" s="17">
        <v>0.46198361340718103</v>
      </c>
      <c r="K304" s="17">
        <v>0.51213710467764695</v>
      </c>
      <c r="L304" s="17">
        <v>0.57439871995337499</v>
      </c>
      <c r="M304" s="17"/>
      <c r="N304" s="17">
        <v>0.38464590696404899</v>
      </c>
      <c r="O304" s="17">
        <v>0.43463293825028698</v>
      </c>
      <c r="P304" s="17">
        <v>0.43467708787368198</v>
      </c>
      <c r="Q304" s="17">
        <v>0.48132936480852501</v>
      </c>
      <c r="R304" s="17">
        <v>0.41526498293521902</v>
      </c>
      <c r="S304" s="17"/>
      <c r="T304" s="17">
        <v>0.416648825776748</v>
      </c>
      <c r="U304" s="17">
        <v>0.49235677996633698</v>
      </c>
      <c r="V304" s="17">
        <v>0.50411990090947401</v>
      </c>
      <c r="W304" s="17">
        <v>0.294540992782449</v>
      </c>
      <c r="X304" s="17"/>
      <c r="Y304" s="17">
        <v>0.45285837412714203</v>
      </c>
      <c r="Z304" s="17">
        <v>0.41077135072429199</v>
      </c>
      <c r="AA304" s="17">
        <v>0.55146293628069198</v>
      </c>
      <c r="AB304" s="17">
        <v>0.30393093568834201</v>
      </c>
      <c r="AC304" s="17">
        <v>0.265776125576414</v>
      </c>
      <c r="AD304" s="17">
        <v>0</v>
      </c>
      <c r="AE304" s="17"/>
      <c r="AF304" s="17" t="s">
        <v>63</v>
      </c>
      <c r="AG304" s="17"/>
      <c r="AH304" s="17">
        <v>0.44209478410881897</v>
      </c>
      <c r="AI304" s="17"/>
      <c r="AJ304" s="17">
        <v>0.44871197789748701</v>
      </c>
      <c r="AK304" s="17">
        <v>0.39925326129767902</v>
      </c>
      <c r="AL304" s="17">
        <v>0.47518426264707098</v>
      </c>
      <c r="AM304" s="17">
        <v>0.48298802363293702</v>
      </c>
      <c r="AN304" s="17">
        <v>0.29974849072714899</v>
      </c>
      <c r="AO304" s="17">
        <v>0.49687312426506303</v>
      </c>
      <c r="AP304" s="17">
        <v>0.39270107091958201</v>
      </c>
      <c r="AQ304" s="17">
        <v>0.43772016518092099</v>
      </c>
    </row>
    <row r="305" spans="2:43" x14ac:dyDescent="0.35">
      <c r="B305" t="s">
        <v>137</v>
      </c>
      <c r="C305" s="17">
        <v>0.120244932917503</v>
      </c>
      <c r="D305" s="17">
        <v>0.16599513393579299</v>
      </c>
      <c r="E305" s="17">
        <v>4.6366736949358098E-2</v>
      </c>
      <c r="F305" s="17"/>
      <c r="G305" s="17">
        <v>0.173075222897487</v>
      </c>
      <c r="H305" s="17">
        <v>0.16734465946381299</v>
      </c>
      <c r="I305" s="17">
        <v>7.9611221447132299E-2</v>
      </c>
      <c r="J305" s="17">
        <v>8.3239755814340399E-2</v>
      </c>
      <c r="K305" s="17">
        <v>7.6302078534859499E-2</v>
      </c>
      <c r="L305" s="17">
        <v>0.146233895791474</v>
      </c>
      <c r="M305" s="17"/>
      <c r="N305" s="17">
        <v>0.20200814305687201</v>
      </c>
      <c r="O305" s="17">
        <v>0.10370341498376399</v>
      </c>
      <c r="P305" s="17">
        <v>8.8667853618480397E-2</v>
      </c>
      <c r="Q305" s="17">
        <v>0.13867940259849501</v>
      </c>
      <c r="R305" s="17">
        <v>0.14066654031131201</v>
      </c>
      <c r="S305" s="17"/>
      <c r="T305" s="17">
        <v>0.14205377472217801</v>
      </c>
      <c r="U305" s="17">
        <v>0.115562868132525</v>
      </c>
      <c r="V305" s="17">
        <v>9.0387034433675004E-2</v>
      </c>
      <c r="W305" s="17">
        <v>0.16212212949681401</v>
      </c>
      <c r="X305" s="17"/>
      <c r="Y305" s="17">
        <v>0.12817709494239499</v>
      </c>
      <c r="Z305" s="17">
        <v>0.13133690962016401</v>
      </c>
      <c r="AA305" s="17">
        <v>9.7509562999974597E-2</v>
      </c>
      <c r="AB305" s="17">
        <v>9.3386840496259005E-2</v>
      </c>
      <c r="AC305" s="17">
        <v>0.15762486779593499</v>
      </c>
      <c r="AD305" s="17">
        <v>0</v>
      </c>
      <c r="AE305" s="17"/>
      <c r="AF305" s="17" t="s">
        <v>63</v>
      </c>
      <c r="AG305" s="17"/>
      <c r="AH305" s="17">
        <v>0.124122674445184</v>
      </c>
      <c r="AI305" s="17"/>
      <c r="AJ305" s="17">
        <v>0.14767277070867199</v>
      </c>
      <c r="AK305" s="17">
        <v>0.13042278229353399</v>
      </c>
      <c r="AL305" s="17">
        <v>0.116967678531228</v>
      </c>
      <c r="AM305" s="17">
        <v>0.12995001937487999</v>
      </c>
      <c r="AN305" s="17">
        <v>0.19092662873074401</v>
      </c>
      <c r="AO305" s="17">
        <v>0.105984601097371</v>
      </c>
      <c r="AP305" s="17">
        <v>8.8331480690869296E-2</v>
      </c>
      <c r="AQ305" s="17">
        <v>0</v>
      </c>
    </row>
    <row r="306" spans="2:43" x14ac:dyDescent="0.35">
      <c r="B306" t="s">
        <v>138</v>
      </c>
      <c r="C306" s="17">
        <v>4.3910040585827197E-2</v>
      </c>
      <c r="D306" s="17">
        <v>5.3008791494540401E-2</v>
      </c>
      <c r="E306" s="17">
        <v>2.9217224210429899E-2</v>
      </c>
      <c r="F306" s="17"/>
      <c r="G306" s="17">
        <v>6.1222363548561101E-2</v>
      </c>
      <c r="H306" s="17">
        <v>2.60093442366158E-2</v>
      </c>
      <c r="I306" s="17">
        <v>8.3081953143835902E-2</v>
      </c>
      <c r="J306" s="17">
        <v>4.8641602839594601E-2</v>
      </c>
      <c r="K306" s="17">
        <v>5.3991348849918797E-2</v>
      </c>
      <c r="L306" s="17">
        <v>0</v>
      </c>
      <c r="M306" s="17"/>
      <c r="N306" s="17">
        <v>0</v>
      </c>
      <c r="O306" s="17">
        <v>0</v>
      </c>
      <c r="P306" s="17">
        <v>6.5495523910819295E-2</v>
      </c>
      <c r="Q306" s="17">
        <v>4.2493688662231299E-2</v>
      </c>
      <c r="R306" s="17">
        <v>0.12275264464961699</v>
      </c>
      <c r="S306" s="17"/>
      <c r="T306" s="17">
        <v>3.7025821852270498E-2</v>
      </c>
      <c r="U306" s="17">
        <v>1.40446300657254E-2</v>
      </c>
      <c r="V306" s="17">
        <v>5.4680001396538697E-2</v>
      </c>
      <c r="W306" s="17">
        <v>8.2825441128710195E-2</v>
      </c>
      <c r="X306" s="17"/>
      <c r="Y306" s="17">
        <v>5.5579907044428598E-2</v>
      </c>
      <c r="Z306" s="17">
        <v>4.1914092172461302E-2</v>
      </c>
      <c r="AA306" s="17">
        <v>2.3362682768172102E-2</v>
      </c>
      <c r="AB306" s="17">
        <v>0</v>
      </c>
      <c r="AC306" s="17">
        <v>0</v>
      </c>
      <c r="AD306" s="17">
        <v>0.298606015398102</v>
      </c>
      <c r="AE306" s="17"/>
      <c r="AF306" s="17" t="s">
        <v>63</v>
      </c>
      <c r="AG306" s="17"/>
      <c r="AH306" s="17">
        <v>3.9363810125133902E-2</v>
      </c>
      <c r="AI306" s="17"/>
      <c r="AJ306" s="17">
        <v>5.2702306956819503E-2</v>
      </c>
      <c r="AK306" s="17">
        <v>0.11347843947891</v>
      </c>
      <c r="AL306" s="17">
        <v>0</v>
      </c>
      <c r="AM306" s="17">
        <v>0</v>
      </c>
      <c r="AN306" s="17">
        <v>0</v>
      </c>
      <c r="AO306" s="17">
        <v>3.7507971986564803E-2</v>
      </c>
      <c r="AP306" s="17">
        <v>0</v>
      </c>
      <c r="AQ306" s="17">
        <v>0.108010953674953</v>
      </c>
    </row>
    <row r="307" spans="2:43" x14ac:dyDescent="0.35">
      <c r="B307" t="s">
        <v>139</v>
      </c>
      <c r="C307" s="17">
        <v>8.7590403127975405E-3</v>
      </c>
      <c r="D307" s="17">
        <v>1.4183209782373999E-2</v>
      </c>
      <c r="E307" s="17">
        <v>0</v>
      </c>
      <c r="F307" s="17"/>
      <c r="G307" s="17">
        <v>0</v>
      </c>
      <c r="H307" s="17">
        <v>2.14707178564571E-2</v>
      </c>
      <c r="I307" s="17">
        <v>0</v>
      </c>
      <c r="J307" s="17">
        <v>2.1995972301121901E-2</v>
      </c>
      <c r="K307" s="17">
        <v>0</v>
      </c>
      <c r="L307" s="17">
        <v>0</v>
      </c>
      <c r="M307" s="17"/>
      <c r="N307" s="17">
        <v>0</v>
      </c>
      <c r="O307" s="17">
        <v>0</v>
      </c>
      <c r="P307" s="17">
        <v>0</v>
      </c>
      <c r="Q307" s="17">
        <v>0</v>
      </c>
      <c r="R307" s="17">
        <v>5.21855138011156E-2</v>
      </c>
      <c r="S307" s="17"/>
      <c r="T307" s="17">
        <v>0</v>
      </c>
      <c r="U307" s="17">
        <v>0</v>
      </c>
      <c r="V307" s="17">
        <v>0</v>
      </c>
      <c r="W307" s="17">
        <v>4.3051777300629798E-2</v>
      </c>
      <c r="X307" s="17"/>
      <c r="Y307" s="17">
        <v>1.4762420022803001E-2</v>
      </c>
      <c r="Z307" s="17">
        <v>0</v>
      </c>
      <c r="AA307" s="17">
        <v>0</v>
      </c>
      <c r="AB307" s="17">
        <v>0</v>
      </c>
      <c r="AC307" s="17">
        <v>0</v>
      </c>
      <c r="AD307" s="17">
        <v>0</v>
      </c>
      <c r="AE307" s="17"/>
      <c r="AF307" s="17" t="s">
        <v>63</v>
      </c>
      <c r="AG307" s="17"/>
      <c r="AH307" s="17">
        <v>3.8166791454561002E-3</v>
      </c>
      <c r="AI307" s="17"/>
      <c r="AJ307" s="17">
        <v>3.6355764267463002E-2</v>
      </c>
      <c r="AK307" s="17">
        <v>0</v>
      </c>
      <c r="AL307" s="17">
        <v>0</v>
      </c>
      <c r="AM307" s="17">
        <v>0</v>
      </c>
      <c r="AN307" s="17">
        <v>0</v>
      </c>
      <c r="AO307" s="17">
        <v>0</v>
      </c>
      <c r="AP307" s="17">
        <v>0</v>
      </c>
      <c r="AQ307" s="17">
        <v>0</v>
      </c>
    </row>
    <row r="308" spans="2:43" x14ac:dyDescent="0.35">
      <c r="B308" t="s">
        <v>60</v>
      </c>
      <c r="C308" s="17">
        <v>6.5900343673333098E-2</v>
      </c>
      <c r="D308" s="17">
        <v>7.5135419773997195E-2</v>
      </c>
      <c r="E308" s="17">
        <v>5.0987387079484997E-2</v>
      </c>
      <c r="F308" s="17"/>
      <c r="G308" s="17">
        <v>0</v>
      </c>
      <c r="H308" s="17">
        <v>4.8536743040703899E-2</v>
      </c>
      <c r="I308" s="17">
        <v>4.0979976373604399E-2</v>
      </c>
      <c r="J308" s="17">
        <v>0.13426555306582499</v>
      </c>
      <c r="K308" s="17">
        <v>4.8884290534444999E-2</v>
      </c>
      <c r="L308" s="17">
        <v>0.102754766616695</v>
      </c>
      <c r="M308" s="17"/>
      <c r="N308" s="17">
        <v>0</v>
      </c>
      <c r="O308" s="17">
        <v>6.8962670446754498E-2</v>
      </c>
      <c r="P308" s="17">
        <v>4.9331830088841601E-2</v>
      </c>
      <c r="Q308" s="17">
        <v>7.6494465076040699E-2</v>
      </c>
      <c r="R308" s="17">
        <v>7.1987746236747099E-2</v>
      </c>
      <c r="S308" s="17"/>
      <c r="T308" s="17">
        <v>3.4056988780958697E-2</v>
      </c>
      <c r="U308" s="17">
        <v>4.7248921488506401E-2</v>
      </c>
      <c r="V308" s="17">
        <v>9.2869271738915904E-2</v>
      </c>
      <c r="W308" s="17">
        <v>7.3028487949279505E-2</v>
      </c>
      <c r="X308" s="17"/>
      <c r="Y308" s="17">
        <v>5.7950020460412997E-2</v>
      </c>
      <c r="Z308" s="17">
        <v>8.1845327559419104E-2</v>
      </c>
      <c r="AA308" s="17">
        <v>8.9954204228631499E-2</v>
      </c>
      <c r="AB308" s="17">
        <v>0</v>
      </c>
      <c r="AC308" s="17">
        <v>0.149488857374941</v>
      </c>
      <c r="AD308" s="17">
        <v>0</v>
      </c>
      <c r="AE308" s="17"/>
      <c r="AF308" s="17" t="s">
        <v>63</v>
      </c>
      <c r="AG308" s="17"/>
      <c r="AH308" s="17">
        <v>6.8025543406496899E-2</v>
      </c>
      <c r="AI308" s="17"/>
      <c r="AJ308" s="17">
        <v>8.5956408700923206E-2</v>
      </c>
      <c r="AK308" s="17">
        <v>0</v>
      </c>
      <c r="AL308" s="17">
        <v>0.115278365300147</v>
      </c>
      <c r="AM308" s="17">
        <v>5.9322651505293297E-2</v>
      </c>
      <c r="AN308" s="17">
        <v>0</v>
      </c>
      <c r="AO308" s="17">
        <v>3.9841052869970597E-2</v>
      </c>
      <c r="AP308" s="17">
        <v>0.10495181600145601</v>
      </c>
      <c r="AQ308" s="17">
        <v>0.108010953674953</v>
      </c>
    </row>
    <row r="309" spans="2:43"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row>
    <row r="310" spans="2:43" x14ac:dyDescent="0.35">
      <c r="B310" s="6" t="s">
        <v>162</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row>
    <row r="311" spans="2:43" x14ac:dyDescent="0.35">
      <c r="B311" s="24" t="s">
        <v>154</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row>
    <row r="312" spans="2:43" x14ac:dyDescent="0.35">
      <c r="B312" t="s">
        <v>135</v>
      </c>
      <c r="C312" s="17">
        <v>0.33161402346205798</v>
      </c>
      <c r="D312" s="17">
        <v>0.30914132655125698</v>
      </c>
      <c r="E312" s="17">
        <v>0.36790331333086401</v>
      </c>
      <c r="F312" s="17"/>
      <c r="G312" s="17">
        <v>0.24200382691612801</v>
      </c>
      <c r="H312" s="17">
        <v>0.42370171000807699</v>
      </c>
      <c r="I312" s="17">
        <v>0.33696026618723801</v>
      </c>
      <c r="J312" s="17">
        <v>0.292081042107384</v>
      </c>
      <c r="K312" s="17">
        <v>0.45024495940677201</v>
      </c>
      <c r="L312" s="17">
        <v>0.18265824631672001</v>
      </c>
      <c r="M312" s="17"/>
      <c r="N312" s="17">
        <v>0.38787515220596203</v>
      </c>
      <c r="O312" s="17">
        <v>0.41771940732246599</v>
      </c>
      <c r="P312" s="17">
        <v>0.41548012124060801</v>
      </c>
      <c r="Q312" s="17">
        <v>0.20065712620772899</v>
      </c>
      <c r="R312" s="17">
        <v>0.27391969168954799</v>
      </c>
      <c r="S312" s="17"/>
      <c r="T312" s="17">
        <v>0.33402727904733898</v>
      </c>
      <c r="U312" s="17">
        <v>0.40934051338489202</v>
      </c>
      <c r="V312" s="17">
        <v>0.31648433667856601</v>
      </c>
      <c r="W312" s="17">
        <v>0.24732211923477701</v>
      </c>
      <c r="X312" s="17"/>
      <c r="Y312" s="17">
        <v>0.33227795524072501</v>
      </c>
      <c r="Z312" s="17">
        <v>0.19059786705864501</v>
      </c>
      <c r="AA312" s="17">
        <v>0.29992573876739798</v>
      </c>
      <c r="AB312" s="17">
        <v>0.52760117085052505</v>
      </c>
      <c r="AC312" s="17">
        <v>0.394873220790251</v>
      </c>
      <c r="AD312" s="17">
        <v>0.37795828830901501</v>
      </c>
      <c r="AE312" s="17"/>
      <c r="AF312" s="17" t="s">
        <v>63</v>
      </c>
      <c r="AG312" s="17"/>
      <c r="AH312" s="17">
        <v>0.33936187103610499</v>
      </c>
      <c r="AI312" s="17"/>
      <c r="AJ312" s="17">
        <v>0.265988202602639</v>
      </c>
      <c r="AK312" s="17">
        <v>0.26097572187027701</v>
      </c>
      <c r="AL312" s="17">
        <v>0.30737157972405499</v>
      </c>
      <c r="AM312" s="17">
        <v>0.39237004741249798</v>
      </c>
      <c r="AN312" s="17">
        <v>0.65654540613285495</v>
      </c>
      <c r="AO312" s="17">
        <v>0.41417456400025698</v>
      </c>
      <c r="AP312" s="17">
        <v>0.32130883538490002</v>
      </c>
      <c r="AQ312" s="17">
        <v>0.346257927469173</v>
      </c>
    </row>
    <row r="313" spans="2:43" x14ac:dyDescent="0.35">
      <c r="B313" t="s">
        <v>136</v>
      </c>
      <c r="C313" s="17">
        <v>0.43192874409738302</v>
      </c>
      <c r="D313" s="17">
        <v>0.42371803499969901</v>
      </c>
      <c r="E313" s="17">
        <v>0.44518753558364499</v>
      </c>
      <c r="F313" s="17"/>
      <c r="G313" s="17">
        <v>0.59192618495401395</v>
      </c>
      <c r="H313" s="17">
        <v>0.37002210619301301</v>
      </c>
      <c r="I313" s="17">
        <v>0.39646070428797398</v>
      </c>
      <c r="J313" s="17">
        <v>0.44179687199915302</v>
      </c>
      <c r="K313" s="17">
        <v>0.34696315653069398</v>
      </c>
      <c r="L313" s="17">
        <v>0.53403468815442401</v>
      </c>
      <c r="M313" s="17"/>
      <c r="N313" s="17">
        <v>0.51478164335793197</v>
      </c>
      <c r="O313" s="17">
        <v>0.40899797154008399</v>
      </c>
      <c r="P313" s="17">
        <v>0.29209214443476</v>
      </c>
      <c r="Q313" s="17">
        <v>0.53837127395047402</v>
      </c>
      <c r="R313" s="17">
        <v>0.43157271750102899</v>
      </c>
      <c r="S313" s="17"/>
      <c r="T313" s="17">
        <v>0.38704678595230502</v>
      </c>
      <c r="U313" s="17">
        <v>0.46398223685345202</v>
      </c>
      <c r="V313" s="17">
        <v>0.43480261197616898</v>
      </c>
      <c r="W313" s="17">
        <v>0.43712798385942903</v>
      </c>
      <c r="X313" s="17"/>
      <c r="Y313" s="17">
        <v>0.45818138334393399</v>
      </c>
      <c r="Z313" s="17">
        <v>0.48492055582232901</v>
      </c>
      <c r="AA313" s="17">
        <v>0.43833002242757402</v>
      </c>
      <c r="AB313" s="17">
        <v>0.28753392633867603</v>
      </c>
      <c r="AC313" s="17">
        <v>0.28883033105382999</v>
      </c>
      <c r="AD313" s="17">
        <v>0.32343569629288299</v>
      </c>
      <c r="AE313" s="17"/>
      <c r="AF313" s="17" t="s">
        <v>63</v>
      </c>
      <c r="AG313" s="17"/>
      <c r="AH313" s="17">
        <v>0.43087092478585898</v>
      </c>
      <c r="AI313" s="17"/>
      <c r="AJ313" s="17">
        <v>0.45656380515052902</v>
      </c>
      <c r="AK313" s="17">
        <v>0.51544084208968199</v>
      </c>
      <c r="AL313" s="17">
        <v>0.39735985197192703</v>
      </c>
      <c r="AM313" s="17">
        <v>0.39387712970521499</v>
      </c>
      <c r="AN313" s="17">
        <v>0</v>
      </c>
      <c r="AO313" s="17">
        <v>0.465239051862678</v>
      </c>
      <c r="AP313" s="17">
        <v>0.39445243596912899</v>
      </c>
      <c r="AQ313" s="17">
        <v>0.545731118855874</v>
      </c>
    </row>
    <row r="314" spans="2:43" x14ac:dyDescent="0.35">
      <c r="B314" t="s">
        <v>137</v>
      </c>
      <c r="C314" s="17">
        <v>0.112730345019777</v>
      </c>
      <c r="D314" s="17">
        <v>0.12921145948587001</v>
      </c>
      <c r="E314" s="17">
        <v>8.6116363502784399E-2</v>
      </c>
      <c r="F314" s="17"/>
      <c r="G314" s="17">
        <v>0.16606998812985899</v>
      </c>
      <c r="H314" s="17">
        <v>5.4504553526962297E-2</v>
      </c>
      <c r="I314" s="17">
        <v>0.127612784250036</v>
      </c>
      <c r="J314" s="17">
        <v>7.0795441620248506E-2</v>
      </c>
      <c r="K314" s="17">
        <v>0.124373802384458</v>
      </c>
      <c r="L314" s="17">
        <v>0.18055229891215999</v>
      </c>
      <c r="M314" s="17"/>
      <c r="N314" s="17">
        <v>9.7343204436106306E-2</v>
      </c>
      <c r="O314" s="17">
        <v>0.10267414888223</v>
      </c>
      <c r="P314" s="17">
        <v>0.155717835440605</v>
      </c>
      <c r="Q314" s="17">
        <v>0.10251314952511401</v>
      </c>
      <c r="R314" s="17">
        <v>0.108680191576309</v>
      </c>
      <c r="S314" s="17"/>
      <c r="T314" s="17">
        <v>0.15557294781534101</v>
      </c>
      <c r="U314" s="17">
        <v>5.4158300459802799E-2</v>
      </c>
      <c r="V314" s="17">
        <v>0.12300890797523301</v>
      </c>
      <c r="W314" s="17">
        <v>0.124975708918639</v>
      </c>
      <c r="X314" s="17"/>
      <c r="Y314" s="17">
        <v>9.5531003446100396E-2</v>
      </c>
      <c r="Z314" s="17">
        <v>0.159216876618895</v>
      </c>
      <c r="AA314" s="17">
        <v>0.12889120951007099</v>
      </c>
      <c r="AB314" s="17">
        <v>9.2604255709391903E-2</v>
      </c>
      <c r="AC314" s="17">
        <v>0.16680759078097801</v>
      </c>
      <c r="AD314" s="17">
        <v>0</v>
      </c>
      <c r="AE314" s="17"/>
      <c r="AF314" s="17" t="s">
        <v>63</v>
      </c>
      <c r="AG314" s="17"/>
      <c r="AH314" s="17">
        <v>0.107275115499618</v>
      </c>
      <c r="AI314" s="17"/>
      <c r="AJ314" s="17">
        <v>8.3390674259099198E-2</v>
      </c>
      <c r="AK314" s="17">
        <v>0.135813152715312</v>
      </c>
      <c r="AL314" s="17">
        <v>0.13191654049587501</v>
      </c>
      <c r="AM314" s="17">
        <v>0.154430171376994</v>
      </c>
      <c r="AN314" s="17">
        <v>0.19092662873074401</v>
      </c>
      <c r="AO314" s="17">
        <v>4.60068433298189E-2</v>
      </c>
      <c r="AP314" s="17">
        <v>0.17928691264451499</v>
      </c>
      <c r="AQ314" s="17">
        <v>0</v>
      </c>
    </row>
    <row r="315" spans="2:43" x14ac:dyDescent="0.35">
      <c r="B315" t="s">
        <v>138</v>
      </c>
      <c r="C315" s="17">
        <v>4.08643590773533E-2</v>
      </c>
      <c r="D315" s="17">
        <v>3.7841053344584499E-2</v>
      </c>
      <c r="E315" s="17">
        <v>4.5746444148581998E-2</v>
      </c>
      <c r="F315" s="17"/>
      <c r="G315" s="17">
        <v>0</v>
      </c>
      <c r="H315" s="17">
        <v>4.4080635864446702E-2</v>
      </c>
      <c r="I315" s="17">
        <v>0.10417120316950999</v>
      </c>
      <c r="J315" s="17">
        <v>6.1061091207389298E-2</v>
      </c>
      <c r="K315" s="17">
        <v>0</v>
      </c>
      <c r="L315" s="17">
        <v>0</v>
      </c>
      <c r="M315" s="17"/>
      <c r="N315" s="17">
        <v>0</v>
      </c>
      <c r="O315" s="17">
        <v>1.6680654010170302E-2</v>
      </c>
      <c r="P315" s="17">
        <v>8.7378068795185795E-2</v>
      </c>
      <c r="Q315" s="17">
        <v>5.7789207367398399E-2</v>
      </c>
      <c r="R315" s="17">
        <v>2.2028998341424699E-2</v>
      </c>
      <c r="S315" s="17"/>
      <c r="T315" s="17">
        <v>3.4723800055525E-2</v>
      </c>
      <c r="U315" s="17">
        <v>2.5270027813347199E-2</v>
      </c>
      <c r="V315" s="17">
        <v>5.0458884505295697E-2</v>
      </c>
      <c r="W315" s="17">
        <v>6.2529955765396605E-2</v>
      </c>
      <c r="X315" s="17"/>
      <c r="Y315" s="17">
        <v>4.5954938513200802E-2</v>
      </c>
      <c r="Z315" s="17">
        <v>8.3419372940712402E-2</v>
      </c>
      <c r="AA315" s="17">
        <v>0</v>
      </c>
      <c r="AB315" s="17">
        <v>9.2260647101406995E-2</v>
      </c>
      <c r="AC315" s="17">
        <v>0</v>
      </c>
      <c r="AD315" s="17">
        <v>0</v>
      </c>
      <c r="AE315" s="17"/>
      <c r="AF315" s="17" t="s">
        <v>63</v>
      </c>
      <c r="AG315" s="17"/>
      <c r="AH315" s="17">
        <v>4.2182181112357997E-2</v>
      </c>
      <c r="AI315" s="17"/>
      <c r="AJ315" s="17">
        <v>7.3710657466245305E-2</v>
      </c>
      <c r="AK315" s="17">
        <v>2.8374504703192499E-2</v>
      </c>
      <c r="AL315" s="17">
        <v>2.87103505318697E-2</v>
      </c>
      <c r="AM315" s="17">
        <v>0</v>
      </c>
      <c r="AN315" s="17">
        <v>6.8799842969310798E-2</v>
      </c>
      <c r="AO315" s="17">
        <v>3.4738487937275499E-2</v>
      </c>
      <c r="AP315" s="17">
        <v>0</v>
      </c>
      <c r="AQ315" s="17">
        <v>0.108010953674953</v>
      </c>
    </row>
    <row r="316" spans="2:43" x14ac:dyDescent="0.35">
      <c r="B316" t="s">
        <v>139</v>
      </c>
      <c r="C316" s="17">
        <v>1.7098280894260399E-2</v>
      </c>
      <c r="D316" s="17">
        <v>1.6756634676254802E-2</v>
      </c>
      <c r="E316" s="17">
        <v>1.7649976967366199E-2</v>
      </c>
      <c r="F316" s="17"/>
      <c r="G316" s="17">
        <v>0</v>
      </c>
      <c r="H316" s="17">
        <v>2.60093442366158E-2</v>
      </c>
      <c r="I316" s="17">
        <v>3.4795042105242702E-2</v>
      </c>
      <c r="J316" s="17">
        <v>0</v>
      </c>
      <c r="K316" s="17">
        <v>2.9533791143630701E-2</v>
      </c>
      <c r="L316" s="17">
        <v>0</v>
      </c>
      <c r="M316" s="17"/>
      <c r="N316" s="17">
        <v>0</v>
      </c>
      <c r="O316" s="17">
        <v>0</v>
      </c>
      <c r="P316" s="17">
        <v>0</v>
      </c>
      <c r="Q316" s="17">
        <v>2.4174777873243802E-2</v>
      </c>
      <c r="R316" s="17">
        <v>6.1654139195252103E-2</v>
      </c>
      <c r="S316" s="17"/>
      <c r="T316" s="17">
        <v>5.4572198348531699E-2</v>
      </c>
      <c r="U316" s="17">
        <v>0</v>
      </c>
      <c r="V316" s="17">
        <v>0</v>
      </c>
      <c r="W316" s="17">
        <v>3.0137353830994199E-2</v>
      </c>
      <c r="X316" s="17"/>
      <c r="Y316" s="17">
        <v>1.03340745382527E-2</v>
      </c>
      <c r="Z316" s="17">
        <v>0</v>
      </c>
      <c r="AA316" s="17">
        <v>4.2898825066325502E-2</v>
      </c>
      <c r="AB316" s="17">
        <v>0</v>
      </c>
      <c r="AC316" s="17">
        <v>0</v>
      </c>
      <c r="AD316" s="17">
        <v>0.298606015398102</v>
      </c>
      <c r="AE316" s="17"/>
      <c r="AF316" s="17" t="s">
        <v>63</v>
      </c>
      <c r="AG316" s="17"/>
      <c r="AH316" s="17">
        <v>1.7649678048942401E-2</v>
      </c>
      <c r="AI316" s="17"/>
      <c r="AJ316" s="17">
        <v>1.3381295745916E-2</v>
      </c>
      <c r="AK316" s="17">
        <v>5.9395778621536797E-2</v>
      </c>
      <c r="AL316" s="17">
        <v>0</v>
      </c>
      <c r="AM316" s="17">
        <v>0</v>
      </c>
      <c r="AN316" s="17">
        <v>8.3728122167090399E-2</v>
      </c>
      <c r="AO316" s="17">
        <v>0</v>
      </c>
      <c r="AP316" s="17">
        <v>0</v>
      </c>
      <c r="AQ316" s="17">
        <v>0</v>
      </c>
    </row>
    <row r="317" spans="2:43" x14ac:dyDescent="0.35">
      <c r="B317" t="s">
        <v>60</v>
      </c>
      <c r="C317" s="17">
        <v>6.5764247449168894E-2</v>
      </c>
      <c r="D317" s="17">
        <v>8.3331490942334704E-2</v>
      </c>
      <c r="E317" s="17">
        <v>3.7396366466758299E-2</v>
      </c>
      <c r="F317" s="17"/>
      <c r="G317" s="17">
        <v>0</v>
      </c>
      <c r="H317" s="17">
        <v>8.1681650170884995E-2</v>
      </c>
      <c r="I317" s="17">
        <v>0</v>
      </c>
      <c r="J317" s="17">
        <v>0.13426555306582499</v>
      </c>
      <c r="K317" s="17">
        <v>4.8884290534444999E-2</v>
      </c>
      <c r="L317" s="17">
        <v>0.102754766616695</v>
      </c>
      <c r="M317" s="17"/>
      <c r="N317" s="17">
        <v>0</v>
      </c>
      <c r="O317" s="17">
        <v>5.3927818245049199E-2</v>
      </c>
      <c r="P317" s="17">
        <v>4.9331830088841601E-2</v>
      </c>
      <c r="Q317" s="17">
        <v>7.6494465076040699E-2</v>
      </c>
      <c r="R317" s="17">
        <v>0.102144261696438</v>
      </c>
      <c r="S317" s="17"/>
      <c r="T317" s="17">
        <v>3.4056988780958697E-2</v>
      </c>
      <c r="U317" s="17">
        <v>4.7248921488506401E-2</v>
      </c>
      <c r="V317" s="17">
        <v>7.5245258864736403E-2</v>
      </c>
      <c r="W317" s="17">
        <v>9.7906878390763605E-2</v>
      </c>
      <c r="X317" s="17"/>
      <c r="Y317" s="17">
        <v>5.7720644917787098E-2</v>
      </c>
      <c r="Z317" s="17">
        <v>8.1845327559419104E-2</v>
      </c>
      <c r="AA317" s="17">
        <v>8.9954204228631499E-2</v>
      </c>
      <c r="AB317" s="17">
        <v>0</v>
      </c>
      <c r="AC317" s="17">
        <v>0.149488857374941</v>
      </c>
      <c r="AD317" s="17">
        <v>0</v>
      </c>
      <c r="AE317" s="17"/>
      <c r="AF317" s="17" t="s">
        <v>63</v>
      </c>
      <c r="AG317" s="17"/>
      <c r="AH317" s="17">
        <v>6.2660229517117499E-2</v>
      </c>
      <c r="AI317" s="17"/>
      <c r="AJ317" s="17">
        <v>0.106965364775572</v>
      </c>
      <c r="AK317" s="17">
        <v>0</v>
      </c>
      <c r="AL317" s="17">
        <v>0.13464167727627299</v>
      </c>
      <c r="AM317" s="17">
        <v>5.9322651505293297E-2</v>
      </c>
      <c r="AN317" s="17">
        <v>0</v>
      </c>
      <c r="AO317" s="17">
        <v>3.9841052869970597E-2</v>
      </c>
      <c r="AP317" s="17">
        <v>0.10495181600145601</v>
      </c>
      <c r="AQ317" s="17">
        <v>0</v>
      </c>
    </row>
    <row r="318" spans="2:43"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row>
    <row r="319" spans="2:43" x14ac:dyDescent="0.35">
      <c r="B319" s="6" t="s">
        <v>163</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row>
    <row r="320" spans="2:43" x14ac:dyDescent="0.35">
      <c r="B320" s="24" t="s">
        <v>154</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row>
    <row r="321" spans="2:43" x14ac:dyDescent="0.35">
      <c r="B321" t="s">
        <v>135</v>
      </c>
      <c r="C321" s="17">
        <v>0.35438754674964101</v>
      </c>
      <c r="D321" s="17">
        <v>0.33682913952079502</v>
      </c>
      <c r="E321" s="17">
        <v>0.382741158783446</v>
      </c>
      <c r="F321" s="17"/>
      <c r="G321" s="17">
        <v>0.49284799961255099</v>
      </c>
      <c r="H321" s="17">
        <v>0.45789367067748499</v>
      </c>
      <c r="I321" s="17">
        <v>0.29103983020488999</v>
      </c>
      <c r="J321" s="17">
        <v>0.340286463794087</v>
      </c>
      <c r="K321" s="17">
        <v>0.39129853961570898</v>
      </c>
      <c r="L321" s="17">
        <v>0.184284571574864</v>
      </c>
      <c r="M321" s="17"/>
      <c r="N321" s="17">
        <v>0.53412948881707101</v>
      </c>
      <c r="O321" s="17">
        <v>0.38327668719282099</v>
      </c>
      <c r="P321" s="17">
        <v>0.34022601671816599</v>
      </c>
      <c r="Q321" s="17">
        <v>0.245582174128645</v>
      </c>
      <c r="R321" s="17">
        <v>0.45578603570905901</v>
      </c>
      <c r="S321" s="17"/>
      <c r="T321" s="17">
        <v>0.43565921207956199</v>
      </c>
      <c r="U321" s="17">
        <v>0.483293883903477</v>
      </c>
      <c r="V321" s="17">
        <v>0.28397013144380201</v>
      </c>
      <c r="W321" s="17">
        <v>0.28049640631557199</v>
      </c>
      <c r="X321" s="17"/>
      <c r="Y321" s="17">
        <v>0.34138575509018998</v>
      </c>
      <c r="Z321" s="17">
        <v>0.33114840919015798</v>
      </c>
      <c r="AA321" s="17">
        <v>0.302413330555793</v>
      </c>
      <c r="AB321" s="17">
        <v>0.46467601078577098</v>
      </c>
      <c r="AC321" s="17">
        <v>0.56702739764673105</v>
      </c>
      <c r="AD321" s="17">
        <v>0.37795828830901501</v>
      </c>
      <c r="AE321" s="17"/>
      <c r="AF321" s="17" t="s">
        <v>63</v>
      </c>
      <c r="AG321" s="17"/>
      <c r="AH321" s="17">
        <v>0.35930073781880101</v>
      </c>
      <c r="AI321" s="17"/>
      <c r="AJ321" s="17">
        <v>0.34867049124557398</v>
      </c>
      <c r="AK321" s="17">
        <v>0.40643745828154099</v>
      </c>
      <c r="AL321" s="17">
        <v>0.30357290780125901</v>
      </c>
      <c r="AM321" s="17">
        <v>0.31762983568681602</v>
      </c>
      <c r="AN321" s="17">
        <v>0.50932488054210701</v>
      </c>
      <c r="AO321" s="17">
        <v>0.26927801125946998</v>
      </c>
      <c r="AP321" s="17">
        <v>0.32273473457822699</v>
      </c>
      <c r="AQ321" s="17">
        <v>0.47886266249354298</v>
      </c>
    </row>
    <row r="322" spans="2:43" x14ac:dyDescent="0.35">
      <c r="B322" t="s">
        <v>136</v>
      </c>
      <c r="C322" s="17">
        <v>0.40571769532523699</v>
      </c>
      <c r="D322" s="17">
        <v>0.38424634817052999</v>
      </c>
      <c r="E322" s="17">
        <v>0.440389988724807</v>
      </c>
      <c r="F322" s="17"/>
      <c r="G322" s="17">
        <v>0.37385853803896102</v>
      </c>
      <c r="H322" s="17">
        <v>0.30718392983883103</v>
      </c>
      <c r="I322" s="17">
        <v>0.50905158226178604</v>
      </c>
      <c r="J322" s="17">
        <v>0.277023066295772</v>
      </c>
      <c r="K322" s="17">
        <v>0.43581569107840401</v>
      </c>
      <c r="L322" s="17">
        <v>0.54825006547353305</v>
      </c>
      <c r="M322" s="17"/>
      <c r="N322" s="17">
        <v>0.26386236812605801</v>
      </c>
      <c r="O322" s="17">
        <v>0.404706744106058</v>
      </c>
      <c r="P322" s="17">
        <v>0.44975883527976102</v>
      </c>
      <c r="Q322" s="17">
        <v>0.45712996247219201</v>
      </c>
      <c r="R322" s="17">
        <v>0.303931132651729</v>
      </c>
      <c r="S322" s="17"/>
      <c r="T322" s="17">
        <v>0.32422115531342</v>
      </c>
      <c r="U322" s="17">
        <v>0.35963349504598602</v>
      </c>
      <c r="V322" s="17">
        <v>0.453915723980784</v>
      </c>
      <c r="W322" s="17">
        <v>0.406771485898621</v>
      </c>
      <c r="X322" s="17"/>
      <c r="Y322" s="17">
        <v>0.423634420034397</v>
      </c>
      <c r="Z322" s="17">
        <v>0.45566935363025901</v>
      </c>
      <c r="AA322" s="17">
        <v>0.41391569724300598</v>
      </c>
      <c r="AB322" s="17">
        <v>0.48806601401423</v>
      </c>
      <c r="AC322" s="17">
        <v>5.3538648687423099E-2</v>
      </c>
      <c r="AD322" s="17">
        <v>0.32343569629288299</v>
      </c>
      <c r="AE322" s="17"/>
      <c r="AF322" s="17" t="s">
        <v>63</v>
      </c>
      <c r="AG322" s="17"/>
      <c r="AH322" s="17">
        <v>0.39829304139134197</v>
      </c>
      <c r="AI322" s="17"/>
      <c r="AJ322" s="17">
        <v>0.37026633172940598</v>
      </c>
      <c r="AK322" s="17">
        <v>0.33979389259555598</v>
      </c>
      <c r="AL322" s="17">
        <v>0.418319596831357</v>
      </c>
      <c r="AM322" s="17">
        <v>0.38345148803885898</v>
      </c>
      <c r="AN322" s="17">
        <v>0.147220525590748</v>
      </c>
      <c r="AO322" s="17">
        <v>0.69088093587055999</v>
      </c>
      <c r="AP322" s="17">
        <v>0.48436512553507999</v>
      </c>
      <c r="AQ322" s="17">
        <v>0.41312638383150402</v>
      </c>
    </row>
    <row r="323" spans="2:43" x14ac:dyDescent="0.35">
      <c r="B323" t="s">
        <v>137</v>
      </c>
      <c r="C323" s="17">
        <v>0.101515468739642</v>
      </c>
      <c r="D323" s="17">
        <v>0.118635528111491</v>
      </c>
      <c r="E323" s="17">
        <v>7.3869708216007995E-2</v>
      </c>
      <c r="F323" s="17"/>
      <c r="G323" s="17">
        <v>0.13329346234848799</v>
      </c>
      <c r="H323" s="17">
        <v>9.4757377093278694E-2</v>
      </c>
      <c r="I323" s="17">
        <v>6.2194055129563802E-2</v>
      </c>
      <c r="J323" s="17">
        <v>0.20318002329738599</v>
      </c>
      <c r="K323" s="17">
        <v>4.6768287391228902E-2</v>
      </c>
      <c r="L323" s="17">
        <v>8.3037863463097702E-2</v>
      </c>
      <c r="M323" s="17"/>
      <c r="N323" s="17">
        <v>0.20200814305687201</v>
      </c>
      <c r="O323" s="17">
        <v>9.7767038596607903E-2</v>
      </c>
      <c r="P323" s="17">
        <v>0.10509960114799601</v>
      </c>
      <c r="Q323" s="17">
        <v>0.12329301791184499</v>
      </c>
      <c r="R323" s="17">
        <v>4.9798792899710599E-2</v>
      </c>
      <c r="S323" s="17"/>
      <c r="T323" s="17">
        <v>7.5838201382472006E-2</v>
      </c>
      <c r="U323" s="17">
        <v>8.0420748878014994E-2</v>
      </c>
      <c r="V323" s="17">
        <v>0.11391284337353599</v>
      </c>
      <c r="W323" s="17">
        <v>0.14496488691102299</v>
      </c>
      <c r="X323" s="17"/>
      <c r="Y323" s="17">
        <v>0.10755429237863701</v>
      </c>
      <c r="Z323" s="17">
        <v>0.13133690962016401</v>
      </c>
      <c r="AA323" s="17">
        <v>5.7267970268660498E-2</v>
      </c>
      <c r="AB323" s="17">
        <v>4.7257975199999101E-2</v>
      </c>
      <c r="AC323" s="17">
        <v>0.22994509629090501</v>
      </c>
      <c r="AD323" s="17">
        <v>0</v>
      </c>
      <c r="AE323" s="17"/>
      <c r="AF323" s="17" t="s">
        <v>63</v>
      </c>
      <c r="AG323" s="17"/>
      <c r="AH323" s="17">
        <v>0.104789209589112</v>
      </c>
      <c r="AI323" s="17"/>
      <c r="AJ323" s="17">
        <v>0.117339859080675</v>
      </c>
      <c r="AK323" s="17">
        <v>9.0564306092023095E-2</v>
      </c>
      <c r="AL323" s="17">
        <v>0.10440028381592099</v>
      </c>
      <c r="AM323" s="17">
        <v>0.17084339011382099</v>
      </c>
      <c r="AN323" s="17">
        <v>0.11640885159842899</v>
      </c>
      <c r="AO323" s="17">
        <v>3.9841052869970597E-2</v>
      </c>
      <c r="AP323" s="17">
        <v>8.7948323885236906E-2</v>
      </c>
      <c r="AQ323" s="17">
        <v>0</v>
      </c>
    </row>
    <row r="324" spans="2:43" x14ac:dyDescent="0.35">
      <c r="B324" t="s">
        <v>138</v>
      </c>
      <c r="C324" s="17">
        <v>5.2233683621992502E-2</v>
      </c>
      <c r="D324" s="17">
        <v>6.1305988550875601E-2</v>
      </c>
      <c r="E324" s="17">
        <v>3.7583572660713001E-2</v>
      </c>
      <c r="F324" s="17"/>
      <c r="G324" s="17">
        <v>0</v>
      </c>
      <c r="H324" s="17">
        <v>7.9954090075977105E-2</v>
      </c>
      <c r="I324" s="17">
        <v>0.100964254376362</v>
      </c>
      <c r="J324" s="17">
        <v>4.5314732009681197E-2</v>
      </c>
      <c r="K324" s="17">
        <v>2.3849700118291201E-2</v>
      </c>
      <c r="L324" s="17">
        <v>1.68208968013819E-2</v>
      </c>
      <c r="M324" s="17"/>
      <c r="N324" s="17">
        <v>0</v>
      </c>
      <c r="O324" s="17">
        <v>5.3170593085024198E-2</v>
      </c>
      <c r="P324" s="17">
        <v>5.5583716765235297E-2</v>
      </c>
      <c r="Q324" s="17">
        <v>3.0333737779650601E-2</v>
      </c>
      <c r="R324" s="17">
        <v>9.3373358123835196E-2</v>
      </c>
      <c r="S324" s="17"/>
      <c r="T324" s="17">
        <v>6.1537934568159598E-2</v>
      </c>
      <c r="U324" s="17">
        <v>1.3695570889065801E-2</v>
      </c>
      <c r="V324" s="17">
        <v>5.82766239748942E-2</v>
      </c>
      <c r="W324" s="17">
        <v>9.4738732925505095E-2</v>
      </c>
      <c r="X324" s="17"/>
      <c r="Y324" s="17">
        <v>7.16733413108743E-2</v>
      </c>
      <c r="Z324" s="17">
        <v>0</v>
      </c>
      <c r="AA324" s="17">
        <v>5.3783897756927199E-2</v>
      </c>
      <c r="AB324" s="17">
        <v>0</v>
      </c>
      <c r="AC324" s="17">
        <v>0</v>
      </c>
      <c r="AD324" s="17">
        <v>0</v>
      </c>
      <c r="AE324" s="17"/>
      <c r="AF324" s="17" t="s">
        <v>63</v>
      </c>
      <c r="AG324" s="17"/>
      <c r="AH324" s="17">
        <v>4.8693322735834398E-2</v>
      </c>
      <c r="AI324" s="17"/>
      <c r="AJ324" s="17">
        <v>3.4153456046595601E-2</v>
      </c>
      <c r="AK324" s="17">
        <v>0.116586014961825</v>
      </c>
      <c r="AL324" s="17">
        <v>1.95327671375949E-2</v>
      </c>
      <c r="AM324" s="17">
        <v>2.0994298490448201E-2</v>
      </c>
      <c r="AN324" s="17">
        <v>0.22704574226871599</v>
      </c>
      <c r="AO324" s="17">
        <v>0</v>
      </c>
      <c r="AP324" s="17">
        <v>0</v>
      </c>
      <c r="AQ324" s="17">
        <v>0.108010953674953</v>
      </c>
    </row>
    <row r="325" spans="2:43" x14ac:dyDescent="0.35">
      <c r="B325" t="s">
        <v>139</v>
      </c>
      <c r="C325" s="17">
        <v>1.3914289486045801E-2</v>
      </c>
      <c r="D325" s="17">
        <v>1.7310578185387102E-2</v>
      </c>
      <c r="E325" s="17">
        <v>8.4299052317774008E-3</v>
      </c>
      <c r="F325" s="17"/>
      <c r="G325" s="17">
        <v>0</v>
      </c>
      <c r="H325" s="17">
        <v>0</v>
      </c>
      <c r="I325" s="17">
        <v>1.6618656671633699E-2</v>
      </c>
      <c r="J325" s="17">
        <v>2.1995972301121901E-2</v>
      </c>
      <c r="K325" s="17">
        <v>2.9533791143630701E-2</v>
      </c>
      <c r="L325" s="17">
        <v>1.68208968013819E-2</v>
      </c>
      <c r="M325" s="17"/>
      <c r="N325" s="17">
        <v>0</v>
      </c>
      <c r="O325" s="17">
        <v>8.0304592609579395E-3</v>
      </c>
      <c r="P325" s="17">
        <v>0</v>
      </c>
      <c r="Q325" s="17">
        <v>2.4788476494560199E-2</v>
      </c>
      <c r="R325" s="17">
        <v>2.5122934378919399E-2</v>
      </c>
      <c r="S325" s="17"/>
      <c r="T325" s="17">
        <v>5.0840680163248497E-2</v>
      </c>
      <c r="U325" s="17">
        <v>0</v>
      </c>
      <c r="V325" s="17">
        <v>1.25370488629344E-2</v>
      </c>
      <c r="W325" s="17">
        <v>0</v>
      </c>
      <c r="X325" s="17"/>
      <c r="Y325" s="17">
        <v>6.2316398270431403E-3</v>
      </c>
      <c r="Z325" s="17">
        <v>0</v>
      </c>
      <c r="AA325" s="17">
        <v>3.8744151292434199E-2</v>
      </c>
      <c r="AB325" s="17">
        <v>0</v>
      </c>
      <c r="AC325" s="17">
        <v>0</v>
      </c>
      <c r="AD325" s="17">
        <v>0.298606015398102</v>
      </c>
      <c r="AE325" s="17"/>
      <c r="AF325" s="17" t="s">
        <v>63</v>
      </c>
      <c r="AG325" s="17"/>
      <c r="AH325" s="17">
        <v>1.4363007089849099E-2</v>
      </c>
      <c r="AI325" s="17"/>
      <c r="AJ325" s="17">
        <v>2.8728103938730001E-2</v>
      </c>
      <c r="AK325" s="17">
        <v>2.42026937391513E-2</v>
      </c>
      <c r="AL325" s="17">
        <v>1.95327671375949E-2</v>
      </c>
      <c r="AM325" s="17">
        <v>0</v>
      </c>
      <c r="AN325" s="17">
        <v>0</v>
      </c>
      <c r="AO325" s="17">
        <v>0</v>
      </c>
      <c r="AP325" s="17">
        <v>0</v>
      </c>
      <c r="AQ325" s="17">
        <v>0</v>
      </c>
    </row>
    <row r="326" spans="2:43" x14ac:dyDescent="0.35">
      <c r="B326" t="s">
        <v>60</v>
      </c>
      <c r="C326" s="17">
        <v>7.2231316077442001E-2</v>
      </c>
      <c r="D326" s="17">
        <v>8.1672417460920702E-2</v>
      </c>
      <c r="E326" s="17">
        <v>5.6985666383249103E-2</v>
      </c>
      <c r="F326" s="17"/>
      <c r="G326" s="17">
        <v>0</v>
      </c>
      <c r="H326" s="17">
        <v>6.0210932314427902E-2</v>
      </c>
      <c r="I326" s="17">
        <v>2.0131621355764798E-2</v>
      </c>
      <c r="J326" s="17">
        <v>0.112199742301951</v>
      </c>
      <c r="K326" s="17">
        <v>7.27339906527361E-2</v>
      </c>
      <c r="L326" s="17">
        <v>0.150785705885741</v>
      </c>
      <c r="M326" s="17"/>
      <c r="N326" s="17">
        <v>0</v>
      </c>
      <c r="O326" s="17">
        <v>5.30484777585312E-2</v>
      </c>
      <c r="P326" s="17">
        <v>4.9331830088841601E-2</v>
      </c>
      <c r="Q326" s="17">
        <v>0.118872631213108</v>
      </c>
      <c r="R326" s="17">
        <v>7.1987746236747099E-2</v>
      </c>
      <c r="S326" s="17"/>
      <c r="T326" s="17">
        <v>5.1902816493137799E-2</v>
      </c>
      <c r="U326" s="17">
        <v>6.2956301283455599E-2</v>
      </c>
      <c r="V326" s="17">
        <v>7.7387628364050304E-2</v>
      </c>
      <c r="W326" s="17">
        <v>7.3028487949279505E-2</v>
      </c>
      <c r="X326" s="17"/>
      <c r="Y326" s="17">
        <v>4.9520551358858897E-2</v>
      </c>
      <c r="Z326" s="17">
        <v>8.1845327559419104E-2</v>
      </c>
      <c r="AA326" s="17">
        <v>0.13387495288317899</v>
      </c>
      <c r="AB326" s="17">
        <v>0</v>
      </c>
      <c r="AC326" s="17">
        <v>0.149488857374941</v>
      </c>
      <c r="AD326" s="17">
        <v>0</v>
      </c>
      <c r="AE326" s="17"/>
      <c r="AF326" s="17" t="s">
        <v>63</v>
      </c>
      <c r="AG326" s="17"/>
      <c r="AH326" s="17">
        <v>7.4560681375061305E-2</v>
      </c>
      <c r="AI326" s="17"/>
      <c r="AJ326" s="17">
        <v>0.10084175795902001</v>
      </c>
      <c r="AK326" s="17">
        <v>2.2415634329903001E-2</v>
      </c>
      <c r="AL326" s="17">
        <v>0.13464167727627299</v>
      </c>
      <c r="AM326" s="17">
        <v>0.107080987670056</v>
      </c>
      <c r="AN326" s="17">
        <v>0</v>
      </c>
      <c r="AO326" s="17">
        <v>0</v>
      </c>
      <c r="AP326" s="17">
        <v>0.10495181600145601</v>
      </c>
      <c r="AQ326" s="17">
        <v>0</v>
      </c>
    </row>
    <row r="327" spans="2:43"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row>
    <row r="328" spans="2:43" x14ac:dyDescent="0.35">
      <c r="B328" s="6" t="s">
        <v>164</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row>
    <row r="329" spans="2:43" x14ac:dyDescent="0.35">
      <c r="B329" s="24" t="s">
        <v>154</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row>
    <row r="330" spans="2:43" x14ac:dyDescent="0.35">
      <c r="B330" t="s">
        <v>135</v>
      </c>
      <c r="C330" s="17">
        <v>7.7789530658149197E-2</v>
      </c>
      <c r="D330" s="17">
        <v>6.6859467993389696E-2</v>
      </c>
      <c r="E330" s="17">
        <v>9.5439580133743304E-2</v>
      </c>
      <c r="F330" s="17"/>
      <c r="G330" s="17">
        <v>0.169954038557321</v>
      </c>
      <c r="H330" s="17">
        <v>0.124384142025846</v>
      </c>
      <c r="I330" s="17">
        <v>9.78194442329237E-2</v>
      </c>
      <c r="J330" s="17">
        <v>1.7069146605145601E-2</v>
      </c>
      <c r="K330" s="17">
        <v>7.4149999251991505E-2</v>
      </c>
      <c r="L330" s="17">
        <v>0</v>
      </c>
      <c r="M330" s="17"/>
      <c r="N330" s="17">
        <v>0.194836504431458</v>
      </c>
      <c r="O330" s="17">
        <v>0.10208997352628101</v>
      </c>
      <c r="P330" s="17">
        <v>8.2666408928385199E-2</v>
      </c>
      <c r="Q330" s="17">
        <v>3.6400893343616299E-2</v>
      </c>
      <c r="R330" s="17">
        <v>6.8825735213106101E-2</v>
      </c>
      <c r="S330" s="17"/>
      <c r="T330" s="17">
        <v>0.11223600859210101</v>
      </c>
      <c r="U330" s="17">
        <v>0.126399766761082</v>
      </c>
      <c r="V330" s="17">
        <v>2.27306181715561E-2</v>
      </c>
      <c r="W330" s="17">
        <v>5.12696890816461E-2</v>
      </c>
      <c r="X330" s="17"/>
      <c r="Y330" s="17">
        <v>8.6065704635403695E-2</v>
      </c>
      <c r="Z330" s="17">
        <v>7.4757704629287297E-2</v>
      </c>
      <c r="AA330" s="17">
        <v>3.8402429232665E-2</v>
      </c>
      <c r="AB330" s="17">
        <v>4.4536369412572802E-2</v>
      </c>
      <c r="AC330" s="17">
        <v>0.12598125863652099</v>
      </c>
      <c r="AD330" s="17">
        <v>0.298606015398102</v>
      </c>
      <c r="AE330" s="17"/>
      <c r="AF330" s="17" t="s">
        <v>63</v>
      </c>
      <c r="AG330" s="17"/>
      <c r="AH330" s="17">
        <v>7.4335869359436701E-2</v>
      </c>
      <c r="AI330" s="17"/>
      <c r="AJ330" s="17">
        <v>0.117007984204724</v>
      </c>
      <c r="AK330" s="17">
        <v>1.84190458598507E-2</v>
      </c>
      <c r="AL330" s="17">
        <v>5.18581359254877E-2</v>
      </c>
      <c r="AM330" s="17">
        <v>2.0994298490448201E-2</v>
      </c>
      <c r="AN330" s="17">
        <v>0.364722549281074</v>
      </c>
      <c r="AO330" s="17">
        <v>7.7140253883060395E-2</v>
      </c>
      <c r="AP330" s="17">
        <v>6.49172683974924E-2</v>
      </c>
      <c r="AQ330" s="17">
        <v>0.114370824559694</v>
      </c>
    </row>
    <row r="331" spans="2:43" x14ac:dyDescent="0.35">
      <c r="B331" t="s">
        <v>136</v>
      </c>
      <c r="C331" s="17">
        <v>0.14775920963610201</v>
      </c>
      <c r="D331" s="17">
        <v>0.17164583923411</v>
      </c>
      <c r="E331" s="17">
        <v>0.10918667742461299</v>
      </c>
      <c r="F331" s="17"/>
      <c r="G331" s="17">
        <v>0.137067343243365</v>
      </c>
      <c r="H331" s="17">
        <v>0.15185227293343501</v>
      </c>
      <c r="I331" s="17">
        <v>0.27931067619840599</v>
      </c>
      <c r="J331" s="17">
        <v>8.5950556063955005E-2</v>
      </c>
      <c r="K331" s="17">
        <v>0.14715503137987901</v>
      </c>
      <c r="L331" s="17">
        <v>5.6874051636732002E-2</v>
      </c>
      <c r="M331" s="17"/>
      <c r="N331" s="17">
        <v>0.10466493862076499</v>
      </c>
      <c r="O331" s="17">
        <v>0.141649881374278</v>
      </c>
      <c r="P331" s="17">
        <v>0.12516287300034001</v>
      </c>
      <c r="Q331" s="17">
        <v>0.17127110299836601</v>
      </c>
      <c r="R331" s="17">
        <v>0.15310151935650801</v>
      </c>
      <c r="S331" s="17"/>
      <c r="T331" s="17">
        <v>0.155774597423844</v>
      </c>
      <c r="U331" s="17">
        <v>0.11446157155639999</v>
      </c>
      <c r="V331" s="17">
        <v>0.17339633237435001</v>
      </c>
      <c r="W331" s="17">
        <v>0.18116042372723101</v>
      </c>
      <c r="X331" s="17"/>
      <c r="Y331" s="17">
        <v>0.188769051187124</v>
      </c>
      <c r="Z331" s="17">
        <v>0.136376296160021</v>
      </c>
      <c r="AA331" s="17">
        <v>5.0274326909354003E-2</v>
      </c>
      <c r="AB331" s="17">
        <v>9.2142083570208894E-2</v>
      </c>
      <c r="AC331" s="17">
        <v>0.153356563607564</v>
      </c>
      <c r="AD331" s="17">
        <v>0</v>
      </c>
      <c r="AE331" s="17"/>
      <c r="AF331" s="17" t="s">
        <v>63</v>
      </c>
      <c r="AG331" s="17"/>
      <c r="AH331" s="17">
        <v>0.13503173411619701</v>
      </c>
      <c r="AI331" s="17"/>
      <c r="AJ331" s="17">
        <v>0.19419178926070099</v>
      </c>
      <c r="AK331" s="17">
        <v>4.5769314234068798E-2</v>
      </c>
      <c r="AL331" s="17">
        <v>0.115136929967559</v>
      </c>
      <c r="AM331" s="17">
        <v>0.155863358186109</v>
      </c>
      <c r="AN331" s="17">
        <v>0</v>
      </c>
      <c r="AO331" s="17">
        <v>0.23259991081974599</v>
      </c>
      <c r="AP331" s="17">
        <v>0.149057325026722</v>
      </c>
      <c r="AQ331" s="17">
        <v>0.258294636150942</v>
      </c>
    </row>
    <row r="332" spans="2:43" x14ac:dyDescent="0.35">
      <c r="B332" t="s">
        <v>137</v>
      </c>
      <c r="C332" s="17">
        <v>0.21937950269343701</v>
      </c>
      <c r="D332" s="17">
        <v>0.20693312892120999</v>
      </c>
      <c r="E332" s="17">
        <v>0.239478116910885</v>
      </c>
      <c r="F332" s="17"/>
      <c r="G332" s="17">
        <v>0.255664755788651</v>
      </c>
      <c r="H332" s="17">
        <v>0.194772808514551</v>
      </c>
      <c r="I332" s="17">
        <v>0.166834265572505</v>
      </c>
      <c r="J332" s="17">
        <v>0.14620282441753499</v>
      </c>
      <c r="K332" s="17">
        <v>0.31936072979396801</v>
      </c>
      <c r="L332" s="17">
        <v>0.28358427472927</v>
      </c>
      <c r="M332" s="17"/>
      <c r="N332" s="17">
        <v>0.203618333112774</v>
      </c>
      <c r="O332" s="17">
        <v>0.193633018375344</v>
      </c>
      <c r="P332" s="17">
        <v>0.221966853390001</v>
      </c>
      <c r="Q332" s="17">
        <v>0.236566713662126</v>
      </c>
      <c r="R332" s="17">
        <v>0.24418012420964799</v>
      </c>
      <c r="S332" s="17"/>
      <c r="T332" s="17">
        <v>0.244466452419796</v>
      </c>
      <c r="U332" s="17">
        <v>0.22502463762868699</v>
      </c>
      <c r="V332" s="17">
        <v>0.16649648282054</v>
      </c>
      <c r="W332" s="17">
        <v>0.23722175979854199</v>
      </c>
      <c r="X332" s="17"/>
      <c r="Y332" s="17">
        <v>0.20712563015945701</v>
      </c>
      <c r="Z332" s="17">
        <v>0.26691835219186999</v>
      </c>
      <c r="AA332" s="17">
        <v>0.29539538797235598</v>
      </c>
      <c r="AB332" s="17">
        <v>0.196612703017851</v>
      </c>
      <c r="AC332" s="17">
        <v>5.7806952875793398E-2</v>
      </c>
      <c r="AD332" s="17">
        <v>0.32343569629288299</v>
      </c>
      <c r="AE332" s="17"/>
      <c r="AF332" s="17" t="s">
        <v>63</v>
      </c>
      <c r="AG332" s="17"/>
      <c r="AH332" s="17">
        <v>0.221229375458425</v>
      </c>
      <c r="AI332" s="17"/>
      <c r="AJ332" s="17">
        <v>0.230401239640216</v>
      </c>
      <c r="AK332" s="17">
        <v>0.25326118391976699</v>
      </c>
      <c r="AL332" s="17">
        <v>0.18438192655640201</v>
      </c>
      <c r="AM332" s="17">
        <v>0.20207329082279801</v>
      </c>
      <c r="AN332" s="17">
        <v>0.27697675669803901</v>
      </c>
      <c r="AO332" s="17">
        <v>0.16326901555835399</v>
      </c>
      <c r="AP332" s="17">
        <v>0.20295131479662601</v>
      </c>
      <c r="AQ332" s="17">
        <v>0.26284270135551502</v>
      </c>
    </row>
    <row r="333" spans="2:43" x14ac:dyDescent="0.35">
      <c r="B333" t="s">
        <v>138</v>
      </c>
      <c r="C333" s="17">
        <v>0.285468198781059</v>
      </c>
      <c r="D333" s="17">
        <v>0.29502551238828201</v>
      </c>
      <c r="E333" s="17">
        <v>0.27003488762858602</v>
      </c>
      <c r="F333" s="17"/>
      <c r="G333" s="17">
        <v>0.32660313123623402</v>
      </c>
      <c r="H333" s="17">
        <v>0.28170625173924102</v>
      </c>
      <c r="I333" s="17">
        <v>0.241102841164332</v>
      </c>
      <c r="J333" s="17">
        <v>0.41317861845895199</v>
      </c>
      <c r="K333" s="17">
        <v>0.16982675073709</v>
      </c>
      <c r="L333" s="17">
        <v>0.28944180290155302</v>
      </c>
      <c r="M333" s="17"/>
      <c r="N333" s="17">
        <v>0.38287136169474201</v>
      </c>
      <c r="O333" s="17">
        <v>0.31823358808917701</v>
      </c>
      <c r="P333" s="17">
        <v>0.21818535946856699</v>
      </c>
      <c r="Q333" s="17">
        <v>0.288431789370793</v>
      </c>
      <c r="R333" s="17">
        <v>0.26420028224756098</v>
      </c>
      <c r="S333" s="17"/>
      <c r="T333" s="17">
        <v>0.24282020404361901</v>
      </c>
      <c r="U333" s="17">
        <v>0.27077078902330398</v>
      </c>
      <c r="V333" s="17">
        <v>0.35976766968733997</v>
      </c>
      <c r="W333" s="17">
        <v>0.24667817211991699</v>
      </c>
      <c r="X333" s="17"/>
      <c r="Y333" s="17">
        <v>0.29712976085612802</v>
      </c>
      <c r="Z333" s="17">
        <v>0.232684247575069</v>
      </c>
      <c r="AA333" s="17">
        <v>0.240779350093242</v>
      </c>
      <c r="AB333" s="17">
        <v>0.21977395966207799</v>
      </c>
      <c r="AC333" s="17">
        <v>0.46656785822623997</v>
      </c>
      <c r="AD333" s="17">
        <v>0.37795828830901501</v>
      </c>
      <c r="AE333" s="17"/>
      <c r="AF333" s="17" t="s">
        <v>63</v>
      </c>
      <c r="AG333" s="17"/>
      <c r="AH333" s="17">
        <v>0.29110510134769502</v>
      </c>
      <c r="AI333" s="17"/>
      <c r="AJ333" s="17">
        <v>0.221851010367907</v>
      </c>
      <c r="AK333" s="17">
        <v>0.35610139417452502</v>
      </c>
      <c r="AL333" s="17">
        <v>0.37909252673863703</v>
      </c>
      <c r="AM333" s="17">
        <v>0.330291004603604</v>
      </c>
      <c r="AN333" s="17">
        <v>0.28378291688857199</v>
      </c>
      <c r="AO333" s="17">
        <v>0.31618347217708398</v>
      </c>
      <c r="AP333" s="17">
        <v>0.158650910061683</v>
      </c>
      <c r="AQ333" s="17">
        <v>0.13260473502437001</v>
      </c>
    </row>
    <row r="334" spans="2:43" x14ac:dyDescent="0.35">
      <c r="B334" t="s">
        <v>139</v>
      </c>
      <c r="C334" s="17">
        <v>0.18580348533545399</v>
      </c>
      <c r="D334" s="17">
        <v>0.169636865642671</v>
      </c>
      <c r="E334" s="17">
        <v>0.21190961539001699</v>
      </c>
      <c r="F334" s="17"/>
      <c r="G334" s="17">
        <v>0.11071073117442801</v>
      </c>
      <c r="H334" s="17">
        <v>0.161064248235883</v>
      </c>
      <c r="I334" s="17">
        <v>0.16221929765367901</v>
      </c>
      <c r="J334" s="17">
        <v>0.225399112152462</v>
      </c>
      <c r="K334" s="17">
        <v>0.19255688866474099</v>
      </c>
      <c r="L334" s="17">
        <v>0.24561612076141001</v>
      </c>
      <c r="M334" s="17"/>
      <c r="N334" s="17">
        <v>0.114008862140261</v>
      </c>
      <c r="O334" s="17">
        <v>0.17257729260490401</v>
      </c>
      <c r="P334" s="17">
        <v>0.283853857242087</v>
      </c>
      <c r="Q334" s="17">
        <v>0.142044119348749</v>
      </c>
      <c r="R334" s="17">
        <v>0.19770459273643001</v>
      </c>
      <c r="S334" s="17"/>
      <c r="T334" s="17">
        <v>0.145082893156808</v>
      </c>
      <c r="U334" s="17">
        <v>0.17496545659092499</v>
      </c>
      <c r="V334" s="17">
        <v>0.21494049278741001</v>
      </c>
      <c r="W334" s="17">
        <v>0.21064146732338501</v>
      </c>
      <c r="X334" s="17"/>
      <c r="Y334" s="17">
        <v>0.16073653736912699</v>
      </c>
      <c r="Z334" s="17">
        <v>0.13382112331797499</v>
      </c>
      <c r="AA334" s="17">
        <v>0.24616821983312501</v>
      </c>
      <c r="AB334" s="17">
        <v>0.44693488433728901</v>
      </c>
      <c r="AC334" s="17">
        <v>4.6798509278940102E-2</v>
      </c>
      <c r="AD334" s="17">
        <v>0</v>
      </c>
      <c r="AE334" s="17"/>
      <c r="AF334" s="17" t="s">
        <v>63</v>
      </c>
      <c r="AG334" s="17"/>
      <c r="AH334" s="17">
        <v>0.19179540427616801</v>
      </c>
      <c r="AI334" s="17"/>
      <c r="AJ334" s="17">
        <v>0.13570621856743201</v>
      </c>
      <c r="AK334" s="17">
        <v>0.23160022500258701</v>
      </c>
      <c r="AL334" s="17">
        <v>0.111741018142023</v>
      </c>
      <c r="AM334" s="17">
        <v>0.21046109790129899</v>
      </c>
      <c r="AN334" s="17">
        <v>7.4517777132314306E-2</v>
      </c>
      <c r="AO334" s="17">
        <v>0.21080734756175701</v>
      </c>
      <c r="AP334" s="17">
        <v>0.31947136571602103</v>
      </c>
      <c r="AQ334" s="17">
        <v>0.231887102909479</v>
      </c>
    </row>
    <row r="335" spans="2:43" x14ac:dyDescent="0.35">
      <c r="B335" t="s">
        <v>60</v>
      </c>
      <c r="C335" s="17">
        <v>8.3800072895798994E-2</v>
      </c>
      <c r="D335" s="17">
        <v>8.9899185820336805E-2</v>
      </c>
      <c r="E335" s="17">
        <v>7.3951122512155895E-2</v>
      </c>
      <c r="F335" s="17"/>
      <c r="G335" s="17">
        <v>0</v>
      </c>
      <c r="H335" s="17">
        <v>8.6220276551043695E-2</v>
      </c>
      <c r="I335" s="17">
        <v>5.2713475178153599E-2</v>
      </c>
      <c r="J335" s="17">
        <v>0.112199742301951</v>
      </c>
      <c r="K335" s="17">
        <v>9.6950600172329898E-2</v>
      </c>
      <c r="L335" s="17">
        <v>0.12448374997103499</v>
      </c>
      <c r="M335" s="17"/>
      <c r="N335" s="17">
        <v>0</v>
      </c>
      <c r="O335" s="17">
        <v>7.1816246030016004E-2</v>
      </c>
      <c r="P335" s="17">
        <v>6.8164647970619496E-2</v>
      </c>
      <c r="Q335" s="17">
        <v>0.12528538127635</v>
      </c>
      <c r="R335" s="17">
        <v>7.1987746236747099E-2</v>
      </c>
      <c r="S335" s="17"/>
      <c r="T335" s="17">
        <v>9.9619844363831506E-2</v>
      </c>
      <c r="U335" s="17">
        <v>8.8377778439602594E-2</v>
      </c>
      <c r="V335" s="17">
        <v>6.2668404158802704E-2</v>
      </c>
      <c r="W335" s="17">
        <v>7.3028487949279505E-2</v>
      </c>
      <c r="X335" s="17"/>
      <c r="Y335" s="17">
        <v>6.01733157927603E-2</v>
      </c>
      <c r="Z335" s="17">
        <v>0.15544227612577799</v>
      </c>
      <c r="AA335" s="17">
        <v>0.12898028595925801</v>
      </c>
      <c r="AB335" s="17">
        <v>0</v>
      </c>
      <c r="AC335" s="17">
        <v>0.149488857374941</v>
      </c>
      <c r="AD335" s="17">
        <v>0</v>
      </c>
      <c r="AE335" s="17"/>
      <c r="AF335" s="17" t="s">
        <v>63</v>
      </c>
      <c r="AG335" s="17"/>
      <c r="AH335" s="17">
        <v>8.6502515442078598E-2</v>
      </c>
      <c r="AI335" s="17"/>
      <c r="AJ335" s="17">
        <v>0.10084175795902001</v>
      </c>
      <c r="AK335" s="17">
        <v>9.4848836809201795E-2</v>
      </c>
      <c r="AL335" s="17">
        <v>0.157789462669891</v>
      </c>
      <c r="AM335" s="17">
        <v>8.0316949995741502E-2</v>
      </c>
      <c r="AN335" s="17">
        <v>0</v>
      </c>
      <c r="AO335" s="17">
        <v>0</v>
      </c>
      <c r="AP335" s="17">
        <v>0.10495181600145601</v>
      </c>
      <c r="AQ335" s="17">
        <v>0</v>
      </c>
    </row>
    <row r="336" spans="2:43"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row>
    <row r="337" spans="2:43" x14ac:dyDescent="0.35">
      <c r="B337" s="6" t="s">
        <v>165</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row>
    <row r="338" spans="2:43" x14ac:dyDescent="0.35">
      <c r="B338" s="24" t="s">
        <v>154</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row>
    <row r="339" spans="2:43" x14ac:dyDescent="0.35">
      <c r="B339" t="s">
        <v>135</v>
      </c>
      <c r="C339" s="17">
        <v>3.13548320663425E-2</v>
      </c>
      <c r="D339" s="17">
        <v>4.0668047485098099E-2</v>
      </c>
      <c r="E339" s="17">
        <v>1.63156947841849E-2</v>
      </c>
      <c r="F339" s="17"/>
      <c r="G339" s="17">
        <v>4.7509311460199002E-2</v>
      </c>
      <c r="H339" s="17">
        <v>7.2138778135747303E-2</v>
      </c>
      <c r="I339" s="17">
        <v>1.5622387208739199E-2</v>
      </c>
      <c r="J339" s="17">
        <v>4.0665073772330397E-2</v>
      </c>
      <c r="K339" s="17">
        <v>0</v>
      </c>
      <c r="L339" s="17">
        <v>0</v>
      </c>
      <c r="M339" s="17"/>
      <c r="N339" s="17">
        <v>0</v>
      </c>
      <c r="O339" s="17">
        <v>3.5712991864144103E-2</v>
      </c>
      <c r="P339" s="17">
        <v>5.8670352064225398E-2</v>
      </c>
      <c r="Q339" s="17">
        <v>0</v>
      </c>
      <c r="R339" s="17">
        <v>5.21855138011156E-2</v>
      </c>
      <c r="S339" s="17"/>
      <c r="T339" s="17">
        <v>3.7385299189562099E-2</v>
      </c>
      <c r="U339" s="17">
        <v>3.67698080953432E-2</v>
      </c>
      <c r="V339" s="17">
        <v>0</v>
      </c>
      <c r="W339" s="17">
        <v>5.6477977296102599E-2</v>
      </c>
      <c r="X339" s="17"/>
      <c r="Y339" s="17">
        <v>3.4774488656456201E-2</v>
      </c>
      <c r="Z339" s="17">
        <v>0</v>
      </c>
      <c r="AA339" s="17">
        <v>0</v>
      </c>
      <c r="AB339" s="17">
        <v>4.4536369412572802E-2</v>
      </c>
      <c r="AC339" s="17">
        <v>0.13272139804500399</v>
      </c>
      <c r="AD339" s="17">
        <v>0</v>
      </c>
      <c r="AE339" s="17"/>
      <c r="AF339" s="17" t="s">
        <v>63</v>
      </c>
      <c r="AG339" s="17"/>
      <c r="AH339" s="17">
        <v>2.9237620614645E-2</v>
      </c>
      <c r="AI339" s="17"/>
      <c r="AJ339" s="17">
        <v>5.4960042380525598E-2</v>
      </c>
      <c r="AK339" s="17">
        <v>3.5813855390726998E-2</v>
      </c>
      <c r="AL339" s="17">
        <v>2.87103505318697E-2</v>
      </c>
      <c r="AM339" s="17">
        <v>0</v>
      </c>
      <c r="AN339" s="17">
        <v>7.4517777132314306E-2</v>
      </c>
      <c r="AO339" s="17">
        <v>0</v>
      </c>
      <c r="AP339" s="17">
        <v>6.49172683974924E-2</v>
      </c>
      <c r="AQ339" s="17">
        <v>0</v>
      </c>
    </row>
    <row r="340" spans="2:43" x14ac:dyDescent="0.35">
      <c r="B340" t="s">
        <v>136</v>
      </c>
      <c r="C340" s="17">
        <v>0.120169554500187</v>
      </c>
      <c r="D340" s="17">
        <v>0.15241834665870299</v>
      </c>
      <c r="E340" s="17">
        <v>6.80936611971108E-2</v>
      </c>
      <c r="F340" s="17"/>
      <c r="G340" s="17">
        <v>0.25250683557285802</v>
      </c>
      <c r="H340" s="17">
        <v>0.14504448123140101</v>
      </c>
      <c r="I340" s="17">
        <v>9.7021131892449805E-2</v>
      </c>
      <c r="J340" s="17">
        <v>3.2959825617820501E-2</v>
      </c>
      <c r="K340" s="17">
        <v>0.22499608034808899</v>
      </c>
      <c r="L340" s="17">
        <v>3.4338650858093601E-2</v>
      </c>
      <c r="M340" s="17"/>
      <c r="N340" s="17">
        <v>0.10466493862076499</v>
      </c>
      <c r="O340" s="17">
        <v>0.106468943034167</v>
      </c>
      <c r="P340" s="17">
        <v>5.4771340169215303E-2</v>
      </c>
      <c r="Q340" s="17">
        <v>0.15250534203312199</v>
      </c>
      <c r="R340" s="17">
        <v>0.16566997094882099</v>
      </c>
      <c r="S340" s="17"/>
      <c r="T340" s="17">
        <v>0.17382308738805</v>
      </c>
      <c r="U340" s="17">
        <v>9.9824348723696596E-2</v>
      </c>
      <c r="V340" s="17">
        <v>0.10054730232872</v>
      </c>
      <c r="W340" s="17">
        <v>0.13700376548826801</v>
      </c>
      <c r="X340" s="17"/>
      <c r="Y340" s="17">
        <v>0.14339783410463999</v>
      </c>
      <c r="Z340" s="17">
        <v>0.23711624067937401</v>
      </c>
      <c r="AA340" s="17">
        <v>6.6080167382204305E-2</v>
      </c>
      <c r="AB340" s="17">
        <v>4.7257975199999101E-2</v>
      </c>
      <c r="AC340" s="17">
        <v>0</v>
      </c>
      <c r="AD340" s="17">
        <v>0</v>
      </c>
      <c r="AE340" s="17"/>
      <c r="AF340" s="17" t="s">
        <v>63</v>
      </c>
      <c r="AG340" s="17"/>
      <c r="AH340" s="17">
        <v>9.8493611980558102E-2</v>
      </c>
      <c r="AI340" s="17"/>
      <c r="AJ340" s="17">
        <v>0.124106589271938</v>
      </c>
      <c r="AK340" s="17">
        <v>8.7770283324729206E-2</v>
      </c>
      <c r="AL340" s="17">
        <v>0.10676855137712001</v>
      </c>
      <c r="AM340" s="17">
        <v>0.17278290875947599</v>
      </c>
      <c r="AN340" s="17">
        <v>6.8799842969310798E-2</v>
      </c>
      <c r="AO340" s="17">
        <v>0.19139618515071399</v>
      </c>
      <c r="AP340" s="17">
        <v>0</v>
      </c>
      <c r="AQ340" s="17">
        <v>0.150283682475989</v>
      </c>
    </row>
    <row r="341" spans="2:43" x14ac:dyDescent="0.35">
      <c r="B341" t="s">
        <v>137</v>
      </c>
      <c r="C341" s="17">
        <v>0.225348735402608</v>
      </c>
      <c r="D341" s="17">
        <v>0.22084498846383799</v>
      </c>
      <c r="E341" s="17">
        <v>0.23262146189402599</v>
      </c>
      <c r="F341" s="17"/>
      <c r="G341" s="17">
        <v>0.161866101546812</v>
      </c>
      <c r="H341" s="17">
        <v>0.22838698273715399</v>
      </c>
      <c r="I341" s="17">
        <v>0.27923309434412802</v>
      </c>
      <c r="J341" s="17">
        <v>0.17444855711313401</v>
      </c>
      <c r="K341" s="17">
        <v>0.218497525654338</v>
      </c>
      <c r="L341" s="17">
        <v>0.25173029050074502</v>
      </c>
      <c r="M341" s="17"/>
      <c r="N341" s="17">
        <v>0.28895046362565102</v>
      </c>
      <c r="O341" s="17">
        <v>0.27760229146035797</v>
      </c>
      <c r="P341" s="17">
        <v>0.220948303226221</v>
      </c>
      <c r="Q341" s="17">
        <v>0.230175428983523</v>
      </c>
      <c r="R341" s="17">
        <v>0.101944204840791</v>
      </c>
      <c r="S341" s="17"/>
      <c r="T341" s="17">
        <v>0.23489334406093801</v>
      </c>
      <c r="U341" s="17">
        <v>0.24913030919281001</v>
      </c>
      <c r="V341" s="17">
        <v>0.15718219183842899</v>
      </c>
      <c r="W341" s="17">
        <v>0.25793367302282999</v>
      </c>
      <c r="X341" s="17"/>
      <c r="Y341" s="17">
        <v>0.21502332836518601</v>
      </c>
      <c r="Z341" s="17">
        <v>0.156681160608063</v>
      </c>
      <c r="AA341" s="17">
        <v>0.28159726049721101</v>
      </c>
      <c r="AB341" s="17">
        <v>0.231279342720971</v>
      </c>
      <c r="AC341" s="17">
        <v>0.24732621223878601</v>
      </c>
      <c r="AD341" s="17">
        <v>0.298606015398102</v>
      </c>
      <c r="AE341" s="17"/>
      <c r="AF341" s="17" t="s">
        <v>63</v>
      </c>
      <c r="AG341" s="17"/>
      <c r="AH341" s="17">
        <v>0.232615936841198</v>
      </c>
      <c r="AI341" s="17"/>
      <c r="AJ341" s="17">
        <v>0.167275466555981</v>
      </c>
      <c r="AK341" s="17">
        <v>0.234939283277876</v>
      </c>
      <c r="AL341" s="17">
        <v>0.31696410834624</v>
      </c>
      <c r="AM341" s="17">
        <v>0.24127459336865301</v>
      </c>
      <c r="AN341" s="17">
        <v>0.23475230868831101</v>
      </c>
      <c r="AO341" s="17">
        <v>0.20473482907654</v>
      </c>
      <c r="AP341" s="17">
        <v>0.155778466382782</v>
      </c>
      <c r="AQ341" s="17">
        <v>0.26920257224025601</v>
      </c>
    </row>
    <row r="342" spans="2:43" x14ac:dyDescent="0.35">
      <c r="B342" t="s">
        <v>138</v>
      </c>
      <c r="C342" s="17">
        <v>0.33013833239275803</v>
      </c>
      <c r="D342" s="17">
        <v>0.30718205239874802</v>
      </c>
      <c r="E342" s="17">
        <v>0.36720852037770302</v>
      </c>
      <c r="F342" s="17"/>
      <c r="G342" s="17">
        <v>0.39225336515777898</v>
      </c>
      <c r="H342" s="17">
        <v>0.28791095975194397</v>
      </c>
      <c r="I342" s="17">
        <v>0.36057233287561902</v>
      </c>
      <c r="J342" s="17">
        <v>0.40751238030238401</v>
      </c>
      <c r="K342" s="17">
        <v>0.26168172353646502</v>
      </c>
      <c r="L342" s="17">
        <v>0.29959148941525099</v>
      </c>
      <c r="M342" s="17"/>
      <c r="N342" s="17">
        <v>0.52495953798922201</v>
      </c>
      <c r="O342" s="17">
        <v>0.30916956461704298</v>
      </c>
      <c r="P342" s="17">
        <v>0.31065997043785598</v>
      </c>
      <c r="Q342" s="17">
        <v>0.31226985618625802</v>
      </c>
      <c r="R342" s="17">
        <v>0.385563027820154</v>
      </c>
      <c r="S342" s="17"/>
      <c r="T342" s="17">
        <v>0.23417545204165399</v>
      </c>
      <c r="U342" s="17">
        <v>0.33393126623114</v>
      </c>
      <c r="V342" s="17">
        <v>0.42387589950920102</v>
      </c>
      <c r="W342" s="17">
        <v>0.31965634769824303</v>
      </c>
      <c r="X342" s="17"/>
      <c r="Y342" s="17">
        <v>0.37382227970551202</v>
      </c>
      <c r="Z342" s="17">
        <v>0.25106189323955502</v>
      </c>
      <c r="AA342" s="17">
        <v>0.25006048923136198</v>
      </c>
      <c r="AB342" s="17">
        <v>0.229991428329168</v>
      </c>
      <c r="AC342" s="17">
        <v>0.32049675554393903</v>
      </c>
      <c r="AD342" s="17">
        <v>0.70139398460189795</v>
      </c>
      <c r="AE342" s="17"/>
      <c r="AF342" s="17" t="s">
        <v>63</v>
      </c>
      <c r="AG342" s="17"/>
      <c r="AH342" s="17">
        <v>0.337215788236362</v>
      </c>
      <c r="AI342" s="17"/>
      <c r="AJ342" s="17">
        <v>0.382264240157345</v>
      </c>
      <c r="AK342" s="17">
        <v>0.283776546482428</v>
      </c>
      <c r="AL342" s="17">
        <v>0.26492318163984802</v>
      </c>
      <c r="AM342" s="17">
        <v>0.34656563414178299</v>
      </c>
      <c r="AN342" s="17">
        <v>0.41746417696990001</v>
      </c>
      <c r="AO342" s="17">
        <v>0.43290269108096002</v>
      </c>
      <c r="AP342" s="17">
        <v>0.26693275961701202</v>
      </c>
      <c r="AQ342" s="17">
        <v>0.24061568869932301</v>
      </c>
    </row>
    <row r="343" spans="2:43" x14ac:dyDescent="0.35">
      <c r="B343" t="s">
        <v>139</v>
      </c>
      <c r="C343" s="17">
        <v>0.20035521381604399</v>
      </c>
      <c r="D343" s="17">
        <v>0.18195813037865399</v>
      </c>
      <c r="E343" s="17">
        <v>0.230063134331769</v>
      </c>
      <c r="F343" s="17"/>
      <c r="G343" s="17">
        <v>0.14586438626235201</v>
      </c>
      <c r="H343" s="17">
        <v>0.18029852159271001</v>
      </c>
      <c r="I343" s="17">
        <v>0.15385760212730601</v>
      </c>
      <c r="J343" s="17">
        <v>0.23221442089238001</v>
      </c>
      <c r="K343" s="17">
        <v>0.22209067980837199</v>
      </c>
      <c r="L343" s="17">
        <v>0.26355386334017</v>
      </c>
      <c r="M343" s="17"/>
      <c r="N343" s="17">
        <v>8.1425059764361804E-2</v>
      </c>
      <c r="O343" s="17">
        <v>0.186235687828993</v>
      </c>
      <c r="P343" s="17">
        <v>0.286785386131863</v>
      </c>
      <c r="Q343" s="17">
        <v>0.164216850435391</v>
      </c>
      <c r="R343" s="17">
        <v>0.222649536352372</v>
      </c>
      <c r="S343" s="17"/>
      <c r="T343" s="17">
        <v>0.23730840115545801</v>
      </c>
      <c r="U343" s="17">
        <v>0.19196648931740801</v>
      </c>
      <c r="V343" s="17">
        <v>0.214051240952153</v>
      </c>
      <c r="W343" s="17">
        <v>0.15589974854527699</v>
      </c>
      <c r="X343" s="17"/>
      <c r="Y343" s="17">
        <v>0.15941018995438999</v>
      </c>
      <c r="Z343" s="17">
        <v>0.199698429347231</v>
      </c>
      <c r="AA343" s="17">
        <v>0.26838713000604397</v>
      </c>
      <c r="AB343" s="17">
        <v>0.44693488433728901</v>
      </c>
      <c r="AC343" s="17">
        <v>0.14996677679733</v>
      </c>
      <c r="AD343" s="17">
        <v>0</v>
      </c>
      <c r="AE343" s="17"/>
      <c r="AF343" s="17" t="s">
        <v>63</v>
      </c>
      <c r="AG343" s="17"/>
      <c r="AH343" s="17">
        <v>0.206816406932889</v>
      </c>
      <c r="AI343" s="17"/>
      <c r="AJ343" s="17">
        <v>0.17055190367518999</v>
      </c>
      <c r="AK343" s="17">
        <v>0.282696502781075</v>
      </c>
      <c r="AL343" s="17">
        <v>0.12484434543503101</v>
      </c>
      <c r="AM343" s="17">
        <v>0.13229587606003201</v>
      </c>
      <c r="AN343" s="17">
        <v>0.20446589424016401</v>
      </c>
      <c r="AO343" s="17">
        <v>0.17096629469178601</v>
      </c>
      <c r="AP343" s="17">
        <v>0.40741968960125802</v>
      </c>
      <c r="AQ343" s="17">
        <v>0.231887102909479</v>
      </c>
    </row>
    <row r="344" spans="2:43" x14ac:dyDescent="0.35">
      <c r="B344" t="s">
        <v>60</v>
      </c>
      <c r="C344" s="17">
        <v>9.2633331822060294E-2</v>
      </c>
      <c r="D344" s="17">
        <v>9.69284346149588E-2</v>
      </c>
      <c r="E344" s="17">
        <v>8.5697527415206906E-2</v>
      </c>
      <c r="F344" s="17"/>
      <c r="G344" s="17">
        <v>0</v>
      </c>
      <c r="H344" s="17">
        <v>8.6220276551043695E-2</v>
      </c>
      <c r="I344" s="17">
        <v>9.36934515517579E-2</v>
      </c>
      <c r="J344" s="17">
        <v>0.112199742301951</v>
      </c>
      <c r="K344" s="17">
        <v>7.27339906527361E-2</v>
      </c>
      <c r="L344" s="17">
        <v>0.150785705885741</v>
      </c>
      <c r="M344" s="17"/>
      <c r="N344" s="17">
        <v>0</v>
      </c>
      <c r="O344" s="17">
        <v>8.4810521195295696E-2</v>
      </c>
      <c r="P344" s="17">
        <v>6.8164647970619496E-2</v>
      </c>
      <c r="Q344" s="17">
        <v>0.14083252236170599</v>
      </c>
      <c r="R344" s="17">
        <v>7.1987746236747099E-2</v>
      </c>
      <c r="S344" s="17"/>
      <c r="T344" s="17">
        <v>8.2414416164338103E-2</v>
      </c>
      <c r="U344" s="17">
        <v>8.8377778439602594E-2</v>
      </c>
      <c r="V344" s="17">
        <v>0.10434336537149699</v>
      </c>
      <c r="W344" s="17">
        <v>7.3028487949279505E-2</v>
      </c>
      <c r="X344" s="17"/>
      <c r="Y344" s="17">
        <v>7.3571879213816402E-2</v>
      </c>
      <c r="Z344" s="17">
        <v>0.15544227612577799</v>
      </c>
      <c r="AA344" s="17">
        <v>0.13387495288317899</v>
      </c>
      <c r="AB344" s="17">
        <v>0</v>
      </c>
      <c r="AC344" s="17">
        <v>0.149488857374941</v>
      </c>
      <c r="AD344" s="17">
        <v>0</v>
      </c>
      <c r="AE344" s="17"/>
      <c r="AF344" s="17" t="s">
        <v>63</v>
      </c>
      <c r="AG344" s="17"/>
      <c r="AH344" s="17">
        <v>9.5620635394347606E-2</v>
      </c>
      <c r="AI344" s="17"/>
      <c r="AJ344" s="17">
        <v>0.10084175795902001</v>
      </c>
      <c r="AK344" s="17">
        <v>7.5003528743164793E-2</v>
      </c>
      <c r="AL344" s="17">
        <v>0.157789462669891</v>
      </c>
      <c r="AM344" s="17">
        <v>0.107080987670056</v>
      </c>
      <c r="AN344" s="17">
        <v>0</v>
      </c>
      <c r="AO344" s="17">
        <v>0</v>
      </c>
      <c r="AP344" s="17">
        <v>0.10495181600145601</v>
      </c>
      <c r="AQ344" s="17">
        <v>0.108010953674953</v>
      </c>
    </row>
    <row r="345" spans="2:43"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row>
    <row r="346" spans="2:43" x14ac:dyDescent="0.35">
      <c r="B346" s="6" t="s">
        <v>172</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row>
    <row r="347" spans="2:43" x14ac:dyDescent="0.35">
      <c r="B347" s="24" t="s">
        <v>122</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row>
    <row r="348" spans="2:43" x14ac:dyDescent="0.35">
      <c r="B348" t="s">
        <v>169</v>
      </c>
      <c r="C348" s="17">
        <v>0.652404070134322</v>
      </c>
      <c r="D348" s="17">
        <v>0.65364764348593696</v>
      </c>
      <c r="E348" s="17">
        <v>0.65112832706199297</v>
      </c>
      <c r="F348" s="17"/>
      <c r="G348" s="17">
        <v>0.57173207571123597</v>
      </c>
      <c r="H348" s="17">
        <v>0.72968438354260801</v>
      </c>
      <c r="I348" s="17">
        <v>0.63822766451509405</v>
      </c>
      <c r="J348" s="17">
        <v>0.64925716981704595</v>
      </c>
      <c r="K348" s="17">
        <v>0.60994649084626096</v>
      </c>
      <c r="L348" s="17">
        <v>0.66504428857184195</v>
      </c>
      <c r="M348" s="17"/>
      <c r="N348" s="17">
        <v>0.54078015313434902</v>
      </c>
      <c r="O348" s="17">
        <v>0.64077306476831297</v>
      </c>
      <c r="P348" s="17">
        <v>0.71545994450007699</v>
      </c>
      <c r="Q348" s="17">
        <v>0.63483429859987195</v>
      </c>
      <c r="R348" s="17">
        <v>0.69139975373643403</v>
      </c>
      <c r="S348" s="17"/>
      <c r="T348" s="17">
        <v>0.64244396873056997</v>
      </c>
      <c r="U348" s="17">
        <v>0.66473348579563196</v>
      </c>
      <c r="V348" s="17">
        <v>0.67106607336987301</v>
      </c>
      <c r="W348" s="17">
        <v>0.61549521244504402</v>
      </c>
      <c r="X348" s="17"/>
      <c r="Y348" s="17">
        <v>0.671415404862023</v>
      </c>
      <c r="Z348" s="17">
        <v>0.73717061892855795</v>
      </c>
      <c r="AA348" s="17">
        <v>0.61420007800597898</v>
      </c>
      <c r="AB348" s="17">
        <v>0.66285617739671698</v>
      </c>
      <c r="AC348" s="17">
        <v>0.57228564345344302</v>
      </c>
      <c r="AD348" s="17">
        <v>0.49095354499586302</v>
      </c>
      <c r="AE348" s="17"/>
      <c r="AF348" s="17" t="s">
        <v>63</v>
      </c>
      <c r="AG348" s="17"/>
      <c r="AH348" s="17">
        <v>0.652404070134322</v>
      </c>
      <c r="AI348" s="17"/>
      <c r="AJ348" s="17">
        <v>0.61297052654508599</v>
      </c>
      <c r="AK348" s="17">
        <v>0.63290491238156299</v>
      </c>
      <c r="AL348" s="17">
        <v>0.661167016950439</v>
      </c>
      <c r="AM348" s="17">
        <v>0.71025538695360102</v>
      </c>
      <c r="AN348" s="17">
        <v>0.712295041577372</v>
      </c>
      <c r="AO348" s="17">
        <v>0.68132602870673997</v>
      </c>
      <c r="AP348" s="17">
        <v>0.54670910896065605</v>
      </c>
      <c r="AQ348" s="17">
        <v>0.77875284510908405</v>
      </c>
    </row>
    <row r="349" spans="2:43" x14ac:dyDescent="0.35">
      <c r="B349" t="s">
        <v>170</v>
      </c>
      <c r="C349" s="17">
        <v>0.347595929865678</v>
      </c>
      <c r="D349" s="17">
        <v>0.34635235651406299</v>
      </c>
      <c r="E349" s="17">
        <v>0.34887167293800703</v>
      </c>
      <c r="F349" s="17"/>
      <c r="G349" s="17">
        <v>0.42826792428876398</v>
      </c>
      <c r="H349" s="17">
        <v>0.27031561645739199</v>
      </c>
      <c r="I349" s="17">
        <v>0.361772335484906</v>
      </c>
      <c r="J349" s="17">
        <v>0.35074283018295399</v>
      </c>
      <c r="K349" s="17">
        <v>0.39005350915373899</v>
      </c>
      <c r="L349" s="17">
        <v>0.334955711428158</v>
      </c>
      <c r="M349" s="17"/>
      <c r="N349" s="17">
        <v>0.45921984686565098</v>
      </c>
      <c r="O349" s="17">
        <v>0.35922693523168697</v>
      </c>
      <c r="P349" s="17">
        <v>0.28454005549992401</v>
      </c>
      <c r="Q349" s="17">
        <v>0.365165701400128</v>
      </c>
      <c r="R349" s="17">
        <v>0.30860024626356602</v>
      </c>
      <c r="S349" s="17"/>
      <c r="T349" s="17">
        <v>0.35755603126942997</v>
      </c>
      <c r="U349" s="17">
        <v>0.33526651420436798</v>
      </c>
      <c r="V349" s="17">
        <v>0.32893392663012699</v>
      </c>
      <c r="W349" s="17">
        <v>0.38450478755495698</v>
      </c>
      <c r="X349" s="17"/>
      <c r="Y349" s="17">
        <v>0.328584595137977</v>
      </c>
      <c r="Z349" s="17">
        <v>0.26282938107144199</v>
      </c>
      <c r="AA349" s="17">
        <v>0.38579992199402102</v>
      </c>
      <c r="AB349" s="17">
        <v>0.33714382260328302</v>
      </c>
      <c r="AC349" s="17">
        <v>0.42771435654655698</v>
      </c>
      <c r="AD349" s="17">
        <v>0.50904645500413703</v>
      </c>
      <c r="AE349" s="17"/>
      <c r="AF349" s="17" t="s">
        <v>63</v>
      </c>
      <c r="AG349" s="17"/>
      <c r="AH349" s="17">
        <v>0.347595929865678</v>
      </c>
      <c r="AI349" s="17"/>
      <c r="AJ349" s="17">
        <v>0.38702947345491401</v>
      </c>
      <c r="AK349" s="17">
        <v>0.36709508761843701</v>
      </c>
      <c r="AL349" s="17">
        <v>0.338832983049561</v>
      </c>
      <c r="AM349" s="17">
        <v>0.28974461304639898</v>
      </c>
      <c r="AN349" s="17">
        <v>0.287704958422628</v>
      </c>
      <c r="AO349" s="17">
        <v>0.31867397129326003</v>
      </c>
      <c r="AP349" s="17">
        <v>0.453290891039344</v>
      </c>
      <c r="AQ349" s="17">
        <v>0.22124715489091601</v>
      </c>
    </row>
    <row r="350" spans="2:43" x14ac:dyDescent="0.35">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row>
    <row r="351" spans="2:43" x14ac:dyDescent="0.35">
      <c r="B351" s="6" t="s">
        <v>173</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row>
    <row r="352" spans="2:43" x14ac:dyDescent="0.35">
      <c r="B352" s="24" t="s">
        <v>122</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row>
    <row r="353" spans="2:43" x14ac:dyDescent="0.35">
      <c r="B353" t="s">
        <v>169</v>
      </c>
      <c r="C353" s="17">
        <v>0.69429440457383595</v>
      </c>
      <c r="D353" s="17">
        <v>0.67111374468574003</v>
      </c>
      <c r="E353" s="17">
        <v>0.71733169614928904</v>
      </c>
      <c r="F353" s="17"/>
      <c r="G353" s="17">
        <v>0.71791789528616301</v>
      </c>
      <c r="H353" s="17">
        <v>0.76519547339884397</v>
      </c>
      <c r="I353" s="17">
        <v>0.74594625662619796</v>
      </c>
      <c r="J353" s="17">
        <v>0.72123642543201905</v>
      </c>
      <c r="K353" s="17">
        <v>0.68662293231099703</v>
      </c>
      <c r="L353" s="17">
        <v>0.58553294722162597</v>
      </c>
      <c r="M353" s="17"/>
      <c r="N353" s="17">
        <v>0.65623370151882399</v>
      </c>
      <c r="O353" s="17">
        <v>0.67549803399278896</v>
      </c>
      <c r="P353" s="17">
        <v>0.70074357679802102</v>
      </c>
      <c r="Q353" s="17">
        <v>0.69772498385445503</v>
      </c>
      <c r="R353" s="17">
        <v>0.73472009280946904</v>
      </c>
      <c r="S353" s="17"/>
      <c r="T353" s="17">
        <v>0.66646978653482103</v>
      </c>
      <c r="U353" s="17">
        <v>0.68222742985126805</v>
      </c>
      <c r="V353" s="17">
        <v>0.73794884357353296</v>
      </c>
      <c r="W353" s="17">
        <v>0.67890148388925198</v>
      </c>
      <c r="X353" s="17"/>
      <c r="Y353" s="17">
        <v>0.74039265413126798</v>
      </c>
      <c r="Z353" s="17">
        <v>0.68634187904166599</v>
      </c>
      <c r="AA353" s="17">
        <v>0.59957895629481905</v>
      </c>
      <c r="AB353" s="17">
        <v>0.72346376629248699</v>
      </c>
      <c r="AC353" s="17">
        <v>0.74827123204658597</v>
      </c>
      <c r="AD353" s="17">
        <v>0.62205312247264699</v>
      </c>
      <c r="AE353" s="17"/>
      <c r="AF353" s="17" t="s">
        <v>63</v>
      </c>
      <c r="AG353" s="17"/>
      <c r="AH353" s="17">
        <v>0.69429440457383595</v>
      </c>
      <c r="AI353" s="17"/>
      <c r="AJ353" s="17">
        <v>0.695052073306203</v>
      </c>
      <c r="AK353" s="17">
        <v>0.72256717706832696</v>
      </c>
      <c r="AL353" s="17">
        <v>0.68676024759892895</v>
      </c>
      <c r="AM353" s="17">
        <v>0.68165035581565003</v>
      </c>
      <c r="AN353" s="17">
        <v>0.69581801643365404</v>
      </c>
      <c r="AO353" s="17">
        <v>0.73901510231878897</v>
      </c>
      <c r="AP353" s="17">
        <v>0.68536740521949902</v>
      </c>
      <c r="AQ353" s="17">
        <v>0.57509802318487901</v>
      </c>
    </row>
    <row r="354" spans="2:43" x14ac:dyDescent="0.35">
      <c r="B354" t="s">
        <v>170</v>
      </c>
      <c r="C354" s="17">
        <v>0.30570559542616399</v>
      </c>
      <c r="D354" s="17">
        <v>0.32888625531426002</v>
      </c>
      <c r="E354" s="17">
        <v>0.28266830385071101</v>
      </c>
      <c r="F354" s="17"/>
      <c r="G354" s="17">
        <v>0.28208210471383699</v>
      </c>
      <c r="H354" s="17">
        <v>0.234804526601157</v>
      </c>
      <c r="I354" s="17">
        <v>0.25405374337380199</v>
      </c>
      <c r="J354" s="17">
        <v>0.27876357456798101</v>
      </c>
      <c r="K354" s="17">
        <v>0.31337706768900297</v>
      </c>
      <c r="L354" s="17">
        <v>0.41446705277837398</v>
      </c>
      <c r="M354" s="17"/>
      <c r="N354" s="17">
        <v>0.34376629848117601</v>
      </c>
      <c r="O354" s="17">
        <v>0.32450196600721098</v>
      </c>
      <c r="P354" s="17">
        <v>0.29925642320197898</v>
      </c>
      <c r="Q354" s="17">
        <v>0.30227501614554497</v>
      </c>
      <c r="R354" s="17">
        <v>0.26527990719053102</v>
      </c>
      <c r="S354" s="17"/>
      <c r="T354" s="17">
        <v>0.33353021346517903</v>
      </c>
      <c r="U354" s="17">
        <v>0.317772570148732</v>
      </c>
      <c r="V354" s="17">
        <v>0.26205115642646698</v>
      </c>
      <c r="W354" s="17">
        <v>0.32109851611074802</v>
      </c>
      <c r="X354" s="17"/>
      <c r="Y354" s="17">
        <v>0.25960734586873202</v>
      </c>
      <c r="Z354" s="17">
        <v>0.31365812095833401</v>
      </c>
      <c r="AA354" s="17">
        <v>0.400421043705181</v>
      </c>
      <c r="AB354" s="17">
        <v>0.27653623370751401</v>
      </c>
      <c r="AC354" s="17">
        <v>0.25172876795341398</v>
      </c>
      <c r="AD354" s="17">
        <v>0.37794687752735301</v>
      </c>
      <c r="AE354" s="17"/>
      <c r="AF354" s="17" t="s">
        <v>63</v>
      </c>
      <c r="AG354" s="17"/>
      <c r="AH354" s="17">
        <v>0.30570559542616399</v>
      </c>
      <c r="AI354" s="17"/>
      <c r="AJ354" s="17">
        <v>0.304947926693797</v>
      </c>
      <c r="AK354" s="17">
        <v>0.27743282293167298</v>
      </c>
      <c r="AL354" s="17">
        <v>0.31323975240107099</v>
      </c>
      <c r="AM354" s="17">
        <v>0.31834964418435002</v>
      </c>
      <c r="AN354" s="17">
        <v>0.30418198356634601</v>
      </c>
      <c r="AO354" s="17">
        <v>0.26098489768121103</v>
      </c>
      <c r="AP354" s="17">
        <v>0.31463259478050098</v>
      </c>
      <c r="AQ354" s="17">
        <v>0.42490197681512099</v>
      </c>
    </row>
    <row r="355" spans="2:43" x14ac:dyDescent="0.35">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row>
    <row r="356" spans="2:43" x14ac:dyDescent="0.35">
      <c r="B356" s="6" t="s">
        <v>174</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row>
    <row r="357" spans="2:43" x14ac:dyDescent="0.35">
      <c r="B357" s="24" t="s">
        <v>122</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row>
    <row r="358" spans="2:43" x14ac:dyDescent="0.35">
      <c r="B358" t="s">
        <v>169</v>
      </c>
      <c r="C358" s="17">
        <v>0.64831127201738703</v>
      </c>
      <c r="D358" s="17">
        <v>0.60668284673436501</v>
      </c>
      <c r="E358" s="17">
        <v>0.69089390685334595</v>
      </c>
      <c r="F358" s="17"/>
      <c r="G358" s="17">
        <v>0.73575645757362695</v>
      </c>
      <c r="H358" s="17">
        <v>0.75444856376185798</v>
      </c>
      <c r="I358" s="17">
        <v>0.68932807460272205</v>
      </c>
      <c r="J358" s="17">
        <v>0.70107539865608204</v>
      </c>
      <c r="K358" s="17">
        <v>0.58867074393134899</v>
      </c>
      <c r="L358" s="17">
        <v>0.50697218596926497</v>
      </c>
      <c r="M358" s="17"/>
      <c r="N358" s="17">
        <v>0.51802783327560098</v>
      </c>
      <c r="O358" s="17">
        <v>0.65427595508167802</v>
      </c>
      <c r="P358" s="17">
        <v>0.63000251408290797</v>
      </c>
      <c r="Q358" s="17">
        <v>0.65133869355250895</v>
      </c>
      <c r="R358" s="17">
        <v>0.67642786367563001</v>
      </c>
      <c r="S358" s="17"/>
      <c r="T358" s="17">
        <v>0.62566664888894397</v>
      </c>
      <c r="U358" s="17">
        <v>0.65964163953313204</v>
      </c>
      <c r="V358" s="17">
        <v>0.66563254948765604</v>
      </c>
      <c r="W358" s="17">
        <v>0.62269346494349098</v>
      </c>
      <c r="X358" s="17"/>
      <c r="Y358" s="17">
        <v>0.68181542993141697</v>
      </c>
      <c r="Z358" s="17">
        <v>0.72288905520756996</v>
      </c>
      <c r="AA358" s="17">
        <v>0.518334504534114</v>
      </c>
      <c r="AB358" s="17">
        <v>0.70475057379549599</v>
      </c>
      <c r="AC358" s="17">
        <v>0.76830506472396298</v>
      </c>
      <c r="AD358" s="17">
        <v>0.596904778674898</v>
      </c>
      <c r="AE358" s="17"/>
      <c r="AF358" s="17" t="s">
        <v>63</v>
      </c>
      <c r="AG358" s="17"/>
      <c r="AH358" s="17">
        <v>0.64831127201738703</v>
      </c>
      <c r="AI358" s="17"/>
      <c r="AJ358" s="17">
        <v>0.66432117598026097</v>
      </c>
      <c r="AK358" s="17">
        <v>0.62475423521270101</v>
      </c>
      <c r="AL358" s="17">
        <v>0.68150460853232298</v>
      </c>
      <c r="AM358" s="17">
        <v>0.57518279647539405</v>
      </c>
      <c r="AN358" s="17">
        <v>0.67860639574215997</v>
      </c>
      <c r="AO358" s="17">
        <v>0.71443657157579898</v>
      </c>
      <c r="AP358" s="17">
        <v>0.65669661695243997</v>
      </c>
      <c r="AQ358" s="17">
        <v>0.66822430997998605</v>
      </c>
    </row>
    <row r="359" spans="2:43" x14ac:dyDescent="0.35">
      <c r="B359" t="s">
        <v>170</v>
      </c>
      <c r="C359" s="17">
        <v>0.35168872798261303</v>
      </c>
      <c r="D359" s="17">
        <v>0.39331715326563499</v>
      </c>
      <c r="E359" s="17">
        <v>0.30910609314665399</v>
      </c>
      <c r="F359" s="17"/>
      <c r="G359" s="17">
        <v>0.26424354242637299</v>
      </c>
      <c r="H359" s="17">
        <v>0.24555143623814199</v>
      </c>
      <c r="I359" s="17">
        <v>0.310671925397278</v>
      </c>
      <c r="J359" s="17">
        <v>0.29892460134391802</v>
      </c>
      <c r="K359" s="17">
        <v>0.41132925606865101</v>
      </c>
      <c r="L359" s="17">
        <v>0.49302781403073498</v>
      </c>
      <c r="M359" s="17"/>
      <c r="N359" s="17">
        <v>0.48197216672439902</v>
      </c>
      <c r="O359" s="17">
        <v>0.34572404491832198</v>
      </c>
      <c r="P359" s="17">
        <v>0.36999748591709197</v>
      </c>
      <c r="Q359" s="17">
        <v>0.34866130644749099</v>
      </c>
      <c r="R359" s="17">
        <v>0.32357213632436999</v>
      </c>
      <c r="S359" s="17"/>
      <c r="T359" s="17">
        <v>0.37433335111105598</v>
      </c>
      <c r="U359" s="17">
        <v>0.34035836046686802</v>
      </c>
      <c r="V359" s="17">
        <v>0.33436745051234401</v>
      </c>
      <c r="W359" s="17">
        <v>0.37730653505650902</v>
      </c>
      <c r="X359" s="17"/>
      <c r="Y359" s="17">
        <v>0.31818457006858297</v>
      </c>
      <c r="Z359" s="17">
        <v>0.27711094479242998</v>
      </c>
      <c r="AA359" s="17">
        <v>0.481665495465886</v>
      </c>
      <c r="AB359" s="17">
        <v>0.29524942620450401</v>
      </c>
      <c r="AC359" s="17">
        <v>0.23169493527603699</v>
      </c>
      <c r="AD359" s="17">
        <v>0.403095221325102</v>
      </c>
      <c r="AE359" s="17"/>
      <c r="AF359" s="17" t="s">
        <v>63</v>
      </c>
      <c r="AG359" s="17"/>
      <c r="AH359" s="17">
        <v>0.35168872798261303</v>
      </c>
      <c r="AI359" s="17"/>
      <c r="AJ359" s="17">
        <v>0.33567882401973897</v>
      </c>
      <c r="AK359" s="17">
        <v>0.37524576478729899</v>
      </c>
      <c r="AL359" s="17">
        <v>0.31849539146767702</v>
      </c>
      <c r="AM359" s="17">
        <v>0.424817203524606</v>
      </c>
      <c r="AN359" s="17">
        <v>0.32139360425784003</v>
      </c>
      <c r="AO359" s="17">
        <v>0.28556342842420102</v>
      </c>
      <c r="AP359" s="17">
        <v>0.34330338304755997</v>
      </c>
      <c r="AQ359" s="17">
        <v>0.331775690020014</v>
      </c>
    </row>
    <row r="360" spans="2:43" x14ac:dyDescent="0.3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row>
    <row r="361" spans="2:43" x14ac:dyDescent="0.35">
      <c r="B361" s="6" t="s">
        <v>180</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row>
    <row r="362" spans="2:43" x14ac:dyDescent="0.35">
      <c r="B362" s="24" t="s">
        <v>181</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row>
    <row r="363" spans="2:43" x14ac:dyDescent="0.35">
      <c r="B363" t="s">
        <v>175</v>
      </c>
      <c r="C363" s="17">
        <v>0.39665783191476001</v>
      </c>
      <c r="D363" s="17">
        <v>0.309775709718147</v>
      </c>
      <c r="E363" s="17">
        <v>0.47865620022007299</v>
      </c>
      <c r="F363" s="17"/>
      <c r="G363" s="17">
        <v>0.33744526381340501</v>
      </c>
      <c r="H363" s="17">
        <v>0.39552478597810897</v>
      </c>
      <c r="I363" s="17">
        <v>0.36190129140130201</v>
      </c>
      <c r="J363" s="17">
        <v>0.401388091813971</v>
      </c>
      <c r="K363" s="17">
        <v>0.45081391474870702</v>
      </c>
      <c r="L363" s="17">
        <v>0.41599701252562699</v>
      </c>
      <c r="M363" s="17"/>
      <c r="N363" s="17">
        <v>0.42856170964923701</v>
      </c>
      <c r="O363" s="17">
        <v>0.40098865548734403</v>
      </c>
      <c r="P363" s="17">
        <v>0.40348881322207403</v>
      </c>
      <c r="Q363" s="17">
        <v>0.37205115951047701</v>
      </c>
      <c r="R363" s="17">
        <v>0.42612369903884001</v>
      </c>
      <c r="S363" s="17"/>
      <c r="T363" s="17">
        <v>0.39872078387861998</v>
      </c>
      <c r="U363" s="17">
        <v>0.413837668410723</v>
      </c>
      <c r="V363" s="17">
        <v>0.41506397812512502</v>
      </c>
      <c r="W363" s="17">
        <v>0.32726803818174999</v>
      </c>
      <c r="X363" s="17"/>
      <c r="Y363" s="17">
        <v>0.38486160855062401</v>
      </c>
      <c r="Z363" s="17">
        <v>0.39719813073014498</v>
      </c>
      <c r="AA363" s="17">
        <v>0.418980668760212</v>
      </c>
      <c r="AB363" s="17">
        <v>0.460171631961446</v>
      </c>
      <c r="AC363" s="17">
        <v>0.38522146842261501</v>
      </c>
      <c r="AD363" s="17">
        <v>0.37369634696507398</v>
      </c>
      <c r="AE363" s="17"/>
      <c r="AF363" s="17" t="s">
        <v>63</v>
      </c>
      <c r="AG363" s="17"/>
      <c r="AH363" s="17">
        <v>0.39665783191476001</v>
      </c>
      <c r="AI363" s="17"/>
      <c r="AJ363" s="17">
        <v>0.47265852140260101</v>
      </c>
      <c r="AK363" s="17">
        <v>0.32247630210912398</v>
      </c>
      <c r="AL363" s="17">
        <v>0.39042808681421998</v>
      </c>
      <c r="AM363" s="17">
        <v>0.348687849193629</v>
      </c>
      <c r="AN363" s="17">
        <v>0.61517463321218102</v>
      </c>
      <c r="AO363" s="17">
        <v>0.39834435320133799</v>
      </c>
      <c r="AP363" s="17">
        <v>0.440142685673794</v>
      </c>
      <c r="AQ363" s="17">
        <v>0.28020306968437397</v>
      </c>
    </row>
    <row r="364" spans="2:43" x14ac:dyDescent="0.35">
      <c r="B364" t="s">
        <v>176</v>
      </c>
      <c r="C364" s="17">
        <v>0.485345907654604</v>
      </c>
      <c r="D364" s="17">
        <v>0.57396106158353899</v>
      </c>
      <c r="E364" s="17">
        <v>0.401226165812338</v>
      </c>
      <c r="F364" s="17"/>
      <c r="G364" s="17">
        <v>0.58498028942076197</v>
      </c>
      <c r="H364" s="17">
        <v>0.51014765874744505</v>
      </c>
      <c r="I364" s="17">
        <v>0.51060729069732502</v>
      </c>
      <c r="J364" s="17">
        <v>0.52918458019371395</v>
      </c>
      <c r="K364" s="17">
        <v>0.40386245384334002</v>
      </c>
      <c r="L364" s="17">
        <v>0.40930588244489002</v>
      </c>
      <c r="M364" s="17"/>
      <c r="N364" s="17">
        <v>0.50309149096572003</v>
      </c>
      <c r="O364" s="17">
        <v>0.48280779840689397</v>
      </c>
      <c r="P364" s="17">
        <v>0.468681940612793</v>
      </c>
      <c r="Q364" s="17">
        <v>0.49034394274678</v>
      </c>
      <c r="R364" s="17">
        <v>0.49460839336580897</v>
      </c>
      <c r="S364" s="17"/>
      <c r="T364" s="17">
        <v>0.50968214903243303</v>
      </c>
      <c r="U364" s="17">
        <v>0.47865609482084998</v>
      </c>
      <c r="V364" s="17">
        <v>0.48187697813178998</v>
      </c>
      <c r="W364" s="17">
        <v>0.52280607320628703</v>
      </c>
      <c r="X364" s="17"/>
      <c r="Y364" s="17">
        <v>0.50742810075818001</v>
      </c>
      <c r="Z364" s="17">
        <v>0.52061050271031295</v>
      </c>
      <c r="AA364" s="17">
        <v>0.42871148598132502</v>
      </c>
      <c r="AB364" s="17">
        <v>0.38876479621734</v>
      </c>
      <c r="AC364" s="17">
        <v>0.53593133109424096</v>
      </c>
      <c r="AD364" s="17">
        <v>0.44863144973892299</v>
      </c>
      <c r="AE364" s="17"/>
      <c r="AF364" s="17" t="s">
        <v>63</v>
      </c>
      <c r="AG364" s="17"/>
      <c r="AH364" s="17">
        <v>0.485345907654604</v>
      </c>
      <c r="AI364" s="17"/>
      <c r="AJ364" s="17">
        <v>0.44370023365253303</v>
      </c>
      <c r="AK364" s="17">
        <v>0.52869883548857199</v>
      </c>
      <c r="AL364" s="17">
        <v>0.45830257803084401</v>
      </c>
      <c r="AM364" s="17">
        <v>0.50571453072740002</v>
      </c>
      <c r="AN364" s="17">
        <v>0.311382344482661</v>
      </c>
      <c r="AO364" s="17">
        <v>0.52680202684120503</v>
      </c>
      <c r="AP364" s="17">
        <v>0.472036462524138</v>
      </c>
      <c r="AQ364" s="17">
        <v>0.607053503939747</v>
      </c>
    </row>
    <row r="365" spans="2:43" x14ac:dyDescent="0.35">
      <c r="B365" t="s">
        <v>177</v>
      </c>
      <c r="C365" s="17">
        <v>9.2152295340140494E-2</v>
      </c>
      <c r="D365" s="17">
        <v>9.4755804078469397E-2</v>
      </c>
      <c r="E365" s="17">
        <v>9.0154213929250507E-2</v>
      </c>
      <c r="F365" s="17"/>
      <c r="G365" s="17">
        <v>5.1638226714875897E-2</v>
      </c>
      <c r="H365" s="17">
        <v>7.3720537053274804E-2</v>
      </c>
      <c r="I365" s="17">
        <v>8.5845970896036794E-2</v>
      </c>
      <c r="J365" s="17">
        <v>6.1000614829623503E-2</v>
      </c>
      <c r="K365" s="17">
        <v>0.12558413344209299</v>
      </c>
      <c r="L365" s="17">
        <v>0.138516315422441</v>
      </c>
      <c r="M365" s="17"/>
      <c r="N365" s="17">
        <v>6.8346799385043205E-2</v>
      </c>
      <c r="O365" s="17">
        <v>9.3537226587081093E-2</v>
      </c>
      <c r="P365" s="17">
        <v>0.11829166224582</v>
      </c>
      <c r="Q365" s="17">
        <v>9.4698130986908505E-2</v>
      </c>
      <c r="R365" s="17">
        <v>6.0477461697055097E-2</v>
      </c>
      <c r="S365" s="17"/>
      <c r="T365" s="17">
        <v>7.3373844016904693E-2</v>
      </c>
      <c r="U365" s="17">
        <v>9.0248442256818606E-2</v>
      </c>
      <c r="V365" s="17">
        <v>9.2224659474646101E-2</v>
      </c>
      <c r="W365" s="17">
        <v>9.0004384582014998E-2</v>
      </c>
      <c r="X365" s="17"/>
      <c r="Y365" s="17">
        <v>8.4533008831878198E-2</v>
      </c>
      <c r="Z365" s="17">
        <v>6.7816718016872807E-2</v>
      </c>
      <c r="AA365" s="17">
        <v>0.119382927014085</v>
      </c>
      <c r="AB365" s="17">
        <v>0.12892667447230199</v>
      </c>
      <c r="AC365" s="17">
        <v>4.3749655892998202E-2</v>
      </c>
      <c r="AD365" s="17">
        <v>0.12727098501794701</v>
      </c>
      <c r="AE365" s="17"/>
      <c r="AF365" s="17" t="s">
        <v>63</v>
      </c>
      <c r="AG365" s="17"/>
      <c r="AH365" s="17">
        <v>9.2152295340140494E-2</v>
      </c>
      <c r="AI365" s="17"/>
      <c r="AJ365" s="17">
        <v>5.3344903772642199E-2</v>
      </c>
      <c r="AK365" s="17">
        <v>0.128100129524363</v>
      </c>
      <c r="AL365" s="17">
        <v>0.105007690429645</v>
      </c>
      <c r="AM365" s="17">
        <v>0.10786897257221199</v>
      </c>
      <c r="AN365" s="17">
        <v>3.3539321153081003E-2</v>
      </c>
      <c r="AO365" s="17">
        <v>7.4853619957456402E-2</v>
      </c>
      <c r="AP365" s="17">
        <v>8.7820851802068001E-2</v>
      </c>
      <c r="AQ365" s="17">
        <v>0.112743426375879</v>
      </c>
    </row>
    <row r="366" spans="2:43" x14ac:dyDescent="0.35">
      <c r="B366" t="s">
        <v>178</v>
      </c>
      <c r="C366" s="17">
        <v>1.7673754889053699E-2</v>
      </c>
      <c r="D366" s="17">
        <v>1.8673166399362399E-2</v>
      </c>
      <c r="E366" s="17">
        <v>1.6828642591615602E-2</v>
      </c>
      <c r="F366" s="17"/>
      <c r="G366" s="17">
        <v>0</v>
      </c>
      <c r="H366" s="17">
        <v>1.5239746089093901E-2</v>
      </c>
      <c r="I366" s="17">
        <v>3.2450394409885598E-2</v>
      </c>
      <c r="J366" s="17">
        <v>8.4267131626911893E-3</v>
      </c>
      <c r="K366" s="17">
        <v>1.01415448938532E-2</v>
      </c>
      <c r="L366" s="17">
        <v>2.94801555708958E-2</v>
      </c>
      <c r="M366" s="17"/>
      <c r="N366" s="17">
        <v>0</v>
      </c>
      <c r="O366" s="17">
        <v>1.17794143290798E-2</v>
      </c>
      <c r="P366" s="17">
        <v>9.5375839193122605E-3</v>
      </c>
      <c r="Q366" s="17">
        <v>2.92242817368214E-2</v>
      </c>
      <c r="R366" s="17">
        <v>1.87904458982956E-2</v>
      </c>
      <c r="S366" s="17"/>
      <c r="T366" s="17">
        <v>1.2329402640585E-2</v>
      </c>
      <c r="U366" s="17">
        <v>1.12196227593825E-2</v>
      </c>
      <c r="V366" s="17">
        <v>1.0834384268438999E-2</v>
      </c>
      <c r="W366" s="17">
        <v>3.5023919750586198E-2</v>
      </c>
      <c r="X366" s="17"/>
      <c r="Y366" s="17">
        <v>1.7212748077535998E-2</v>
      </c>
      <c r="Z366" s="17">
        <v>0</v>
      </c>
      <c r="AA366" s="17">
        <v>2.6827267247212499E-2</v>
      </c>
      <c r="AB366" s="17">
        <v>2.2136897348911701E-2</v>
      </c>
      <c r="AC366" s="17">
        <v>1.9696026155972698E-2</v>
      </c>
      <c r="AD366" s="17">
        <v>0</v>
      </c>
      <c r="AE366" s="17"/>
      <c r="AF366" s="17" t="s">
        <v>63</v>
      </c>
      <c r="AG366" s="17"/>
      <c r="AH366" s="17">
        <v>1.7673754889053699E-2</v>
      </c>
      <c r="AI366" s="17"/>
      <c r="AJ366" s="17">
        <v>1.8137601207885101E-2</v>
      </c>
      <c r="AK366" s="17">
        <v>2.0724732877941399E-2</v>
      </c>
      <c r="AL366" s="17">
        <v>3.0851272127668399E-2</v>
      </c>
      <c r="AM366" s="17">
        <v>1.8974423912528599E-2</v>
      </c>
      <c r="AN366" s="17">
        <v>3.9903701152077198E-2</v>
      </c>
      <c r="AO366" s="17">
        <v>0</v>
      </c>
      <c r="AP366" s="17">
        <v>0</v>
      </c>
      <c r="AQ366" s="17">
        <v>0</v>
      </c>
    </row>
    <row r="367" spans="2:43" x14ac:dyDescent="0.35">
      <c r="B367" t="s">
        <v>179</v>
      </c>
      <c r="C367" s="17">
        <v>1.5102510769618199E-3</v>
      </c>
      <c r="D367" s="17">
        <v>0</v>
      </c>
      <c r="E367" s="17">
        <v>2.9118482361555802E-3</v>
      </c>
      <c r="F367" s="17"/>
      <c r="G367" s="17">
        <v>1.42184538400234E-2</v>
      </c>
      <c r="H367" s="17">
        <v>0</v>
      </c>
      <c r="I367" s="17">
        <v>0</v>
      </c>
      <c r="J367" s="17">
        <v>0</v>
      </c>
      <c r="K367" s="17">
        <v>0</v>
      </c>
      <c r="L367" s="17">
        <v>0</v>
      </c>
      <c r="M367" s="17"/>
      <c r="N367" s="17">
        <v>0</v>
      </c>
      <c r="O367" s="17">
        <v>4.2947627656905601E-3</v>
      </c>
      <c r="P367" s="17">
        <v>0</v>
      </c>
      <c r="Q367" s="17">
        <v>0</v>
      </c>
      <c r="R367" s="17">
        <v>0</v>
      </c>
      <c r="S367" s="17"/>
      <c r="T367" s="17">
        <v>0</v>
      </c>
      <c r="U367" s="17">
        <v>0</v>
      </c>
      <c r="V367" s="17">
        <v>0</v>
      </c>
      <c r="W367" s="17">
        <v>8.8124605185601005E-3</v>
      </c>
      <c r="X367" s="17"/>
      <c r="Y367" s="17">
        <v>0</v>
      </c>
      <c r="Z367" s="17">
        <v>1.4374648542669901E-2</v>
      </c>
      <c r="AA367" s="17">
        <v>0</v>
      </c>
      <c r="AB367" s="17">
        <v>0</v>
      </c>
      <c r="AC367" s="17">
        <v>0</v>
      </c>
      <c r="AD367" s="17">
        <v>0</v>
      </c>
      <c r="AE367" s="17"/>
      <c r="AF367" s="17" t="s">
        <v>63</v>
      </c>
      <c r="AG367" s="17"/>
      <c r="AH367" s="17">
        <v>1.5102510769618199E-3</v>
      </c>
      <c r="AI367" s="17"/>
      <c r="AJ367" s="17">
        <v>0</v>
      </c>
      <c r="AK367" s="17">
        <v>0</v>
      </c>
      <c r="AL367" s="17">
        <v>0</v>
      </c>
      <c r="AM367" s="17">
        <v>9.1500112637653407E-3</v>
      </c>
      <c r="AN367" s="17">
        <v>0</v>
      </c>
      <c r="AO367" s="17">
        <v>0</v>
      </c>
      <c r="AP367" s="17">
        <v>0</v>
      </c>
      <c r="AQ367" s="17">
        <v>0</v>
      </c>
    </row>
    <row r="368" spans="2:43" x14ac:dyDescent="0.35">
      <c r="B368" t="s">
        <v>60</v>
      </c>
      <c r="C368" s="17">
        <v>6.6599591244799802E-3</v>
      </c>
      <c r="D368" s="17">
        <v>2.83425822048198E-3</v>
      </c>
      <c r="E368" s="17">
        <v>1.02229292105676E-2</v>
      </c>
      <c r="F368" s="17"/>
      <c r="G368" s="17">
        <v>1.1717766210933201E-2</v>
      </c>
      <c r="H368" s="17">
        <v>5.3672721320771099E-3</v>
      </c>
      <c r="I368" s="17">
        <v>9.1950525954502503E-3</v>
      </c>
      <c r="J368" s="17">
        <v>0</v>
      </c>
      <c r="K368" s="17">
        <v>9.5979530720074896E-3</v>
      </c>
      <c r="L368" s="17">
        <v>6.7006340361467302E-3</v>
      </c>
      <c r="M368" s="17"/>
      <c r="N368" s="17">
        <v>0</v>
      </c>
      <c r="O368" s="17">
        <v>6.5921424239107403E-3</v>
      </c>
      <c r="P368" s="17">
        <v>0</v>
      </c>
      <c r="Q368" s="17">
        <v>1.3682485019012499E-2</v>
      </c>
      <c r="R368" s="17">
        <v>0</v>
      </c>
      <c r="S368" s="17"/>
      <c r="T368" s="17">
        <v>5.8938204314572798E-3</v>
      </c>
      <c r="U368" s="17">
        <v>6.0381717522264098E-3</v>
      </c>
      <c r="V368" s="17">
        <v>0</v>
      </c>
      <c r="W368" s="17">
        <v>1.60851237608019E-2</v>
      </c>
      <c r="X368" s="17"/>
      <c r="Y368" s="17">
        <v>5.9645337817814201E-3</v>
      </c>
      <c r="Z368" s="17">
        <v>0</v>
      </c>
      <c r="AA368" s="17">
        <v>6.0976509971658399E-3</v>
      </c>
      <c r="AB368" s="17">
        <v>0</v>
      </c>
      <c r="AC368" s="17">
        <v>1.54015184341731E-2</v>
      </c>
      <c r="AD368" s="17">
        <v>5.0401218278055701E-2</v>
      </c>
      <c r="AE368" s="17"/>
      <c r="AF368" s="17" t="s">
        <v>63</v>
      </c>
      <c r="AG368" s="17"/>
      <c r="AH368" s="17">
        <v>6.6599591244799802E-3</v>
      </c>
      <c r="AI368" s="17"/>
      <c r="AJ368" s="17">
        <v>1.2158739964339201E-2</v>
      </c>
      <c r="AK368" s="17">
        <v>0</v>
      </c>
      <c r="AL368" s="17">
        <v>1.54103725976218E-2</v>
      </c>
      <c r="AM368" s="17">
        <v>9.6042123304645698E-3</v>
      </c>
      <c r="AN368" s="17">
        <v>0</v>
      </c>
      <c r="AO368" s="17">
        <v>0</v>
      </c>
      <c r="AP368" s="17">
        <v>0</v>
      </c>
      <c r="AQ368" s="17">
        <v>0</v>
      </c>
    </row>
    <row r="369" spans="2:43" x14ac:dyDescent="0.35">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row>
    <row r="370" spans="2:43" x14ac:dyDescent="0.35">
      <c r="B370" s="6" t="s">
        <v>195</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row>
    <row r="371" spans="2:43" x14ac:dyDescent="0.35">
      <c r="B371" s="24" t="s">
        <v>122</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row>
    <row r="372" spans="2:43" x14ac:dyDescent="0.35">
      <c r="B372" t="s">
        <v>186</v>
      </c>
      <c r="C372" s="17">
        <v>3.3073063714246301E-2</v>
      </c>
      <c r="D372" s="17">
        <v>2.9163182968775101E-2</v>
      </c>
      <c r="E372" s="17">
        <v>3.7091129599749702E-2</v>
      </c>
      <c r="F372" s="17"/>
      <c r="G372" s="17">
        <v>2.0463888487417699E-2</v>
      </c>
      <c r="H372" s="17">
        <v>7.8997067170408705E-2</v>
      </c>
      <c r="I372" s="17">
        <v>5.6853582990093403E-2</v>
      </c>
      <c r="J372" s="17">
        <v>1.06130649874228E-2</v>
      </c>
      <c r="K372" s="17">
        <v>1.34293392833645E-2</v>
      </c>
      <c r="L372" s="17">
        <v>1.5523213431049499E-2</v>
      </c>
      <c r="M372" s="17"/>
      <c r="N372" s="17">
        <v>3.10969222394668E-2</v>
      </c>
      <c r="O372" s="17">
        <v>4.9756519448199102E-2</v>
      </c>
      <c r="P372" s="17">
        <v>4.2943318200153797E-2</v>
      </c>
      <c r="Q372" s="17">
        <v>1.7337561211993199E-2</v>
      </c>
      <c r="R372" s="17">
        <v>1.8522252824479099E-2</v>
      </c>
      <c r="S372" s="17"/>
      <c r="T372" s="17">
        <v>4.1250531960701199E-2</v>
      </c>
      <c r="U372" s="17">
        <v>3.36015207805722E-2</v>
      </c>
      <c r="V372" s="17">
        <v>3.5527779975700301E-2</v>
      </c>
      <c r="W372" s="17">
        <v>2.5664315726254199E-2</v>
      </c>
      <c r="X372" s="17"/>
      <c r="Y372" s="17">
        <v>3.7050848116502E-2</v>
      </c>
      <c r="Z372" s="17">
        <v>2.9036480620201598E-2</v>
      </c>
      <c r="AA372" s="17">
        <v>2.2271505168379901E-2</v>
      </c>
      <c r="AB372" s="17">
        <v>3.5150865823529699E-2</v>
      </c>
      <c r="AC372" s="17">
        <v>5.24653215950684E-2</v>
      </c>
      <c r="AD372" s="17">
        <v>3.3957910001980098E-2</v>
      </c>
      <c r="AE372" s="17"/>
      <c r="AF372" s="17" t="s">
        <v>63</v>
      </c>
      <c r="AG372" s="17"/>
      <c r="AH372" s="17">
        <v>3.3073063714246301E-2</v>
      </c>
      <c r="AI372" s="17"/>
      <c r="AJ372" s="17">
        <v>4.3958314198609801E-2</v>
      </c>
      <c r="AK372" s="17">
        <v>3.8531505398123597E-2</v>
      </c>
      <c r="AL372" s="17">
        <v>4.2306975569062502E-2</v>
      </c>
      <c r="AM372" s="17">
        <v>6.4308639098272303E-3</v>
      </c>
      <c r="AN372" s="17">
        <v>2.1546537680404699E-2</v>
      </c>
      <c r="AO372" s="17">
        <v>1.62409392829947E-2</v>
      </c>
      <c r="AP372" s="17">
        <v>1.5163106643936801E-2</v>
      </c>
      <c r="AQ372" s="17">
        <v>9.3126286795107593E-2</v>
      </c>
    </row>
    <row r="373" spans="2:43" x14ac:dyDescent="0.35">
      <c r="B373" t="s">
        <v>187</v>
      </c>
      <c r="C373" s="17">
        <v>6.2837562346393705E-2</v>
      </c>
      <c r="D373" s="17">
        <v>6.3905676607103695E-2</v>
      </c>
      <c r="E373" s="17">
        <v>6.2083310884128703E-2</v>
      </c>
      <c r="F373" s="17"/>
      <c r="G373" s="17">
        <v>0.116823288938567</v>
      </c>
      <c r="H373" s="17">
        <v>0.10329375856496301</v>
      </c>
      <c r="I373" s="17">
        <v>6.4804370673428993E-2</v>
      </c>
      <c r="J373" s="17">
        <v>5.7966814289912197E-2</v>
      </c>
      <c r="K373" s="17">
        <v>2.0092000959429101E-2</v>
      </c>
      <c r="L373" s="17">
        <v>3.7444199641576199E-2</v>
      </c>
      <c r="M373" s="17"/>
      <c r="N373" s="17">
        <v>4.4748870245709498E-2</v>
      </c>
      <c r="O373" s="17">
        <v>6.86444824797314E-2</v>
      </c>
      <c r="P373" s="17">
        <v>9.7146059320762604E-2</v>
      </c>
      <c r="Q373" s="17">
        <v>3.8195620796960497E-2</v>
      </c>
      <c r="R373" s="17">
        <v>7.66135394615787E-2</v>
      </c>
      <c r="S373" s="17"/>
      <c r="T373" s="17">
        <v>6.20874238225817E-2</v>
      </c>
      <c r="U373" s="17">
        <v>6.2020287108772901E-2</v>
      </c>
      <c r="V373" s="17">
        <v>5.2306992745504398E-2</v>
      </c>
      <c r="W373" s="17">
        <v>7.7247466591917904E-2</v>
      </c>
      <c r="X373" s="17"/>
      <c r="Y373" s="17">
        <v>7.8569489893530395E-2</v>
      </c>
      <c r="Z373" s="17">
        <v>7.0278395608124503E-2</v>
      </c>
      <c r="AA373" s="17">
        <v>2.7897603051497501E-2</v>
      </c>
      <c r="AB373" s="17">
        <v>7.2070172146828995E-2</v>
      </c>
      <c r="AC373" s="17">
        <v>9.49733274830937E-2</v>
      </c>
      <c r="AD373" s="17">
        <v>0</v>
      </c>
      <c r="AE373" s="17"/>
      <c r="AF373" s="17" t="s">
        <v>63</v>
      </c>
      <c r="AG373" s="17"/>
      <c r="AH373" s="17">
        <v>6.2837562346393705E-2</v>
      </c>
      <c r="AI373" s="17"/>
      <c r="AJ373" s="17">
        <v>5.5260207312240399E-2</v>
      </c>
      <c r="AK373" s="17">
        <v>6.0736595323496498E-2</v>
      </c>
      <c r="AL373" s="17">
        <v>7.5938157859221006E-2</v>
      </c>
      <c r="AM373" s="17">
        <v>6.5423298883298606E-2</v>
      </c>
      <c r="AN373" s="17">
        <v>0.14310754915382401</v>
      </c>
      <c r="AO373" s="17">
        <v>3.25526028562141E-2</v>
      </c>
      <c r="AP373" s="17">
        <v>9.0805537085061699E-2</v>
      </c>
      <c r="AQ373" s="17">
        <v>0</v>
      </c>
    </row>
    <row r="374" spans="2:43" x14ac:dyDescent="0.35">
      <c r="B374" t="s">
        <v>188</v>
      </c>
      <c r="C374" s="17">
        <v>0.15223342415350899</v>
      </c>
      <c r="D374" s="17">
        <v>0.16851721649411799</v>
      </c>
      <c r="E374" s="17">
        <v>0.13527176845195499</v>
      </c>
      <c r="F374" s="17"/>
      <c r="G374" s="17">
        <v>0.246853886104523</v>
      </c>
      <c r="H374" s="17">
        <v>0.25956270059339998</v>
      </c>
      <c r="I374" s="17">
        <v>0.128245443345159</v>
      </c>
      <c r="J374" s="17">
        <v>0.13859567746929</v>
      </c>
      <c r="K374" s="17">
        <v>0.126239383862708</v>
      </c>
      <c r="L374" s="17">
        <v>7.3932191082343293E-2</v>
      </c>
      <c r="M374" s="17"/>
      <c r="N374" s="17">
        <v>0.25721293829059</v>
      </c>
      <c r="O374" s="17">
        <v>0.122570379960452</v>
      </c>
      <c r="P374" s="17">
        <v>0.134036068068768</v>
      </c>
      <c r="Q374" s="17">
        <v>0.154757976074443</v>
      </c>
      <c r="R374" s="17">
        <v>0.205296380073271</v>
      </c>
      <c r="S374" s="17"/>
      <c r="T374" s="17">
        <v>0.15980302591853701</v>
      </c>
      <c r="U374" s="17">
        <v>0.14809105035478901</v>
      </c>
      <c r="V374" s="17">
        <v>0.17968299062183599</v>
      </c>
      <c r="W374" s="17">
        <v>0.13160562578830301</v>
      </c>
      <c r="X374" s="17"/>
      <c r="Y374" s="17">
        <v>0.170351668031892</v>
      </c>
      <c r="Z374" s="17">
        <v>0.228801561251121</v>
      </c>
      <c r="AA374" s="17">
        <v>7.1585367518224904E-2</v>
      </c>
      <c r="AB374" s="17">
        <v>0.13341388180765201</v>
      </c>
      <c r="AC374" s="17">
        <v>0.23891605173132299</v>
      </c>
      <c r="AD374" s="17">
        <v>0.162658926201109</v>
      </c>
      <c r="AE374" s="17"/>
      <c r="AF374" s="17" t="s">
        <v>63</v>
      </c>
      <c r="AG374" s="17"/>
      <c r="AH374" s="17">
        <v>0.15223342415350899</v>
      </c>
      <c r="AI374" s="17"/>
      <c r="AJ374" s="17">
        <v>0.14634134257775799</v>
      </c>
      <c r="AK374" s="17">
        <v>0.15785149369667001</v>
      </c>
      <c r="AL374" s="17">
        <v>0.13936710897559501</v>
      </c>
      <c r="AM374" s="17">
        <v>0.15823452829465601</v>
      </c>
      <c r="AN374" s="17">
        <v>0.13076956944202101</v>
      </c>
      <c r="AO374" s="17">
        <v>0.17905240822409499</v>
      </c>
      <c r="AP374" s="17">
        <v>0.140586873401854</v>
      </c>
      <c r="AQ374" s="17">
        <v>0.165684607491806</v>
      </c>
    </row>
    <row r="375" spans="2:43" x14ac:dyDescent="0.35">
      <c r="B375" t="s">
        <v>189</v>
      </c>
      <c r="C375" s="17">
        <v>0.104567057514957</v>
      </c>
      <c r="D375" s="17">
        <v>9.9983589566450898E-2</v>
      </c>
      <c r="E375" s="17">
        <v>0.109591732090549</v>
      </c>
      <c r="F375" s="17"/>
      <c r="G375" s="17">
        <v>0.119787630260325</v>
      </c>
      <c r="H375" s="17">
        <v>0.142604524345216</v>
      </c>
      <c r="I375" s="17">
        <v>0.116874146915301</v>
      </c>
      <c r="J375" s="17">
        <v>0.16387403323698899</v>
      </c>
      <c r="K375" s="17">
        <v>6.5805999621680406E-2</v>
      </c>
      <c r="L375" s="17">
        <v>4.5313566374552403E-2</v>
      </c>
      <c r="M375" s="17"/>
      <c r="N375" s="17">
        <v>1.73131350925292E-2</v>
      </c>
      <c r="O375" s="17">
        <v>9.0118304777997996E-2</v>
      </c>
      <c r="P375" s="17">
        <v>0.101920737571694</v>
      </c>
      <c r="Q375" s="17">
        <v>0.122663994230264</v>
      </c>
      <c r="R375" s="17">
        <v>0.128057841218322</v>
      </c>
      <c r="S375" s="17"/>
      <c r="T375" s="17">
        <v>5.5832115533306102E-2</v>
      </c>
      <c r="U375" s="17">
        <v>0.116428914259311</v>
      </c>
      <c r="V375" s="17">
        <v>0.131233787750349</v>
      </c>
      <c r="W375" s="17">
        <v>0.10226721455013001</v>
      </c>
      <c r="X375" s="17"/>
      <c r="Y375" s="17">
        <v>0.138685487576163</v>
      </c>
      <c r="Z375" s="17">
        <v>0.116004466473209</v>
      </c>
      <c r="AA375" s="17">
        <v>4.7625017413138203E-2</v>
      </c>
      <c r="AB375" s="17">
        <v>9.1656295237820401E-2</v>
      </c>
      <c r="AC375" s="17">
        <v>0.116978961445612</v>
      </c>
      <c r="AD375" s="17">
        <v>3.9780609860287898E-2</v>
      </c>
      <c r="AE375" s="17"/>
      <c r="AF375" s="17" t="s">
        <v>63</v>
      </c>
      <c r="AG375" s="17"/>
      <c r="AH375" s="17">
        <v>0.104567057514957</v>
      </c>
      <c r="AI375" s="17"/>
      <c r="AJ375" s="17">
        <v>0.150271990556859</v>
      </c>
      <c r="AK375" s="17">
        <v>7.7630186139160395E-2</v>
      </c>
      <c r="AL375" s="17">
        <v>0.13982231696987399</v>
      </c>
      <c r="AM375" s="17">
        <v>7.3964771449604394E-2</v>
      </c>
      <c r="AN375" s="17">
        <v>0.111253495865059</v>
      </c>
      <c r="AO375" s="17">
        <v>8.5571448814038595E-2</v>
      </c>
      <c r="AP375" s="17">
        <v>5.8982737819013101E-2</v>
      </c>
      <c r="AQ375" s="17">
        <v>0.10513501921396901</v>
      </c>
    </row>
    <row r="376" spans="2:43" x14ac:dyDescent="0.35">
      <c r="B376" t="s">
        <v>190</v>
      </c>
      <c r="C376" s="17">
        <v>0.12378106026277801</v>
      </c>
      <c r="D376" s="17">
        <v>0.11629419309130699</v>
      </c>
      <c r="E376" s="17">
        <v>0.13176392914992899</v>
      </c>
      <c r="F376" s="17"/>
      <c r="G376" s="17">
        <v>0.153115640761708</v>
      </c>
      <c r="H376" s="17">
        <v>0.12948371494954999</v>
      </c>
      <c r="I376" s="17">
        <v>0.13946302650922801</v>
      </c>
      <c r="J376" s="17">
        <v>8.8880971426648095E-2</v>
      </c>
      <c r="K376" s="17">
        <v>0.14902588243668</v>
      </c>
      <c r="L376" s="17">
        <v>0.105902381077559</v>
      </c>
      <c r="M376" s="17"/>
      <c r="N376" s="17">
        <v>0.102599677126002</v>
      </c>
      <c r="O376" s="17">
        <v>0.12471221427180799</v>
      </c>
      <c r="P376" s="17">
        <v>0.13244943785643001</v>
      </c>
      <c r="Q376" s="17">
        <v>0.13059965376464699</v>
      </c>
      <c r="R376" s="17">
        <v>0.106697956531366</v>
      </c>
      <c r="S376" s="17"/>
      <c r="T376" s="17">
        <v>0.100145693969549</v>
      </c>
      <c r="U376" s="17">
        <v>0.13882540013786801</v>
      </c>
      <c r="V376" s="17">
        <v>0.12992125961581899</v>
      </c>
      <c r="W376" s="17">
        <v>0.12083694905834499</v>
      </c>
      <c r="X376" s="17"/>
      <c r="Y376" s="17">
        <v>0.145931621505652</v>
      </c>
      <c r="Z376" s="17">
        <v>0.112704361813565</v>
      </c>
      <c r="AA376" s="17">
        <v>9.0176031572774901E-2</v>
      </c>
      <c r="AB376" s="17">
        <v>7.0190786820483506E-2</v>
      </c>
      <c r="AC376" s="17">
        <v>0.17708083923696499</v>
      </c>
      <c r="AD376" s="17">
        <v>7.34534223441458E-2</v>
      </c>
      <c r="AE376" s="17"/>
      <c r="AF376" s="17" t="s">
        <v>63</v>
      </c>
      <c r="AG376" s="17"/>
      <c r="AH376" s="17">
        <v>0.12378106026277801</v>
      </c>
      <c r="AI376" s="17"/>
      <c r="AJ376" s="17">
        <v>0.115539668810146</v>
      </c>
      <c r="AK376" s="17">
        <v>0.144709828688975</v>
      </c>
      <c r="AL376" s="17">
        <v>7.2842226425691797E-2</v>
      </c>
      <c r="AM376" s="17">
        <v>0.13487879250148399</v>
      </c>
      <c r="AN376" s="17">
        <v>9.1600559451238101E-2</v>
      </c>
      <c r="AO376" s="17">
        <v>0.179092229804897</v>
      </c>
      <c r="AP376" s="17">
        <v>0.11299296977225801</v>
      </c>
      <c r="AQ376" s="17">
        <v>0.14344178166445301</v>
      </c>
    </row>
    <row r="377" spans="2:43" x14ac:dyDescent="0.35">
      <c r="B377" t="s">
        <v>191</v>
      </c>
      <c r="C377" s="17">
        <v>9.2696495696139997E-2</v>
      </c>
      <c r="D377" s="17">
        <v>0.10181726910903401</v>
      </c>
      <c r="E377" s="17">
        <v>8.4134909318643106E-2</v>
      </c>
      <c r="F377" s="17"/>
      <c r="G377" s="17">
        <v>0.149108122883996</v>
      </c>
      <c r="H377" s="17">
        <v>7.7202186654190499E-2</v>
      </c>
      <c r="I377" s="17">
        <v>0.112634137868821</v>
      </c>
      <c r="J377" s="17">
        <v>6.5720267052098602E-2</v>
      </c>
      <c r="K377" s="17">
        <v>0.117417776234833</v>
      </c>
      <c r="L377" s="17">
        <v>7.13913450925307E-2</v>
      </c>
      <c r="M377" s="17"/>
      <c r="N377" s="17">
        <v>4.5014327497676601E-2</v>
      </c>
      <c r="O377" s="17">
        <v>0.101990055776827</v>
      </c>
      <c r="P377" s="17">
        <v>8.9425521428111304E-2</v>
      </c>
      <c r="Q377" s="17">
        <v>9.7361962091527698E-2</v>
      </c>
      <c r="R377" s="17">
        <v>7.7295027572831895E-2</v>
      </c>
      <c r="S377" s="17"/>
      <c r="T377" s="17">
        <v>8.2728264249180103E-2</v>
      </c>
      <c r="U377" s="17">
        <v>8.1716768177306304E-2</v>
      </c>
      <c r="V377" s="17">
        <v>8.3273997316001797E-2</v>
      </c>
      <c r="W377" s="17">
        <v>0.123124678712865</v>
      </c>
      <c r="X377" s="17"/>
      <c r="Y377" s="17">
        <v>0.108456199397177</v>
      </c>
      <c r="Z377" s="17">
        <v>6.8055589082455806E-2</v>
      </c>
      <c r="AA377" s="17">
        <v>7.64567872396376E-2</v>
      </c>
      <c r="AB377" s="17">
        <v>0.130080203224227</v>
      </c>
      <c r="AC377" s="17">
        <v>7.8698197126517003E-2</v>
      </c>
      <c r="AD377" s="17">
        <v>4.1204865089074998E-2</v>
      </c>
      <c r="AE377" s="17"/>
      <c r="AF377" s="17" t="s">
        <v>63</v>
      </c>
      <c r="AG377" s="17"/>
      <c r="AH377" s="17">
        <v>9.2696495696139997E-2</v>
      </c>
      <c r="AI377" s="17"/>
      <c r="AJ377" s="17">
        <v>9.01153732703808E-2</v>
      </c>
      <c r="AK377" s="17">
        <v>9.7585471072511296E-2</v>
      </c>
      <c r="AL377" s="17">
        <v>0.112582306468361</v>
      </c>
      <c r="AM377" s="17">
        <v>9.0468403728562394E-2</v>
      </c>
      <c r="AN377" s="17">
        <v>0.151337035434602</v>
      </c>
      <c r="AO377" s="17">
        <v>9.5345188161504099E-2</v>
      </c>
      <c r="AP377" s="17">
        <v>8.0823157381704105E-2</v>
      </c>
      <c r="AQ377" s="17">
        <v>0</v>
      </c>
    </row>
    <row r="378" spans="2:43" x14ac:dyDescent="0.35">
      <c r="B378" t="s">
        <v>192</v>
      </c>
      <c r="C378" s="17">
        <v>0.11672010767985</v>
      </c>
      <c r="D378" s="17">
        <v>0.120849079680765</v>
      </c>
      <c r="E378" s="17">
        <v>0.11003617588844999</v>
      </c>
      <c r="F378" s="17"/>
      <c r="G378" s="17">
        <v>6.6450463859075506E-2</v>
      </c>
      <c r="H378" s="17">
        <v>7.2539143454135105E-2</v>
      </c>
      <c r="I378" s="17">
        <v>0.140181300786969</v>
      </c>
      <c r="J378" s="17">
        <v>0.14908061804464801</v>
      </c>
      <c r="K378" s="17">
        <v>0.134597267722109</v>
      </c>
      <c r="L378" s="17">
        <v>0.122893329947442</v>
      </c>
      <c r="M378" s="17"/>
      <c r="N378" s="17">
        <v>9.5816393906962297E-2</v>
      </c>
      <c r="O378" s="17">
        <v>0.108396995365688</v>
      </c>
      <c r="P378" s="17">
        <v>0.13427989058363099</v>
      </c>
      <c r="Q378" s="17">
        <v>0.14316971060464301</v>
      </c>
      <c r="R378" s="17">
        <v>7.3231798424062605E-2</v>
      </c>
      <c r="S378" s="17"/>
      <c r="T378" s="17">
        <v>0.14458167481863499</v>
      </c>
      <c r="U378" s="17">
        <v>0.109953635387446</v>
      </c>
      <c r="V378" s="17">
        <v>0.106333202722981</v>
      </c>
      <c r="W378" s="17">
        <v>0.121816243102323</v>
      </c>
      <c r="X378" s="17"/>
      <c r="Y378" s="17">
        <v>0.122635973737297</v>
      </c>
      <c r="Z378" s="17">
        <v>9.4905372253269296E-2</v>
      </c>
      <c r="AA378" s="17">
        <v>0.12666055366269999</v>
      </c>
      <c r="AB378" s="17">
        <v>0.12712621139816599</v>
      </c>
      <c r="AC378" s="17">
        <v>6.0950941782399702E-2</v>
      </c>
      <c r="AD378" s="17">
        <v>8.5875258541504296E-2</v>
      </c>
      <c r="AE378" s="17"/>
      <c r="AF378" s="17" t="s">
        <v>63</v>
      </c>
      <c r="AG378" s="17"/>
      <c r="AH378" s="17">
        <v>0.11672010767985</v>
      </c>
      <c r="AI378" s="17"/>
      <c r="AJ378" s="17">
        <v>8.9624866600197806E-2</v>
      </c>
      <c r="AK378" s="17">
        <v>0.117292177462452</v>
      </c>
      <c r="AL378" s="17">
        <v>9.2597294009447398E-2</v>
      </c>
      <c r="AM378" s="17">
        <v>0.17572138591936201</v>
      </c>
      <c r="AN378" s="17">
        <v>9.1744880402456999E-2</v>
      </c>
      <c r="AO378" s="17">
        <v>0.144488356867464</v>
      </c>
      <c r="AP378" s="17">
        <v>9.8506490054667897E-2</v>
      </c>
      <c r="AQ378" s="17">
        <v>0.113676036989412</v>
      </c>
    </row>
    <row r="379" spans="2:43" x14ac:dyDescent="0.35">
      <c r="B379" t="s">
        <v>193</v>
      </c>
      <c r="C379" s="17">
        <v>0.23336566339661399</v>
      </c>
      <c r="D379" s="17">
        <v>0.23003489973244801</v>
      </c>
      <c r="E379" s="17">
        <v>0.237769020679442</v>
      </c>
      <c r="F379" s="17"/>
      <c r="G379" s="17">
        <v>4.4049189528366499E-2</v>
      </c>
      <c r="H379" s="17">
        <v>7.2605943336750703E-2</v>
      </c>
      <c r="I379" s="17">
        <v>0.19277743237431599</v>
      </c>
      <c r="J379" s="17">
        <v>0.202638266441278</v>
      </c>
      <c r="K379" s="17">
        <v>0.31154761005167703</v>
      </c>
      <c r="L379" s="17">
        <v>0.43136333062832399</v>
      </c>
      <c r="M379" s="17"/>
      <c r="N379" s="17">
        <v>0.35014068961646599</v>
      </c>
      <c r="O379" s="17">
        <v>0.22710063644138101</v>
      </c>
      <c r="P379" s="17">
        <v>0.20547553775147701</v>
      </c>
      <c r="Q379" s="17">
        <v>0.23188074198206299</v>
      </c>
      <c r="R379" s="17">
        <v>0.23786197419359101</v>
      </c>
      <c r="S379" s="17"/>
      <c r="T379" s="17">
        <v>0.26260112069721703</v>
      </c>
      <c r="U379" s="17">
        <v>0.220933721474982</v>
      </c>
      <c r="V379" s="17">
        <v>0.220973094685536</v>
      </c>
      <c r="W379" s="17">
        <v>0.244058702880663</v>
      </c>
      <c r="X379" s="17"/>
      <c r="Y379" s="17">
        <v>0.147553326685327</v>
      </c>
      <c r="Z379" s="17">
        <v>0.22548950320997399</v>
      </c>
      <c r="AA379" s="17">
        <v>0.42864269366152602</v>
      </c>
      <c r="AB379" s="17">
        <v>0.207807380358802</v>
      </c>
      <c r="AC379" s="17">
        <v>8.2986652419218904E-2</v>
      </c>
      <c r="AD379" s="17">
        <v>0.34128321859831101</v>
      </c>
      <c r="AE379" s="17"/>
      <c r="AF379" s="17" t="s">
        <v>63</v>
      </c>
      <c r="AG379" s="17"/>
      <c r="AH379" s="17">
        <v>0.23336566339661399</v>
      </c>
      <c r="AI379" s="17"/>
      <c r="AJ379" s="17">
        <v>0.25506355978432399</v>
      </c>
      <c r="AK379" s="17">
        <v>0.228653755743152</v>
      </c>
      <c r="AL379" s="17">
        <v>0.25313451630900502</v>
      </c>
      <c r="AM379" s="17">
        <v>0.20726812529639399</v>
      </c>
      <c r="AN379" s="17">
        <v>0.23288265969480601</v>
      </c>
      <c r="AO379" s="17">
        <v>0.17766882590873301</v>
      </c>
      <c r="AP379" s="17">
        <v>0.241711950585248</v>
      </c>
      <c r="AQ379" s="17">
        <v>0.26378225134004901</v>
      </c>
    </row>
    <row r="380" spans="2:43" x14ac:dyDescent="0.35">
      <c r="B380" t="s">
        <v>60</v>
      </c>
      <c r="C380" s="17">
        <v>8.0725565235510902E-2</v>
      </c>
      <c r="D380" s="17">
        <v>6.9434892749997604E-2</v>
      </c>
      <c r="E380" s="17">
        <v>9.2258023937153197E-2</v>
      </c>
      <c r="F380" s="17"/>
      <c r="G380" s="17">
        <v>8.3347889176023093E-2</v>
      </c>
      <c r="H380" s="17">
        <v>6.3710960931386701E-2</v>
      </c>
      <c r="I380" s="17">
        <v>4.81665585366833E-2</v>
      </c>
      <c r="J380" s="17">
        <v>0.122630287051713</v>
      </c>
      <c r="K380" s="17">
        <v>6.18447398275178E-2</v>
      </c>
      <c r="L380" s="17">
        <v>9.6236442724622201E-2</v>
      </c>
      <c r="M380" s="17"/>
      <c r="N380" s="17">
        <v>5.6057045984598201E-2</v>
      </c>
      <c r="O380" s="17">
        <v>0.106710411477916</v>
      </c>
      <c r="P380" s="17">
        <v>6.2323429218972597E-2</v>
      </c>
      <c r="Q380" s="17">
        <v>6.4032779243458002E-2</v>
      </c>
      <c r="R380" s="17">
        <v>7.6423229700496906E-2</v>
      </c>
      <c r="S380" s="17"/>
      <c r="T380" s="17">
        <v>9.0970149030293407E-2</v>
      </c>
      <c r="U380" s="17">
        <v>8.8428702318952807E-2</v>
      </c>
      <c r="V380" s="17">
        <v>6.0746894566272601E-2</v>
      </c>
      <c r="W380" s="17">
        <v>5.3378803589199698E-2</v>
      </c>
      <c r="X380" s="17"/>
      <c r="Y380" s="17">
        <v>5.0765385056460603E-2</v>
      </c>
      <c r="Z380" s="17">
        <v>5.4724269688079898E-2</v>
      </c>
      <c r="AA380" s="17">
        <v>0.10868444071212099</v>
      </c>
      <c r="AB380" s="17">
        <v>0.13250420318249101</v>
      </c>
      <c r="AC380" s="17">
        <v>9.6949707179802697E-2</v>
      </c>
      <c r="AD380" s="17">
        <v>0.221785789363587</v>
      </c>
      <c r="AE380" s="17"/>
      <c r="AF380" s="17" t="s">
        <v>63</v>
      </c>
      <c r="AG380" s="17"/>
      <c r="AH380" s="17">
        <v>8.0725565235510902E-2</v>
      </c>
      <c r="AI380" s="17"/>
      <c r="AJ380" s="17">
        <v>5.3824676889484099E-2</v>
      </c>
      <c r="AK380" s="17">
        <v>7.7008986475459104E-2</v>
      </c>
      <c r="AL380" s="17">
        <v>7.1409097413743294E-2</v>
      </c>
      <c r="AM380" s="17">
        <v>8.7609830016811205E-2</v>
      </c>
      <c r="AN380" s="17">
        <v>2.5757712875588298E-2</v>
      </c>
      <c r="AO380" s="17">
        <v>8.9988000080059596E-2</v>
      </c>
      <c r="AP380" s="17">
        <v>0.16042717725625699</v>
      </c>
      <c r="AQ380" s="17">
        <v>0.115154016505204</v>
      </c>
    </row>
    <row r="381" spans="2:43"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row>
    <row r="382" spans="2:43" x14ac:dyDescent="0.35">
      <c r="B382" s="6" t="s">
        <v>196</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row>
    <row r="383" spans="2:43" x14ac:dyDescent="0.35">
      <c r="B383" s="24" t="s">
        <v>122</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row>
    <row r="384" spans="2:43" x14ac:dyDescent="0.35">
      <c r="B384" t="s">
        <v>186</v>
      </c>
      <c r="C384" s="17">
        <v>1.47328551683564E-2</v>
      </c>
      <c r="D384" s="17">
        <v>1.4629208174318301E-2</v>
      </c>
      <c r="E384" s="17">
        <v>1.49055765232541E-2</v>
      </c>
      <c r="F384" s="17"/>
      <c r="G384" s="17">
        <v>1.2276494845096299E-2</v>
      </c>
      <c r="H384" s="17">
        <v>3.68334753065186E-2</v>
      </c>
      <c r="I384" s="17">
        <v>2.4650587183061502E-2</v>
      </c>
      <c r="J384" s="17">
        <v>1.1810253535459199E-2</v>
      </c>
      <c r="K384" s="17">
        <v>6.1951012465854098E-3</v>
      </c>
      <c r="L384" s="17">
        <v>0</v>
      </c>
      <c r="M384" s="17"/>
      <c r="N384" s="17">
        <v>2.2715955009864699E-2</v>
      </c>
      <c r="O384" s="17">
        <v>2.7420255759672E-2</v>
      </c>
      <c r="P384" s="17">
        <v>2.3039130321395599E-2</v>
      </c>
      <c r="Q384" s="17">
        <v>2.9277546820672502E-3</v>
      </c>
      <c r="R384" s="17">
        <v>0</v>
      </c>
      <c r="S384" s="17"/>
      <c r="T384" s="17">
        <v>1.1488839567364699E-2</v>
      </c>
      <c r="U384" s="17">
        <v>2.0736957997048298E-2</v>
      </c>
      <c r="V384" s="17">
        <v>8.3786564751235706E-3</v>
      </c>
      <c r="W384" s="17">
        <v>1.7980605874710801E-2</v>
      </c>
      <c r="X384" s="17"/>
      <c r="Y384" s="17">
        <v>2.1850714381619899E-2</v>
      </c>
      <c r="Z384" s="17">
        <v>0</v>
      </c>
      <c r="AA384" s="17">
        <v>3.9109010130913696E-3</v>
      </c>
      <c r="AB384" s="17">
        <v>2.64515336310777E-2</v>
      </c>
      <c r="AC384" s="17">
        <v>2.5853799854013999E-2</v>
      </c>
      <c r="AD384" s="17">
        <v>0</v>
      </c>
      <c r="AE384" s="17"/>
      <c r="AF384" s="17" t="s">
        <v>63</v>
      </c>
      <c r="AG384" s="17"/>
      <c r="AH384" s="17">
        <v>1.47328551683564E-2</v>
      </c>
      <c r="AI384" s="17"/>
      <c r="AJ384" s="17">
        <v>2.0187941940053598E-2</v>
      </c>
      <c r="AK384" s="17">
        <v>1.42695792714098E-2</v>
      </c>
      <c r="AL384" s="17">
        <v>1.2920772522088401E-2</v>
      </c>
      <c r="AM384" s="17">
        <v>0</v>
      </c>
      <c r="AN384" s="17">
        <v>2.1546537680404699E-2</v>
      </c>
      <c r="AO384" s="17">
        <v>1.1863825083056801E-2</v>
      </c>
      <c r="AP384" s="17">
        <v>1.5047761740116E-2</v>
      </c>
      <c r="AQ384" s="17">
        <v>4.7894797377241199E-2</v>
      </c>
    </row>
    <row r="385" spans="2:43" x14ac:dyDescent="0.35">
      <c r="B385" t="s">
        <v>187</v>
      </c>
      <c r="C385" s="17">
        <v>2.4427371134311499E-2</v>
      </c>
      <c r="D385" s="17">
        <v>3.0152016742797601E-2</v>
      </c>
      <c r="E385" s="17">
        <v>1.8892419834175701E-2</v>
      </c>
      <c r="F385" s="17"/>
      <c r="G385" s="17">
        <v>2.78682130193081E-2</v>
      </c>
      <c r="H385" s="17">
        <v>3.7838904919373403E-2</v>
      </c>
      <c r="I385" s="17">
        <v>3.70682551142405E-2</v>
      </c>
      <c r="J385" s="17">
        <v>1.6604176450135899E-2</v>
      </c>
      <c r="K385" s="17">
        <v>2.74370526174018E-2</v>
      </c>
      <c r="L385" s="17">
        <v>8.4410419854623695E-3</v>
      </c>
      <c r="M385" s="17"/>
      <c r="N385" s="17">
        <v>7.6866439913381102E-2</v>
      </c>
      <c r="O385" s="17">
        <v>2.6974175606593299E-2</v>
      </c>
      <c r="P385" s="17">
        <v>0</v>
      </c>
      <c r="Q385" s="17">
        <v>1.6409842288204201E-2</v>
      </c>
      <c r="R385" s="17">
        <v>4.1518508098412697E-2</v>
      </c>
      <c r="S385" s="17"/>
      <c r="T385" s="17">
        <v>3.9140220006211097E-2</v>
      </c>
      <c r="U385" s="17">
        <v>3.3321004533799298E-2</v>
      </c>
      <c r="V385" s="17">
        <v>1.46654524484864E-2</v>
      </c>
      <c r="W385" s="17">
        <v>6.5157086932455897E-3</v>
      </c>
      <c r="X385" s="17"/>
      <c r="Y385" s="17">
        <v>2.2647891531060699E-2</v>
      </c>
      <c r="Z385" s="17">
        <v>2.7793927085978901E-2</v>
      </c>
      <c r="AA385" s="17">
        <v>3.4368488095604401E-3</v>
      </c>
      <c r="AB385" s="17">
        <v>0.12712541954439999</v>
      </c>
      <c r="AC385" s="17">
        <v>2.9003363692030999E-2</v>
      </c>
      <c r="AD385" s="17">
        <v>0</v>
      </c>
      <c r="AE385" s="17"/>
      <c r="AF385" s="17" t="s">
        <v>63</v>
      </c>
      <c r="AG385" s="17"/>
      <c r="AH385" s="17">
        <v>2.4427371134311499E-2</v>
      </c>
      <c r="AI385" s="17"/>
      <c r="AJ385" s="17">
        <v>2.2633103421203699E-2</v>
      </c>
      <c r="AK385" s="17">
        <v>5.5321408304426202E-2</v>
      </c>
      <c r="AL385" s="17">
        <v>1.21743555737167E-2</v>
      </c>
      <c r="AM385" s="17">
        <v>3.1651436852766002E-2</v>
      </c>
      <c r="AN385" s="17">
        <v>0</v>
      </c>
      <c r="AO385" s="17">
        <v>0</v>
      </c>
      <c r="AP385" s="17">
        <v>1.2132292116317001E-2</v>
      </c>
      <c r="AQ385" s="17">
        <v>0</v>
      </c>
    </row>
    <row r="386" spans="2:43" x14ac:dyDescent="0.35">
      <c r="B386" t="s">
        <v>188</v>
      </c>
      <c r="C386" s="17">
        <v>5.2514455631703899E-2</v>
      </c>
      <c r="D386" s="17">
        <v>4.1809622774460702E-2</v>
      </c>
      <c r="E386" s="17">
        <v>6.3333746283579698E-2</v>
      </c>
      <c r="F386" s="17"/>
      <c r="G386" s="17">
        <v>0.12456348401583101</v>
      </c>
      <c r="H386" s="17">
        <v>8.3298800668946099E-2</v>
      </c>
      <c r="I386" s="17">
        <v>3.5342104098208003E-2</v>
      </c>
      <c r="J386" s="17">
        <v>8.0003743664628604E-2</v>
      </c>
      <c r="K386" s="17">
        <v>2.89347406704825E-2</v>
      </c>
      <c r="L386" s="17">
        <v>6.5093745388675999E-3</v>
      </c>
      <c r="M386" s="17"/>
      <c r="N386" s="17">
        <v>6.9442070321888094E-2</v>
      </c>
      <c r="O386" s="17">
        <v>4.89969637214396E-2</v>
      </c>
      <c r="P386" s="17">
        <v>3.7932466575216497E-2</v>
      </c>
      <c r="Q386" s="17">
        <v>4.4371115446909901E-2</v>
      </c>
      <c r="R386" s="17">
        <v>8.5845867538019496E-2</v>
      </c>
      <c r="S386" s="17"/>
      <c r="T386" s="17">
        <v>5.9121968331653299E-2</v>
      </c>
      <c r="U386" s="17">
        <v>5.3731563018085703E-2</v>
      </c>
      <c r="V386" s="17">
        <v>5.0626559486154701E-2</v>
      </c>
      <c r="W386" s="17">
        <v>5.2431824669426703E-2</v>
      </c>
      <c r="X386" s="17"/>
      <c r="Y386" s="17">
        <v>6.0687259934827702E-2</v>
      </c>
      <c r="Z386" s="17">
        <v>7.4976443753605404E-2</v>
      </c>
      <c r="AA386" s="17">
        <v>2.8371192458397001E-3</v>
      </c>
      <c r="AB386" s="17">
        <v>8.9790052922160593E-2</v>
      </c>
      <c r="AC386" s="17">
        <v>9.9473751382844602E-2</v>
      </c>
      <c r="AD386" s="17">
        <v>0.112284784214957</v>
      </c>
      <c r="AE386" s="17"/>
      <c r="AF386" s="17" t="s">
        <v>63</v>
      </c>
      <c r="AG386" s="17"/>
      <c r="AH386" s="17">
        <v>5.2514455631703899E-2</v>
      </c>
      <c r="AI386" s="17"/>
      <c r="AJ386" s="17">
        <v>4.4202193458798701E-2</v>
      </c>
      <c r="AK386" s="17">
        <v>6.5298988215360093E-2</v>
      </c>
      <c r="AL386" s="17">
        <v>3.5381985518608598E-2</v>
      </c>
      <c r="AM386" s="17">
        <v>4.8640965005204602E-2</v>
      </c>
      <c r="AN386" s="17">
        <v>0.14017107940871701</v>
      </c>
      <c r="AO386" s="17">
        <v>5.91809560759455E-2</v>
      </c>
      <c r="AP386" s="17">
        <v>1.02375770607687E-2</v>
      </c>
      <c r="AQ386" s="17">
        <v>0.102016448720573</v>
      </c>
    </row>
    <row r="387" spans="2:43" x14ac:dyDescent="0.35">
      <c r="B387" t="s">
        <v>189</v>
      </c>
      <c r="C387" s="17">
        <v>4.4918597972604099E-2</v>
      </c>
      <c r="D387" s="17">
        <v>6.4141803912451001E-2</v>
      </c>
      <c r="E387" s="17">
        <v>2.6155073899089099E-2</v>
      </c>
      <c r="F387" s="17"/>
      <c r="G387" s="17">
        <v>0.16438798357117099</v>
      </c>
      <c r="H387" s="17">
        <v>6.7001109070318907E-2</v>
      </c>
      <c r="I387" s="17">
        <v>3.9434537816072902E-2</v>
      </c>
      <c r="J387" s="17">
        <v>3.7195005541773303E-2</v>
      </c>
      <c r="K387" s="17">
        <v>5.3129526308686803E-3</v>
      </c>
      <c r="L387" s="17">
        <v>1.0735448767659601E-2</v>
      </c>
      <c r="M387" s="17"/>
      <c r="N387" s="17">
        <v>6.2110189707784702E-2</v>
      </c>
      <c r="O387" s="17">
        <v>4.26050425228542E-2</v>
      </c>
      <c r="P387" s="17">
        <v>3.9135498319282001E-2</v>
      </c>
      <c r="Q387" s="17">
        <v>4.7535923706509997E-2</v>
      </c>
      <c r="R387" s="17">
        <v>4.5482614603649801E-2</v>
      </c>
      <c r="S387" s="17"/>
      <c r="T387" s="17">
        <v>3.7958723888918501E-2</v>
      </c>
      <c r="U387" s="17">
        <v>2.87457379361943E-2</v>
      </c>
      <c r="V387" s="17">
        <v>6.8239750662297094E-2</v>
      </c>
      <c r="W387" s="17">
        <v>3.4330281611653898E-2</v>
      </c>
      <c r="X387" s="17"/>
      <c r="Y387" s="17">
        <v>5.2891945291972199E-2</v>
      </c>
      <c r="Z387" s="17">
        <v>8.9335901020310804E-2</v>
      </c>
      <c r="AA387" s="17">
        <v>6.4931424665704597E-3</v>
      </c>
      <c r="AB387" s="17">
        <v>6.1890290198218303E-2</v>
      </c>
      <c r="AC387" s="17">
        <v>7.1709414131765806E-2</v>
      </c>
      <c r="AD387" s="17">
        <v>0</v>
      </c>
      <c r="AE387" s="17"/>
      <c r="AF387" s="17" t="s">
        <v>63</v>
      </c>
      <c r="AG387" s="17"/>
      <c r="AH387" s="17">
        <v>4.4918597972604099E-2</v>
      </c>
      <c r="AI387" s="17"/>
      <c r="AJ387" s="17">
        <v>6.79381992263694E-2</v>
      </c>
      <c r="AK387" s="17">
        <v>4.2595147090489699E-2</v>
      </c>
      <c r="AL387" s="17">
        <v>5.1755243120359201E-2</v>
      </c>
      <c r="AM387" s="17">
        <v>4.0566321710462101E-2</v>
      </c>
      <c r="AN387" s="17">
        <v>0</v>
      </c>
      <c r="AO387" s="17">
        <v>6.4753871080597103E-2</v>
      </c>
      <c r="AP387" s="17">
        <v>9.5844148297090596E-3</v>
      </c>
      <c r="AQ387" s="17">
        <v>0</v>
      </c>
    </row>
    <row r="388" spans="2:43" x14ac:dyDescent="0.35">
      <c r="B388" t="s">
        <v>190</v>
      </c>
      <c r="C388" s="17">
        <v>4.97570481942659E-2</v>
      </c>
      <c r="D388" s="17">
        <v>2.7673513526712198E-2</v>
      </c>
      <c r="E388" s="17">
        <v>7.1796811399076205E-2</v>
      </c>
      <c r="F388" s="17"/>
      <c r="G388" s="17">
        <v>6.0448849087863903E-2</v>
      </c>
      <c r="H388" s="17">
        <v>8.0303415063339198E-2</v>
      </c>
      <c r="I388" s="17">
        <v>8.3385809877085895E-2</v>
      </c>
      <c r="J388" s="17">
        <v>4.3385183345608001E-2</v>
      </c>
      <c r="K388" s="17">
        <v>4.4033060769974701E-2</v>
      </c>
      <c r="L388" s="17">
        <v>8.6762478463647697E-3</v>
      </c>
      <c r="M388" s="17"/>
      <c r="N388" s="17">
        <v>0</v>
      </c>
      <c r="O388" s="17">
        <v>5.2300027321607101E-2</v>
      </c>
      <c r="P388" s="17">
        <v>6.2283613366963503E-2</v>
      </c>
      <c r="Q388" s="17">
        <v>3.8987019107975703E-2</v>
      </c>
      <c r="R388" s="17">
        <v>6.9409724396657199E-2</v>
      </c>
      <c r="S388" s="17"/>
      <c r="T388" s="17">
        <v>3.9168550366308098E-2</v>
      </c>
      <c r="U388" s="17">
        <v>7.2658699117277306E-2</v>
      </c>
      <c r="V388" s="17">
        <v>4.3148403902339802E-2</v>
      </c>
      <c r="W388" s="17">
        <v>3.3024281009357198E-2</v>
      </c>
      <c r="X388" s="17"/>
      <c r="Y388" s="17">
        <v>6.3793820548507393E-2</v>
      </c>
      <c r="Z388" s="17">
        <v>5.6709880962602897E-2</v>
      </c>
      <c r="AA388" s="17">
        <v>1.1752910948916701E-2</v>
      </c>
      <c r="AB388" s="17">
        <v>8.1215227584574404E-2</v>
      </c>
      <c r="AC388" s="17">
        <v>8.0545804449543804E-2</v>
      </c>
      <c r="AD388" s="17">
        <v>0</v>
      </c>
      <c r="AE388" s="17"/>
      <c r="AF388" s="17" t="s">
        <v>63</v>
      </c>
      <c r="AG388" s="17"/>
      <c r="AH388" s="17">
        <v>4.97570481942659E-2</v>
      </c>
      <c r="AI388" s="17"/>
      <c r="AJ388" s="17">
        <v>5.5859219957445902E-2</v>
      </c>
      <c r="AK388" s="17">
        <v>4.6068968396309702E-2</v>
      </c>
      <c r="AL388" s="17">
        <v>5.4611871640303199E-2</v>
      </c>
      <c r="AM388" s="17">
        <v>4.47205987500763E-2</v>
      </c>
      <c r="AN388" s="17">
        <v>0</v>
      </c>
      <c r="AO388" s="17">
        <v>4.8123135431873597E-2</v>
      </c>
      <c r="AP388" s="17">
        <v>3.3702026309487598E-2</v>
      </c>
      <c r="AQ388" s="17">
        <v>0.10779832717334401</v>
      </c>
    </row>
    <row r="389" spans="2:43" x14ac:dyDescent="0.35">
      <c r="B389" t="s">
        <v>191</v>
      </c>
      <c r="C389" s="17">
        <v>4.5510445416469598E-2</v>
      </c>
      <c r="D389" s="17">
        <v>5.4988456964558299E-2</v>
      </c>
      <c r="E389" s="17">
        <v>3.6370713391353497E-2</v>
      </c>
      <c r="F389" s="17"/>
      <c r="G389" s="17">
        <v>4.08589991638608E-2</v>
      </c>
      <c r="H389" s="17">
        <v>4.6507895711532903E-2</v>
      </c>
      <c r="I389" s="17">
        <v>4.8545705165622503E-2</v>
      </c>
      <c r="J389" s="17">
        <v>7.8495719648760495E-2</v>
      </c>
      <c r="K389" s="17">
        <v>6.6577390370950798E-2</v>
      </c>
      <c r="L389" s="17">
        <v>1.06143328338096E-2</v>
      </c>
      <c r="M389" s="17"/>
      <c r="N389" s="17">
        <v>3.4777783526693397E-2</v>
      </c>
      <c r="O389" s="17">
        <v>4.8174684960587397E-2</v>
      </c>
      <c r="P389" s="17">
        <v>3.9828830744623199E-2</v>
      </c>
      <c r="Q389" s="17">
        <v>6.4471584001372206E-2</v>
      </c>
      <c r="R389" s="17">
        <v>7.8177484930300207E-3</v>
      </c>
      <c r="S389" s="17"/>
      <c r="T389" s="17">
        <v>4.3991286424594503E-2</v>
      </c>
      <c r="U389" s="17">
        <v>6.7621935369179903E-2</v>
      </c>
      <c r="V389" s="17">
        <v>5.0294416628473899E-2</v>
      </c>
      <c r="W389" s="17">
        <v>2.0123054329201698E-2</v>
      </c>
      <c r="X389" s="17"/>
      <c r="Y389" s="17">
        <v>5.55141018101864E-2</v>
      </c>
      <c r="Z389" s="17">
        <v>5.9975543881369602E-2</v>
      </c>
      <c r="AA389" s="17">
        <v>1.01302858456615E-2</v>
      </c>
      <c r="AB389" s="17">
        <v>0.108524059244005</v>
      </c>
      <c r="AC389" s="17">
        <v>2.9178272109134502E-2</v>
      </c>
      <c r="AD389" s="17">
        <v>7.6623930428621201E-2</v>
      </c>
      <c r="AE389" s="17"/>
      <c r="AF389" s="17" t="s">
        <v>63</v>
      </c>
      <c r="AG389" s="17"/>
      <c r="AH389" s="17">
        <v>4.5510445416469598E-2</v>
      </c>
      <c r="AI389" s="17"/>
      <c r="AJ389" s="17">
        <v>4.2689647213103803E-2</v>
      </c>
      <c r="AK389" s="17">
        <v>4.5536425819709798E-2</v>
      </c>
      <c r="AL389" s="17">
        <v>3.4176261708748802E-2</v>
      </c>
      <c r="AM389" s="17">
        <v>2.5177666225663399E-2</v>
      </c>
      <c r="AN389" s="17">
        <v>0.150620964942208</v>
      </c>
      <c r="AO389" s="17">
        <v>4.3026943399508001E-2</v>
      </c>
      <c r="AP389" s="17">
        <v>9.7126603253483601E-2</v>
      </c>
      <c r="AQ389" s="17">
        <v>0</v>
      </c>
    </row>
    <row r="390" spans="2:43" x14ac:dyDescent="0.35">
      <c r="B390" t="s">
        <v>192</v>
      </c>
      <c r="C390" s="17">
        <v>9.9766893319512398E-2</v>
      </c>
      <c r="D390" s="17">
        <v>7.6862316628712193E-2</v>
      </c>
      <c r="E390" s="17">
        <v>0.119690885782244</v>
      </c>
      <c r="F390" s="17"/>
      <c r="G390" s="17">
        <v>0.18025222864710899</v>
      </c>
      <c r="H390" s="17">
        <v>0.13192365225254199</v>
      </c>
      <c r="I390" s="17">
        <v>0.17066513496139499</v>
      </c>
      <c r="J390" s="17">
        <v>0.107548267663195</v>
      </c>
      <c r="K390" s="17">
        <v>6.40545687344347E-2</v>
      </c>
      <c r="L390" s="17">
        <v>1.2293573096776899E-2</v>
      </c>
      <c r="M390" s="17"/>
      <c r="N390" s="17">
        <v>4.24545555743907E-2</v>
      </c>
      <c r="O390" s="17">
        <v>9.8566115241239705E-2</v>
      </c>
      <c r="P390" s="17">
        <v>0.106194486454659</v>
      </c>
      <c r="Q390" s="17">
        <v>0.116064289750825</v>
      </c>
      <c r="R390" s="17">
        <v>7.9640759282014306E-2</v>
      </c>
      <c r="S390" s="17"/>
      <c r="T390" s="17">
        <v>0.119282845108407</v>
      </c>
      <c r="U390" s="17">
        <v>8.0226458488682095E-2</v>
      </c>
      <c r="V390" s="17">
        <v>8.2456348758204401E-2</v>
      </c>
      <c r="W390" s="17">
        <v>0.11746094899448301</v>
      </c>
      <c r="X390" s="17"/>
      <c r="Y390" s="17">
        <v>0.134296327434133</v>
      </c>
      <c r="Z390" s="17">
        <v>0.14410754793385999</v>
      </c>
      <c r="AA390" s="17">
        <v>8.2270712995771902E-3</v>
      </c>
      <c r="AB390" s="17">
        <v>6.3958879835364996E-2</v>
      </c>
      <c r="AC390" s="17">
        <v>0.19208957406829</v>
      </c>
      <c r="AD390" s="17">
        <v>7.34534223441458E-2</v>
      </c>
      <c r="AE390" s="17"/>
      <c r="AF390" s="17" t="s">
        <v>63</v>
      </c>
      <c r="AG390" s="17"/>
      <c r="AH390" s="17">
        <v>9.9766893319512398E-2</v>
      </c>
      <c r="AI390" s="17"/>
      <c r="AJ390" s="17">
        <v>9.8120616208661499E-2</v>
      </c>
      <c r="AK390" s="17">
        <v>8.19781927829418E-2</v>
      </c>
      <c r="AL390" s="17">
        <v>0.115598180905506</v>
      </c>
      <c r="AM390" s="17">
        <v>7.5880051639389198E-2</v>
      </c>
      <c r="AN390" s="17">
        <v>0.17424757159593299</v>
      </c>
      <c r="AO390" s="17">
        <v>0.13744254951625501</v>
      </c>
      <c r="AP390" s="17">
        <v>0.100898856228974</v>
      </c>
      <c r="AQ390" s="17">
        <v>9.0462978835732594E-2</v>
      </c>
    </row>
    <row r="391" spans="2:43" x14ac:dyDescent="0.35">
      <c r="B391" t="s">
        <v>193</v>
      </c>
      <c r="C391" s="17">
        <v>0.62371230750462603</v>
      </c>
      <c r="D391" s="17">
        <v>0.63996637437832904</v>
      </c>
      <c r="E391" s="17">
        <v>0.60903279020789403</v>
      </c>
      <c r="F391" s="17"/>
      <c r="G391" s="17">
        <v>0.319095916998616</v>
      </c>
      <c r="H391" s="17">
        <v>0.456143954106913</v>
      </c>
      <c r="I391" s="17">
        <v>0.55067555313365901</v>
      </c>
      <c r="J391" s="17">
        <v>0.57407585337392197</v>
      </c>
      <c r="K391" s="17">
        <v>0.71526854838245701</v>
      </c>
      <c r="L391" s="17">
        <v>0.90043799802084401</v>
      </c>
      <c r="M391" s="17"/>
      <c r="N391" s="17">
        <v>0.63116721383045604</v>
      </c>
      <c r="O391" s="17">
        <v>0.61333542250202699</v>
      </c>
      <c r="P391" s="17">
        <v>0.65102556314211102</v>
      </c>
      <c r="Q391" s="17">
        <v>0.62509079480058205</v>
      </c>
      <c r="R391" s="17">
        <v>0.61788210284159095</v>
      </c>
      <c r="S391" s="17"/>
      <c r="T391" s="17">
        <v>0.59479232401702697</v>
      </c>
      <c r="U391" s="17">
        <v>0.605980459847409</v>
      </c>
      <c r="V391" s="17">
        <v>0.64864874878335699</v>
      </c>
      <c r="W391" s="17">
        <v>0.65633676506630401</v>
      </c>
      <c r="X391" s="17"/>
      <c r="Y391" s="17">
        <v>0.56432212962379102</v>
      </c>
      <c r="Z391" s="17">
        <v>0.47676278013678602</v>
      </c>
      <c r="AA391" s="17">
        <v>0.91286916215341196</v>
      </c>
      <c r="AB391" s="17">
        <v>0.376663030652651</v>
      </c>
      <c r="AC391" s="17">
        <v>0.39669222096020201</v>
      </c>
      <c r="AD391" s="17">
        <v>0.53322735636903795</v>
      </c>
      <c r="AE391" s="17"/>
      <c r="AF391" s="17" t="s">
        <v>63</v>
      </c>
      <c r="AG391" s="17"/>
      <c r="AH391" s="17">
        <v>0.62371230750462603</v>
      </c>
      <c r="AI391" s="17"/>
      <c r="AJ391" s="17">
        <v>0.60677715625435202</v>
      </c>
      <c r="AK391" s="17">
        <v>0.58406680499503405</v>
      </c>
      <c r="AL391" s="17">
        <v>0.641174540669741</v>
      </c>
      <c r="AM391" s="17">
        <v>0.71119541588346202</v>
      </c>
      <c r="AN391" s="17">
        <v>0.48765613349714898</v>
      </c>
      <c r="AO391" s="17">
        <v>0.58137280697551397</v>
      </c>
      <c r="AP391" s="17">
        <v>0.67901582976875496</v>
      </c>
      <c r="AQ391" s="17">
        <v>0.58889350867387802</v>
      </c>
    </row>
    <row r="392" spans="2:43" x14ac:dyDescent="0.35">
      <c r="B392" t="s">
        <v>60</v>
      </c>
      <c r="C392" s="17">
        <v>4.4660025658150401E-2</v>
      </c>
      <c r="D392" s="17">
        <v>4.97766868976601E-2</v>
      </c>
      <c r="E392" s="17">
        <v>3.9821982679333602E-2</v>
      </c>
      <c r="F392" s="17"/>
      <c r="G392" s="17">
        <v>7.0247830651143803E-2</v>
      </c>
      <c r="H392" s="17">
        <v>6.0148792900515897E-2</v>
      </c>
      <c r="I392" s="17">
        <v>1.02323126506552E-2</v>
      </c>
      <c r="J392" s="17">
        <v>5.0881796776518301E-2</v>
      </c>
      <c r="K392" s="17">
        <v>4.2186584576844703E-2</v>
      </c>
      <c r="L392" s="17">
        <v>4.2291982910214798E-2</v>
      </c>
      <c r="M392" s="17"/>
      <c r="N392" s="17">
        <v>6.0465792115541102E-2</v>
      </c>
      <c r="O392" s="17">
        <v>4.1627312363980103E-2</v>
      </c>
      <c r="P392" s="17">
        <v>4.05604110757498E-2</v>
      </c>
      <c r="Q392" s="17">
        <v>4.4141676215554003E-2</v>
      </c>
      <c r="R392" s="17">
        <v>5.2402674746625903E-2</v>
      </c>
      <c r="S392" s="17"/>
      <c r="T392" s="17">
        <v>5.5055242289515298E-2</v>
      </c>
      <c r="U392" s="17">
        <v>3.6977183692323598E-2</v>
      </c>
      <c r="V392" s="17">
        <v>3.3541662855563197E-2</v>
      </c>
      <c r="W392" s="17">
        <v>6.1796529751617299E-2</v>
      </c>
      <c r="X392" s="17"/>
      <c r="Y392" s="17">
        <v>2.3995809443900899E-2</v>
      </c>
      <c r="Z392" s="17">
        <v>7.0337975225486696E-2</v>
      </c>
      <c r="AA392" s="17">
        <v>4.0342558217370802E-2</v>
      </c>
      <c r="AB392" s="17">
        <v>6.4381506387548207E-2</v>
      </c>
      <c r="AC392" s="17">
        <v>7.5453799352174306E-2</v>
      </c>
      <c r="AD392" s="17">
        <v>0.20441050664323801</v>
      </c>
      <c r="AE392" s="17"/>
      <c r="AF392" s="17" t="s">
        <v>63</v>
      </c>
      <c r="AG392" s="17"/>
      <c r="AH392" s="17">
        <v>4.4660025658150401E-2</v>
      </c>
      <c r="AI392" s="17"/>
      <c r="AJ392" s="17">
        <v>4.1591922320011E-2</v>
      </c>
      <c r="AK392" s="17">
        <v>6.4864485124319096E-2</v>
      </c>
      <c r="AL392" s="17">
        <v>4.22067883409281E-2</v>
      </c>
      <c r="AM392" s="17">
        <v>2.21675439329766E-2</v>
      </c>
      <c r="AN392" s="17">
        <v>2.5757712875588298E-2</v>
      </c>
      <c r="AO392" s="17">
        <v>5.4235912437249803E-2</v>
      </c>
      <c r="AP392" s="17">
        <v>4.2254638692388602E-2</v>
      </c>
      <c r="AQ392" s="17">
        <v>6.2933939219231405E-2</v>
      </c>
    </row>
    <row r="393" spans="2:43" x14ac:dyDescent="0.35">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row>
    <row r="394" spans="2:43" x14ac:dyDescent="0.35">
      <c r="B394" s="6" t="s">
        <v>197</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row>
    <row r="395" spans="2:43" x14ac:dyDescent="0.35">
      <c r="B395" s="24" t="s">
        <v>122</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row>
    <row r="396" spans="2:43" x14ac:dyDescent="0.35">
      <c r="B396" t="s">
        <v>186</v>
      </c>
      <c r="C396" s="17">
        <v>3.99511833486208E-2</v>
      </c>
      <c r="D396" s="17">
        <v>4.1560476287005002E-2</v>
      </c>
      <c r="E396" s="17">
        <v>3.81991666295887E-2</v>
      </c>
      <c r="F396" s="17"/>
      <c r="G396" s="17">
        <v>3.1836030416028303E-2</v>
      </c>
      <c r="H396" s="17">
        <v>8.8101129952467397E-2</v>
      </c>
      <c r="I396" s="17">
        <v>4.7854413293974399E-2</v>
      </c>
      <c r="J396" s="17">
        <v>1.5170777713053E-2</v>
      </c>
      <c r="K396" s="17">
        <v>9.7748982069499404E-3</v>
      </c>
      <c r="L396" s="17">
        <v>0</v>
      </c>
      <c r="M396" s="17"/>
      <c r="N396" s="17">
        <v>0</v>
      </c>
      <c r="O396" s="17">
        <v>6.2679418860489194E-2</v>
      </c>
      <c r="P396" s="17">
        <v>4.8603145878205502E-2</v>
      </c>
      <c r="Q396" s="17">
        <v>4.5830595748295498E-3</v>
      </c>
      <c r="R396" s="17">
        <v>5.9565554730272099E-2</v>
      </c>
      <c r="S396" s="17"/>
      <c r="T396" s="17">
        <v>3.7482584659483002E-2</v>
      </c>
      <c r="U396" s="17">
        <v>6.8552654269293398E-2</v>
      </c>
      <c r="V396" s="17">
        <v>2.3131525143924699E-2</v>
      </c>
      <c r="W396" s="17">
        <v>3.5596780927699301E-2</v>
      </c>
      <c r="X396" s="17"/>
      <c r="Y396" s="17">
        <v>4.14159980611409E-2</v>
      </c>
      <c r="Z396" s="17">
        <v>3.3574126181947897E-2</v>
      </c>
      <c r="AA396" s="17" t="s">
        <v>63</v>
      </c>
      <c r="AB396" s="17" t="s">
        <v>63</v>
      </c>
      <c r="AC396" s="17" t="s">
        <v>63</v>
      </c>
      <c r="AD396" s="17" t="s">
        <v>63</v>
      </c>
      <c r="AE396" s="17"/>
      <c r="AF396" s="17" t="s">
        <v>63</v>
      </c>
      <c r="AG396" s="17"/>
      <c r="AH396" s="17">
        <v>3.99511833486208E-2</v>
      </c>
      <c r="AI396" s="17"/>
      <c r="AJ396" s="17">
        <v>4.6703474543171697E-2</v>
      </c>
      <c r="AK396" s="17">
        <v>5.1541379359987101E-2</v>
      </c>
      <c r="AL396" s="17">
        <v>2.2552900441223201E-2</v>
      </c>
      <c r="AM396" s="17">
        <v>9.7980309937588505E-3</v>
      </c>
      <c r="AN396" s="17">
        <v>0.114219181869447</v>
      </c>
      <c r="AO396" s="17">
        <v>0</v>
      </c>
      <c r="AP396" s="17">
        <v>2.2679744286731099E-2</v>
      </c>
      <c r="AQ396" s="17">
        <v>0.19543458452489901</v>
      </c>
    </row>
    <row r="397" spans="2:43" x14ac:dyDescent="0.35">
      <c r="B397" t="s">
        <v>187</v>
      </c>
      <c r="C397" s="17">
        <v>6.9249873844387994E-2</v>
      </c>
      <c r="D397" s="17">
        <v>7.10354258836218E-2</v>
      </c>
      <c r="E397" s="17">
        <v>6.7382868059244802E-2</v>
      </c>
      <c r="F397" s="17"/>
      <c r="G397" s="17">
        <v>0.13485747228984701</v>
      </c>
      <c r="H397" s="17">
        <v>9.5157183404379203E-2</v>
      </c>
      <c r="I397" s="17">
        <v>8.8801853783243095E-2</v>
      </c>
      <c r="J397" s="17">
        <v>2.88798146069888E-2</v>
      </c>
      <c r="K397" s="17">
        <v>3.5876408015633202E-2</v>
      </c>
      <c r="L397" s="17">
        <v>2.6940568460620901E-2</v>
      </c>
      <c r="M397" s="17"/>
      <c r="N397" s="17">
        <v>0.25518367891730798</v>
      </c>
      <c r="O397" s="17">
        <v>7.1698095620436303E-2</v>
      </c>
      <c r="P397" s="17">
        <v>8.0296206000516193E-2</v>
      </c>
      <c r="Q397" s="17">
        <v>6.8852167305993001E-2</v>
      </c>
      <c r="R397" s="17">
        <v>3.9941594605246503E-2</v>
      </c>
      <c r="S397" s="17"/>
      <c r="T397" s="17">
        <v>2.59460067122982E-2</v>
      </c>
      <c r="U397" s="17">
        <v>0.106978392568117</v>
      </c>
      <c r="V397" s="17">
        <v>7.4808870235972103E-2</v>
      </c>
      <c r="W397" s="17">
        <v>3.3401930538914403E-2</v>
      </c>
      <c r="X397" s="17"/>
      <c r="Y397" s="17">
        <v>7.2085686393089099E-2</v>
      </c>
      <c r="Z397" s="17">
        <v>5.6904190405747901E-2</v>
      </c>
      <c r="AA397" s="17" t="s">
        <v>63</v>
      </c>
      <c r="AB397" s="17" t="s">
        <v>63</v>
      </c>
      <c r="AC397" s="17" t="s">
        <v>63</v>
      </c>
      <c r="AD397" s="17" t="s">
        <v>63</v>
      </c>
      <c r="AE397" s="17"/>
      <c r="AF397" s="17" t="s">
        <v>63</v>
      </c>
      <c r="AG397" s="17"/>
      <c r="AH397" s="17">
        <v>6.9249873844387994E-2</v>
      </c>
      <c r="AI397" s="17"/>
      <c r="AJ397" s="17">
        <v>6.0420344267034701E-2</v>
      </c>
      <c r="AK397" s="17">
        <v>5.6421072210449598E-2</v>
      </c>
      <c r="AL397" s="17">
        <v>6.5230948948781606E-2</v>
      </c>
      <c r="AM397" s="17">
        <v>6.4032483442922797E-2</v>
      </c>
      <c r="AN397" s="17">
        <v>4.29330158207352E-2</v>
      </c>
      <c r="AO397" s="17">
        <v>0.107513769934289</v>
      </c>
      <c r="AP397" s="17">
        <v>4.3419587285931399E-2</v>
      </c>
      <c r="AQ397" s="17">
        <v>0.20557964556153399</v>
      </c>
    </row>
    <row r="398" spans="2:43" x14ac:dyDescent="0.35">
      <c r="B398" t="s">
        <v>188</v>
      </c>
      <c r="C398" s="17">
        <v>0.13489672289551499</v>
      </c>
      <c r="D398" s="17">
        <v>0.139680356671917</v>
      </c>
      <c r="E398" s="17">
        <v>0.12665306605995899</v>
      </c>
      <c r="F398" s="17"/>
      <c r="G398" s="17">
        <v>0.32842012179276298</v>
      </c>
      <c r="H398" s="17">
        <v>0.11478425415703</v>
      </c>
      <c r="I398" s="17">
        <v>0.15495798560694701</v>
      </c>
      <c r="J398" s="17">
        <v>0.110783187634261</v>
      </c>
      <c r="K398" s="17">
        <v>8.4750631717381106E-2</v>
      </c>
      <c r="L398" s="17">
        <v>6.0070895869645202E-2</v>
      </c>
      <c r="M398" s="17"/>
      <c r="N398" s="17">
        <v>0.122603779943291</v>
      </c>
      <c r="O398" s="17">
        <v>0.114201599384376</v>
      </c>
      <c r="P398" s="17">
        <v>0.18106248127095101</v>
      </c>
      <c r="Q398" s="17">
        <v>0.13055247530769301</v>
      </c>
      <c r="R398" s="17">
        <v>0.151935812648365</v>
      </c>
      <c r="S398" s="17"/>
      <c r="T398" s="17">
        <v>0.221815880429827</v>
      </c>
      <c r="U398" s="17">
        <v>8.8655471798833305E-2</v>
      </c>
      <c r="V398" s="17">
        <v>0.118609907849843</v>
      </c>
      <c r="W398" s="17">
        <v>0.181704054993611</v>
      </c>
      <c r="X398" s="17"/>
      <c r="Y398" s="17">
        <v>0.141133246224808</v>
      </c>
      <c r="Z398" s="17">
        <v>0.10774607684297</v>
      </c>
      <c r="AA398" s="17" t="s">
        <v>63</v>
      </c>
      <c r="AB398" s="17" t="s">
        <v>63</v>
      </c>
      <c r="AC398" s="17" t="s">
        <v>63</v>
      </c>
      <c r="AD398" s="17" t="s">
        <v>63</v>
      </c>
      <c r="AE398" s="17"/>
      <c r="AF398" s="17" t="s">
        <v>63</v>
      </c>
      <c r="AG398" s="17"/>
      <c r="AH398" s="17">
        <v>0.13489672289551499</v>
      </c>
      <c r="AI398" s="17"/>
      <c r="AJ398" s="17">
        <v>0.12116328639303101</v>
      </c>
      <c r="AK398" s="17">
        <v>0.12808950225662499</v>
      </c>
      <c r="AL398" s="17">
        <v>0.129020068100966</v>
      </c>
      <c r="AM398" s="17">
        <v>0.125711693149615</v>
      </c>
      <c r="AN398" s="17">
        <v>0.21273036076583199</v>
      </c>
      <c r="AO398" s="17">
        <v>0.12835662691765301</v>
      </c>
      <c r="AP398" s="17">
        <v>0.21519090650248601</v>
      </c>
      <c r="AQ398" s="17">
        <v>9.2283481984450202E-2</v>
      </c>
    </row>
    <row r="399" spans="2:43" x14ac:dyDescent="0.35">
      <c r="B399" t="s">
        <v>189</v>
      </c>
      <c r="C399" s="17">
        <v>8.7700472425706194E-2</v>
      </c>
      <c r="D399" s="17">
        <v>9.34198993084316E-2</v>
      </c>
      <c r="E399" s="17">
        <v>8.1306301265794495E-2</v>
      </c>
      <c r="F399" s="17"/>
      <c r="G399" s="17">
        <v>9.4736274509191101E-2</v>
      </c>
      <c r="H399" s="17">
        <v>0.119138318516671</v>
      </c>
      <c r="I399" s="17">
        <v>6.5618214007417103E-2</v>
      </c>
      <c r="J399" s="17">
        <v>0.10143503777188199</v>
      </c>
      <c r="K399" s="17">
        <v>5.0024907481556601E-2</v>
      </c>
      <c r="L399" s="17">
        <v>7.9335674605195E-2</v>
      </c>
      <c r="M399" s="17"/>
      <c r="N399" s="17">
        <v>0</v>
      </c>
      <c r="O399" s="17">
        <v>7.8264655864370605E-2</v>
      </c>
      <c r="P399" s="17">
        <v>4.1219281938202297E-2</v>
      </c>
      <c r="Q399" s="17">
        <v>0.126472975001095</v>
      </c>
      <c r="R399" s="17">
        <v>7.4151279177312096E-2</v>
      </c>
      <c r="S399" s="17"/>
      <c r="T399" s="17">
        <v>7.0824823878086099E-2</v>
      </c>
      <c r="U399" s="17">
        <v>7.7526470406014E-2</v>
      </c>
      <c r="V399" s="17">
        <v>0.11470141603079</v>
      </c>
      <c r="W399" s="17">
        <v>7.0628507468674107E-2</v>
      </c>
      <c r="X399" s="17"/>
      <c r="Y399" s="17">
        <v>9.6800865110708803E-2</v>
      </c>
      <c r="Z399" s="17">
        <v>4.8081997887317401E-2</v>
      </c>
      <c r="AA399" s="17" t="s">
        <v>63</v>
      </c>
      <c r="AB399" s="17" t="s">
        <v>63</v>
      </c>
      <c r="AC399" s="17" t="s">
        <v>63</v>
      </c>
      <c r="AD399" s="17" t="s">
        <v>63</v>
      </c>
      <c r="AE399" s="17"/>
      <c r="AF399" s="17" t="s">
        <v>63</v>
      </c>
      <c r="AG399" s="17"/>
      <c r="AH399" s="17">
        <v>8.7700472425706194E-2</v>
      </c>
      <c r="AI399" s="17"/>
      <c r="AJ399" s="17">
        <v>0.106661512554376</v>
      </c>
      <c r="AK399" s="17">
        <v>6.9443163834949903E-2</v>
      </c>
      <c r="AL399" s="17">
        <v>0.100063640386943</v>
      </c>
      <c r="AM399" s="17">
        <v>8.6640514130551405E-2</v>
      </c>
      <c r="AN399" s="17">
        <v>3.5913819195942602E-2</v>
      </c>
      <c r="AO399" s="17">
        <v>6.8721624472086199E-2</v>
      </c>
      <c r="AP399" s="17">
        <v>0.147489938793023</v>
      </c>
      <c r="AQ399" s="17">
        <v>0</v>
      </c>
    </row>
    <row r="400" spans="2:43" x14ac:dyDescent="0.35">
      <c r="B400" t="s">
        <v>190</v>
      </c>
      <c r="C400" s="17">
        <v>9.5928429733739703E-2</v>
      </c>
      <c r="D400" s="17">
        <v>8.2062344431722695E-2</v>
      </c>
      <c r="E400" s="17">
        <v>0.112382404240743</v>
      </c>
      <c r="F400" s="17"/>
      <c r="G400" s="17">
        <v>8.0978386487422699E-2</v>
      </c>
      <c r="H400" s="17">
        <v>0.119201101312315</v>
      </c>
      <c r="I400" s="17">
        <v>8.6531263522419896E-2</v>
      </c>
      <c r="J400" s="17">
        <v>9.4191840996770596E-2</v>
      </c>
      <c r="K400" s="17">
        <v>8.42728106959207E-2</v>
      </c>
      <c r="L400" s="17">
        <v>9.6999836218498697E-2</v>
      </c>
      <c r="M400" s="17"/>
      <c r="N400" s="17">
        <v>0</v>
      </c>
      <c r="O400" s="17">
        <v>7.5225137479892706E-2</v>
      </c>
      <c r="P400" s="17">
        <v>4.5835191309323703E-2</v>
      </c>
      <c r="Q400" s="17">
        <v>0.105746279651191</v>
      </c>
      <c r="R400" s="17">
        <v>0.16848296028162901</v>
      </c>
      <c r="S400" s="17"/>
      <c r="T400" s="17">
        <v>0.160951278852968</v>
      </c>
      <c r="U400" s="17">
        <v>9.5955969857748805E-2</v>
      </c>
      <c r="V400" s="17">
        <v>0.101482620497998</v>
      </c>
      <c r="W400" s="17">
        <v>5.9768400368174601E-2</v>
      </c>
      <c r="X400" s="17"/>
      <c r="Y400" s="17">
        <v>8.9695939000067601E-2</v>
      </c>
      <c r="Z400" s="17">
        <v>0.12306151991892</v>
      </c>
      <c r="AA400" s="17" t="s">
        <v>63</v>
      </c>
      <c r="AB400" s="17" t="s">
        <v>63</v>
      </c>
      <c r="AC400" s="17" t="s">
        <v>63</v>
      </c>
      <c r="AD400" s="17" t="s">
        <v>63</v>
      </c>
      <c r="AE400" s="17"/>
      <c r="AF400" s="17" t="s">
        <v>63</v>
      </c>
      <c r="AG400" s="17"/>
      <c r="AH400" s="17">
        <v>9.5928429733739703E-2</v>
      </c>
      <c r="AI400" s="17"/>
      <c r="AJ400" s="17">
        <v>9.6659190656826405E-2</v>
      </c>
      <c r="AK400" s="17">
        <v>0.115571999475672</v>
      </c>
      <c r="AL400" s="17">
        <v>7.5360214628127004E-2</v>
      </c>
      <c r="AM400" s="17">
        <v>8.9334761527473897E-2</v>
      </c>
      <c r="AN400" s="17">
        <v>6.8620171589262799E-2</v>
      </c>
      <c r="AO400" s="17">
        <v>0.109891319279922</v>
      </c>
      <c r="AP400" s="17">
        <v>9.9342500514911294E-2</v>
      </c>
      <c r="AQ400" s="17">
        <v>9.4842750900136302E-2</v>
      </c>
    </row>
    <row r="401" spans="2:43" x14ac:dyDescent="0.35">
      <c r="B401" t="s">
        <v>191</v>
      </c>
      <c r="C401" s="17">
        <v>9.1491637210355206E-2</v>
      </c>
      <c r="D401" s="17">
        <v>9.6415894278989805E-2</v>
      </c>
      <c r="E401" s="17">
        <v>8.6035765651439902E-2</v>
      </c>
      <c r="F401" s="17"/>
      <c r="G401" s="17">
        <v>0.13280248208064999</v>
      </c>
      <c r="H401" s="17">
        <v>6.7351358904966394E-2</v>
      </c>
      <c r="I401" s="17">
        <v>8.6275325200075401E-2</v>
      </c>
      <c r="J401" s="17">
        <v>0.11547468009968601</v>
      </c>
      <c r="K401" s="17">
        <v>7.5923458811482394E-2</v>
      </c>
      <c r="L401" s="17">
        <v>9.6032122462587202E-2</v>
      </c>
      <c r="M401" s="17"/>
      <c r="N401" s="17">
        <v>0.243188862221215</v>
      </c>
      <c r="O401" s="17">
        <v>5.7938919925308398E-2</v>
      </c>
      <c r="P401" s="17">
        <v>0.105900679311284</v>
      </c>
      <c r="Q401" s="17">
        <v>0.111896111830198</v>
      </c>
      <c r="R401" s="17">
        <v>9.7086827519791696E-2</v>
      </c>
      <c r="S401" s="17"/>
      <c r="T401" s="17">
        <v>3.8006476115733698E-2</v>
      </c>
      <c r="U401" s="17">
        <v>7.7699372159021202E-2</v>
      </c>
      <c r="V401" s="17">
        <v>9.9726214215507702E-2</v>
      </c>
      <c r="W401" s="17">
        <v>0.10553058862218501</v>
      </c>
      <c r="X401" s="17"/>
      <c r="Y401" s="17">
        <v>9.2665124830349901E-2</v>
      </c>
      <c r="Z401" s="17">
        <v>8.6382869819417105E-2</v>
      </c>
      <c r="AA401" s="17" t="s">
        <v>63</v>
      </c>
      <c r="AB401" s="17" t="s">
        <v>63</v>
      </c>
      <c r="AC401" s="17" t="s">
        <v>63</v>
      </c>
      <c r="AD401" s="17" t="s">
        <v>63</v>
      </c>
      <c r="AE401" s="17"/>
      <c r="AF401" s="17" t="s">
        <v>63</v>
      </c>
      <c r="AG401" s="17"/>
      <c r="AH401" s="17">
        <v>9.1491637210355206E-2</v>
      </c>
      <c r="AI401" s="17"/>
      <c r="AJ401" s="17">
        <v>0.103057272184903</v>
      </c>
      <c r="AK401" s="17">
        <v>8.6057563476020005E-2</v>
      </c>
      <c r="AL401" s="17">
        <v>0.120825993172035</v>
      </c>
      <c r="AM401" s="17">
        <v>8.0970679524145703E-2</v>
      </c>
      <c r="AN401" s="17">
        <v>7.1478059807384295E-2</v>
      </c>
      <c r="AO401" s="17">
        <v>0.11223186624338501</v>
      </c>
      <c r="AP401" s="17">
        <v>7.0079898378400299E-2</v>
      </c>
      <c r="AQ401" s="17">
        <v>0</v>
      </c>
    </row>
    <row r="402" spans="2:43" x14ac:dyDescent="0.35">
      <c r="B402" t="s">
        <v>192</v>
      </c>
      <c r="C402" s="17">
        <v>0.127704727261366</v>
      </c>
      <c r="D402" s="17">
        <v>0.13877906668303699</v>
      </c>
      <c r="E402" s="17">
        <v>0.115193978462927</v>
      </c>
      <c r="F402" s="17"/>
      <c r="G402" s="17">
        <v>5.49951876487084E-2</v>
      </c>
      <c r="H402" s="17">
        <v>0.125934554498291</v>
      </c>
      <c r="I402" s="17">
        <v>0.177664116876425</v>
      </c>
      <c r="J402" s="17">
        <v>0.12467427875651201</v>
      </c>
      <c r="K402" s="17">
        <v>9.2322679962322296E-2</v>
      </c>
      <c r="L402" s="17">
        <v>0.17111975747081101</v>
      </c>
      <c r="M402" s="17"/>
      <c r="N402" s="17">
        <v>0.26523130855779498</v>
      </c>
      <c r="O402" s="17">
        <v>9.5573064379141204E-2</v>
      </c>
      <c r="P402" s="17">
        <v>0.125999734149394</v>
      </c>
      <c r="Q402" s="17">
        <v>0.17146167473385401</v>
      </c>
      <c r="R402" s="17">
        <v>9.7178577517498005E-2</v>
      </c>
      <c r="S402" s="17"/>
      <c r="T402" s="17">
        <v>0.126219215228944</v>
      </c>
      <c r="U402" s="17">
        <v>0.110550159261341</v>
      </c>
      <c r="V402" s="17">
        <v>0.106533157596734</v>
      </c>
      <c r="W402" s="17">
        <v>0.18153118803307</v>
      </c>
      <c r="X402" s="17"/>
      <c r="Y402" s="17">
        <v>0.12781722909138199</v>
      </c>
      <c r="Z402" s="17">
        <v>0.12721495159538099</v>
      </c>
      <c r="AA402" s="17" t="s">
        <v>63</v>
      </c>
      <c r="AB402" s="17" t="s">
        <v>63</v>
      </c>
      <c r="AC402" s="17" t="s">
        <v>63</v>
      </c>
      <c r="AD402" s="17" t="s">
        <v>63</v>
      </c>
      <c r="AE402" s="17"/>
      <c r="AF402" s="17" t="s">
        <v>63</v>
      </c>
      <c r="AG402" s="17"/>
      <c r="AH402" s="17">
        <v>0.127704727261366</v>
      </c>
      <c r="AI402" s="17"/>
      <c r="AJ402" s="17">
        <v>0.12678719105477301</v>
      </c>
      <c r="AK402" s="17">
        <v>0.17443903728183899</v>
      </c>
      <c r="AL402" s="17">
        <v>0.112208268693782</v>
      </c>
      <c r="AM402" s="17">
        <v>0.156345269998661</v>
      </c>
      <c r="AN402" s="17">
        <v>8.65580306144553E-2</v>
      </c>
      <c r="AO402" s="17">
        <v>0.118135518668096</v>
      </c>
      <c r="AP402" s="17">
        <v>8.1389088440042806E-2</v>
      </c>
      <c r="AQ402" s="17">
        <v>0</v>
      </c>
    </row>
    <row r="403" spans="2:43" x14ac:dyDescent="0.35">
      <c r="B403" t="s">
        <v>193</v>
      </c>
      <c r="C403" s="17">
        <v>0.296855682759533</v>
      </c>
      <c r="D403" s="17">
        <v>0.30310335230028901</v>
      </c>
      <c r="E403" s="17">
        <v>0.29049132241048597</v>
      </c>
      <c r="F403" s="17"/>
      <c r="G403" s="17">
        <v>9.7726582537411399E-2</v>
      </c>
      <c r="H403" s="17">
        <v>0.207973640656093</v>
      </c>
      <c r="I403" s="17">
        <v>0.26172713938161501</v>
      </c>
      <c r="J403" s="17">
        <v>0.30142374363071001</v>
      </c>
      <c r="K403" s="17">
        <v>0.53877971676313297</v>
      </c>
      <c r="L403" s="17">
        <v>0.44196138217875203</v>
      </c>
      <c r="M403" s="17"/>
      <c r="N403" s="17">
        <v>0.113792370360391</v>
      </c>
      <c r="O403" s="17">
        <v>0.35871649537237199</v>
      </c>
      <c r="P403" s="17">
        <v>0.29702857809004901</v>
      </c>
      <c r="Q403" s="17">
        <v>0.26035424244888999</v>
      </c>
      <c r="R403" s="17">
        <v>0.25456971427240099</v>
      </c>
      <c r="S403" s="17"/>
      <c r="T403" s="17">
        <v>0.26769880603298701</v>
      </c>
      <c r="U403" s="17">
        <v>0.285498871317442</v>
      </c>
      <c r="V403" s="17">
        <v>0.33785538003726201</v>
      </c>
      <c r="W403" s="17">
        <v>0.27852271934344602</v>
      </c>
      <c r="X403" s="17"/>
      <c r="Y403" s="17">
        <v>0.28701552262086499</v>
      </c>
      <c r="Z403" s="17">
        <v>0.33969472799655198</v>
      </c>
      <c r="AA403" s="17" t="s">
        <v>63</v>
      </c>
      <c r="AB403" s="17" t="s">
        <v>63</v>
      </c>
      <c r="AC403" s="17" t="s">
        <v>63</v>
      </c>
      <c r="AD403" s="17" t="s">
        <v>63</v>
      </c>
      <c r="AE403" s="17"/>
      <c r="AF403" s="17" t="s">
        <v>63</v>
      </c>
      <c r="AG403" s="17"/>
      <c r="AH403" s="17">
        <v>0.296855682759533</v>
      </c>
      <c r="AI403" s="17"/>
      <c r="AJ403" s="17">
        <v>0.28897763200769899</v>
      </c>
      <c r="AK403" s="17">
        <v>0.27446854598193299</v>
      </c>
      <c r="AL403" s="17">
        <v>0.28359165213328902</v>
      </c>
      <c r="AM403" s="17">
        <v>0.35490935436744497</v>
      </c>
      <c r="AN403" s="17">
        <v>0.333630617352903</v>
      </c>
      <c r="AO403" s="17">
        <v>0.29232821429504502</v>
      </c>
      <c r="AP403" s="17">
        <v>0.24898904524186899</v>
      </c>
      <c r="AQ403" s="17">
        <v>0.31414224476653102</v>
      </c>
    </row>
    <row r="404" spans="2:43" x14ac:dyDescent="0.35">
      <c r="B404" t="s">
        <v>60</v>
      </c>
      <c r="C404" s="17">
        <v>5.62212705207768E-2</v>
      </c>
      <c r="D404" s="17">
        <v>3.3943184154986497E-2</v>
      </c>
      <c r="E404" s="17">
        <v>8.2355127219816193E-2</v>
      </c>
      <c r="F404" s="17"/>
      <c r="G404" s="17">
        <v>4.3647462237977899E-2</v>
      </c>
      <c r="H404" s="17">
        <v>6.2358458597786701E-2</v>
      </c>
      <c r="I404" s="17">
        <v>3.05696883278837E-2</v>
      </c>
      <c r="J404" s="17">
        <v>0.107966638790138</v>
      </c>
      <c r="K404" s="17">
        <v>2.82744883456209E-2</v>
      </c>
      <c r="L404" s="17">
        <v>2.7539762733889198E-2</v>
      </c>
      <c r="M404" s="17"/>
      <c r="N404" s="17">
        <v>0</v>
      </c>
      <c r="O404" s="17">
        <v>8.5702613113614004E-2</v>
      </c>
      <c r="P404" s="17">
        <v>7.4054702052074997E-2</v>
      </c>
      <c r="Q404" s="17">
        <v>2.0081014146255901E-2</v>
      </c>
      <c r="R404" s="17">
        <v>5.7087679247484299E-2</v>
      </c>
      <c r="S404" s="17"/>
      <c r="T404" s="17">
        <v>5.1054928089673698E-2</v>
      </c>
      <c r="U404" s="17">
        <v>8.8582638362188298E-2</v>
      </c>
      <c r="V404" s="17">
        <v>2.3150908391968601E-2</v>
      </c>
      <c r="W404" s="17">
        <v>5.3315829704225402E-2</v>
      </c>
      <c r="X404" s="17"/>
      <c r="Y404" s="17">
        <v>5.1370388667588397E-2</v>
      </c>
      <c r="Z404" s="17">
        <v>7.7339539351746506E-2</v>
      </c>
      <c r="AA404" s="17" t="s">
        <v>63</v>
      </c>
      <c r="AB404" s="17" t="s">
        <v>63</v>
      </c>
      <c r="AC404" s="17" t="s">
        <v>63</v>
      </c>
      <c r="AD404" s="17" t="s">
        <v>63</v>
      </c>
      <c r="AE404" s="17"/>
      <c r="AF404" s="17" t="s">
        <v>63</v>
      </c>
      <c r="AG404" s="17"/>
      <c r="AH404" s="17">
        <v>5.62212705207768E-2</v>
      </c>
      <c r="AI404" s="17"/>
      <c r="AJ404" s="17">
        <v>4.95700963381853E-2</v>
      </c>
      <c r="AK404" s="17">
        <v>4.3967736122524297E-2</v>
      </c>
      <c r="AL404" s="17">
        <v>9.1146313494852901E-2</v>
      </c>
      <c r="AM404" s="17">
        <v>3.2257212865427203E-2</v>
      </c>
      <c r="AN404" s="17">
        <v>3.39167429840374E-2</v>
      </c>
      <c r="AO404" s="17">
        <v>6.2821060189523395E-2</v>
      </c>
      <c r="AP404" s="17">
        <v>7.1419290556604606E-2</v>
      </c>
      <c r="AQ404" s="17">
        <v>9.7717292262449601E-2</v>
      </c>
    </row>
    <row r="405" spans="2:43"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row>
    <row r="406" spans="2:43" x14ac:dyDescent="0.35">
      <c r="B406" s="6" t="s">
        <v>198</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row>
    <row r="407" spans="2:43" x14ac:dyDescent="0.35">
      <c r="B407" s="24" t="s">
        <v>122</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row>
    <row r="408" spans="2:43" x14ac:dyDescent="0.35">
      <c r="B408" t="s">
        <v>186</v>
      </c>
      <c r="C408" s="17">
        <v>4.5180737662115701E-2</v>
      </c>
      <c r="D408" s="17">
        <v>3.8044546091536999E-2</v>
      </c>
      <c r="E408" s="17">
        <v>5.3635863218482703E-2</v>
      </c>
      <c r="F408" s="17"/>
      <c r="G408" s="17">
        <v>9.2982119888941006E-2</v>
      </c>
      <c r="H408" s="17">
        <v>5.9372157202007003E-2</v>
      </c>
      <c r="I408" s="17">
        <v>6.9877065715726605E-2</v>
      </c>
      <c r="J408" s="17">
        <v>2.2306879700200101E-2</v>
      </c>
      <c r="K408" s="17">
        <v>9.7748982069499404E-3</v>
      </c>
      <c r="L408" s="17">
        <v>0</v>
      </c>
      <c r="M408" s="17"/>
      <c r="N408" s="17">
        <v>0</v>
      </c>
      <c r="O408" s="17">
        <v>4.1686795487628298E-2</v>
      </c>
      <c r="P408" s="17">
        <v>0.110378503961668</v>
      </c>
      <c r="Q408" s="17">
        <v>1.5566406719750301E-2</v>
      </c>
      <c r="R408" s="17">
        <v>6.4296487061964794E-2</v>
      </c>
      <c r="S408" s="17"/>
      <c r="T408" s="17">
        <v>5.27996378051626E-2</v>
      </c>
      <c r="U408" s="17">
        <v>5.1700451131843898E-2</v>
      </c>
      <c r="V408" s="17">
        <v>3.54328502409548E-2</v>
      </c>
      <c r="W408" s="17">
        <v>4.8775965024652999E-2</v>
      </c>
      <c r="X408" s="17"/>
      <c r="Y408" s="17">
        <v>4.6718350708290599E-2</v>
      </c>
      <c r="Z408" s="17">
        <v>3.8486753629958001E-2</v>
      </c>
      <c r="AA408" s="17" t="s">
        <v>63</v>
      </c>
      <c r="AB408" s="17" t="s">
        <v>63</v>
      </c>
      <c r="AC408" s="17" t="s">
        <v>63</v>
      </c>
      <c r="AD408" s="17" t="s">
        <v>63</v>
      </c>
      <c r="AE408" s="17"/>
      <c r="AF408" s="17" t="s">
        <v>63</v>
      </c>
      <c r="AG408" s="17"/>
      <c r="AH408" s="17">
        <v>4.5180737662115701E-2</v>
      </c>
      <c r="AI408" s="17"/>
      <c r="AJ408" s="17">
        <v>5.76677153893142E-2</v>
      </c>
      <c r="AK408" s="17">
        <v>4.5089416452541699E-2</v>
      </c>
      <c r="AL408" s="17">
        <v>2.09070477570894E-2</v>
      </c>
      <c r="AM408" s="17">
        <v>2.02864527901786E-2</v>
      </c>
      <c r="AN408" s="17">
        <v>0.180710779916364</v>
      </c>
      <c r="AO408" s="17">
        <v>0</v>
      </c>
      <c r="AP408" s="17">
        <v>2.3088315751090001E-2</v>
      </c>
      <c r="AQ408" s="17">
        <v>0.19000077424690001</v>
      </c>
    </row>
    <row r="409" spans="2:43" x14ac:dyDescent="0.35">
      <c r="B409" t="s">
        <v>187</v>
      </c>
      <c r="C409" s="17">
        <v>7.3557968958547604E-2</v>
      </c>
      <c r="D409" s="17">
        <v>9.0911601551949606E-2</v>
      </c>
      <c r="E409" s="17">
        <v>5.3562962429587101E-2</v>
      </c>
      <c r="F409" s="17"/>
      <c r="G409" s="17">
        <v>0.159148965544158</v>
      </c>
      <c r="H409" s="17">
        <v>0.10071949349234301</v>
      </c>
      <c r="I409" s="17">
        <v>5.2184295601525002E-2</v>
      </c>
      <c r="J409" s="17">
        <v>7.7134737193125996E-2</v>
      </c>
      <c r="K409" s="17">
        <v>2.3344445207555301E-2</v>
      </c>
      <c r="L409" s="17">
        <v>2.6940568460620901E-2</v>
      </c>
      <c r="M409" s="17"/>
      <c r="N409" s="17">
        <v>0.25518367891730798</v>
      </c>
      <c r="O409" s="17">
        <v>6.8823412684906493E-2</v>
      </c>
      <c r="P409" s="17">
        <v>7.7310793715158005E-2</v>
      </c>
      <c r="Q409" s="17">
        <v>6.4108441820870707E-2</v>
      </c>
      <c r="R409" s="17">
        <v>8.4036253380946696E-2</v>
      </c>
      <c r="S409" s="17"/>
      <c r="T409" s="17">
        <v>5.8790167532801897E-2</v>
      </c>
      <c r="U409" s="17">
        <v>7.5919360624247298E-2</v>
      </c>
      <c r="V409" s="17">
        <v>6.5718362737284194E-2</v>
      </c>
      <c r="W409" s="17">
        <v>7.9992358672403993E-2</v>
      </c>
      <c r="X409" s="17"/>
      <c r="Y409" s="17">
        <v>7.2476847877002898E-2</v>
      </c>
      <c r="Z409" s="17">
        <v>7.8264619487230902E-2</v>
      </c>
      <c r="AA409" s="17" t="s">
        <v>63</v>
      </c>
      <c r="AB409" s="17" t="s">
        <v>63</v>
      </c>
      <c r="AC409" s="17" t="s">
        <v>63</v>
      </c>
      <c r="AD409" s="17" t="s">
        <v>63</v>
      </c>
      <c r="AE409" s="17"/>
      <c r="AF409" s="17" t="s">
        <v>63</v>
      </c>
      <c r="AG409" s="17"/>
      <c r="AH409" s="17">
        <v>7.3557968958547604E-2</v>
      </c>
      <c r="AI409" s="17"/>
      <c r="AJ409" s="17">
        <v>4.7826358423419903E-2</v>
      </c>
      <c r="AK409" s="17">
        <v>0.11967015680545801</v>
      </c>
      <c r="AL409" s="17">
        <v>8.0482564959151195E-2</v>
      </c>
      <c r="AM409" s="17">
        <v>5.1462661965558799E-2</v>
      </c>
      <c r="AN409" s="17">
        <v>9.9664535963918097E-2</v>
      </c>
      <c r="AO409" s="17">
        <v>0.115665698971155</v>
      </c>
      <c r="AP409" s="17">
        <v>0</v>
      </c>
      <c r="AQ409" s="17">
        <v>9.4842750900136302E-2</v>
      </c>
    </row>
    <row r="410" spans="2:43" x14ac:dyDescent="0.35">
      <c r="B410" t="s">
        <v>188</v>
      </c>
      <c r="C410" s="17">
        <v>0.112601173010158</v>
      </c>
      <c r="D410" s="17">
        <v>0.10455293370319101</v>
      </c>
      <c r="E410" s="17">
        <v>0.122327127900393</v>
      </c>
      <c r="F410" s="17"/>
      <c r="G410" s="17">
        <v>0.12783091071286301</v>
      </c>
      <c r="H410" s="17">
        <v>0.15362527759623201</v>
      </c>
      <c r="I410" s="17">
        <v>0.11938932825434199</v>
      </c>
      <c r="J410" s="17">
        <v>6.3236170076243894E-2</v>
      </c>
      <c r="K410" s="17">
        <v>0.121065001818732</v>
      </c>
      <c r="L410" s="17">
        <v>5.7361363790405101E-2</v>
      </c>
      <c r="M410" s="17"/>
      <c r="N410" s="17">
        <v>0</v>
      </c>
      <c r="O410" s="17">
        <v>9.5383968738751199E-2</v>
      </c>
      <c r="P410" s="17">
        <v>8.1275898031401797E-2</v>
      </c>
      <c r="Q410" s="17">
        <v>0.121834545409138</v>
      </c>
      <c r="R410" s="17">
        <v>0.16536356303581601</v>
      </c>
      <c r="S410" s="17"/>
      <c r="T410" s="17">
        <v>0.14266393795276899</v>
      </c>
      <c r="U410" s="17">
        <v>0.10786924765731799</v>
      </c>
      <c r="V410" s="17">
        <v>0.11568772140981801</v>
      </c>
      <c r="W410" s="17">
        <v>9.0326758163298507E-2</v>
      </c>
      <c r="X410" s="17"/>
      <c r="Y410" s="17">
        <v>0.109732722605829</v>
      </c>
      <c r="Z410" s="17">
        <v>0.12508894504836901</v>
      </c>
      <c r="AA410" s="17" t="s">
        <v>63</v>
      </c>
      <c r="AB410" s="17" t="s">
        <v>63</v>
      </c>
      <c r="AC410" s="17" t="s">
        <v>63</v>
      </c>
      <c r="AD410" s="17" t="s">
        <v>63</v>
      </c>
      <c r="AE410" s="17"/>
      <c r="AF410" s="17" t="s">
        <v>63</v>
      </c>
      <c r="AG410" s="17"/>
      <c r="AH410" s="17">
        <v>0.112601173010158</v>
      </c>
      <c r="AI410" s="17"/>
      <c r="AJ410" s="17">
        <v>0.15744932363397701</v>
      </c>
      <c r="AK410" s="17">
        <v>9.7020055366318497E-2</v>
      </c>
      <c r="AL410" s="17">
        <v>7.1013289117221004E-2</v>
      </c>
      <c r="AM410" s="17">
        <v>0.127770848180323</v>
      </c>
      <c r="AN410" s="17">
        <v>8.0832362672614302E-2</v>
      </c>
      <c r="AO410" s="17">
        <v>4.2423103311963598E-2</v>
      </c>
      <c r="AP410" s="17">
        <v>0.124177346492979</v>
      </c>
      <c r="AQ410" s="17">
        <v>0.19000077424690001</v>
      </c>
    </row>
    <row r="411" spans="2:43" x14ac:dyDescent="0.35">
      <c r="B411" t="s">
        <v>189</v>
      </c>
      <c r="C411" s="17">
        <v>0.119407009778858</v>
      </c>
      <c r="D411" s="17">
        <v>0.13513406766182101</v>
      </c>
      <c r="E411" s="17">
        <v>9.8363319997085003E-2</v>
      </c>
      <c r="F411" s="17"/>
      <c r="G411" s="17">
        <v>0.209828195825491</v>
      </c>
      <c r="H411" s="17">
        <v>0.112093834423827</v>
      </c>
      <c r="I411" s="17">
        <v>0.109005597580198</v>
      </c>
      <c r="J411" s="17">
        <v>0.149699244083914</v>
      </c>
      <c r="K411" s="17">
        <v>4.8809029351350397E-2</v>
      </c>
      <c r="L411" s="17">
        <v>0.12014179173929</v>
      </c>
      <c r="M411" s="17"/>
      <c r="N411" s="17">
        <v>0.122603779943291</v>
      </c>
      <c r="O411" s="17">
        <v>0.118158052792315</v>
      </c>
      <c r="P411" s="17">
        <v>7.4670334598786595E-2</v>
      </c>
      <c r="Q411" s="17">
        <v>0.123724256373726</v>
      </c>
      <c r="R411" s="17">
        <v>0.14879917399536299</v>
      </c>
      <c r="S411" s="17"/>
      <c r="T411" s="17">
        <v>0.14360290533817999</v>
      </c>
      <c r="U411" s="17">
        <v>9.8202262463056397E-2</v>
      </c>
      <c r="V411" s="17">
        <v>0.147767764738548</v>
      </c>
      <c r="W411" s="17">
        <v>0.105221805189536</v>
      </c>
      <c r="X411" s="17"/>
      <c r="Y411" s="17">
        <v>0.122210501258131</v>
      </c>
      <c r="Z411" s="17">
        <v>0.107202035814032</v>
      </c>
      <c r="AA411" s="17" t="s">
        <v>63</v>
      </c>
      <c r="AB411" s="17" t="s">
        <v>63</v>
      </c>
      <c r="AC411" s="17" t="s">
        <v>63</v>
      </c>
      <c r="AD411" s="17" t="s">
        <v>63</v>
      </c>
      <c r="AE411" s="17"/>
      <c r="AF411" s="17" t="s">
        <v>63</v>
      </c>
      <c r="AG411" s="17"/>
      <c r="AH411" s="17">
        <v>0.119407009778858</v>
      </c>
      <c r="AI411" s="17"/>
      <c r="AJ411" s="17">
        <v>0.111866392666672</v>
      </c>
      <c r="AK411" s="17">
        <v>6.2243236823026397E-2</v>
      </c>
      <c r="AL411" s="17">
        <v>0.17912647680812899</v>
      </c>
      <c r="AM411" s="17">
        <v>0.102082122539823</v>
      </c>
      <c r="AN411" s="17">
        <v>3.5913819195942602E-2</v>
      </c>
      <c r="AO411" s="17">
        <v>0.152022394836164</v>
      </c>
      <c r="AP411" s="17">
        <v>0.20227448500162801</v>
      </c>
      <c r="AQ411" s="17">
        <v>0.122218091508612</v>
      </c>
    </row>
    <row r="412" spans="2:43" x14ac:dyDescent="0.35">
      <c r="B412" t="s">
        <v>190</v>
      </c>
      <c r="C412" s="17">
        <v>8.1321707818415703E-2</v>
      </c>
      <c r="D412" s="17">
        <v>8.9135561293185395E-2</v>
      </c>
      <c r="E412" s="17">
        <v>7.2467244785477294E-2</v>
      </c>
      <c r="F412" s="17"/>
      <c r="G412" s="17">
        <v>0.108640266622412</v>
      </c>
      <c r="H412" s="17">
        <v>0.11628419925900101</v>
      </c>
      <c r="I412" s="17">
        <v>9.8515653317893595E-2</v>
      </c>
      <c r="J412" s="17">
        <v>6.3860356150080899E-2</v>
      </c>
      <c r="K412" s="17">
        <v>3.2366085848668402E-2</v>
      </c>
      <c r="L412" s="17">
        <v>2.7539762733889198E-2</v>
      </c>
      <c r="M412" s="17"/>
      <c r="N412" s="17">
        <v>0</v>
      </c>
      <c r="O412" s="17">
        <v>6.2675913068355293E-2</v>
      </c>
      <c r="P412" s="17">
        <v>7.4177130871946606E-2</v>
      </c>
      <c r="Q412" s="17">
        <v>9.7690237201887006E-2</v>
      </c>
      <c r="R412" s="17">
        <v>0.10068900984803</v>
      </c>
      <c r="S412" s="17"/>
      <c r="T412" s="17">
        <v>0.124143756264167</v>
      </c>
      <c r="U412" s="17">
        <v>9.7199378162462796E-2</v>
      </c>
      <c r="V412" s="17">
        <v>6.6416238227488003E-2</v>
      </c>
      <c r="W412" s="17">
        <v>6.8824478137169701E-2</v>
      </c>
      <c r="X412" s="17"/>
      <c r="Y412" s="17">
        <v>8.9509789353170499E-2</v>
      </c>
      <c r="Z412" s="17">
        <v>4.5674971349830097E-2</v>
      </c>
      <c r="AA412" s="17" t="s">
        <v>63</v>
      </c>
      <c r="AB412" s="17" t="s">
        <v>63</v>
      </c>
      <c r="AC412" s="17" t="s">
        <v>63</v>
      </c>
      <c r="AD412" s="17" t="s">
        <v>63</v>
      </c>
      <c r="AE412" s="17"/>
      <c r="AF412" s="17" t="s">
        <v>63</v>
      </c>
      <c r="AG412" s="17"/>
      <c r="AH412" s="17">
        <v>8.1321707818415703E-2</v>
      </c>
      <c r="AI412" s="17"/>
      <c r="AJ412" s="17">
        <v>8.9109455276774802E-2</v>
      </c>
      <c r="AK412" s="17">
        <v>8.1597544646142495E-2</v>
      </c>
      <c r="AL412" s="17">
        <v>8.8369283408926497E-2</v>
      </c>
      <c r="AM412" s="17">
        <v>8.5348426652501294E-2</v>
      </c>
      <c r="AN412" s="17">
        <v>0</v>
      </c>
      <c r="AO412" s="17">
        <v>6.2670385284428407E-2</v>
      </c>
      <c r="AP412" s="17">
        <v>8.7678026090140804E-2</v>
      </c>
      <c r="AQ412" s="17">
        <v>9.7717292262449601E-2</v>
      </c>
    </row>
    <row r="413" spans="2:43" x14ac:dyDescent="0.35">
      <c r="B413" t="s">
        <v>191</v>
      </c>
      <c r="C413" s="17">
        <v>6.0961729509880297E-2</v>
      </c>
      <c r="D413" s="17">
        <v>4.8877288900249498E-2</v>
      </c>
      <c r="E413" s="17">
        <v>7.5231682648779594E-2</v>
      </c>
      <c r="F413" s="17"/>
      <c r="G413" s="17">
        <v>4.6112807785327101E-2</v>
      </c>
      <c r="H413" s="17">
        <v>5.60966694195471E-2</v>
      </c>
      <c r="I413" s="17">
        <v>6.9636443004003207E-2</v>
      </c>
      <c r="J413" s="17">
        <v>5.5789752710854901E-2</v>
      </c>
      <c r="K413" s="17">
        <v>8.4462288774887095E-2</v>
      </c>
      <c r="L413" s="17">
        <v>2.8680681895202498E-2</v>
      </c>
      <c r="M413" s="17"/>
      <c r="N413" s="17">
        <v>0.243188862221215</v>
      </c>
      <c r="O413" s="17">
        <v>2.6171202613867399E-2</v>
      </c>
      <c r="P413" s="17">
        <v>8.7339006944743905E-2</v>
      </c>
      <c r="Q413" s="17">
        <v>8.8677582219873499E-2</v>
      </c>
      <c r="R413" s="17">
        <v>4.2218879045417698E-2</v>
      </c>
      <c r="S413" s="17"/>
      <c r="T413" s="17">
        <v>4.2351952833986801E-2</v>
      </c>
      <c r="U413" s="17">
        <v>6.4220789999541103E-2</v>
      </c>
      <c r="V413" s="17">
        <v>6.2597821639911996E-2</v>
      </c>
      <c r="W413" s="17">
        <v>6.5793089535847601E-2</v>
      </c>
      <c r="X413" s="17"/>
      <c r="Y413" s="17">
        <v>6.4343901037757903E-2</v>
      </c>
      <c r="Z413" s="17">
        <v>4.6237477359474997E-2</v>
      </c>
      <c r="AA413" s="17" t="s">
        <v>63</v>
      </c>
      <c r="AB413" s="17" t="s">
        <v>63</v>
      </c>
      <c r="AC413" s="17" t="s">
        <v>63</v>
      </c>
      <c r="AD413" s="17" t="s">
        <v>63</v>
      </c>
      <c r="AE413" s="17"/>
      <c r="AF413" s="17" t="s">
        <v>63</v>
      </c>
      <c r="AG413" s="17"/>
      <c r="AH413" s="17">
        <v>6.0961729509880297E-2</v>
      </c>
      <c r="AI413" s="17"/>
      <c r="AJ413" s="17">
        <v>9.1848655255736295E-2</v>
      </c>
      <c r="AK413" s="17">
        <v>6.9541675373147704E-2</v>
      </c>
      <c r="AL413" s="17">
        <v>1.8421542283320901E-2</v>
      </c>
      <c r="AM413" s="17">
        <v>2.16334332113686E-2</v>
      </c>
      <c r="AN413" s="17">
        <v>0.193092445294787</v>
      </c>
      <c r="AO413" s="17">
        <v>3.53208724625073E-2</v>
      </c>
      <c r="AP413" s="17">
        <v>7.0876107489477896E-2</v>
      </c>
      <c r="AQ413" s="17">
        <v>9.2283481984450202E-2</v>
      </c>
    </row>
    <row r="414" spans="2:43" x14ac:dyDescent="0.35">
      <c r="B414" t="s">
        <v>192</v>
      </c>
      <c r="C414" s="17">
        <v>8.8584747867759495E-2</v>
      </c>
      <c r="D414" s="17">
        <v>0.101809321681326</v>
      </c>
      <c r="E414" s="17">
        <v>7.3447649353037506E-2</v>
      </c>
      <c r="F414" s="17"/>
      <c r="G414" s="17">
        <v>4.60542967249837E-2</v>
      </c>
      <c r="H414" s="17">
        <v>8.7249139779751905E-2</v>
      </c>
      <c r="I414" s="17">
        <v>0.12864885671733201</v>
      </c>
      <c r="J414" s="17">
        <v>0.1007185745338</v>
      </c>
      <c r="K414" s="17">
        <v>7.6482760268892502E-2</v>
      </c>
      <c r="L414" s="17">
        <v>0</v>
      </c>
      <c r="M414" s="17"/>
      <c r="N414" s="17">
        <v>0.16452876284697199</v>
      </c>
      <c r="O414" s="17">
        <v>7.3911878265456005E-2</v>
      </c>
      <c r="P414" s="17">
        <v>0.10030768270351299</v>
      </c>
      <c r="Q414" s="17">
        <v>0.10361707400086501</v>
      </c>
      <c r="R414" s="17">
        <v>7.3524725170332303E-2</v>
      </c>
      <c r="S414" s="17"/>
      <c r="T414" s="17">
        <v>5.0807992560577997E-2</v>
      </c>
      <c r="U414" s="17">
        <v>6.8016800790689502E-2</v>
      </c>
      <c r="V414" s="17">
        <v>0.111832673652007</v>
      </c>
      <c r="W414" s="17">
        <v>0.112724890103391</v>
      </c>
      <c r="X414" s="17"/>
      <c r="Y414" s="17">
        <v>0.101453268240325</v>
      </c>
      <c r="Z414" s="17">
        <v>3.2561764643374201E-2</v>
      </c>
      <c r="AA414" s="17" t="s">
        <v>63</v>
      </c>
      <c r="AB414" s="17" t="s">
        <v>63</v>
      </c>
      <c r="AC414" s="17" t="s">
        <v>63</v>
      </c>
      <c r="AD414" s="17" t="s">
        <v>63</v>
      </c>
      <c r="AE414" s="17"/>
      <c r="AF414" s="17" t="s">
        <v>63</v>
      </c>
      <c r="AG414" s="17"/>
      <c r="AH414" s="17">
        <v>8.8584747867759495E-2</v>
      </c>
      <c r="AI414" s="17"/>
      <c r="AJ414" s="17">
        <v>6.3390877861677394E-2</v>
      </c>
      <c r="AK414" s="17">
        <v>0.123585540098871</v>
      </c>
      <c r="AL414" s="17">
        <v>7.6600765278977495E-2</v>
      </c>
      <c r="AM414" s="17">
        <v>0.109973738719853</v>
      </c>
      <c r="AN414" s="17">
        <v>0</v>
      </c>
      <c r="AO414" s="17">
        <v>0.12885555771797699</v>
      </c>
      <c r="AP414" s="17">
        <v>9.5951171838797894E-2</v>
      </c>
      <c r="AQ414" s="17">
        <v>0</v>
      </c>
    </row>
    <row r="415" spans="2:43" x14ac:dyDescent="0.35">
      <c r="B415" t="s">
        <v>193</v>
      </c>
      <c r="C415" s="17">
        <v>0.34362690550262998</v>
      </c>
      <c r="D415" s="17">
        <v>0.33687067877129401</v>
      </c>
      <c r="E415" s="17">
        <v>0.352560142752531</v>
      </c>
      <c r="F415" s="17"/>
      <c r="G415" s="17">
        <v>9.1284289337371205E-2</v>
      </c>
      <c r="H415" s="17">
        <v>0.27130834845414098</v>
      </c>
      <c r="I415" s="17">
        <v>0.27595934202720201</v>
      </c>
      <c r="J415" s="17">
        <v>0.37989914468320202</v>
      </c>
      <c r="K415" s="17">
        <v>0.54291424123030896</v>
      </c>
      <c r="L415" s="17">
        <v>0.62169806609419598</v>
      </c>
      <c r="M415" s="17"/>
      <c r="N415" s="17">
        <v>0.21449491607121399</v>
      </c>
      <c r="O415" s="17">
        <v>0.40184523851320902</v>
      </c>
      <c r="P415" s="17">
        <v>0.346552225762775</v>
      </c>
      <c r="Q415" s="17">
        <v>0.33261299181870402</v>
      </c>
      <c r="R415" s="17">
        <v>0.25073094332179102</v>
      </c>
      <c r="S415" s="17"/>
      <c r="T415" s="17">
        <v>0.24971548373313501</v>
      </c>
      <c r="U415" s="17">
        <v>0.34861873810845101</v>
      </c>
      <c r="V415" s="17">
        <v>0.33453884726092098</v>
      </c>
      <c r="W415" s="17">
        <v>0.38548026100729799</v>
      </c>
      <c r="X415" s="17"/>
      <c r="Y415" s="17">
        <v>0.324563858292584</v>
      </c>
      <c r="Z415" s="17">
        <v>0.426617703444785</v>
      </c>
      <c r="AA415" s="17" t="s">
        <v>63</v>
      </c>
      <c r="AB415" s="17" t="s">
        <v>63</v>
      </c>
      <c r="AC415" s="17" t="s">
        <v>63</v>
      </c>
      <c r="AD415" s="17" t="s">
        <v>63</v>
      </c>
      <c r="AE415" s="17"/>
      <c r="AF415" s="17" t="s">
        <v>63</v>
      </c>
      <c r="AG415" s="17"/>
      <c r="AH415" s="17">
        <v>0.34362690550262998</v>
      </c>
      <c r="AI415" s="17"/>
      <c r="AJ415" s="17">
        <v>0.328148100741745</v>
      </c>
      <c r="AK415" s="17">
        <v>0.30385263800150802</v>
      </c>
      <c r="AL415" s="17">
        <v>0.38030926249397801</v>
      </c>
      <c r="AM415" s="17">
        <v>0.39701997356305202</v>
      </c>
      <c r="AN415" s="17">
        <v>0.37586931397233603</v>
      </c>
      <c r="AO415" s="17">
        <v>0.383339550196451</v>
      </c>
      <c r="AP415" s="17">
        <v>0.30008746125204799</v>
      </c>
      <c r="AQ415" s="17">
        <v>0.21293683485055201</v>
      </c>
    </row>
    <row r="416" spans="2:43" x14ac:dyDescent="0.35">
      <c r="B416" t="s">
        <v>60</v>
      </c>
      <c r="C416" s="17">
        <v>7.4758019891634803E-2</v>
      </c>
      <c r="D416" s="17">
        <v>5.4664000345447099E-2</v>
      </c>
      <c r="E416" s="17">
        <v>9.8404006914626196E-2</v>
      </c>
      <c r="F416" s="17"/>
      <c r="G416" s="17">
        <v>0.118118147558453</v>
      </c>
      <c r="H416" s="17">
        <v>4.32508803731491E-2</v>
      </c>
      <c r="I416" s="17">
        <v>7.6783417781777497E-2</v>
      </c>
      <c r="J416" s="17">
        <v>8.7355140868578096E-2</v>
      </c>
      <c r="K416" s="17">
        <v>6.0781249292655201E-2</v>
      </c>
      <c r="L416" s="17">
        <v>0.117637765286396</v>
      </c>
      <c r="M416" s="17"/>
      <c r="N416" s="17">
        <v>0</v>
      </c>
      <c r="O416" s="17">
        <v>0.111343537835511</v>
      </c>
      <c r="P416" s="17">
        <v>4.79884234100071E-2</v>
      </c>
      <c r="Q416" s="17">
        <v>5.2168464435187398E-2</v>
      </c>
      <c r="R416" s="17">
        <v>7.0340965140338205E-2</v>
      </c>
      <c r="S416" s="17"/>
      <c r="T416" s="17">
        <v>0.135124165979219</v>
      </c>
      <c r="U416" s="17">
        <v>8.8252971062390606E-2</v>
      </c>
      <c r="V416" s="17">
        <v>6.0007720093066201E-2</v>
      </c>
      <c r="W416" s="17">
        <v>4.2860394166401403E-2</v>
      </c>
      <c r="X416" s="17"/>
      <c r="Y416" s="17">
        <v>6.8990760626908801E-2</v>
      </c>
      <c r="Z416" s="17">
        <v>9.9865729222945496E-2</v>
      </c>
      <c r="AA416" s="17" t="s">
        <v>63</v>
      </c>
      <c r="AB416" s="17" t="s">
        <v>63</v>
      </c>
      <c r="AC416" s="17" t="s">
        <v>63</v>
      </c>
      <c r="AD416" s="17" t="s">
        <v>63</v>
      </c>
      <c r="AE416" s="17"/>
      <c r="AF416" s="17" t="s">
        <v>63</v>
      </c>
      <c r="AG416" s="17"/>
      <c r="AH416" s="17">
        <v>7.4758019891634803E-2</v>
      </c>
      <c r="AI416" s="17"/>
      <c r="AJ416" s="17">
        <v>5.2693120750682498E-2</v>
      </c>
      <c r="AK416" s="17">
        <v>9.73997364329863E-2</v>
      </c>
      <c r="AL416" s="17">
        <v>8.4769767893206602E-2</v>
      </c>
      <c r="AM416" s="17">
        <v>8.4422342377341197E-2</v>
      </c>
      <c r="AN416" s="17">
        <v>3.39167429840374E-2</v>
      </c>
      <c r="AO416" s="17">
        <v>7.9702437219353703E-2</v>
      </c>
      <c r="AP416" s="17">
        <v>9.5867086083838093E-2</v>
      </c>
      <c r="AQ416" s="17">
        <v>0</v>
      </c>
    </row>
    <row r="417" spans="2:43"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row>
    <row r="418" spans="2:43" x14ac:dyDescent="0.35">
      <c r="B418" s="6" t="s">
        <v>202</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row>
    <row r="419" spans="2:43" x14ac:dyDescent="0.35">
      <c r="B419" s="24" t="s">
        <v>65</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row>
    <row r="420" spans="2:43" x14ac:dyDescent="0.35">
      <c r="B420" t="s">
        <v>199</v>
      </c>
      <c r="C420" s="17">
        <v>0.232789802058503</v>
      </c>
      <c r="D420" s="17">
        <v>0.228860759896203</v>
      </c>
      <c r="E420" s="17">
        <v>0.23630422254243499</v>
      </c>
      <c r="F420" s="17"/>
      <c r="G420" s="17">
        <v>0.25623137447095601</v>
      </c>
      <c r="H420" s="17">
        <v>0.20254027100233701</v>
      </c>
      <c r="I420" s="17">
        <v>0.19899046439156101</v>
      </c>
      <c r="J420" s="17">
        <v>0.20007349062525701</v>
      </c>
      <c r="K420" s="17">
        <v>0.16116549854395301</v>
      </c>
      <c r="L420" s="17">
        <v>0.32697137089960998</v>
      </c>
      <c r="M420" s="17"/>
      <c r="N420" s="17">
        <v>0.21935752660232799</v>
      </c>
      <c r="O420" s="17">
        <v>0.23245792504405299</v>
      </c>
      <c r="P420" s="17">
        <v>0.17853696771993199</v>
      </c>
      <c r="Q420" s="17">
        <v>0.236638108426069</v>
      </c>
      <c r="R420" s="17">
        <v>0.26949804224854301</v>
      </c>
      <c r="S420" s="17"/>
      <c r="T420" s="17">
        <v>0.24107093788403899</v>
      </c>
      <c r="U420" s="17">
        <v>0.24640554846795501</v>
      </c>
      <c r="V420" s="17">
        <v>0.20335255097909699</v>
      </c>
      <c r="W420" s="17">
        <v>0.24061883879057799</v>
      </c>
      <c r="X420" s="17"/>
      <c r="Y420" s="17">
        <v>0.22406263700505599</v>
      </c>
      <c r="Z420" s="17">
        <v>0.25386718774103401</v>
      </c>
      <c r="AA420" s="17">
        <v>0.29455325411427502</v>
      </c>
      <c r="AB420" s="17">
        <v>0.11796129008014999</v>
      </c>
      <c r="AC420" s="17">
        <v>0.14718715201014501</v>
      </c>
      <c r="AD420" s="17">
        <v>0.12043490249829999</v>
      </c>
      <c r="AE420" s="17"/>
      <c r="AF420" s="17" t="s">
        <v>63</v>
      </c>
      <c r="AG420" s="17"/>
      <c r="AH420" s="17">
        <v>0.22662198720058399</v>
      </c>
      <c r="AI420" s="17"/>
      <c r="AJ420" s="17">
        <v>0.24855893741335999</v>
      </c>
      <c r="AK420" s="17">
        <v>0.19565502596140999</v>
      </c>
      <c r="AL420" s="17">
        <v>0.26313171193367701</v>
      </c>
      <c r="AM420" s="17">
        <v>0.23087990857998</v>
      </c>
      <c r="AN420" s="17">
        <v>0.184375092271547</v>
      </c>
      <c r="AO420" s="17">
        <v>0.131253629282369</v>
      </c>
      <c r="AP420" s="17">
        <v>0.31520859524725198</v>
      </c>
      <c r="AQ420" s="17">
        <v>0.287564298808623</v>
      </c>
    </row>
    <row r="421" spans="2:43" x14ac:dyDescent="0.35">
      <c r="B421" t="s">
        <v>200</v>
      </c>
      <c r="C421" s="17">
        <v>0.51281008597754496</v>
      </c>
      <c r="D421" s="17">
        <v>0.48352174241821</v>
      </c>
      <c r="E421" s="17">
        <v>0.54296059305451305</v>
      </c>
      <c r="F421" s="17"/>
      <c r="G421" s="17">
        <v>0.49358092179802199</v>
      </c>
      <c r="H421" s="17">
        <v>0.484072744905438</v>
      </c>
      <c r="I421" s="17">
        <v>0.50237740282728105</v>
      </c>
      <c r="J421" s="17">
        <v>0.52363188616212497</v>
      </c>
      <c r="K421" s="17">
        <v>0.56833756188606499</v>
      </c>
      <c r="L421" s="17">
        <v>0.50788519481323702</v>
      </c>
      <c r="M421" s="17"/>
      <c r="N421" s="17">
        <v>0.40858598551679098</v>
      </c>
      <c r="O421" s="17">
        <v>0.49595142413924298</v>
      </c>
      <c r="P421" s="17">
        <v>0.53699118440998905</v>
      </c>
      <c r="Q421" s="17">
        <v>0.52746477985755702</v>
      </c>
      <c r="R421" s="17">
        <v>0.53197800758042002</v>
      </c>
      <c r="S421" s="17"/>
      <c r="T421" s="17">
        <v>0.494101422551947</v>
      </c>
      <c r="U421" s="17">
        <v>0.52648646523162901</v>
      </c>
      <c r="V421" s="17">
        <v>0.52740679192311801</v>
      </c>
      <c r="W421" s="17">
        <v>0.48916447778682698</v>
      </c>
      <c r="X421" s="17"/>
      <c r="Y421" s="17">
        <v>0.49712711598054299</v>
      </c>
      <c r="Z421" s="17">
        <v>0.56080268628707297</v>
      </c>
      <c r="AA421" s="17">
        <v>0.52072333107886803</v>
      </c>
      <c r="AB421" s="17">
        <v>0.61584868143296601</v>
      </c>
      <c r="AC421" s="17">
        <v>0.51867310975796299</v>
      </c>
      <c r="AD421" s="17">
        <v>0.252227625976921</v>
      </c>
      <c r="AE421" s="17"/>
      <c r="AF421" s="17" t="s">
        <v>63</v>
      </c>
      <c r="AG421" s="17"/>
      <c r="AH421" s="17">
        <v>0.51950839046586805</v>
      </c>
      <c r="AI421" s="17"/>
      <c r="AJ421" s="17">
        <v>0.50264728038182505</v>
      </c>
      <c r="AK421" s="17">
        <v>0.60533356169452401</v>
      </c>
      <c r="AL421" s="17">
        <v>0.46960744871725502</v>
      </c>
      <c r="AM421" s="17">
        <v>0.51802832657503395</v>
      </c>
      <c r="AN421" s="17">
        <v>0.51250216207029098</v>
      </c>
      <c r="AO421" s="17">
        <v>0.42914388648512503</v>
      </c>
      <c r="AP421" s="17">
        <v>0.49763186499878398</v>
      </c>
      <c r="AQ421" s="17">
        <v>0.46496984222826698</v>
      </c>
    </row>
    <row r="422" spans="2:43" x14ac:dyDescent="0.35">
      <c r="B422" t="s">
        <v>201</v>
      </c>
      <c r="C422" s="17">
        <v>0.19681205265917001</v>
      </c>
      <c r="D422" s="17">
        <v>0.229166434430538</v>
      </c>
      <c r="E422" s="17">
        <v>0.16374775267771599</v>
      </c>
      <c r="F422" s="17"/>
      <c r="G422" s="17">
        <v>0.22295301405799101</v>
      </c>
      <c r="H422" s="17">
        <v>0.266343095443003</v>
      </c>
      <c r="I422" s="17">
        <v>0.25130875903433803</v>
      </c>
      <c r="J422" s="17">
        <v>0.23912731267644</v>
      </c>
      <c r="K422" s="17">
        <v>0.18086253270942501</v>
      </c>
      <c r="L422" s="17">
        <v>8.7827990928541502E-2</v>
      </c>
      <c r="M422" s="17"/>
      <c r="N422" s="17">
        <v>0.187208051524626</v>
      </c>
      <c r="O422" s="17">
        <v>0.210809678332119</v>
      </c>
      <c r="P422" s="17">
        <v>0.227181671238111</v>
      </c>
      <c r="Q422" s="17">
        <v>0.19492175651822999</v>
      </c>
      <c r="R422" s="17">
        <v>0.146554221176734</v>
      </c>
      <c r="S422" s="17"/>
      <c r="T422" s="17">
        <v>0.171638455697675</v>
      </c>
      <c r="U422" s="17">
        <v>0.19471734079535899</v>
      </c>
      <c r="V422" s="17">
        <v>0.22421654449122799</v>
      </c>
      <c r="W422" s="17">
        <v>0.211717998721483</v>
      </c>
      <c r="X422" s="17"/>
      <c r="Y422" s="17">
        <v>0.25321969099659503</v>
      </c>
      <c r="Z422" s="17">
        <v>0.14772060197745801</v>
      </c>
      <c r="AA422" s="17">
        <v>0.106847624222392</v>
      </c>
      <c r="AB422" s="17">
        <v>0.14723335878725699</v>
      </c>
      <c r="AC422" s="17">
        <v>0.28801945718775201</v>
      </c>
      <c r="AD422" s="17">
        <v>0.239868973612194</v>
      </c>
      <c r="AE422" s="17"/>
      <c r="AF422" s="17" t="s">
        <v>63</v>
      </c>
      <c r="AG422" s="17"/>
      <c r="AH422" s="17">
        <v>0.19638475100694</v>
      </c>
      <c r="AI422" s="17"/>
      <c r="AJ422" s="17">
        <v>0.205510405633132</v>
      </c>
      <c r="AK422" s="17">
        <v>0.13475511807573301</v>
      </c>
      <c r="AL422" s="17">
        <v>0.20692123498468101</v>
      </c>
      <c r="AM422" s="17">
        <v>0.18244446633161401</v>
      </c>
      <c r="AN422" s="17">
        <v>0.25576267405637798</v>
      </c>
      <c r="AO422" s="17">
        <v>0.35732043916539502</v>
      </c>
      <c r="AP422" s="17">
        <v>0.152204281390764</v>
      </c>
      <c r="AQ422" s="17">
        <v>0.191534184033892</v>
      </c>
    </row>
    <row r="423" spans="2:43" x14ac:dyDescent="0.35">
      <c r="B423" t="s">
        <v>60</v>
      </c>
      <c r="C423" s="17">
        <v>5.7588059304782599E-2</v>
      </c>
      <c r="D423" s="17">
        <v>5.8451063255049202E-2</v>
      </c>
      <c r="E423" s="17">
        <v>5.6987431725335602E-2</v>
      </c>
      <c r="F423" s="17"/>
      <c r="G423" s="17">
        <v>2.7234689673031099E-2</v>
      </c>
      <c r="H423" s="17">
        <v>4.7043888649221099E-2</v>
      </c>
      <c r="I423" s="17">
        <v>4.7323373746819997E-2</v>
      </c>
      <c r="J423" s="17">
        <v>3.7167310536176799E-2</v>
      </c>
      <c r="K423" s="17">
        <v>8.9634406860557805E-2</v>
      </c>
      <c r="L423" s="17">
        <v>7.7315443358612096E-2</v>
      </c>
      <c r="M423" s="17"/>
      <c r="N423" s="17">
        <v>0.184848436356255</v>
      </c>
      <c r="O423" s="17">
        <v>6.0780972484584597E-2</v>
      </c>
      <c r="P423" s="17">
        <v>5.7290176631967699E-2</v>
      </c>
      <c r="Q423" s="17">
        <v>4.0975355198144402E-2</v>
      </c>
      <c r="R423" s="17">
        <v>5.1969728994303202E-2</v>
      </c>
      <c r="S423" s="17"/>
      <c r="T423" s="17">
        <v>9.3189183866338801E-2</v>
      </c>
      <c r="U423" s="17">
        <v>3.2390645505056201E-2</v>
      </c>
      <c r="V423" s="17">
        <v>4.5024112606556199E-2</v>
      </c>
      <c r="W423" s="17">
        <v>5.8498684701111997E-2</v>
      </c>
      <c r="X423" s="17"/>
      <c r="Y423" s="17">
        <v>2.5590556017806101E-2</v>
      </c>
      <c r="Z423" s="17">
        <v>3.7609523994434901E-2</v>
      </c>
      <c r="AA423" s="17">
        <v>7.7875790584464005E-2</v>
      </c>
      <c r="AB423" s="17">
        <v>0.118956669699627</v>
      </c>
      <c r="AC423" s="17">
        <v>4.6120281044139302E-2</v>
      </c>
      <c r="AD423" s="17">
        <v>0.38746849791258597</v>
      </c>
      <c r="AE423" s="17"/>
      <c r="AF423" s="17" t="s">
        <v>63</v>
      </c>
      <c r="AG423" s="17"/>
      <c r="AH423" s="17">
        <v>5.7484871326608698E-2</v>
      </c>
      <c r="AI423" s="17"/>
      <c r="AJ423" s="17">
        <v>4.3283376571683602E-2</v>
      </c>
      <c r="AK423" s="17">
        <v>6.4256294268332306E-2</v>
      </c>
      <c r="AL423" s="17">
        <v>6.0339604364388399E-2</v>
      </c>
      <c r="AM423" s="17">
        <v>6.8647298513371993E-2</v>
      </c>
      <c r="AN423" s="17">
        <v>4.7360071601784001E-2</v>
      </c>
      <c r="AO423" s="17">
        <v>8.2282045067110607E-2</v>
      </c>
      <c r="AP423" s="17">
        <v>3.4955258363199897E-2</v>
      </c>
      <c r="AQ423" s="17">
        <v>5.5931674929217703E-2</v>
      </c>
    </row>
    <row r="424" spans="2:43"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row>
    <row r="425" spans="2:43" x14ac:dyDescent="0.35">
      <c r="B425" s="6" t="s">
        <v>211</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row>
    <row r="426" spans="2:43" x14ac:dyDescent="0.35">
      <c r="B426" s="24" t="s">
        <v>210</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row>
    <row r="427" spans="2:43" x14ac:dyDescent="0.35">
      <c r="B427" t="s">
        <v>169</v>
      </c>
      <c r="C427" s="17">
        <v>0.63990506914970902</v>
      </c>
      <c r="D427" s="17">
        <v>0.62830052492948896</v>
      </c>
      <c r="E427" s="17">
        <v>0.65189262591047104</v>
      </c>
      <c r="F427" s="17"/>
      <c r="G427" s="17">
        <v>0.55699204201293995</v>
      </c>
      <c r="H427" s="17">
        <v>0.65640379360237</v>
      </c>
      <c r="I427" s="17">
        <v>0.69293745804578</v>
      </c>
      <c r="J427" s="17">
        <v>0.59900445106647504</v>
      </c>
      <c r="K427" s="17">
        <v>0.59090068948063901</v>
      </c>
      <c r="L427" s="17">
        <v>0.68540687535598399</v>
      </c>
      <c r="M427" s="17"/>
      <c r="N427" s="17">
        <v>0.38467575308308899</v>
      </c>
      <c r="O427" s="17">
        <v>0.63553090003023505</v>
      </c>
      <c r="P427" s="17">
        <v>0.71294748423064702</v>
      </c>
      <c r="Q427" s="17">
        <v>0.64385553303188003</v>
      </c>
      <c r="R427" s="17">
        <v>0.64177132640564605</v>
      </c>
      <c r="S427" s="17"/>
      <c r="T427" s="17">
        <v>0.58532917211973201</v>
      </c>
      <c r="U427" s="17">
        <v>0.66910590471738096</v>
      </c>
      <c r="V427" s="17">
        <v>0.65319212045988195</v>
      </c>
      <c r="W427" s="17">
        <v>0.62294962287760902</v>
      </c>
      <c r="X427" s="17"/>
      <c r="Y427" s="17">
        <v>0.63840431205660897</v>
      </c>
      <c r="Z427" s="17">
        <v>0.67328222262688797</v>
      </c>
      <c r="AA427" s="17">
        <v>0.66001683786175402</v>
      </c>
      <c r="AB427" s="17">
        <v>0.560428393118797</v>
      </c>
      <c r="AC427" s="17">
        <v>0.61320973649718502</v>
      </c>
      <c r="AD427" s="17">
        <v>0.60123793253328905</v>
      </c>
      <c r="AE427" s="17"/>
      <c r="AF427" s="17" t="s">
        <v>63</v>
      </c>
      <c r="AG427" s="17"/>
      <c r="AH427" s="17">
        <v>0.65064043707391295</v>
      </c>
      <c r="AI427" s="17"/>
      <c r="AJ427" s="17">
        <v>0.61216541822848602</v>
      </c>
      <c r="AK427" s="17">
        <v>0.65980773567487405</v>
      </c>
      <c r="AL427" s="17">
        <v>0.660305628805536</v>
      </c>
      <c r="AM427" s="17">
        <v>0.65109321676787901</v>
      </c>
      <c r="AN427" s="17">
        <v>0.76106399422493598</v>
      </c>
      <c r="AO427" s="17">
        <v>0.50562352465447902</v>
      </c>
      <c r="AP427" s="17">
        <v>0.63849193957115302</v>
      </c>
      <c r="AQ427" s="17">
        <v>0.76946125601128901</v>
      </c>
    </row>
    <row r="428" spans="2:43" x14ac:dyDescent="0.35">
      <c r="B428" t="s">
        <v>170</v>
      </c>
      <c r="C428" s="17">
        <v>0.33495379696338201</v>
      </c>
      <c r="D428" s="17">
        <v>0.345428990013116</v>
      </c>
      <c r="E428" s="17">
        <v>0.32400993316847299</v>
      </c>
      <c r="F428" s="17"/>
      <c r="G428" s="17">
        <v>0.39326918744554201</v>
      </c>
      <c r="H428" s="17">
        <v>0.30332924750037898</v>
      </c>
      <c r="I428" s="17">
        <v>0.30142002850719701</v>
      </c>
      <c r="J428" s="17">
        <v>0.36046145810579999</v>
      </c>
      <c r="K428" s="17">
        <v>0.38257183935882799</v>
      </c>
      <c r="L428" s="17">
        <v>0.31025471713895397</v>
      </c>
      <c r="M428" s="17"/>
      <c r="N428" s="17">
        <v>0.455771789987585</v>
      </c>
      <c r="O428" s="17">
        <v>0.33170723777531802</v>
      </c>
      <c r="P428" s="17">
        <v>0.246748292915666</v>
      </c>
      <c r="Q428" s="17">
        <v>0.34831465003129503</v>
      </c>
      <c r="R428" s="17">
        <v>0.35822867359435401</v>
      </c>
      <c r="S428" s="17"/>
      <c r="T428" s="17">
        <v>0.35116002767288601</v>
      </c>
      <c r="U428" s="17">
        <v>0.31660735576225002</v>
      </c>
      <c r="V428" s="17">
        <v>0.32980945710326198</v>
      </c>
      <c r="W428" s="17">
        <v>0.36005261423003498</v>
      </c>
      <c r="X428" s="17"/>
      <c r="Y428" s="17">
        <v>0.35265166215708899</v>
      </c>
      <c r="Z428" s="17">
        <v>0.25826058806215801</v>
      </c>
      <c r="AA428" s="17">
        <v>0.33998316213824598</v>
      </c>
      <c r="AB428" s="17">
        <v>0.38961705161281002</v>
      </c>
      <c r="AC428" s="17">
        <v>0.27501421539625898</v>
      </c>
      <c r="AD428" s="17">
        <v>0.34757238723788297</v>
      </c>
      <c r="AE428" s="17"/>
      <c r="AF428" s="17" t="s">
        <v>63</v>
      </c>
      <c r="AG428" s="17"/>
      <c r="AH428" s="17">
        <v>0.32417682520907198</v>
      </c>
      <c r="AI428" s="17"/>
      <c r="AJ428" s="17">
        <v>0.36389603942071602</v>
      </c>
      <c r="AK428" s="17">
        <v>0.31478022268348699</v>
      </c>
      <c r="AL428" s="17">
        <v>0.326507501628862</v>
      </c>
      <c r="AM428" s="17">
        <v>0.33680533839855697</v>
      </c>
      <c r="AN428" s="17">
        <v>0.215375106725711</v>
      </c>
      <c r="AO428" s="17">
        <v>0.39354300233767697</v>
      </c>
      <c r="AP428" s="17">
        <v>0.34894248917937098</v>
      </c>
      <c r="AQ428" s="17">
        <v>0.23053874398871099</v>
      </c>
    </row>
    <row r="429" spans="2:43" x14ac:dyDescent="0.35">
      <c r="B429" t="s">
        <v>92</v>
      </c>
      <c r="C429" s="17">
        <v>2.51411338869089E-2</v>
      </c>
      <c r="D429" s="17">
        <v>2.62704850573947E-2</v>
      </c>
      <c r="E429" s="17">
        <v>2.4097440921056899E-2</v>
      </c>
      <c r="F429" s="17"/>
      <c r="G429" s="17">
        <v>4.9738770541518401E-2</v>
      </c>
      <c r="H429" s="17">
        <v>4.0266958897251098E-2</v>
      </c>
      <c r="I429" s="17">
        <v>5.6425134470230003E-3</v>
      </c>
      <c r="J429" s="17">
        <v>4.0534090827725397E-2</v>
      </c>
      <c r="K429" s="17">
        <v>2.6527471160533101E-2</v>
      </c>
      <c r="L429" s="17">
        <v>4.3384075050618897E-3</v>
      </c>
      <c r="M429" s="17"/>
      <c r="N429" s="17">
        <v>0.15955245692932499</v>
      </c>
      <c r="O429" s="17">
        <v>3.2761862194447898E-2</v>
      </c>
      <c r="P429" s="17">
        <v>4.0304222853687101E-2</v>
      </c>
      <c r="Q429" s="17">
        <v>7.8298169368251798E-3</v>
      </c>
      <c r="R429" s="17">
        <v>0</v>
      </c>
      <c r="S429" s="17"/>
      <c r="T429" s="17">
        <v>6.3510800207381604E-2</v>
      </c>
      <c r="U429" s="17">
        <v>1.4286739520368699E-2</v>
      </c>
      <c r="V429" s="17">
        <v>1.69984224368557E-2</v>
      </c>
      <c r="W429" s="17">
        <v>1.6997762892356199E-2</v>
      </c>
      <c r="X429" s="17"/>
      <c r="Y429" s="17">
        <v>8.9440257863014506E-3</v>
      </c>
      <c r="Z429" s="17">
        <v>6.8457189310954195E-2</v>
      </c>
      <c r="AA429" s="17">
        <v>0</v>
      </c>
      <c r="AB429" s="17">
        <v>4.9954555268392403E-2</v>
      </c>
      <c r="AC429" s="17">
        <v>0.111776048106556</v>
      </c>
      <c r="AD429" s="17">
        <v>5.1189680228827798E-2</v>
      </c>
      <c r="AE429" s="17"/>
      <c r="AF429" s="17" t="s">
        <v>63</v>
      </c>
      <c r="AG429" s="17"/>
      <c r="AH429" s="17">
        <v>2.5182737717014899E-2</v>
      </c>
      <c r="AI429" s="17"/>
      <c r="AJ429" s="17">
        <v>2.3938542350797998E-2</v>
      </c>
      <c r="AK429" s="17">
        <v>2.5412041641639401E-2</v>
      </c>
      <c r="AL429" s="17">
        <v>1.3186869565601901E-2</v>
      </c>
      <c r="AM429" s="17">
        <v>1.21014448335639E-2</v>
      </c>
      <c r="AN429" s="17">
        <v>2.3560899049353101E-2</v>
      </c>
      <c r="AO429" s="17">
        <v>0.100833473007844</v>
      </c>
      <c r="AP429" s="17">
        <v>1.2565571249475301E-2</v>
      </c>
      <c r="AQ429" s="17">
        <v>0</v>
      </c>
    </row>
    <row r="430" spans="2:43" x14ac:dyDescent="0.35">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row>
    <row r="431" spans="2:43" x14ac:dyDescent="0.35">
      <c r="B431" s="6" t="s">
        <v>212</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row>
    <row r="432" spans="2:43" x14ac:dyDescent="0.35">
      <c r="B432" s="24" t="s">
        <v>210</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row>
    <row r="433" spans="2:43" x14ac:dyDescent="0.35">
      <c r="B433" t="s">
        <v>169</v>
      </c>
      <c r="C433" s="17">
        <v>0.69733098009571604</v>
      </c>
      <c r="D433" s="17">
        <v>0.67582858122552703</v>
      </c>
      <c r="E433" s="17">
        <v>0.71995376259642796</v>
      </c>
      <c r="F433" s="17"/>
      <c r="G433" s="17">
        <v>0.77646356504214897</v>
      </c>
      <c r="H433" s="17">
        <v>0.75630539167942901</v>
      </c>
      <c r="I433" s="17">
        <v>0.68753465571219696</v>
      </c>
      <c r="J433" s="17">
        <v>0.70186583734389496</v>
      </c>
      <c r="K433" s="17">
        <v>0.59445210263573101</v>
      </c>
      <c r="L433" s="17">
        <v>0.68138356508791098</v>
      </c>
      <c r="M433" s="17"/>
      <c r="N433" s="17">
        <v>0.67928783027984196</v>
      </c>
      <c r="O433" s="17">
        <v>0.66198885854880596</v>
      </c>
      <c r="P433" s="17">
        <v>0.72336881411683096</v>
      </c>
      <c r="Q433" s="17">
        <v>0.70246555650011799</v>
      </c>
      <c r="R433" s="17">
        <v>0.74909698154017301</v>
      </c>
      <c r="S433" s="17"/>
      <c r="T433" s="17">
        <v>0.665828947129257</v>
      </c>
      <c r="U433" s="17">
        <v>0.70642737931385002</v>
      </c>
      <c r="V433" s="17">
        <v>0.701767272599775</v>
      </c>
      <c r="W433" s="17">
        <v>0.696790512414181</v>
      </c>
      <c r="X433" s="17"/>
      <c r="Y433" s="17">
        <v>0.69756796313827296</v>
      </c>
      <c r="Z433" s="17">
        <v>0.73791374926421105</v>
      </c>
      <c r="AA433" s="17">
        <v>0.65491124647946897</v>
      </c>
      <c r="AB433" s="17">
        <v>0.72188158300690297</v>
      </c>
      <c r="AC433" s="17">
        <v>0.76170032443639102</v>
      </c>
      <c r="AD433" s="17">
        <v>0.70086982407569198</v>
      </c>
      <c r="AE433" s="17"/>
      <c r="AF433" s="17" t="s">
        <v>63</v>
      </c>
      <c r="AG433" s="17"/>
      <c r="AH433" s="17">
        <v>0.70935378030589502</v>
      </c>
      <c r="AI433" s="17"/>
      <c r="AJ433" s="17">
        <v>0.70840912829634795</v>
      </c>
      <c r="AK433" s="17">
        <v>0.75959716297858404</v>
      </c>
      <c r="AL433" s="17">
        <v>0.67315329716421102</v>
      </c>
      <c r="AM433" s="17">
        <v>0.68447754320176102</v>
      </c>
      <c r="AN433" s="17">
        <v>0.81233948919629995</v>
      </c>
      <c r="AO433" s="17">
        <v>0.68365238347980795</v>
      </c>
      <c r="AP433" s="17">
        <v>0.61255767727067401</v>
      </c>
      <c r="AQ433" s="17">
        <v>0.56954029818496799</v>
      </c>
    </row>
    <row r="434" spans="2:43" x14ac:dyDescent="0.35">
      <c r="B434" t="s">
        <v>170</v>
      </c>
      <c r="C434" s="17">
        <v>0.28937319517717403</v>
      </c>
      <c r="D434" s="17">
        <v>0.30350411099105401</v>
      </c>
      <c r="E434" s="17">
        <v>0.27437070254726997</v>
      </c>
      <c r="F434" s="17"/>
      <c r="G434" s="17">
        <v>0.20798474896552899</v>
      </c>
      <c r="H434" s="17">
        <v>0.23578164862485201</v>
      </c>
      <c r="I434" s="17">
        <v>0.29393248240780301</v>
      </c>
      <c r="J434" s="17">
        <v>0.26434246024768598</v>
      </c>
      <c r="K434" s="17">
        <v>0.398553204399691</v>
      </c>
      <c r="L434" s="17">
        <v>0.315129911105751</v>
      </c>
      <c r="M434" s="17"/>
      <c r="N434" s="17">
        <v>0.27390677743438302</v>
      </c>
      <c r="O434" s="17">
        <v>0.31675674616954802</v>
      </c>
      <c r="P434" s="17">
        <v>0.27663118588316898</v>
      </c>
      <c r="Q434" s="17">
        <v>0.28873851866115602</v>
      </c>
      <c r="R434" s="17">
        <v>0.24336057508141201</v>
      </c>
      <c r="S434" s="17"/>
      <c r="T434" s="17">
        <v>0.303521266201426</v>
      </c>
      <c r="U434" s="17">
        <v>0.290537729825734</v>
      </c>
      <c r="V434" s="17">
        <v>0.29124984404855497</v>
      </c>
      <c r="W434" s="17">
        <v>0.27998371964704499</v>
      </c>
      <c r="X434" s="17"/>
      <c r="Y434" s="17">
        <v>0.296169148336484</v>
      </c>
      <c r="Z434" s="17">
        <v>0.23997699381655199</v>
      </c>
      <c r="AA434" s="17">
        <v>0.34175925774145399</v>
      </c>
      <c r="AB434" s="17">
        <v>0.23335845714424999</v>
      </c>
      <c r="AC434" s="17">
        <v>0.19244801931358499</v>
      </c>
      <c r="AD434" s="17">
        <v>0.29913017592430802</v>
      </c>
      <c r="AE434" s="17"/>
      <c r="AF434" s="17" t="s">
        <v>63</v>
      </c>
      <c r="AG434" s="17"/>
      <c r="AH434" s="17">
        <v>0.27690079354380698</v>
      </c>
      <c r="AI434" s="17"/>
      <c r="AJ434" s="17">
        <v>0.27662464062273101</v>
      </c>
      <c r="AK434" s="17">
        <v>0.22377512260344201</v>
      </c>
      <c r="AL434" s="17">
        <v>0.32142451182182102</v>
      </c>
      <c r="AM434" s="17">
        <v>0.31027788055069599</v>
      </c>
      <c r="AN434" s="17">
        <v>0.1876605108037</v>
      </c>
      <c r="AO434" s="17">
        <v>0.28380710537019399</v>
      </c>
      <c r="AP434" s="17">
        <v>0.36231118023037601</v>
      </c>
      <c r="AQ434" s="17">
        <v>0.43045970181503201</v>
      </c>
    </row>
    <row r="435" spans="2:43" x14ac:dyDescent="0.35">
      <c r="B435" t="s">
        <v>92</v>
      </c>
      <c r="C435" s="17">
        <v>1.32958247271105E-2</v>
      </c>
      <c r="D435" s="17">
        <v>2.0667307783418399E-2</v>
      </c>
      <c r="E435" s="17">
        <v>5.6755348563021198E-3</v>
      </c>
      <c r="F435" s="17"/>
      <c r="G435" s="17">
        <v>1.5551685992322E-2</v>
      </c>
      <c r="H435" s="17">
        <v>7.9129596957187697E-3</v>
      </c>
      <c r="I435" s="17">
        <v>1.8532861880000299E-2</v>
      </c>
      <c r="J435" s="17">
        <v>3.3791702408419597E-2</v>
      </c>
      <c r="K435" s="17">
        <v>6.9946929645779898E-3</v>
      </c>
      <c r="L435" s="17">
        <v>3.486523806339E-3</v>
      </c>
      <c r="M435" s="17"/>
      <c r="N435" s="17">
        <v>4.68053922857746E-2</v>
      </c>
      <c r="O435" s="17">
        <v>2.1254395281646202E-2</v>
      </c>
      <c r="P435" s="17">
        <v>0</v>
      </c>
      <c r="Q435" s="17">
        <v>8.7959248387258892E-3</v>
      </c>
      <c r="R435" s="17">
        <v>7.5424433784148396E-3</v>
      </c>
      <c r="S435" s="17"/>
      <c r="T435" s="17">
        <v>3.06497866693177E-2</v>
      </c>
      <c r="U435" s="17">
        <v>3.0348908604160502E-3</v>
      </c>
      <c r="V435" s="17">
        <v>6.9828833516696401E-3</v>
      </c>
      <c r="W435" s="17">
        <v>2.32257679387738E-2</v>
      </c>
      <c r="X435" s="17"/>
      <c r="Y435" s="17">
        <v>6.2628885252438999E-3</v>
      </c>
      <c r="Z435" s="17">
        <v>2.2109256919237201E-2</v>
      </c>
      <c r="AA435" s="17">
        <v>3.3294957790770802E-3</v>
      </c>
      <c r="AB435" s="17">
        <v>4.4759959848846599E-2</v>
      </c>
      <c r="AC435" s="17">
        <v>4.5851656250024297E-2</v>
      </c>
      <c r="AD435" s="17">
        <v>0</v>
      </c>
      <c r="AE435" s="17"/>
      <c r="AF435" s="17" t="s">
        <v>63</v>
      </c>
      <c r="AG435" s="17"/>
      <c r="AH435" s="17">
        <v>1.37454261502987E-2</v>
      </c>
      <c r="AI435" s="17"/>
      <c r="AJ435" s="17">
        <v>1.4966231080921001E-2</v>
      </c>
      <c r="AK435" s="17">
        <v>1.6627714417974299E-2</v>
      </c>
      <c r="AL435" s="17">
        <v>5.4221910139671797E-3</v>
      </c>
      <c r="AM435" s="17">
        <v>5.2445762475421404E-3</v>
      </c>
      <c r="AN435" s="17">
        <v>0</v>
      </c>
      <c r="AO435" s="17">
        <v>3.25405111499983E-2</v>
      </c>
      <c r="AP435" s="17">
        <v>2.5131142498950501E-2</v>
      </c>
      <c r="AQ435" s="17">
        <v>0</v>
      </c>
    </row>
    <row r="436" spans="2:43"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row>
    <row r="437" spans="2:43" x14ac:dyDescent="0.35">
      <c r="B437" s="6" t="s">
        <v>213</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row>
    <row r="438" spans="2:43" x14ac:dyDescent="0.35">
      <c r="B438" s="24" t="s">
        <v>210</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row>
    <row r="439" spans="2:43" x14ac:dyDescent="0.35">
      <c r="B439" t="s">
        <v>169</v>
      </c>
      <c r="C439" s="17">
        <v>0.80253503793645298</v>
      </c>
      <c r="D439" s="17">
        <v>0.80016301618309205</v>
      </c>
      <c r="E439" s="17">
        <v>0.80576050123388998</v>
      </c>
      <c r="F439" s="17"/>
      <c r="G439" s="17">
        <v>0.87532030369890101</v>
      </c>
      <c r="H439" s="17">
        <v>0.82877840911124401</v>
      </c>
      <c r="I439" s="17">
        <v>0.78132610749758502</v>
      </c>
      <c r="J439" s="17">
        <v>0.85468714745000096</v>
      </c>
      <c r="K439" s="17">
        <v>0.751238557895193</v>
      </c>
      <c r="L439" s="17">
        <v>0.76056924962613304</v>
      </c>
      <c r="M439" s="17"/>
      <c r="N439" s="17">
        <v>0.75467505256815504</v>
      </c>
      <c r="O439" s="17">
        <v>0.79158225592402798</v>
      </c>
      <c r="P439" s="17">
        <v>0.83692135790696398</v>
      </c>
      <c r="Q439" s="17">
        <v>0.819072312285681</v>
      </c>
      <c r="R439" s="17">
        <v>0.77726098928612197</v>
      </c>
      <c r="S439" s="17"/>
      <c r="T439" s="17">
        <v>0.71877575524188697</v>
      </c>
      <c r="U439" s="17">
        <v>0.76552145595684395</v>
      </c>
      <c r="V439" s="17">
        <v>0.87889836437341096</v>
      </c>
      <c r="W439" s="17">
        <v>0.83686660591650797</v>
      </c>
      <c r="X439" s="17"/>
      <c r="Y439" s="17">
        <v>0.84814961580137704</v>
      </c>
      <c r="Z439" s="17">
        <v>0.74520236407276896</v>
      </c>
      <c r="AA439" s="17">
        <v>0.72854558127231195</v>
      </c>
      <c r="AB439" s="17">
        <v>0.81834888216089996</v>
      </c>
      <c r="AC439" s="17">
        <v>0.85337591595854001</v>
      </c>
      <c r="AD439" s="17">
        <v>0.68193934934614098</v>
      </c>
      <c r="AE439" s="17"/>
      <c r="AF439" s="17" t="s">
        <v>63</v>
      </c>
      <c r="AG439" s="17"/>
      <c r="AH439" s="17">
        <v>0.809816355712348</v>
      </c>
      <c r="AI439" s="17"/>
      <c r="AJ439" s="17">
        <v>0.80176269379785403</v>
      </c>
      <c r="AK439" s="17">
        <v>0.82500137633967197</v>
      </c>
      <c r="AL439" s="17">
        <v>0.81716479545330301</v>
      </c>
      <c r="AM439" s="17">
        <v>0.80440960520164795</v>
      </c>
      <c r="AN439" s="17">
        <v>0.76385384906843701</v>
      </c>
      <c r="AO439" s="17">
        <v>0.77654148618133401</v>
      </c>
      <c r="AP439" s="17">
        <v>0.85145866324634001</v>
      </c>
      <c r="AQ439" s="17">
        <v>0.61931753002298695</v>
      </c>
    </row>
    <row r="440" spans="2:43" x14ac:dyDescent="0.35">
      <c r="B440" t="s">
        <v>170</v>
      </c>
      <c r="C440" s="17">
        <v>0.179203562650121</v>
      </c>
      <c r="D440" s="17">
        <v>0.17435451803273699</v>
      </c>
      <c r="E440" s="17">
        <v>0.183414839837617</v>
      </c>
      <c r="F440" s="17"/>
      <c r="G440" s="17">
        <v>9.6259484046825203E-2</v>
      </c>
      <c r="H440" s="17">
        <v>0.135528047007997</v>
      </c>
      <c r="I440" s="17">
        <v>0.20634430665112799</v>
      </c>
      <c r="J440" s="17">
        <v>0.12514078257165701</v>
      </c>
      <c r="K440" s="17">
        <v>0.226605048384625</v>
      </c>
      <c r="L440" s="17">
        <v>0.23943075037386699</v>
      </c>
      <c r="M440" s="17"/>
      <c r="N440" s="17">
        <v>0.198519555146071</v>
      </c>
      <c r="O440" s="17">
        <v>0.19463619917491901</v>
      </c>
      <c r="P440" s="17">
        <v>0.15538944473556099</v>
      </c>
      <c r="Q440" s="17">
        <v>0.16814039367733799</v>
      </c>
      <c r="R440" s="17">
        <v>0.18160814488730201</v>
      </c>
      <c r="S440" s="17"/>
      <c r="T440" s="17">
        <v>0.25507162691610602</v>
      </c>
      <c r="U440" s="17">
        <v>0.229237153171963</v>
      </c>
      <c r="V440" s="17">
        <v>0.113023427617095</v>
      </c>
      <c r="W440" s="17">
        <v>0.118212082924911</v>
      </c>
      <c r="X440" s="17"/>
      <c r="Y440" s="17">
        <v>0.13564065689299401</v>
      </c>
      <c r="Z440" s="17">
        <v>0.22597127717797499</v>
      </c>
      <c r="AA440" s="17">
        <v>0.271454418727688</v>
      </c>
      <c r="AB440" s="17">
        <v>0.155164291258134</v>
      </c>
      <c r="AC440" s="17">
        <v>0.12553031055983499</v>
      </c>
      <c r="AD440" s="17">
        <v>0.15272060416841199</v>
      </c>
      <c r="AE440" s="17"/>
      <c r="AF440" s="17" t="s">
        <v>63</v>
      </c>
      <c r="AG440" s="17"/>
      <c r="AH440" s="17">
        <v>0.171304731381517</v>
      </c>
      <c r="AI440" s="17"/>
      <c r="AJ440" s="17">
        <v>0.17408220273465899</v>
      </c>
      <c r="AK440" s="17">
        <v>0.14696395339859</v>
      </c>
      <c r="AL440" s="17">
        <v>0.18283520454669699</v>
      </c>
      <c r="AM440" s="17">
        <v>0.195590394798352</v>
      </c>
      <c r="AN440" s="17">
        <v>0.23614615093156299</v>
      </c>
      <c r="AO440" s="17">
        <v>0.19150721004079599</v>
      </c>
      <c r="AP440" s="17">
        <v>0.13467251401980701</v>
      </c>
      <c r="AQ440" s="17">
        <v>0.29450185698183301</v>
      </c>
    </row>
    <row r="441" spans="2:43" x14ac:dyDescent="0.35">
      <c r="B441" t="s">
        <v>92</v>
      </c>
      <c r="C441" s="17">
        <v>1.8261399413425999E-2</v>
      </c>
      <c r="D441" s="17">
        <v>2.5482465784171099E-2</v>
      </c>
      <c r="E441" s="17">
        <v>1.0824658928493399E-2</v>
      </c>
      <c r="F441" s="17"/>
      <c r="G441" s="17">
        <v>2.8420212254273599E-2</v>
      </c>
      <c r="H441" s="17">
        <v>3.5693543880759598E-2</v>
      </c>
      <c r="I441" s="17">
        <v>1.23295858512864E-2</v>
      </c>
      <c r="J441" s="17">
        <v>2.01720699783417E-2</v>
      </c>
      <c r="K441" s="17">
        <v>2.21563937201824E-2</v>
      </c>
      <c r="L441" s="17">
        <v>0</v>
      </c>
      <c r="M441" s="17"/>
      <c r="N441" s="17">
        <v>4.68053922857746E-2</v>
      </c>
      <c r="O441" s="17">
        <v>1.3781544901053201E-2</v>
      </c>
      <c r="P441" s="17">
        <v>7.6891973574754104E-3</v>
      </c>
      <c r="Q441" s="17">
        <v>1.2787294036980999E-2</v>
      </c>
      <c r="R441" s="17">
        <v>4.1130865826575103E-2</v>
      </c>
      <c r="S441" s="17"/>
      <c r="T441" s="17">
        <v>2.6152617842007099E-2</v>
      </c>
      <c r="U441" s="17">
        <v>5.24139087119232E-3</v>
      </c>
      <c r="V441" s="17">
        <v>8.0782080094940895E-3</v>
      </c>
      <c r="W441" s="17">
        <v>4.49213111585803E-2</v>
      </c>
      <c r="X441" s="17"/>
      <c r="Y441" s="17">
        <v>1.6209727305628599E-2</v>
      </c>
      <c r="Z441" s="17">
        <v>2.8826358749256199E-2</v>
      </c>
      <c r="AA441" s="17">
        <v>0</v>
      </c>
      <c r="AB441" s="17">
        <v>2.6486826580965701E-2</v>
      </c>
      <c r="AC441" s="17">
        <v>2.1093773481624601E-2</v>
      </c>
      <c r="AD441" s="17">
        <v>0.16534004648544701</v>
      </c>
      <c r="AE441" s="17"/>
      <c r="AF441" s="17" t="s">
        <v>63</v>
      </c>
      <c r="AG441" s="17"/>
      <c r="AH441" s="17">
        <v>1.8878912906134901E-2</v>
      </c>
      <c r="AI441" s="17"/>
      <c r="AJ441" s="17">
        <v>2.4155103467486699E-2</v>
      </c>
      <c r="AK441" s="17">
        <v>2.80346702617379E-2</v>
      </c>
      <c r="AL441" s="17">
        <v>0</v>
      </c>
      <c r="AM441" s="17">
        <v>0</v>
      </c>
      <c r="AN441" s="17">
        <v>0</v>
      </c>
      <c r="AO441" s="17">
        <v>3.1951303777869498E-2</v>
      </c>
      <c r="AP441" s="17">
        <v>1.3868822733852801E-2</v>
      </c>
      <c r="AQ441" s="17">
        <v>8.6180612995179998E-2</v>
      </c>
    </row>
    <row r="442" spans="2:43"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row>
    <row r="443" spans="2:43" x14ac:dyDescent="0.35">
      <c r="B443" s="6" t="s">
        <v>214</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row>
    <row r="444" spans="2:43" x14ac:dyDescent="0.35">
      <c r="B444" s="24" t="s">
        <v>210</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row>
    <row r="445" spans="2:43" x14ac:dyDescent="0.35">
      <c r="B445" t="s">
        <v>169</v>
      </c>
      <c r="C445" s="17">
        <v>0.26704788433433801</v>
      </c>
      <c r="D445" s="17">
        <v>0.28674229266884699</v>
      </c>
      <c r="E445" s="17">
        <v>0.244380103958621</v>
      </c>
      <c r="F445" s="17"/>
      <c r="G445" s="17">
        <v>0.39088964877196197</v>
      </c>
      <c r="H445" s="17">
        <v>0.345968323188313</v>
      </c>
      <c r="I445" s="17">
        <v>0.31408866974664001</v>
      </c>
      <c r="J445" s="17">
        <v>0.27787181901406199</v>
      </c>
      <c r="K445" s="17">
        <v>0.205532772467556</v>
      </c>
      <c r="L445" s="17">
        <v>0.14406970980438699</v>
      </c>
      <c r="M445" s="17"/>
      <c r="N445" s="17">
        <v>0.23811474854123299</v>
      </c>
      <c r="O445" s="17">
        <v>0.25933798601279201</v>
      </c>
      <c r="P445" s="17">
        <v>0.25420606384021299</v>
      </c>
      <c r="Q445" s="17">
        <v>0.266423380210982</v>
      </c>
      <c r="R445" s="17">
        <v>0.30235531035858798</v>
      </c>
      <c r="S445" s="17"/>
      <c r="T445" s="17">
        <v>0.26268977448463499</v>
      </c>
      <c r="U445" s="17">
        <v>0.224826887008409</v>
      </c>
      <c r="V445" s="17">
        <v>0.29269806401300702</v>
      </c>
      <c r="W445" s="17">
        <v>0.29420626102209402</v>
      </c>
      <c r="X445" s="17"/>
      <c r="Y445" s="17">
        <v>0.30142986046367698</v>
      </c>
      <c r="Z445" s="17">
        <v>0.305472961345024</v>
      </c>
      <c r="AA445" s="17">
        <v>0.160214460800402</v>
      </c>
      <c r="AB445" s="17">
        <v>0.28100300933897499</v>
      </c>
      <c r="AC445" s="17">
        <v>0.34044342922913101</v>
      </c>
      <c r="AD445" s="17">
        <v>0.27179617286563501</v>
      </c>
      <c r="AE445" s="17"/>
      <c r="AF445" s="17" t="s">
        <v>63</v>
      </c>
      <c r="AG445" s="17"/>
      <c r="AH445" s="17">
        <v>0.27049187477946302</v>
      </c>
      <c r="AI445" s="17"/>
      <c r="AJ445" s="17">
        <v>0.38588946382033601</v>
      </c>
      <c r="AK445" s="17">
        <v>0.30655258354839698</v>
      </c>
      <c r="AL445" s="17">
        <v>0.24525088608725301</v>
      </c>
      <c r="AM445" s="17">
        <v>0.187667670821344</v>
      </c>
      <c r="AN445" s="17">
        <v>0.13704795608196699</v>
      </c>
      <c r="AO445" s="17">
        <v>0.212408166548261</v>
      </c>
      <c r="AP445" s="17">
        <v>0.241719364240467</v>
      </c>
      <c r="AQ445" s="17">
        <v>6.5586280605636593E-2</v>
      </c>
    </row>
    <row r="446" spans="2:43" x14ac:dyDescent="0.35">
      <c r="B446" t="s">
        <v>170</v>
      </c>
      <c r="C446" s="17">
        <v>0.71147161533869996</v>
      </c>
      <c r="D446" s="17">
        <v>0.69679177661481095</v>
      </c>
      <c r="E446" s="17">
        <v>0.72879203738849296</v>
      </c>
      <c r="F446" s="17"/>
      <c r="G446" s="17">
        <v>0.58040093416723504</v>
      </c>
      <c r="H446" s="17">
        <v>0.62473140024604501</v>
      </c>
      <c r="I446" s="17">
        <v>0.65612879490610898</v>
      </c>
      <c r="J446" s="17">
        <v>0.70369115802658599</v>
      </c>
      <c r="K446" s="17">
        <v>0.77999238926430603</v>
      </c>
      <c r="L446" s="17">
        <v>0.84359300820227601</v>
      </c>
      <c r="M446" s="17"/>
      <c r="N446" s="17">
        <v>0.665093216907514</v>
      </c>
      <c r="O446" s="17">
        <v>0.707531313384969</v>
      </c>
      <c r="P446" s="17">
        <v>0.72375181232519803</v>
      </c>
      <c r="Q446" s="17">
        <v>0.72314688545308103</v>
      </c>
      <c r="R446" s="17">
        <v>0.69764468964141202</v>
      </c>
      <c r="S446" s="17"/>
      <c r="T446" s="17">
        <v>0.70385694618329298</v>
      </c>
      <c r="U446" s="17">
        <v>0.75405042949315404</v>
      </c>
      <c r="V446" s="17">
        <v>0.70378872843964202</v>
      </c>
      <c r="W446" s="17">
        <v>0.68872568119821198</v>
      </c>
      <c r="X446" s="17"/>
      <c r="Y446" s="17">
        <v>0.67752104649543599</v>
      </c>
      <c r="Z446" s="17">
        <v>0.676756178680605</v>
      </c>
      <c r="AA446" s="17">
        <v>0.82756427548030997</v>
      </c>
      <c r="AB446" s="17">
        <v>0.66748598209909504</v>
      </c>
      <c r="AC446" s="17">
        <v>0.63846279728924404</v>
      </c>
      <c r="AD446" s="17">
        <v>0.68706568173228999</v>
      </c>
      <c r="AE446" s="17"/>
      <c r="AF446" s="17" t="s">
        <v>63</v>
      </c>
      <c r="AG446" s="17"/>
      <c r="AH446" s="17">
        <v>0.70730125675049105</v>
      </c>
      <c r="AI446" s="17"/>
      <c r="AJ446" s="17">
        <v>0.59129875774909202</v>
      </c>
      <c r="AK446" s="17">
        <v>0.67771044089142796</v>
      </c>
      <c r="AL446" s="17">
        <v>0.74191097454758603</v>
      </c>
      <c r="AM446" s="17">
        <v>0.79587167324311303</v>
      </c>
      <c r="AN446" s="17">
        <v>0.80083643069949995</v>
      </c>
      <c r="AO446" s="17">
        <v>0.73153521849212499</v>
      </c>
      <c r="AP446" s="17">
        <v>0.74441181302568005</v>
      </c>
      <c r="AQ446" s="17">
        <v>0.93441371939436302</v>
      </c>
    </row>
    <row r="447" spans="2:43" x14ac:dyDescent="0.35">
      <c r="B447" t="s">
        <v>92</v>
      </c>
      <c r="C447" s="17">
        <v>2.1480500326962301E-2</v>
      </c>
      <c r="D447" s="17">
        <v>1.6465930716341899E-2</v>
      </c>
      <c r="E447" s="17">
        <v>2.68278586528868E-2</v>
      </c>
      <c r="F447" s="17"/>
      <c r="G447" s="17">
        <v>2.8709417060802302E-2</v>
      </c>
      <c r="H447" s="17">
        <v>2.9300276565642099E-2</v>
      </c>
      <c r="I447" s="17">
        <v>2.9782535347251199E-2</v>
      </c>
      <c r="J447" s="17">
        <v>1.8437022959352501E-2</v>
      </c>
      <c r="K447" s="17">
        <v>1.4474838268137899E-2</v>
      </c>
      <c r="L447" s="17">
        <v>1.2337281993336601E-2</v>
      </c>
      <c r="M447" s="17"/>
      <c r="N447" s="17">
        <v>9.6792034551252307E-2</v>
      </c>
      <c r="O447" s="17">
        <v>3.3130700602239598E-2</v>
      </c>
      <c r="P447" s="17">
        <v>2.2042123834589301E-2</v>
      </c>
      <c r="Q447" s="17">
        <v>1.04297343359364E-2</v>
      </c>
      <c r="R447" s="17">
        <v>0</v>
      </c>
      <c r="S447" s="17"/>
      <c r="T447" s="17">
        <v>3.3453279332071699E-2</v>
      </c>
      <c r="U447" s="17">
        <v>2.1122683498436601E-2</v>
      </c>
      <c r="V447" s="17">
        <v>3.5132075473503499E-3</v>
      </c>
      <c r="W447" s="17">
        <v>1.70680577796944E-2</v>
      </c>
      <c r="X447" s="17"/>
      <c r="Y447" s="17">
        <v>2.1049093040887701E-2</v>
      </c>
      <c r="Z447" s="17">
        <v>1.77708599743715E-2</v>
      </c>
      <c r="AA447" s="17">
        <v>1.22212637192885E-2</v>
      </c>
      <c r="AB447" s="17">
        <v>5.1511008561929701E-2</v>
      </c>
      <c r="AC447" s="17">
        <v>2.1093773481624601E-2</v>
      </c>
      <c r="AD447" s="17">
        <v>4.1138145402074798E-2</v>
      </c>
      <c r="AE447" s="17"/>
      <c r="AF447" s="17" t="s">
        <v>63</v>
      </c>
      <c r="AG447" s="17"/>
      <c r="AH447" s="17">
        <v>2.2206868470045899E-2</v>
      </c>
      <c r="AI447" s="17"/>
      <c r="AJ447" s="17">
        <v>2.2811778430572398E-2</v>
      </c>
      <c r="AK447" s="17">
        <v>1.5736975560174699E-2</v>
      </c>
      <c r="AL447" s="17">
        <v>1.28381393651612E-2</v>
      </c>
      <c r="AM447" s="17">
        <v>1.6460655935542801E-2</v>
      </c>
      <c r="AN447" s="17">
        <v>6.21156132185329E-2</v>
      </c>
      <c r="AO447" s="17">
        <v>5.6056614959613997E-2</v>
      </c>
      <c r="AP447" s="17">
        <v>1.3868822733852801E-2</v>
      </c>
      <c r="AQ447" s="17">
        <v>0</v>
      </c>
    </row>
    <row r="448" spans="2:43"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row>
    <row r="449" spans="2:43" x14ac:dyDescent="0.35">
      <c r="B449" s="6" t="s">
        <v>215</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row>
    <row r="450" spans="2:43" x14ac:dyDescent="0.35">
      <c r="B450" s="24" t="s">
        <v>210</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row>
    <row r="451" spans="2:43" x14ac:dyDescent="0.35">
      <c r="B451" t="s">
        <v>169</v>
      </c>
      <c r="C451" s="17">
        <v>0.411381962689162</v>
      </c>
      <c r="D451" s="17">
        <v>0.39181888277006</v>
      </c>
      <c r="E451" s="17">
        <v>0.428640957337734</v>
      </c>
      <c r="F451" s="17"/>
      <c r="G451" s="17">
        <v>0.641362759348866</v>
      </c>
      <c r="H451" s="17">
        <v>0.497528983919167</v>
      </c>
      <c r="I451" s="17">
        <v>0.51273193856034605</v>
      </c>
      <c r="J451" s="17">
        <v>0.37967738561934899</v>
      </c>
      <c r="K451" s="17">
        <v>0.28621213401097201</v>
      </c>
      <c r="L451" s="17">
        <v>0.26223834377556798</v>
      </c>
      <c r="M451" s="17"/>
      <c r="N451" s="17">
        <v>0.39216703637990702</v>
      </c>
      <c r="O451" s="17">
        <v>0.428807799992734</v>
      </c>
      <c r="P451" s="17">
        <v>0.37814135288635298</v>
      </c>
      <c r="Q451" s="17">
        <v>0.41607762119481301</v>
      </c>
      <c r="R451" s="17">
        <v>0.394101629107457</v>
      </c>
      <c r="S451" s="17"/>
      <c r="T451" s="17">
        <v>0.46431406449047102</v>
      </c>
      <c r="U451" s="17">
        <v>0.404113506732172</v>
      </c>
      <c r="V451" s="17">
        <v>0.446792199710705</v>
      </c>
      <c r="W451" s="17">
        <v>0.32339067050106401</v>
      </c>
      <c r="X451" s="17"/>
      <c r="Y451" s="17">
        <v>0.45334473308496398</v>
      </c>
      <c r="Z451" s="17">
        <v>0.459022740302794</v>
      </c>
      <c r="AA451" s="17">
        <v>0.24605603112865401</v>
      </c>
      <c r="AB451" s="17">
        <v>0.37567379376202398</v>
      </c>
      <c r="AC451" s="17">
        <v>0.66435397551659303</v>
      </c>
      <c r="AD451" s="17">
        <v>0.30413526024238602</v>
      </c>
      <c r="AE451" s="17"/>
      <c r="AF451" s="17" t="s">
        <v>63</v>
      </c>
      <c r="AG451" s="17"/>
      <c r="AH451" s="17">
        <v>0.413213249506865</v>
      </c>
      <c r="AI451" s="17"/>
      <c r="AJ451" s="17">
        <v>0.441442097417868</v>
      </c>
      <c r="AK451" s="17">
        <v>0.401496637580531</v>
      </c>
      <c r="AL451" s="17">
        <v>0.50243357173624104</v>
      </c>
      <c r="AM451" s="17">
        <v>0.40165406661706599</v>
      </c>
      <c r="AN451" s="17">
        <v>0.457056164422108</v>
      </c>
      <c r="AO451" s="17">
        <v>0.38424214742184598</v>
      </c>
      <c r="AP451" s="17">
        <v>0.298503674593044</v>
      </c>
      <c r="AQ451" s="17">
        <v>0.20528578448864901</v>
      </c>
    </row>
    <row r="452" spans="2:43" x14ac:dyDescent="0.35">
      <c r="B452" t="s">
        <v>170</v>
      </c>
      <c r="C452" s="17">
        <v>0.57143513319527195</v>
      </c>
      <c r="D452" s="17">
        <v>0.59119170127393394</v>
      </c>
      <c r="E452" s="17">
        <v>0.55388219531826399</v>
      </c>
      <c r="F452" s="17"/>
      <c r="G452" s="17">
        <v>0.32851244490939802</v>
      </c>
      <c r="H452" s="17">
        <v>0.47985543813637899</v>
      </c>
      <c r="I452" s="17">
        <v>0.45711194632434199</v>
      </c>
      <c r="J452" s="17">
        <v>0.60774888442080699</v>
      </c>
      <c r="K452" s="17">
        <v>0.70837707728300703</v>
      </c>
      <c r="L452" s="17">
        <v>0.72976278173615805</v>
      </c>
      <c r="M452" s="17"/>
      <c r="N452" s="17">
        <v>0.53854724253233099</v>
      </c>
      <c r="O452" s="17">
        <v>0.54582367298044099</v>
      </c>
      <c r="P452" s="17">
        <v>0.61484771768751301</v>
      </c>
      <c r="Q452" s="17">
        <v>0.56915738156399298</v>
      </c>
      <c r="R452" s="17">
        <v>0.60589837089254295</v>
      </c>
      <c r="S452" s="17"/>
      <c r="T452" s="17">
        <v>0.50040925283682203</v>
      </c>
      <c r="U452" s="17">
        <v>0.59299055983451898</v>
      </c>
      <c r="V452" s="17">
        <v>0.52848821320589401</v>
      </c>
      <c r="W452" s="17">
        <v>0.66218080352149999</v>
      </c>
      <c r="X452" s="17"/>
      <c r="Y452" s="17">
        <v>0.53105978343706794</v>
      </c>
      <c r="Z452" s="17">
        <v>0.53311254601818703</v>
      </c>
      <c r="AA452" s="17">
        <v>0.74245671651337697</v>
      </c>
      <c r="AB452" s="17">
        <v>0.58397693835335196</v>
      </c>
      <c r="AC452" s="17">
        <v>0.30217330961758199</v>
      </c>
      <c r="AD452" s="17">
        <v>0.69586473975761398</v>
      </c>
      <c r="AE452" s="17"/>
      <c r="AF452" s="17" t="s">
        <v>63</v>
      </c>
      <c r="AG452" s="17"/>
      <c r="AH452" s="17">
        <v>0.56902280245562897</v>
      </c>
      <c r="AI452" s="17"/>
      <c r="AJ452" s="17">
        <v>0.53430428606814495</v>
      </c>
      <c r="AK452" s="17">
        <v>0.57554694470988699</v>
      </c>
      <c r="AL452" s="17">
        <v>0.490639797480309</v>
      </c>
      <c r="AM452" s="17">
        <v>0.59310135713539203</v>
      </c>
      <c r="AN452" s="17">
        <v>0.54294383557789205</v>
      </c>
      <c r="AO452" s="17">
        <v>0.59545368832638801</v>
      </c>
      <c r="AP452" s="17">
        <v>0.66094326437311701</v>
      </c>
      <c r="AQ452" s="17">
        <v>0.79471421551135102</v>
      </c>
    </row>
    <row r="453" spans="2:43" x14ac:dyDescent="0.35">
      <c r="B453" t="s">
        <v>92</v>
      </c>
      <c r="C453" s="17">
        <v>1.7182904115566298E-2</v>
      </c>
      <c r="D453" s="17">
        <v>1.69894159560053E-2</v>
      </c>
      <c r="E453" s="17">
        <v>1.7476847344001799E-2</v>
      </c>
      <c r="F453" s="17"/>
      <c r="G453" s="17">
        <v>3.0124795741735599E-2</v>
      </c>
      <c r="H453" s="17">
        <v>2.2615577944453701E-2</v>
      </c>
      <c r="I453" s="17">
        <v>3.0156115115312201E-2</v>
      </c>
      <c r="J453" s="17">
        <v>1.2573729959844101E-2</v>
      </c>
      <c r="K453" s="17">
        <v>5.4107887060208396E-3</v>
      </c>
      <c r="L453" s="17">
        <v>7.9988744882747397E-3</v>
      </c>
      <c r="M453" s="17"/>
      <c r="N453" s="17">
        <v>6.9285721087762195E-2</v>
      </c>
      <c r="O453" s="17">
        <v>2.5368527026824399E-2</v>
      </c>
      <c r="P453" s="17">
        <v>7.0109294261345304E-3</v>
      </c>
      <c r="Q453" s="17">
        <v>1.47649972411942E-2</v>
      </c>
      <c r="R453" s="17">
        <v>0</v>
      </c>
      <c r="S453" s="17"/>
      <c r="T453" s="17">
        <v>3.5276682672707102E-2</v>
      </c>
      <c r="U453" s="17">
        <v>2.8959334333085798E-3</v>
      </c>
      <c r="V453" s="17">
        <v>2.47195870834005E-2</v>
      </c>
      <c r="W453" s="17">
        <v>1.4428525977436501E-2</v>
      </c>
      <c r="X453" s="17"/>
      <c r="Y453" s="17">
        <v>1.55954834779682E-2</v>
      </c>
      <c r="Z453" s="17">
        <v>7.8647136790190395E-3</v>
      </c>
      <c r="AA453" s="17">
        <v>1.1487252357968601E-2</v>
      </c>
      <c r="AB453" s="17">
        <v>4.0349267884623501E-2</v>
      </c>
      <c r="AC453" s="17">
        <v>3.3472714865824503E-2</v>
      </c>
      <c r="AD453" s="17">
        <v>0</v>
      </c>
      <c r="AE453" s="17"/>
      <c r="AF453" s="17" t="s">
        <v>63</v>
      </c>
      <c r="AG453" s="17"/>
      <c r="AH453" s="17">
        <v>1.7763948037506101E-2</v>
      </c>
      <c r="AI453" s="17"/>
      <c r="AJ453" s="17">
        <v>2.42536165139869E-2</v>
      </c>
      <c r="AK453" s="17">
        <v>2.29564177095813E-2</v>
      </c>
      <c r="AL453" s="17">
        <v>6.9266307834502903E-3</v>
      </c>
      <c r="AM453" s="17">
        <v>5.2445762475421404E-3</v>
      </c>
      <c r="AN453" s="17">
        <v>0</v>
      </c>
      <c r="AO453" s="17">
        <v>2.0304164251766101E-2</v>
      </c>
      <c r="AP453" s="17">
        <v>4.0553061033839301E-2</v>
      </c>
      <c r="AQ453" s="17">
        <v>0</v>
      </c>
    </row>
    <row r="454" spans="2:43" x14ac:dyDescent="0.35">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row>
    <row r="455" spans="2:43" x14ac:dyDescent="0.35">
      <c r="B455" s="6" t="s">
        <v>216</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row>
    <row r="456" spans="2:43" x14ac:dyDescent="0.35">
      <c r="B456" s="24" t="s">
        <v>210</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row>
    <row r="457" spans="2:43" x14ac:dyDescent="0.35">
      <c r="B457" t="s">
        <v>169</v>
      </c>
      <c r="C457" s="17">
        <v>0.46122998671689402</v>
      </c>
      <c r="D457" s="17">
        <v>0.43178979372912601</v>
      </c>
      <c r="E457" s="17">
        <v>0.490870313662012</v>
      </c>
      <c r="F457" s="17"/>
      <c r="G457" s="17">
        <v>0.67411708131960002</v>
      </c>
      <c r="H457" s="17">
        <v>0.50807370596158696</v>
      </c>
      <c r="I457" s="17">
        <v>0.40775304764025999</v>
      </c>
      <c r="J457" s="17">
        <v>0.46790612685671001</v>
      </c>
      <c r="K457" s="17">
        <v>0.35261520260025803</v>
      </c>
      <c r="L457" s="17">
        <v>0.42543263460417302</v>
      </c>
      <c r="M457" s="17"/>
      <c r="N457" s="17">
        <v>0.52960423295326897</v>
      </c>
      <c r="O457" s="17">
        <v>0.439159227279452</v>
      </c>
      <c r="P457" s="17">
        <v>0.39035081693950402</v>
      </c>
      <c r="Q457" s="17">
        <v>0.49899243331762499</v>
      </c>
      <c r="R457" s="17">
        <v>0.47567936455891302</v>
      </c>
      <c r="S457" s="17"/>
      <c r="T457" s="17">
        <v>0.49804163525321299</v>
      </c>
      <c r="U457" s="17">
        <v>0.480986483439024</v>
      </c>
      <c r="V457" s="17">
        <v>0.46278117772334298</v>
      </c>
      <c r="W457" s="17">
        <v>0.378977502881436</v>
      </c>
      <c r="X457" s="17"/>
      <c r="Y457" s="17">
        <v>0.44842919832323602</v>
      </c>
      <c r="Z457" s="17">
        <v>0.47515159017893099</v>
      </c>
      <c r="AA457" s="17">
        <v>0.39628943511681403</v>
      </c>
      <c r="AB457" s="17">
        <v>0.52589867028304005</v>
      </c>
      <c r="AC457" s="17">
        <v>0.68964846187342699</v>
      </c>
      <c r="AD457" s="17">
        <v>0.411807030065313</v>
      </c>
      <c r="AE457" s="17"/>
      <c r="AF457" s="17" t="s">
        <v>63</v>
      </c>
      <c r="AG457" s="17"/>
      <c r="AH457" s="17">
        <v>0.46907823690304801</v>
      </c>
      <c r="AI457" s="17"/>
      <c r="AJ457" s="17">
        <v>0.60223150246858104</v>
      </c>
      <c r="AK457" s="17">
        <v>0.49518205425952</v>
      </c>
      <c r="AL457" s="17">
        <v>0.43874951443466798</v>
      </c>
      <c r="AM457" s="17">
        <v>0.35837410412102899</v>
      </c>
      <c r="AN457" s="17">
        <v>0.44808947077486599</v>
      </c>
      <c r="AO457" s="17">
        <v>0.37905557801235701</v>
      </c>
      <c r="AP457" s="17">
        <v>0.44119845154010601</v>
      </c>
      <c r="AQ457" s="17">
        <v>0.19642661537362899</v>
      </c>
    </row>
    <row r="458" spans="2:43" x14ac:dyDescent="0.35">
      <c r="B458" t="s">
        <v>170</v>
      </c>
      <c r="C458" s="17">
        <v>0.51566000608417695</v>
      </c>
      <c r="D458" s="17">
        <v>0.53425106878840301</v>
      </c>
      <c r="E458" s="17">
        <v>0.497216022325635</v>
      </c>
      <c r="F458" s="17"/>
      <c r="G458" s="17">
        <v>0.279663596805101</v>
      </c>
      <c r="H458" s="17">
        <v>0.47596126646418602</v>
      </c>
      <c r="I458" s="17">
        <v>0.55513243484735497</v>
      </c>
      <c r="J458" s="17">
        <v>0.50572072590919703</v>
      </c>
      <c r="K458" s="17">
        <v>0.62153557973943896</v>
      </c>
      <c r="L458" s="17">
        <v>0.57024268898427399</v>
      </c>
      <c r="M458" s="17"/>
      <c r="N458" s="17">
        <v>0.42359037476095701</v>
      </c>
      <c r="O458" s="17">
        <v>0.529468102047707</v>
      </c>
      <c r="P458" s="17">
        <v>0.59319830927448203</v>
      </c>
      <c r="Q458" s="17">
        <v>0.47560221104105699</v>
      </c>
      <c r="R458" s="17">
        <v>0.52432063544108698</v>
      </c>
      <c r="S458" s="17"/>
      <c r="T458" s="17">
        <v>0.45019331152347097</v>
      </c>
      <c r="U458" s="17">
        <v>0.503345439961154</v>
      </c>
      <c r="V458" s="17">
        <v>0.52443566736435099</v>
      </c>
      <c r="W458" s="17">
        <v>0.59876936442582096</v>
      </c>
      <c r="X458" s="17"/>
      <c r="Y458" s="17">
        <v>0.52530610564378</v>
      </c>
      <c r="Z458" s="17">
        <v>0.489900646490318</v>
      </c>
      <c r="AA458" s="17">
        <v>0.59912839388090899</v>
      </c>
      <c r="AB458" s="17">
        <v>0.45582819644907902</v>
      </c>
      <c r="AC458" s="17">
        <v>0.26584609235965201</v>
      </c>
      <c r="AD458" s="17">
        <v>0.58819296993468695</v>
      </c>
      <c r="AE458" s="17"/>
      <c r="AF458" s="17" t="s">
        <v>63</v>
      </c>
      <c r="AG458" s="17"/>
      <c r="AH458" s="17">
        <v>0.50795528615817098</v>
      </c>
      <c r="AI458" s="17"/>
      <c r="AJ458" s="17">
        <v>0.38270854802519799</v>
      </c>
      <c r="AK458" s="17">
        <v>0.47273562516974799</v>
      </c>
      <c r="AL458" s="17">
        <v>0.54258266520070098</v>
      </c>
      <c r="AM458" s="17">
        <v>0.62132233584627805</v>
      </c>
      <c r="AN458" s="17">
        <v>0.55191052922513395</v>
      </c>
      <c r="AO458" s="17">
        <v>0.58840391083764498</v>
      </c>
      <c r="AP458" s="17">
        <v>0.50641875250517498</v>
      </c>
      <c r="AQ458" s="17">
        <v>0.80357338462637096</v>
      </c>
    </row>
    <row r="459" spans="2:43" x14ac:dyDescent="0.35">
      <c r="B459" t="s">
        <v>92</v>
      </c>
      <c r="C459" s="17">
        <v>2.3110007198929399E-2</v>
      </c>
      <c r="D459" s="17">
        <v>3.3959137482470703E-2</v>
      </c>
      <c r="E459" s="17">
        <v>1.19136640123533E-2</v>
      </c>
      <c r="F459" s="17"/>
      <c r="G459" s="17">
        <v>4.6219321875299202E-2</v>
      </c>
      <c r="H459" s="17">
        <v>1.5965027574226399E-2</v>
      </c>
      <c r="I459" s="17">
        <v>3.7114517512385599E-2</v>
      </c>
      <c r="J459" s="17">
        <v>2.63731472340933E-2</v>
      </c>
      <c r="K459" s="17">
        <v>2.58492176603023E-2</v>
      </c>
      <c r="L459" s="17">
        <v>4.3246764115531296E-3</v>
      </c>
      <c r="M459" s="17"/>
      <c r="N459" s="17">
        <v>4.68053922857746E-2</v>
      </c>
      <c r="O459" s="17">
        <v>3.1372670672841101E-2</v>
      </c>
      <c r="P459" s="17">
        <v>1.6450873786014099E-2</v>
      </c>
      <c r="Q459" s="17">
        <v>2.5405355641317899E-2</v>
      </c>
      <c r="R459" s="17">
        <v>0</v>
      </c>
      <c r="S459" s="17"/>
      <c r="T459" s="17">
        <v>5.1765053223316003E-2</v>
      </c>
      <c r="U459" s="17">
        <v>1.56680765998219E-2</v>
      </c>
      <c r="V459" s="17">
        <v>1.27831549123055E-2</v>
      </c>
      <c r="W459" s="17">
        <v>2.22531326927424E-2</v>
      </c>
      <c r="X459" s="17"/>
      <c r="Y459" s="17">
        <v>2.6264696032984199E-2</v>
      </c>
      <c r="Z459" s="17">
        <v>3.49477633307511E-2</v>
      </c>
      <c r="AA459" s="17">
        <v>4.5821710022772699E-3</v>
      </c>
      <c r="AB459" s="17">
        <v>1.8273133267880999E-2</v>
      </c>
      <c r="AC459" s="17">
        <v>4.4505445766921503E-2</v>
      </c>
      <c r="AD459" s="17">
        <v>0</v>
      </c>
      <c r="AE459" s="17"/>
      <c r="AF459" s="17" t="s">
        <v>63</v>
      </c>
      <c r="AG459" s="17"/>
      <c r="AH459" s="17">
        <v>2.2966476938781601E-2</v>
      </c>
      <c r="AI459" s="17"/>
      <c r="AJ459" s="17">
        <v>1.5059949506221601E-2</v>
      </c>
      <c r="AK459" s="17">
        <v>3.2082320570731702E-2</v>
      </c>
      <c r="AL459" s="17">
        <v>1.8667820364630602E-2</v>
      </c>
      <c r="AM459" s="17">
        <v>2.0303560032692201E-2</v>
      </c>
      <c r="AN459" s="17">
        <v>0</v>
      </c>
      <c r="AO459" s="17">
        <v>3.25405111499983E-2</v>
      </c>
      <c r="AP459" s="17">
        <v>5.2382795954718897E-2</v>
      </c>
      <c r="AQ459" s="17">
        <v>0</v>
      </c>
    </row>
    <row r="460" spans="2:43"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row>
    <row r="461" spans="2:43" x14ac:dyDescent="0.35">
      <c r="B461" s="6" t="s">
        <v>217</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row>
    <row r="462" spans="2:43" x14ac:dyDescent="0.35">
      <c r="B462" s="24" t="s">
        <v>210</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row>
    <row r="463" spans="2:43" x14ac:dyDescent="0.35">
      <c r="B463" t="s">
        <v>169</v>
      </c>
      <c r="C463" s="17">
        <v>0.23308266110272</v>
      </c>
      <c r="D463" s="17">
        <v>0.27011533479969602</v>
      </c>
      <c r="E463" s="17">
        <v>0.193882550337073</v>
      </c>
      <c r="F463" s="17"/>
      <c r="G463" s="17">
        <v>0.306274878904084</v>
      </c>
      <c r="H463" s="17">
        <v>0.23580927255488901</v>
      </c>
      <c r="I463" s="17">
        <v>0.27628175751733702</v>
      </c>
      <c r="J463" s="17">
        <v>0.22752396814894199</v>
      </c>
      <c r="K463" s="17">
        <v>0.21157247051888201</v>
      </c>
      <c r="L463" s="17">
        <v>0.18329907009363799</v>
      </c>
      <c r="M463" s="17"/>
      <c r="N463" s="17">
        <v>0.25306135751553799</v>
      </c>
      <c r="O463" s="17">
        <v>0.24225699743114501</v>
      </c>
      <c r="P463" s="17">
        <v>0.31540120488883699</v>
      </c>
      <c r="Q463" s="17">
        <v>0.17597102820364099</v>
      </c>
      <c r="R463" s="17">
        <v>0.25679786414341399</v>
      </c>
      <c r="S463" s="17"/>
      <c r="T463" s="17">
        <v>0.23950746366571801</v>
      </c>
      <c r="U463" s="17">
        <v>0.21332506727765599</v>
      </c>
      <c r="V463" s="17">
        <v>0.25277503004992002</v>
      </c>
      <c r="W463" s="17">
        <v>0.24394244150388</v>
      </c>
      <c r="X463" s="17"/>
      <c r="Y463" s="17">
        <v>0.25480475610799702</v>
      </c>
      <c r="Z463" s="17">
        <v>0.249600128310213</v>
      </c>
      <c r="AA463" s="17">
        <v>0.18338363847682901</v>
      </c>
      <c r="AB463" s="17">
        <v>0.316984379301324</v>
      </c>
      <c r="AC463" s="17">
        <v>0.197039781819351</v>
      </c>
      <c r="AD463" s="17">
        <v>0.19374194417184801</v>
      </c>
      <c r="AE463" s="17"/>
      <c r="AF463" s="17" t="s">
        <v>63</v>
      </c>
      <c r="AG463" s="17"/>
      <c r="AH463" s="17">
        <v>0.23875267128032501</v>
      </c>
      <c r="AI463" s="17"/>
      <c r="AJ463" s="17">
        <v>0.20431228731676601</v>
      </c>
      <c r="AK463" s="17">
        <v>0.23940521977455101</v>
      </c>
      <c r="AL463" s="17">
        <v>0.21620610550313901</v>
      </c>
      <c r="AM463" s="17">
        <v>0.24488058094541401</v>
      </c>
      <c r="AN463" s="17">
        <v>0.15034931347841801</v>
      </c>
      <c r="AO463" s="17">
        <v>0.29032306293404903</v>
      </c>
      <c r="AP463" s="17">
        <v>0.21360867845110401</v>
      </c>
      <c r="AQ463" s="17">
        <v>0.39082931198028698</v>
      </c>
    </row>
    <row r="464" spans="2:43" x14ac:dyDescent="0.35">
      <c r="B464" t="s">
        <v>170</v>
      </c>
      <c r="C464" s="17">
        <v>0.734085766129566</v>
      </c>
      <c r="D464" s="17">
        <v>0.69960928085117002</v>
      </c>
      <c r="E464" s="17">
        <v>0.77044282019920696</v>
      </c>
      <c r="F464" s="17"/>
      <c r="G464" s="17">
        <v>0.65064086587311598</v>
      </c>
      <c r="H464" s="17">
        <v>0.72539365929584798</v>
      </c>
      <c r="I464" s="17">
        <v>0.68769685390750401</v>
      </c>
      <c r="J464" s="17">
        <v>0.71221017165865097</v>
      </c>
      <c r="K464" s="17">
        <v>0.76612485974669797</v>
      </c>
      <c r="L464" s="17">
        <v>0.80695823457961902</v>
      </c>
      <c r="M464" s="17"/>
      <c r="N464" s="17">
        <v>0.700133250198688</v>
      </c>
      <c r="O464" s="17">
        <v>0.72570370427188602</v>
      </c>
      <c r="P464" s="17">
        <v>0.678811271740691</v>
      </c>
      <c r="Q464" s="17">
        <v>0.78552591729250998</v>
      </c>
      <c r="R464" s="17">
        <v>0.70156603236570503</v>
      </c>
      <c r="S464" s="17"/>
      <c r="T464" s="17">
        <v>0.71733181888920405</v>
      </c>
      <c r="U464" s="17">
        <v>0.77346333056581196</v>
      </c>
      <c r="V464" s="17">
        <v>0.72241817751385595</v>
      </c>
      <c r="W464" s="17">
        <v>0.70038211345073698</v>
      </c>
      <c r="X464" s="17"/>
      <c r="Y464" s="17">
        <v>0.71444143908542002</v>
      </c>
      <c r="Z464" s="17">
        <v>0.70818614218923004</v>
      </c>
      <c r="AA464" s="17">
        <v>0.79814764515041103</v>
      </c>
      <c r="AB464" s="17">
        <v>0.630556467815794</v>
      </c>
      <c r="AC464" s="17">
        <v>0.74074291895158095</v>
      </c>
      <c r="AD464" s="17">
        <v>0.80625805582815202</v>
      </c>
      <c r="AE464" s="17"/>
      <c r="AF464" s="17" t="s">
        <v>63</v>
      </c>
      <c r="AG464" s="17"/>
      <c r="AH464" s="17">
        <v>0.72906848454270701</v>
      </c>
      <c r="AI464" s="17"/>
      <c r="AJ464" s="17">
        <v>0.74597966681875305</v>
      </c>
      <c r="AK464" s="17">
        <v>0.72468940245914704</v>
      </c>
      <c r="AL464" s="17">
        <v>0.76886791811315502</v>
      </c>
      <c r="AM464" s="17">
        <v>0.74164073199244696</v>
      </c>
      <c r="AN464" s="17">
        <v>0.84965068652158204</v>
      </c>
      <c r="AO464" s="17">
        <v>0.66548928638984906</v>
      </c>
      <c r="AP464" s="17">
        <v>0.71676959499392501</v>
      </c>
      <c r="AQ464" s="17">
        <v>0.60917068801971297</v>
      </c>
    </row>
    <row r="465" spans="2:43" x14ac:dyDescent="0.35">
      <c r="B465" t="s">
        <v>92</v>
      </c>
      <c r="C465" s="17">
        <v>3.2831572767714E-2</v>
      </c>
      <c r="D465" s="17">
        <v>3.0275384349134501E-2</v>
      </c>
      <c r="E465" s="17">
        <v>3.56746294637202E-2</v>
      </c>
      <c r="F465" s="17"/>
      <c r="G465" s="17">
        <v>4.3084255222800301E-2</v>
      </c>
      <c r="H465" s="17">
        <v>3.8797068149263203E-2</v>
      </c>
      <c r="I465" s="17">
        <v>3.60213885751587E-2</v>
      </c>
      <c r="J465" s="17">
        <v>6.0265860192407199E-2</v>
      </c>
      <c r="K465" s="17">
        <v>2.2302669734420001E-2</v>
      </c>
      <c r="L465" s="17">
        <v>9.7426953267437093E-3</v>
      </c>
      <c r="M465" s="17"/>
      <c r="N465" s="17">
        <v>4.68053922857746E-2</v>
      </c>
      <c r="O465" s="17">
        <v>3.2039298296968999E-2</v>
      </c>
      <c r="P465" s="17">
        <v>5.7875233704720802E-3</v>
      </c>
      <c r="Q465" s="17">
        <v>3.8503054503849297E-2</v>
      </c>
      <c r="R465" s="17">
        <v>4.1636103490881399E-2</v>
      </c>
      <c r="S465" s="17"/>
      <c r="T465" s="17">
        <v>4.3160717445077899E-2</v>
      </c>
      <c r="U465" s="17">
        <v>1.3211602156532099E-2</v>
      </c>
      <c r="V465" s="17">
        <v>2.4806792436223898E-2</v>
      </c>
      <c r="W465" s="17">
        <v>5.5675445045383E-2</v>
      </c>
      <c r="X465" s="17"/>
      <c r="Y465" s="17">
        <v>3.0753804806583102E-2</v>
      </c>
      <c r="Z465" s="17">
        <v>4.2213729500556303E-2</v>
      </c>
      <c r="AA465" s="17">
        <v>1.8468716372760201E-2</v>
      </c>
      <c r="AB465" s="17">
        <v>5.24591528828817E-2</v>
      </c>
      <c r="AC465" s="17">
        <v>6.2217299229068698E-2</v>
      </c>
      <c r="AD465" s="17">
        <v>0</v>
      </c>
      <c r="AE465" s="17"/>
      <c r="AF465" s="17" t="s">
        <v>63</v>
      </c>
      <c r="AG465" s="17"/>
      <c r="AH465" s="17">
        <v>3.2178844176968098E-2</v>
      </c>
      <c r="AI465" s="17"/>
      <c r="AJ465" s="17">
        <v>4.9708045864481097E-2</v>
      </c>
      <c r="AK465" s="17">
        <v>3.5905377766302198E-2</v>
      </c>
      <c r="AL465" s="17">
        <v>1.4925976383706199E-2</v>
      </c>
      <c r="AM465" s="17">
        <v>1.3478687062138599E-2</v>
      </c>
      <c r="AN465" s="17">
        <v>0</v>
      </c>
      <c r="AO465" s="17">
        <v>4.41876506761016E-2</v>
      </c>
      <c r="AP465" s="17">
        <v>6.9621726554970495E-2</v>
      </c>
      <c r="AQ465" s="17">
        <v>0</v>
      </c>
    </row>
    <row r="466" spans="2:43"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row>
    <row r="467" spans="2:43" x14ac:dyDescent="0.35">
      <c r="B467" s="6" t="s">
        <v>224</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row>
    <row r="468" spans="2:43" x14ac:dyDescent="0.35">
      <c r="B468" s="24" t="s">
        <v>223</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row>
    <row r="469" spans="2:43" x14ac:dyDescent="0.35">
      <c r="B469" t="s">
        <v>220</v>
      </c>
      <c r="C469" s="17">
        <v>0.76015471768784104</v>
      </c>
      <c r="D469" s="17">
        <v>0.77032936999107005</v>
      </c>
      <c r="E469" s="17">
        <v>0.74747433092752802</v>
      </c>
      <c r="F469" s="17"/>
      <c r="G469" s="17">
        <v>0.77187804289611905</v>
      </c>
      <c r="H469" s="17">
        <v>0.79289803987191898</v>
      </c>
      <c r="I469" s="17">
        <v>0.78315015063195503</v>
      </c>
      <c r="J469" s="17">
        <v>0.79419939117138105</v>
      </c>
      <c r="K469" s="17">
        <v>0.64552812307986496</v>
      </c>
      <c r="L469" s="17">
        <v>0.726752046348494</v>
      </c>
      <c r="M469" s="17"/>
      <c r="N469" s="17">
        <v>0.64373117152121695</v>
      </c>
      <c r="O469" s="17">
        <v>0.70777035111720699</v>
      </c>
      <c r="P469" s="17">
        <v>0.77100476575739896</v>
      </c>
      <c r="Q469" s="17">
        <v>0.81051638620228905</v>
      </c>
      <c r="R469" s="17">
        <v>0.77066884729567497</v>
      </c>
      <c r="S469" s="17"/>
      <c r="T469" s="17">
        <v>0.73520846845649601</v>
      </c>
      <c r="U469" s="17">
        <v>0.75147790833379302</v>
      </c>
      <c r="V469" s="17">
        <v>0.79519112094696998</v>
      </c>
      <c r="W469" s="17">
        <v>0.73502116051728905</v>
      </c>
      <c r="X469" s="17"/>
      <c r="Y469" s="17">
        <v>0.77151405531161898</v>
      </c>
      <c r="Z469" s="17">
        <v>0.71048614446296798</v>
      </c>
      <c r="AA469" s="17" t="s">
        <v>63</v>
      </c>
      <c r="AB469" s="17" t="s">
        <v>63</v>
      </c>
      <c r="AC469" s="17" t="s">
        <v>63</v>
      </c>
      <c r="AD469" s="17" t="s">
        <v>63</v>
      </c>
      <c r="AE469" s="17"/>
      <c r="AF469" s="17" t="s">
        <v>63</v>
      </c>
      <c r="AG469" s="17"/>
      <c r="AH469" s="17">
        <v>0.77178797624694895</v>
      </c>
      <c r="AI469" s="17"/>
      <c r="AJ469" s="17">
        <v>0.760962575602114</v>
      </c>
      <c r="AK469" s="17">
        <v>0.73054440186653702</v>
      </c>
      <c r="AL469" s="17">
        <v>0.79000251850473202</v>
      </c>
      <c r="AM469" s="17">
        <v>0.76591858910412702</v>
      </c>
      <c r="AN469" s="17">
        <v>0.78769157544401203</v>
      </c>
      <c r="AO469" s="17">
        <v>0.80159628950612505</v>
      </c>
      <c r="AP469" s="17">
        <v>0.70794632772504695</v>
      </c>
      <c r="AQ469" s="17">
        <v>0.74104884211958699</v>
      </c>
    </row>
    <row r="470" spans="2:43" x14ac:dyDescent="0.35">
      <c r="B470" t="s">
        <v>221</v>
      </c>
      <c r="C470" s="17">
        <v>0.232531697979318</v>
      </c>
      <c r="D470" s="17">
        <v>0.222534236253387</v>
      </c>
      <c r="E470" s="17">
        <v>0.24498183770784199</v>
      </c>
      <c r="F470" s="17"/>
      <c r="G470" s="17">
        <v>0.228121957103881</v>
      </c>
      <c r="H470" s="17">
        <v>0.19735324228728901</v>
      </c>
      <c r="I470" s="17">
        <v>0.20189872738184</v>
      </c>
      <c r="J470" s="17">
        <v>0.205800608828619</v>
      </c>
      <c r="K470" s="17">
        <v>0.344390897376739</v>
      </c>
      <c r="L470" s="17">
        <v>0.273247953651506</v>
      </c>
      <c r="M470" s="17"/>
      <c r="N470" s="17">
        <v>0.356268828478783</v>
      </c>
      <c r="O470" s="17">
        <v>0.28305989659385999</v>
      </c>
      <c r="P470" s="17">
        <v>0.22899523424260099</v>
      </c>
      <c r="Q470" s="17">
        <v>0.189483613797711</v>
      </c>
      <c r="R470" s="17">
        <v>0.205378881996996</v>
      </c>
      <c r="S470" s="17"/>
      <c r="T470" s="17">
        <v>0.24848556554259599</v>
      </c>
      <c r="U470" s="17">
        <v>0.24852209166620701</v>
      </c>
      <c r="V470" s="17">
        <v>0.19952989744185901</v>
      </c>
      <c r="W470" s="17">
        <v>0.248807662086038</v>
      </c>
      <c r="X470" s="17"/>
      <c r="Y470" s="17">
        <v>0.22166424556332001</v>
      </c>
      <c r="Z470" s="17">
        <v>0.280049508785644</v>
      </c>
      <c r="AA470" s="17" t="s">
        <v>63</v>
      </c>
      <c r="AB470" s="17" t="s">
        <v>63</v>
      </c>
      <c r="AC470" s="17" t="s">
        <v>63</v>
      </c>
      <c r="AD470" s="17" t="s">
        <v>63</v>
      </c>
      <c r="AE470" s="17"/>
      <c r="AF470" s="17" t="s">
        <v>63</v>
      </c>
      <c r="AG470" s="17"/>
      <c r="AH470" s="17">
        <v>0.22066211955045101</v>
      </c>
      <c r="AI470" s="17"/>
      <c r="AJ470" s="17">
        <v>0.22894737008354399</v>
      </c>
      <c r="AK470" s="17">
        <v>0.26945559813346298</v>
      </c>
      <c r="AL470" s="17">
        <v>0.20013379402814199</v>
      </c>
      <c r="AM470" s="17">
        <v>0.234081410895873</v>
      </c>
      <c r="AN470" s="17">
        <v>0.212308424555988</v>
      </c>
      <c r="AO470" s="17">
        <v>0.17902771925859601</v>
      </c>
      <c r="AP470" s="17">
        <v>0.26962097473719299</v>
      </c>
      <c r="AQ470" s="17">
        <v>0.25895115788041401</v>
      </c>
    </row>
    <row r="471" spans="2:43" x14ac:dyDescent="0.35">
      <c r="B471" t="s">
        <v>60</v>
      </c>
      <c r="C471" s="17">
        <v>7.3135843328401397E-3</v>
      </c>
      <c r="D471" s="17">
        <v>7.1363937555429403E-3</v>
      </c>
      <c r="E471" s="17">
        <v>7.5438313646293796E-3</v>
      </c>
      <c r="F471" s="17"/>
      <c r="G471" s="17">
        <v>0</v>
      </c>
      <c r="H471" s="17">
        <v>9.7487178407920407E-3</v>
      </c>
      <c r="I471" s="17">
        <v>1.49511219862043E-2</v>
      </c>
      <c r="J471" s="17">
        <v>0</v>
      </c>
      <c r="K471" s="17">
        <v>1.00809795433957E-2</v>
      </c>
      <c r="L471" s="17">
        <v>0</v>
      </c>
      <c r="M471" s="17"/>
      <c r="N471" s="17">
        <v>0</v>
      </c>
      <c r="O471" s="17">
        <v>9.1697522889334498E-3</v>
      </c>
      <c r="P471" s="17">
        <v>0</v>
      </c>
      <c r="Q471" s="17">
        <v>0</v>
      </c>
      <c r="R471" s="17">
        <v>2.39522707073292E-2</v>
      </c>
      <c r="S471" s="17"/>
      <c r="T471" s="17">
        <v>1.6305966000908698E-2</v>
      </c>
      <c r="U471" s="17">
        <v>0</v>
      </c>
      <c r="V471" s="17">
        <v>5.2789816111704097E-3</v>
      </c>
      <c r="W471" s="17">
        <v>1.61711773966727E-2</v>
      </c>
      <c r="X471" s="17"/>
      <c r="Y471" s="17">
        <v>6.8216991250610801E-3</v>
      </c>
      <c r="Z471" s="17">
        <v>9.4643467513870899E-3</v>
      </c>
      <c r="AA471" s="17" t="s">
        <v>63</v>
      </c>
      <c r="AB471" s="17" t="s">
        <v>63</v>
      </c>
      <c r="AC471" s="17" t="s">
        <v>63</v>
      </c>
      <c r="AD471" s="17" t="s">
        <v>63</v>
      </c>
      <c r="AE471" s="17"/>
      <c r="AF471" s="17" t="s">
        <v>63</v>
      </c>
      <c r="AG471" s="17"/>
      <c r="AH471" s="17">
        <v>7.5499042025996199E-3</v>
      </c>
      <c r="AI471" s="17"/>
      <c r="AJ471" s="17">
        <v>1.00900543143423E-2</v>
      </c>
      <c r="AK471" s="17">
        <v>0</v>
      </c>
      <c r="AL471" s="17">
        <v>9.8636874671262295E-3</v>
      </c>
      <c r="AM471" s="17">
        <v>0</v>
      </c>
      <c r="AN471" s="17">
        <v>0</v>
      </c>
      <c r="AO471" s="17">
        <v>1.9375991235278899E-2</v>
      </c>
      <c r="AP471" s="17">
        <v>2.2432697537760699E-2</v>
      </c>
      <c r="AQ471" s="17">
        <v>0</v>
      </c>
    </row>
    <row r="472" spans="2:43" x14ac:dyDescent="0.35">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row>
    <row r="473" spans="2:43" x14ac:dyDescent="0.35">
      <c r="B473" s="6" t="s">
        <v>225</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row>
    <row r="474" spans="2:43" x14ac:dyDescent="0.35">
      <c r="B474" s="24" t="s">
        <v>223</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row>
    <row r="475" spans="2:43" x14ac:dyDescent="0.35">
      <c r="B475" t="s">
        <v>220</v>
      </c>
      <c r="C475" s="17">
        <v>0.30718788226046501</v>
      </c>
      <c r="D475" s="17">
        <v>0.29630003760714002</v>
      </c>
      <c r="E475" s="17">
        <v>0.32090884142061998</v>
      </c>
      <c r="F475" s="17"/>
      <c r="G475" s="17">
        <v>0.46623180083481403</v>
      </c>
      <c r="H475" s="17">
        <v>0.43033712346143599</v>
      </c>
      <c r="I475" s="17">
        <v>0.24335177022402599</v>
      </c>
      <c r="J475" s="17">
        <v>0.24409912876737999</v>
      </c>
      <c r="K475" s="17">
        <v>0.22507149688303099</v>
      </c>
      <c r="L475" s="17">
        <v>0.25989136151741998</v>
      </c>
      <c r="M475" s="17"/>
      <c r="N475" s="17">
        <v>0.27832113320736201</v>
      </c>
      <c r="O475" s="17">
        <v>0.22387860290592801</v>
      </c>
      <c r="P475" s="17">
        <v>0.31957459291231999</v>
      </c>
      <c r="Q475" s="17">
        <v>0.36323318892501799</v>
      </c>
      <c r="R475" s="17">
        <v>0.36181911053291499</v>
      </c>
      <c r="S475" s="17"/>
      <c r="T475" s="17">
        <v>0.23871163245086799</v>
      </c>
      <c r="U475" s="17">
        <v>0.27598371424764201</v>
      </c>
      <c r="V475" s="17">
        <v>0.36585510706132002</v>
      </c>
      <c r="W475" s="17">
        <v>0.288172447469212</v>
      </c>
      <c r="X475" s="17"/>
      <c r="Y475" s="17">
        <v>0.32157458114239801</v>
      </c>
      <c r="Z475" s="17">
        <v>0.244282206723032</v>
      </c>
      <c r="AA475" s="17" t="s">
        <v>63</v>
      </c>
      <c r="AB475" s="17" t="s">
        <v>63</v>
      </c>
      <c r="AC475" s="17" t="s">
        <v>63</v>
      </c>
      <c r="AD475" s="17" t="s">
        <v>63</v>
      </c>
      <c r="AE475" s="17"/>
      <c r="AF475" s="17" t="s">
        <v>63</v>
      </c>
      <c r="AG475" s="17"/>
      <c r="AH475" s="17">
        <v>0.30816761869813603</v>
      </c>
      <c r="AI475" s="17"/>
      <c r="AJ475" s="17">
        <v>0.384067310605886</v>
      </c>
      <c r="AK475" s="17">
        <v>0.310771077006464</v>
      </c>
      <c r="AL475" s="17">
        <v>0.19482395238286801</v>
      </c>
      <c r="AM475" s="17">
        <v>0.27674441432069602</v>
      </c>
      <c r="AN475" s="17">
        <v>0.46116060793922098</v>
      </c>
      <c r="AO475" s="17">
        <v>0.30756233586388498</v>
      </c>
      <c r="AP475" s="17">
        <v>0.3031455531533</v>
      </c>
      <c r="AQ475" s="17">
        <v>0.26878474059409602</v>
      </c>
    </row>
    <row r="476" spans="2:43" x14ac:dyDescent="0.35">
      <c r="B476" t="s">
        <v>221</v>
      </c>
      <c r="C476" s="17">
        <v>0.64714861209793795</v>
      </c>
      <c r="D476" s="17">
        <v>0.66604631286701599</v>
      </c>
      <c r="E476" s="17">
        <v>0.62387506693070105</v>
      </c>
      <c r="F476" s="17"/>
      <c r="G476" s="17">
        <v>0.46804358080496899</v>
      </c>
      <c r="H476" s="17">
        <v>0.52420257460289199</v>
      </c>
      <c r="I476" s="17">
        <v>0.69336549960407701</v>
      </c>
      <c r="J476" s="17">
        <v>0.73064789758132298</v>
      </c>
      <c r="K476" s="17">
        <v>0.72890618761354897</v>
      </c>
      <c r="L476" s="17">
        <v>0.71619846733637604</v>
      </c>
      <c r="M476" s="17"/>
      <c r="N476" s="17">
        <v>0.59907508684934596</v>
      </c>
      <c r="O476" s="17">
        <v>0.69965382071768101</v>
      </c>
      <c r="P476" s="17">
        <v>0.62237164953428004</v>
      </c>
      <c r="Q476" s="17">
        <v>0.61912363030933804</v>
      </c>
      <c r="R476" s="17">
        <v>0.61687312641745395</v>
      </c>
      <c r="S476" s="17"/>
      <c r="T476" s="17">
        <v>0.690315060444599</v>
      </c>
      <c r="U476" s="17">
        <v>0.66875308583934601</v>
      </c>
      <c r="V476" s="17">
        <v>0.59682989364149996</v>
      </c>
      <c r="W476" s="17">
        <v>0.68327205403024305</v>
      </c>
      <c r="X476" s="17"/>
      <c r="Y476" s="17">
        <v>0.63365121931231205</v>
      </c>
      <c r="Z476" s="17">
        <v>0.70616580694867703</v>
      </c>
      <c r="AA476" s="17" t="s">
        <v>63</v>
      </c>
      <c r="AB476" s="17" t="s">
        <v>63</v>
      </c>
      <c r="AC476" s="17" t="s">
        <v>63</v>
      </c>
      <c r="AD476" s="17" t="s">
        <v>63</v>
      </c>
      <c r="AE476" s="17"/>
      <c r="AF476" s="17" t="s">
        <v>63</v>
      </c>
      <c r="AG476" s="17"/>
      <c r="AH476" s="17">
        <v>0.64469337565714002</v>
      </c>
      <c r="AI476" s="17"/>
      <c r="AJ476" s="17">
        <v>0.59709063816323804</v>
      </c>
      <c r="AK476" s="17">
        <v>0.639376300246705</v>
      </c>
      <c r="AL476" s="17">
        <v>0.73174114475121799</v>
      </c>
      <c r="AM476" s="17">
        <v>0.69767142795603898</v>
      </c>
      <c r="AN476" s="17">
        <v>0.47500538829889999</v>
      </c>
      <c r="AO476" s="17">
        <v>0.61133691122114497</v>
      </c>
      <c r="AP476" s="17">
        <v>0.61459878408145996</v>
      </c>
      <c r="AQ476" s="17">
        <v>0.73121525940590404</v>
      </c>
    </row>
    <row r="477" spans="2:43" x14ac:dyDescent="0.35">
      <c r="B477" t="s">
        <v>60</v>
      </c>
      <c r="C477" s="17">
        <v>4.5663505641596297E-2</v>
      </c>
      <c r="D477" s="17">
        <v>3.7653649525844601E-2</v>
      </c>
      <c r="E477" s="17">
        <v>5.5216091648679001E-2</v>
      </c>
      <c r="F477" s="17"/>
      <c r="G477" s="17">
        <v>6.5724618360216397E-2</v>
      </c>
      <c r="H477" s="17">
        <v>4.5460301935672402E-2</v>
      </c>
      <c r="I477" s="17">
        <v>6.3282730171897394E-2</v>
      </c>
      <c r="J477" s="17">
        <v>2.52529736512964E-2</v>
      </c>
      <c r="K477" s="17">
        <v>4.6022315503420598E-2</v>
      </c>
      <c r="L477" s="17">
        <v>2.3910171146204601E-2</v>
      </c>
      <c r="M477" s="17"/>
      <c r="N477" s="17">
        <v>0.122603779943291</v>
      </c>
      <c r="O477" s="17">
        <v>7.6467576376391497E-2</v>
      </c>
      <c r="P477" s="17">
        <v>5.8053757553400802E-2</v>
      </c>
      <c r="Q477" s="17">
        <v>1.76431807656449E-2</v>
      </c>
      <c r="R477" s="17">
        <v>2.1307763049631799E-2</v>
      </c>
      <c r="S477" s="17"/>
      <c r="T477" s="17">
        <v>7.0973307104533007E-2</v>
      </c>
      <c r="U477" s="17">
        <v>5.5263199913011998E-2</v>
      </c>
      <c r="V477" s="17">
        <v>3.7314999297179401E-2</v>
      </c>
      <c r="W477" s="17">
        <v>2.8555498500545499E-2</v>
      </c>
      <c r="X477" s="17"/>
      <c r="Y477" s="17">
        <v>4.4774199545290203E-2</v>
      </c>
      <c r="Z477" s="17">
        <v>4.95519863282914E-2</v>
      </c>
      <c r="AA477" s="17" t="s">
        <v>63</v>
      </c>
      <c r="AB477" s="17" t="s">
        <v>63</v>
      </c>
      <c r="AC477" s="17" t="s">
        <v>63</v>
      </c>
      <c r="AD477" s="17" t="s">
        <v>63</v>
      </c>
      <c r="AE477" s="17"/>
      <c r="AF477" s="17" t="s">
        <v>63</v>
      </c>
      <c r="AG477" s="17"/>
      <c r="AH477" s="17">
        <v>4.7139005644724397E-2</v>
      </c>
      <c r="AI477" s="17"/>
      <c r="AJ477" s="17">
        <v>1.8842051230876299E-2</v>
      </c>
      <c r="AK477" s="17">
        <v>4.9852622746831901E-2</v>
      </c>
      <c r="AL477" s="17">
        <v>7.3434902865914503E-2</v>
      </c>
      <c r="AM477" s="17">
        <v>2.55841577232651E-2</v>
      </c>
      <c r="AN477" s="17">
        <v>6.3834003761879601E-2</v>
      </c>
      <c r="AO477" s="17">
        <v>8.1100752914969904E-2</v>
      </c>
      <c r="AP477" s="17">
        <v>8.2255662765240697E-2</v>
      </c>
      <c r="AQ477" s="17">
        <v>0</v>
      </c>
    </row>
    <row r="478" spans="2:43" x14ac:dyDescent="0.35">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row>
    <row r="479" spans="2:43" x14ac:dyDescent="0.35">
      <c r="B479" s="6" t="s">
        <v>226</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row>
    <row r="480" spans="2:43" x14ac:dyDescent="0.35">
      <c r="B480" s="24" t="s">
        <v>223</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row>
    <row r="481" spans="2:43" x14ac:dyDescent="0.35">
      <c r="B481" t="s">
        <v>220</v>
      </c>
      <c r="C481" s="17">
        <v>0.47495639775300003</v>
      </c>
      <c r="D481" s="17">
        <v>0.483839459727891</v>
      </c>
      <c r="E481" s="17">
        <v>0.462937821414798</v>
      </c>
      <c r="F481" s="17"/>
      <c r="G481" s="17">
        <v>0.759268354347022</v>
      </c>
      <c r="H481" s="17">
        <v>0.50022237944172898</v>
      </c>
      <c r="I481" s="17">
        <v>0.48765628090930702</v>
      </c>
      <c r="J481" s="17">
        <v>0.34412482567596903</v>
      </c>
      <c r="K481" s="17">
        <v>0.445031371044388</v>
      </c>
      <c r="L481" s="17">
        <v>0.44026344183618599</v>
      </c>
      <c r="M481" s="17"/>
      <c r="N481" s="17">
        <v>0.52417453303213801</v>
      </c>
      <c r="O481" s="17">
        <v>0.48323127244314401</v>
      </c>
      <c r="P481" s="17">
        <v>0.49950202741483002</v>
      </c>
      <c r="Q481" s="17">
        <v>0.46049892436211698</v>
      </c>
      <c r="R481" s="17">
        <v>0.46335105065353299</v>
      </c>
      <c r="S481" s="17"/>
      <c r="T481" s="17">
        <v>0.64890285152746496</v>
      </c>
      <c r="U481" s="17">
        <v>0.48850884172338499</v>
      </c>
      <c r="V481" s="17">
        <v>0.52007154885727902</v>
      </c>
      <c r="W481" s="17">
        <v>0.32794741879324202</v>
      </c>
      <c r="X481" s="17"/>
      <c r="Y481" s="17">
        <v>0.47987724577721202</v>
      </c>
      <c r="Z481" s="17">
        <v>0.453440046314738</v>
      </c>
      <c r="AA481" s="17" t="s">
        <v>63</v>
      </c>
      <c r="AB481" s="17" t="s">
        <v>63</v>
      </c>
      <c r="AC481" s="17" t="s">
        <v>63</v>
      </c>
      <c r="AD481" s="17" t="s">
        <v>63</v>
      </c>
      <c r="AE481" s="17"/>
      <c r="AF481" s="17" t="s">
        <v>63</v>
      </c>
      <c r="AG481" s="17"/>
      <c r="AH481" s="17">
        <v>0.48061202735456399</v>
      </c>
      <c r="AI481" s="17"/>
      <c r="AJ481" s="17">
        <v>0.52342528584026604</v>
      </c>
      <c r="AK481" s="17">
        <v>0.44540324579479501</v>
      </c>
      <c r="AL481" s="17">
        <v>0.50460190520630599</v>
      </c>
      <c r="AM481" s="17">
        <v>0.42363242413485003</v>
      </c>
      <c r="AN481" s="17">
        <v>0.46696934838722098</v>
      </c>
      <c r="AO481" s="17">
        <v>0.37475000031058397</v>
      </c>
      <c r="AP481" s="17">
        <v>0.54693136689272503</v>
      </c>
      <c r="AQ481" s="17">
        <v>0.52546784909508404</v>
      </c>
    </row>
    <row r="482" spans="2:43" x14ac:dyDescent="0.35">
      <c r="B482" t="s">
        <v>221</v>
      </c>
      <c r="C482" s="17">
        <v>0.50972625462735199</v>
      </c>
      <c r="D482" s="17">
        <v>0.49882468532563301</v>
      </c>
      <c r="E482" s="17">
        <v>0.52407155780349202</v>
      </c>
      <c r="F482" s="17"/>
      <c r="G482" s="17">
        <v>0.240731645652978</v>
      </c>
      <c r="H482" s="17">
        <v>0.46809157029002602</v>
      </c>
      <c r="I482" s="17">
        <v>0.50427750522110104</v>
      </c>
      <c r="J482" s="17">
        <v>0.64360065860536997</v>
      </c>
      <c r="K482" s="17">
        <v>0.53544100669193295</v>
      </c>
      <c r="L482" s="17">
        <v>0.55973655816381396</v>
      </c>
      <c r="M482" s="17"/>
      <c r="N482" s="17">
        <v>0.47582546696786199</v>
      </c>
      <c r="O482" s="17">
        <v>0.49928008376211502</v>
      </c>
      <c r="P482" s="17">
        <v>0.488325650434627</v>
      </c>
      <c r="Q482" s="17">
        <v>0.53222493475916399</v>
      </c>
      <c r="R482" s="17">
        <v>0.50646521794642496</v>
      </c>
      <c r="S482" s="17"/>
      <c r="T482" s="17">
        <v>0.32332483433429399</v>
      </c>
      <c r="U482" s="17">
        <v>0.49843187238751302</v>
      </c>
      <c r="V482" s="17">
        <v>0.46970266322240101</v>
      </c>
      <c r="W482" s="17">
        <v>0.65037934597952496</v>
      </c>
      <c r="X482" s="17"/>
      <c r="Y482" s="17">
        <v>0.50498890019337095</v>
      </c>
      <c r="Z482" s="17">
        <v>0.530440282450935</v>
      </c>
      <c r="AA482" s="17" t="s">
        <v>63</v>
      </c>
      <c r="AB482" s="17" t="s">
        <v>63</v>
      </c>
      <c r="AC482" s="17" t="s">
        <v>63</v>
      </c>
      <c r="AD482" s="17" t="s">
        <v>63</v>
      </c>
      <c r="AE482" s="17"/>
      <c r="AF482" s="17" t="s">
        <v>63</v>
      </c>
      <c r="AG482" s="17"/>
      <c r="AH482" s="17">
        <v>0.50781082517973997</v>
      </c>
      <c r="AI482" s="17"/>
      <c r="AJ482" s="17">
        <v>0.466484659845391</v>
      </c>
      <c r="AK482" s="17">
        <v>0.51408705536693999</v>
      </c>
      <c r="AL482" s="17">
        <v>0.47162455203324899</v>
      </c>
      <c r="AM482" s="17">
        <v>0.57636757586514997</v>
      </c>
      <c r="AN482" s="17">
        <v>0.53303065161277896</v>
      </c>
      <c r="AO482" s="17">
        <v>0.60587400845413697</v>
      </c>
      <c r="AP482" s="17">
        <v>0.45306863310727502</v>
      </c>
      <c r="AQ482" s="17">
        <v>0.47453215090491602</v>
      </c>
    </row>
    <row r="483" spans="2:43" x14ac:dyDescent="0.35">
      <c r="B483" t="s">
        <v>60</v>
      </c>
      <c r="C483" s="17">
        <v>1.5317347619647899E-2</v>
      </c>
      <c r="D483" s="17">
        <v>1.7335854946475202E-2</v>
      </c>
      <c r="E483" s="17">
        <v>1.29906207817099E-2</v>
      </c>
      <c r="F483" s="17"/>
      <c r="G483" s="17">
        <v>0</v>
      </c>
      <c r="H483" s="17">
        <v>3.16860502682446E-2</v>
      </c>
      <c r="I483" s="17">
        <v>8.0662138695924198E-3</v>
      </c>
      <c r="J483" s="17">
        <v>1.2274515718661699E-2</v>
      </c>
      <c r="K483" s="17">
        <v>1.9527622263679E-2</v>
      </c>
      <c r="L483" s="17">
        <v>0</v>
      </c>
      <c r="M483" s="17"/>
      <c r="N483" s="17">
        <v>0</v>
      </c>
      <c r="O483" s="17">
        <v>1.7488643794740698E-2</v>
      </c>
      <c r="P483" s="17">
        <v>1.21723221505429E-2</v>
      </c>
      <c r="Q483" s="17">
        <v>7.2761408787194301E-3</v>
      </c>
      <c r="R483" s="17">
        <v>3.0183731400042501E-2</v>
      </c>
      <c r="S483" s="17"/>
      <c r="T483" s="17">
        <v>2.7772314138241001E-2</v>
      </c>
      <c r="U483" s="17">
        <v>1.3059285889102301E-2</v>
      </c>
      <c r="V483" s="17">
        <v>1.0225787920319401E-2</v>
      </c>
      <c r="W483" s="17">
        <v>2.1673235227232801E-2</v>
      </c>
      <c r="X483" s="17"/>
      <c r="Y483" s="17">
        <v>1.5133854029417099E-2</v>
      </c>
      <c r="Z483" s="17">
        <v>1.6119671234327001E-2</v>
      </c>
      <c r="AA483" s="17" t="s">
        <v>63</v>
      </c>
      <c r="AB483" s="17" t="s">
        <v>63</v>
      </c>
      <c r="AC483" s="17" t="s">
        <v>63</v>
      </c>
      <c r="AD483" s="17" t="s">
        <v>63</v>
      </c>
      <c r="AE483" s="17"/>
      <c r="AF483" s="17" t="s">
        <v>63</v>
      </c>
      <c r="AG483" s="17"/>
      <c r="AH483" s="17">
        <v>1.1577147465695501E-2</v>
      </c>
      <c r="AI483" s="17"/>
      <c r="AJ483" s="17">
        <v>1.00900543143423E-2</v>
      </c>
      <c r="AK483" s="17">
        <v>4.05096988382656E-2</v>
      </c>
      <c r="AL483" s="17">
        <v>2.3773542760444799E-2</v>
      </c>
      <c r="AM483" s="17">
        <v>0</v>
      </c>
      <c r="AN483" s="17">
        <v>0</v>
      </c>
      <c r="AO483" s="17">
        <v>1.9375991235278899E-2</v>
      </c>
      <c r="AP483" s="17">
        <v>0</v>
      </c>
      <c r="AQ483" s="17">
        <v>0</v>
      </c>
    </row>
    <row r="484" spans="2:43" x14ac:dyDescent="0.35">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row>
    <row r="485" spans="2:43" x14ac:dyDescent="0.35">
      <c r="B485" s="6" t="s">
        <v>227</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row>
    <row r="486" spans="2:43" x14ac:dyDescent="0.35">
      <c r="B486" s="24" t="s">
        <v>223</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row>
    <row r="487" spans="2:43" x14ac:dyDescent="0.35">
      <c r="B487" t="s">
        <v>220</v>
      </c>
      <c r="C487" s="17">
        <v>0.42719995422123402</v>
      </c>
      <c r="D487" s="17">
        <v>0.45389999458591701</v>
      </c>
      <c r="E487" s="17">
        <v>0.39709732895787397</v>
      </c>
      <c r="F487" s="17"/>
      <c r="G487" s="17">
        <v>0.61739653525552396</v>
      </c>
      <c r="H487" s="17">
        <v>0.42699714474388201</v>
      </c>
      <c r="I487" s="17">
        <v>0.43420398496637203</v>
      </c>
      <c r="J487" s="17">
        <v>0.37906341369084201</v>
      </c>
      <c r="K487" s="17">
        <v>0.39070999885164498</v>
      </c>
      <c r="L487" s="17">
        <v>0.38174721479451101</v>
      </c>
      <c r="M487" s="17"/>
      <c r="N487" s="17">
        <v>0.52112739157792498</v>
      </c>
      <c r="O487" s="17">
        <v>0.404094100596466</v>
      </c>
      <c r="P487" s="17">
        <v>0.53748600028293603</v>
      </c>
      <c r="Q487" s="17">
        <v>0.41771825142661201</v>
      </c>
      <c r="R487" s="17">
        <v>0.40100561083761999</v>
      </c>
      <c r="S487" s="17"/>
      <c r="T487" s="17">
        <v>0.51973198773523599</v>
      </c>
      <c r="U487" s="17">
        <v>0.38287326690175699</v>
      </c>
      <c r="V487" s="17">
        <v>0.427777682228903</v>
      </c>
      <c r="W487" s="17">
        <v>0.42925425051336202</v>
      </c>
      <c r="X487" s="17"/>
      <c r="Y487" s="17">
        <v>0.43605108031078599</v>
      </c>
      <c r="Z487" s="17">
        <v>0.388498507106811</v>
      </c>
      <c r="AA487" s="17" t="s">
        <v>63</v>
      </c>
      <c r="AB487" s="17" t="s">
        <v>63</v>
      </c>
      <c r="AC487" s="17" t="s">
        <v>63</v>
      </c>
      <c r="AD487" s="17" t="s">
        <v>63</v>
      </c>
      <c r="AE487" s="17"/>
      <c r="AF487" s="17" t="s">
        <v>63</v>
      </c>
      <c r="AG487" s="17"/>
      <c r="AH487" s="17">
        <v>0.43417446804068399</v>
      </c>
      <c r="AI487" s="17"/>
      <c r="AJ487" s="17">
        <v>0.42788907818056698</v>
      </c>
      <c r="AK487" s="17">
        <v>0.52081303268302703</v>
      </c>
      <c r="AL487" s="17">
        <v>0.43633290584081902</v>
      </c>
      <c r="AM487" s="17">
        <v>0.42309198677788401</v>
      </c>
      <c r="AN487" s="17">
        <v>0.39406017789838799</v>
      </c>
      <c r="AO487" s="17">
        <v>0.40098306624631602</v>
      </c>
      <c r="AP487" s="17">
        <v>0.38598829550379898</v>
      </c>
      <c r="AQ487" s="17">
        <v>0.168380561917404</v>
      </c>
    </row>
    <row r="488" spans="2:43" x14ac:dyDescent="0.35">
      <c r="B488" t="s">
        <v>221</v>
      </c>
      <c r="C488" s="17">
        <v>0.55669652179855</v>
      </c>
      <c r="D488" s="17">
        <v>0.53840887317289599</v>
      </c>
      <c r="E488" s="17">
        <v>0.57686215359521398</v>
      </c>
      <c r="F488" s="17"/>
      <c r="G488" s="17">
        <v>0.36316023358800198</v>
      </c>
      <c r="H488" s="17">
        <v>0.53868117030655005</v>
      </c>
      <c r="I488" s="17">
        <v>0.55758448978967101</v>
      </c>
      <c r="J488" s="17">
        <v>0.60918271655497702</v>
      </c>
      <c r="K488" s="17">
        <v>0.59920902160495904</v>
      </c>
      <c r="L488" s="17">
        <v>0.61825278520548899</v>
      </c>
      <c r="M488" s="17"/>
      <c r="N488" s="17">
        <v>0.47887260842207502</v>
      </c>
      <c r="O488" s="17">
        <v>0.57417603768177605</v>
      </c>
      <c r="P488" s="17">
        <v>0.46251399971706397</v>
      </c>
      <c r="Q488" s="17">
        <v>0.56279556606446801</v>
      </c>
      <c r="R488" s="17">
        <v>0.58738986656294501</v>
      </c>
      <c r="S488" s="17"/>
      <c r="T488" s="17">
        <v>0.45192270892660802</v>
      </c>
      <c r="U488" s="17">
        <v>0.60308847187201498</v>
      </c>
      <c r="V488" s="17">
        <v>0.55499822239295704</v>
      </c>
      <c r="W488" s="17">
        <v>0.56318376877530396</v>
      </c>
      <c r="X488" s="17"/>
      <c r="Y488" s="17">
        <v>0.54730125100056704</v>
      </c>
      <c r="Z488" s="17">
        <v>0.59777723539758498</v>
      </c>
      <c r="AA488" s="17" t="s">
        <v>63</v>
      </c>
      <c r="AB488" s="17" t="s">
        <v>63</v>
      </c>
      <c r="AC488" s="17" t="s">
        <v>63</v>
      </c>
      <c r="AD488" s="17" t="s">
        <v>63</v>
      </c>
      <c r="AE488" s="17"/>
      <c r="AF488" s="17" t="s">
        <v>63</v>
      </c>
      <c r="AG488" s="17"/>
      <c r="AH488" s="17">
        <v>0.549201663573885</v>
      </c>
      <c r="AI488" s="17"/>
      <c r="AJ488" s="17">
        <v>0.56639118902399199</v>
      </c>
      <c r="AK488" s="17">
        <v>0.45460464952824498</v>
      </c>
      <c r="AL488" s="17">
        <v>0.55565875944569099</v>
      </c>
      <c r="AM488" s="17">
        <v>0.55682108451454504</v>
      </c>
      <c r="AN488" s="17">
        <v>0.60593982210161201</v>
      </c>
      <c r="AO488" s="17">
        <v>0.55879041757785797</v>
      </c>
      <c r="AP488" s="17">
        <v>0.59025813111129199</v>
      </c>
      <c r="AQ488" s="17">
        <v>0.83161943808259597</v>
      </c>
    </row>
    <row r="489" spans="2:43" x14ac:dyDescent="0.35">
      <c r="B489" t="s">
        <v>60</v>
      </c>
      <c r="C489" s="17">
        <v>1.6103523980215199E-2</v>
      </c>
      <c r="D489" s="17">
        <v>7.6911322411870901E-3</v>
      </c>
      <c r="E489" s="17">
        <v>2.6040517446912499E-2</v>
      </c>
      <c r="F489" s="17"/>
      <c r="G489" s="17">
        <v>1.9443231156473801E-2</v>
      </c>
      <c r="H489" s="17">
        <v>3.4321684949567402E-2</v>
      </c>
      <c r="I489" s="17">
        <v>8.2115252439565398E-3</v>
      </c>
      <c r="J489" s="17">
        <v>1.17538697541811E-2</v>
      </c>
      <c r="K489" s="17">
        <v>1.00809795433957E-2</v>
      </c>
      <c r="L489" s="17">
        <v>0</v>
      </c>
      <c r="M489" s="17"/>
      <c r="N489" s="17">
        <v>0</v>
      </c>
      <c r="O489" s="17">
        <v>2.17298617217586E-2</v>
      </c>
      <c r="P489" s="17">
        <v>0</v>
      </c>
      <c r="Q489" s="17">
        <v>1.9486182508920299E-2</v>
      </c>
      <c r="R489" s="17">
        <v>1.1604522599435001E-2</v>
      </c>
      <c r="S489" s="17"/>
      <c r="T489" s="17">
        <v>2.8345303338155801E-2</v>
      </c>
      <c r="U489" s="17">
        <v>1.40382612262275E-2</v>
      </c>
      <c r="V489" s="17">
        <v>1.7224095378140899E-2</v>
      </c>
      <c r="W489" s="17">
        <v>7.5619807113340301E-3</v>
      </c>
      <c r="X489" s="17"/>
      <c r="Y489" s="17">
        <v>1.6647668688646301E-2</v>
      </c>
      <c r="Z489" s="17">
        <v>1.37242574956039E-2</v>
      </c>
      <c r="AA489" s="17" t="s">
        <v>63</v>
      </c>
      <c r="AB489" s="17" t="s">
        <v>63</v>
      </c>
      <c r="AC489" s="17" t="s">
        <v>63</v>
      </c>
      <c r="AD489" s="17" t="s">
        <v>63</v>
      </c>
      <c r="AE489" s="17"/>
      <c r="AF489" s="17" t="s">
        <v>63</v>
      </c>
      <c r="AG489" s="17"/>
      <c r="AH489" s="17">
        <v>1.6623868385431801E-2</v>
      </c>
      <c r="AI489" s="17"/>
      <c r="AJ489" s="17">
        <v>5.71973279544131E-3</v>
      </c>
      <c r="AK489" s="17">
        <v>2.45823177887282E-2</v>
      </c>
      <c r="AL489" s="17">
        <v>8.0083347134906994E-3</v>
      </c>
      <c r="AM489" s="17">
        <v>2.0086928707571099E-2</v>
      </c>
      <c r="AN489" s="17">
        <v>0</v>
      </c>
      <c r="AO489" s="17">
        <v>4.0226516175825497E-2</v>
      </c>
      <c r="AP489" s="17">
        <v>2.3753573384908199E-2</v>
      </c>
      <c r="AQ489" s="17">
        <v>0</v>
      </c>
    </row>
    <row r="490" spans="2:43"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row>
    <row r="491" spans="2:43" x14ac:dyDescent="0.35">
      <c r="B491" s="6" t="s">
        <v>228</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row>
    <row r="492" spans="2:43" x14ac:dyDescent="0.35">
      <c r="B492" s="24" t="s">
        <v>223</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row>
    <row r="493" spans="2:43" x14ac:dyDescent="0.35">
      <c r="B493" t="s">
        <v>220</v>
      </c>
      <c r="C493" s="17">
        <v>0.45626714672273999</v>
      </c>
      <c r="D493" s="17">
        <v>0.47044637047751597</v>
      </c>
      <c r="E493" s="17">
        <v>0.43796689193377902</v>
      </c>
      <c r="F493" s="17"/>
      <c r="G493" s="17">
        <v>0.587133005610319</v>
      </c>
      <c r="H493" s="17">
        <v>0.49253632886583298</v>
      </c>
      <c r="I493" s="17">
        <v>0.46916891593597698</v>
      </c>
      <c r="J493" s="17">
        <v>0.432276927921945</v>
      </c>
      <c r="K493" s="17">
        <v>0.35530129519180798</v>
      </c>
      <c r="L493" s="17">
        <v>0.43038041902865498</v>
      </c>
      <c r="M493" s="17"/>
      <c r="N493" s="17">
        <v>0.113792370360391</v>
      </c>
      <c r="O493" s="17">
        <v>0.45229179919739998</v>
      </c>
      <c r="P493" s="17">
        <v>0.42538323756660501</v>
      </c>
      <c r="Q493" s="17">
        <v>0.46047963773650102</v>
      </c>
      <c r="R493" s="17">
        <v>0.50766731479659899</v>
      </c>
      <c r="S493" s="17"/>
      <c r="T493" s="17">
        <v>0.38609455565734102</v>
      </c>
      <c r="U493" s="17">
        <v>0.42427397465886901</v>
      </c>
      <c r="V493" s="17">
        <v>0.46811243179651901</v>
      </c>
      <c r="W493" s="17">
        <v>0.50058695770706096</v>
      </c>
      <c r="X493" s="17"/>
      <c r="Y493" s="17">
        <v>0.47534884282954398</v>
      </c>
      <c r="Z493" s="17">
        <v>0.37283264977181302</v>
      </c>
      <c r="AA493" s="17" t="s">
        <v>63</v>
      </c>
      <c r="AB493" s="17" t="s">
        <v>63</v>
      </c>
      <c r="AC493" s="17" t="s">
        <v>63</v>
      </c>
      <c r="AD493" s="17" t="s">
        <v>63</v>
      </c>
      <c r="AE493" s="17"/>
      <c r="AF493" s="17" t="s">
        <v>63</v>
      </c>
      <c r="AG493" s="17"/>
      <c r="AH493" s="17">
        <v>0.46341742030194999</v>
      </c>
      <c r="AI493" s="17"/>
      <c r="AJ493" s="17">
        <v>0.52442629995487999</v>
      </c>
      <c r="AK493" s="17">
        <v>0.44330723158086099</v>
      </c>
      <c r="AL493" s="17">
        <v>0.44546503959220701</v>
      </c>
      <c r="AM493" s="17">
        <v>0.41302099046210899</v>
      </c>
      <c r="AN493" s="17">
        <v>0.56814096516756196</v>
      </c>
      <c r="AO493" s="17">
        <v>0.42419202160347802</v>
      </c>
      <c r="AP493" s="17">
        <v>0.44069749171333999</v>
      </c>
      <c r="AQ493" s="17">
        <v>0.35538276970958499</v>
      </c>
    </row>
    <row r="494" spans="2:43" x14ac:dyDescent="0.35">
      <c r="B494" t="s">
        <v>221</v>
      </c>
      <c r="C494" s="17">
        <v>0.51481501849689504</v>
      </c>
      <c r="D494" s="17">
        <v>0.49213218614068899</v>
      </c>
      <c r="E494" s="17">
        <v>0.54302429424279297</v>
      </c>
      <c r="F494" s="17"/>
      <c r="G494" s="17">
        <v>0.30739735594356599</v>
      </c>
      <c r="H494" s="17">
        <v>0.47088318907669502</v>
      </c>
      <c r="I494" s="17">
        <v>0.50748604234843997</v>
      </c>
      <c r="J494" s="17">
        <v>0.55203501616769901</v>
      </c>
      <c r="K494" s="17">
        <v>0.63461772526479598</v>
      </c>
      <c r="L494" s="17">
        <v>0.56961958097134502</v>
      </c>
      <c r="M494" s="17"/>
      <c r="N494" s="17">
        <v>0.88620762963960897</v>
      </c>
      <c r="O494" s="17">
        <v>0.51923611649803803</v>
      </c>
      <c r="P494" s="17">
        <v>0.57461676243339499</v>
      </c>
      <c r="Q494" s="17">
        <v>0.49295675571055397</v>
      </c>
      <c r="R494" s="17">
        <v>0.47239146165587498</v>
      </c>
      <c r="S494" s="17"/>
      <c r="T494" s="17">
        <v>0.55652952683390799</v>
      </c>
      <c r="U494" s="17">
        <v>0.54275723863430403</v>
      </c>
      <c r="V494" s="17">
        <v>0.50541991189017499</v>
      </c>
      <c r="W494" s="17">
        <v>0.48588327458291403</v>
      </c>
      <c r="X494" s="17"/>
      <c r="Y494" s="17">
        <v>0.49271519038239497</v>
      </c>
      <c r="Z494" s="17">
        <v>0.611446262968802</v>
      </c>
      <c r="AA494" s="17" t="s">
        <v>63</v>
      </c>
      <c r="AB494" s="17" t="s">
        <v>63</v>
      </c>
      <c r="AC494" s="17" t="s">
        <v>63</v>
      </c>
      <c r="AD494" s="17" t="s">
        <v>63</v>
      </c>
      <c r="AE494" s="17"/>
      <c r="AF494" s="17" t="s">
        <v>63</v>
      </c>
      <c r="AG494" s="17"/>
      <c r="AH494" s="17">
        <v>0.50673033866241901</v>
      </c>
      <c r="AI494" s="17"/>
      <c r="AJ494" s="17">
        <v>0.44403732700665399</v>
      </c>
      <c r="AK494" s="17">
        <v>0.49777834550926298</v>
      </c>
      <c r="AL494" s="17">
        <v>0.53243727647394201</v>
      </c>
      <c r="AM494" s="17">
        <v>0.57648682306008103</v>
      </c>
      <c r="AN494" s="17">
        <v>0.43185903483243798</v>
      </c>
      <c r="AO494" s="17">
        <v>0.53558146222069702</v>
      </c>
      <c r="AP494" s="17">
        <v>0.53686981074889895</v>
      </c>
      <c r="AQ494" s="17">
        <v>0.64461723029041496</v>
      </c>
    </row>
    <row r="495" spans="2:43" x14ac:dyDescent="0.35">
      <c r="B495" t="s">
        <v>60</v>
      </c>
      <c r="C495" s="17">
        <v>2.8917834780365199E-2</v>
      </c>
      <c r="D495" s="17">
        <v>3.7421443381794102E-2</v>
      </c>
      <c r="E495" s="17">
        <v>1.9008813823427902E-2</v>
      </c>
      <c r="F495" s="17"/>
      <c r="G495" s="17">
        <v>0.105469638446115</v>
      </c>
      <c r="H495" s="17">
        <v>3.65804820574719E-2</v>
      </c>
      <c r="I495" s="17">
        <v>2.3345041715582202E-2</v>
      </c>
      <c r="J495" s="17">
        <v>1.56880559103551E-2</v>
      </c>
      <c r="K495" s="17">
        <v>1.00809795433957E-2</v>
      </c>
      <c r="L495" s="17">
        <v>0</v>
      </c>
      <c r="M495" s="17"/>
      <c r="N495" s="17">
        <v>0</v>
      </c>
      <c r="O495" s="17">
        <v>2.8472084304562401E-2</v>
      </c>
      <c r="P495" s="17">
        <v>0</v>
      </c>
      <c r="Q495" s="17">
        <v>4.65636065529451E-2</v>
      </c>
      <c r="R495" s="17">
        <v>1.99412235475263E-2</v>
      </c>
      <c r="S495" s="17"/>
      <c r="T495" s="17">
        <v>5.7375917508750901E-2</v>
      </c>
      <c r="U495" s="17">
        <v>3.2968786706826E-2</v>
      </c>
      <c r="V495" s="17">
        <v>2.6467656313306699E-2</v>
      </c>
      <c r="W495" s="17">
        <v>1.35297677100249E-2</v>
      </c>
      <c r="X495" s="17"/>
      <c r="Y495" s="17">
        <v>3.1935966788060502E-2</v>
      </c>
      <c r="Z495" s="17">
        <v>1.5721087259385699E-2</v>
      </c>
      <c r="AA495" s="17" t="s">
        <v>63</v>
      </c>
      <c r="AB495" s="17" t="s">
        <v>63</v>
      </c>
      <c r="AC495" s="17" t="s">
        <v>63</v>
      </c>
      <c r="AD495" s="17" t="s">
        <v>63</v>
      </c>
      <c r="AE495" s="17"/>
      <c r="AF495" s="17" t="s">
        <v>63</v>
      </c>
      <c r="AG495" s="17"/>
      <c r="AH495" s="17">
        <v>2.9852241035631302E-2</v>
      </c>
      <c r="AI495" s="17"/>
      <c r="AJ495" s="17">
        <v>3.1536373038466202E-2</v>
      </c>
      <c r="AK495" s="17">
        <v>5.8914422909875502E-2</v>
      </c>
      <c r="AL495" s="17">
        <v>2.2097683933850101E-2</v>
      </c>
      <c r="AM495" s="17">
        <v>1.04921864778093E-2</v>
      </c>
      <c r="AN495" s="17">
        <v>0</v>
      </c>
      <c r="AO495" s="17">
        <v>4.0226516175825497E-2</v>
      </c>
      <c r="AP495" s="17">
        <v>2.2432697537760699E-2</v>
      </c>
      <c r="AQ495" s="17">
        <v>0</v>
      </c>
    </row>
    <row r="496" spans="2:43" x14ac:dyDescent="0.35">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row>
    <row r="497" spans="2:43" x14ac:dyDescent="0.35">
      <c r="B497" s="6" t="s">
        <v>233</v>
      </c>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row>
    <row r="498" spans="2:43" x14ac:dyDescent="0.35">
      <c r="B498" s="24" t="s">
        <v>223</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row>
    <row r="499" spans="2:43" x14ac:dyDescent="0.35">
      <c r="B499" t="s">
        <v>229</v>
      </c>
      <c r="C499" s="17">
        <v>0.32401333379492497</v>
      </c>
      <c r="D499" s="17">
        <v>0.329676804958838</v>
      </c>
      <c r="E499" s="17">
        <v>0.31832900473245701</v>
      </c>
      <c r="F499" s="17"/>
      <c r="G499" s="17">
        <v>0.27826298369860097</v>
      </c>
      <c r="H499" s="17">
        <v>0.38778454370603399</v>
      </c>
      <c r="I499" s="17">
        <v>0.28824969305618098</v>
      </c>
      <c r="J499" s="17">
        <v>0.28633235605771601</v>
      </c>
      <c r="K499" s="17">
        <v>0.38157108402936601</v>
      </c>
      <c r="L499" s="17">
        <v>0.24803486881899101</v>
      </c>
      <c r="M499" s="17"/>
      <c r="N499" s="17">
        <v>0.47951844836026802</v>
      </c>
      <c r="O499" s="17">
        <v>0.38216372184306502</v>
      </c>
      <c r="P499" s="17">
        <v>0.34518672719985799</v>
      </c>
      <c r="Q499" s="17">
        <v>0.23764956725115099</v>
      </c>
      <c r="R499" s="17">
        <v>0.344125434170929</v>
      </c>
      <c r="S499" s="17"/>
      <c r="T499" s="17">
        <v>0.356416454122507</v>
      </c>
      <c r="U499" s="17">
        <v>0.317655808627058</v>
      </c>
      <c r="V499" s="17">
        <v>0.31762119913728099</v>
      </c>
      <c r="W499" s="17">
        <v>0.35306550108644202</v>
      </c>
      <c r="X499" s="17"/>
      <c r="Y499" s="17">
        <v>0.32660752834498902</v>
      </c>
      <c r="Z499" s="17">
        <v>0.31267024793579001</v>
      </c>
      <c r="AA499" s="17" t="s">
        <v>63</v>
      </c>
      <c r="AB499" s="17" t="s">
        <v>63</v>
      </c>
      <c r="AC499" s="17" t="s">
        <v>63</v>
      </c>
      <c r="AD499" s="17" t="s">
        <v>63</v>
      </c>
      <c r="AE499" s="17"/>
      <c r="AF499" s="17" t="s">
        <v>63</v>
      </c>
      <c r="AG499" s="17"/>
      <c r="AH499" s="17">
        <v>0.31886004052362898</v>
      </c>
      <c r="AI499" s="17"/>
      <c r="AJ499" s="17">
        <v>0.39008488043800899</v>
      </c>
      <c r="AK499" s="17">
        <v>0.34309722919626301</v>
      </c>
      <c r="AL499" s="17">
        <v>0.23619985473223101</v>
      </c>
      <c r="AM499" s="17">
        <v>0.39091239257315002</v>
      </c>
      <c r="AN499" s="17">
        <v>0.34249089830571799</v>
      </c>
      <c r="AO499" s="17">
        <v>0.25472531924673297</v>
      </c>
      <c r="AP499" s="17">
        <v>0.150134137013124</v>
      </c>
      <c r="AQ499" s="17">
        <v>0.36622127161370299</v>
      </c>
    </row>
    <row r="500" spans="2:43" x14ac:dyDescent="0.35">
      <c r="B500" t="s">
        <v>230</v>
      </c>
      <c r="C500" s="17">
        <v>0.40646799516495302</v>
      </c>
      <c r="D500" s="17">
        <v>0.39163547378137498</v>
      </c>
      <c r="E500" s="17">
        <v>0.42512399279233298</v>
      </c>
      <c r="F500" s="17"/>
      <c r="G500" s="17">
        <v>0.38808237486172698</v>
      </c>
      <c r="H500" s="17">
        <v>0.40262364750455298</v>
      </c>
      <c r="I500" s="17">
        <v>0.37418750368835302</v>
      </c>
      <c r="J500" s="17">
        <v>0.38972805985877601</v>
      </c>
      <c r="K500" s="17">
        <v>0.452637574555802</v>
      </c>
      <c r="L500" s="17">
        <v>0.49778539142425898</v>
      </c>
      <c r="M500" s="17"/>
      <c r="N500" s="17">
        <v>0.39787777169644101</v>
      </c>
      <c r="O500" s="17">
        <v>0.42138897660421798</v>
      </c>
      <c r="P500" s="17">
        <v>0.34692521594754</v>
      </c>
      <c r="Q500" s="17">
        <v>0.436616420719523</v>
      </c>
      <c r="R500" s="17">
        <v>0.36339241572893399</v>
      </c>
      <c r="S500" s="17"/>
      <c r="T500" s="17">
        <v>0.33397533121940198</v>
      </c>
      <c r="U500" s="17">
        <v>0.42620213407256002</v>
      </c>
      <c r="V500" s="17">
        <v>0.38832409337629797</v>
      </c>
      <c r="W500" s="17">
        <v>0.44489865386348598</v>
      </c>
      <c r="X500" s="17"/>
      <c r="Y500" s="17">
        <v>0.40583856538042301</v>
      </c>
      <c r="Z500" s="17">
        <v>0.40922016966475699</v>
      </c>
      <c r="AA500" s="17" t="s">
        <v>63</v>
      </c>
      <c r="AB500" s="17" t="s">
        <v>63</v>
      </c>
      <c r="AC500" s="17" t="s">
        <v>63</v>
      </c>
      <c r="AD500" s="17" t="s">
        <v>63</v>
      </c>
      <c r="AE500" s="17"/>
      <c r="AF500" s="17" t="s">
        <v>63</v>
      </c>
      <c r="AG500" s="17"/>
      <c r="AH500" s="17">
        <v>0.41064046539209798</v>
      </c>
      <c r="AI500" s="17"/>
      <c r="AJ500" s="17">
        <v>0.360221569809968</v>
      </c>
      <c r="AK500" s="17">
        <v>0.37103257121643701</v>
      </c>
      <c r="AL500" s="17">
        <v>0.433583328193969</v>
      </c>
      <c r="AM500" s="17">
        <v>0.43674902349009298</v>
      </c>
      <c r="AN500" s="17">
        <v>0.44541481970130697</v>
      </c>
      <c r="AO500" s="17">
        <v>0.40964632356834701</v>
      </c>
      <c r="AP500" s="17">
        <v>0.44981437388248502</v>
      </c>
      <c r="AQ500" s="17">
        <v>0.46539816646889198</v>
      </c>
    </row>
    <row r="501" spans="2:43" x14ac:dyDescent="0.35">
      <c r="B501" t="s">
        <v>231</v>
      </c>
      <c r="C501" s="17">
        <v>0.203052249097286</v>
      </c>
      <c r="D501" s="17">
        <v>0.22846237528785601</v>
      </c>
      <c r="E501" s="17">
        <v>0.17078985378686001</v>
      </c>
      <c r="F501" s="17"/>
      <c r="G501" s="17">
        <v>0.23030243829553301</v>
      </c>
      <c r="H501" s="17">
        <v>0.13447776934841499</v>
      </c>
      <c r="I501" s="17">
        <v>0.26152550265763502</v>
      </c>
      <c r="J501" s="17">
        <v>0.26794637234924601</v>
      </c>
      <c r="K501" s="17">
        <v>0.1184647913343</v>
      </c>
      <c r="L501" s="17">
        <v>0.2226853313305</v>
      </c>
      <c r="M501" s="17"/>
      <c r="N501" s="17">
        <v>0.122603779943291</v>
      </c>
      <c r="O501" s="17">
        <v>0.10567319228183999</v>
      </c>
      <c r="P501" s="17">
        <v>0.25329582215937801</v>
      </c>
      <c r="Q501" s="17">
        <v>0.26651969784969198</v>
      </c>
      <c r="R501" s="17">
        <v>0.24728686782058901</v>
      </c>
      <c r="S501" s="17"/>
      <c r="T501" s="17">
        <v>0.219608024518229</v>
      </c>
      <c r="U501" s="17">
        <v>0.19566208563571499</v>
      </c>
      <c r="V501" s="17">
        <v>0.21912378206056299</v>
      </c>
      <c r="W501" s="17">
        <v>0.16480494180653299</v>
      </c>
      <c r="X501" s="17"/>
      <c r="Y501" s="17">
        <v>0.20162046745508899</v>
      </c>
      <c r="Z501" s="17">
        <v>0.20931269787456799</v>
      </c>
      <c r="AA501" s="17" t="s">
        <v>63</v>
      </c>
      <c r="AB501" s="17" t="s">
        <v>63</v>
      </c>
      <c r="AC501" s="17" t="s">
        <v>63</v>
      </c>
      <c r="AD501" s="17" t="s">
        <v>63</v>
      </c>
      <c r="AE501" s="17"/>
      <c r="AF501" s="17" t="s">
        <v>63</v>
      </c>
      <c r="AG501" s="17"/>
      <c r="AH501" s="17">
        <v>0.20533211313747199</v>
      </c>
      <c r="AI501" s="17"/>
      <c r="AJ501" s="17">
        <v>0.22575483779330399</v>
      </c>
      <c r="AK501" s="17">
        <v>0.21129722402975201</v>
      </c>
      <c r="AL501" s="17">
        <v>0.25656538768077403</v>
      </c>
      <c r="AM501" s="17">
        <v>0.112727953286854</v>
      </c>
      <c r="AN501" s="17">
        <v>0.109754641651418</v>
      </c>
      <c r="AO501" s="17">
        <v>0.260393308209732</v>
      </c>
      <c r="AP501" s="17">
        <v>0.26611781780747301</v>
      </c>
      <c r="AQ501" s="17">
        <v>8.1782532801915206E-2</v>
      </c>
    </row>
    <row r="502" spans="2:43" x14ac:dyDescent="0.35">
      <c r="B502" t="s">
        <v>232</v>
      </c>
      <c r="C502" s="17">
        <v>3.8842507471416397E-2</v>
      </c>
      <c r="D502" s="17">
        <v>2.6486767550127001E-2</v>
      </c>
      <c r="E502" s="17">
        <v>5.3483129175670198E-2</v>
      </c>
      <c r="F502" s="17"/>
      <c r="G502" s="17">
        <v>8.0382512984021395E-2</v>
      </c>
      <c r="H502" s="17">
        <v>5.2570696537732199E-2</v>
      </c>
      <c r="I502" s="17">
        <v>3.5755223208176902E-2</v>
      </c>
      <c r="J502" s="17">
        <v>3.4508981961806399E-2</v>
      </c>
      <c r="K502" s="17">
        <v>1.9840562945891201E-2</v>
      </c>
      <c r="L502" s="17">
        <v>0</v>
      </c>
      <c r="M502" s="17"/>
      <c r="N502" s="17">
        <v>0</v>
      </c>
      <c r="O502" s="17">
        <v>5.3793578736610302E-2</v>
      </c>
      <c r="P502" s="17">
        <v>4.30097946177289E-2</v>
      </c>
      <c r="Q502" s="17">
        <v>3.6840922816682303E-2</v>
      </c>
      <c r="R502" s="17">
        <v>1.2014976217801799E-2</v>
      </c>
      <c r="S502" s="17"/>
      <c r="T502" s="17">
        <v>3.7963466817890097E-2</v>
      </c>
      <c r="U502" s="17">
        <v>2.7319934414322299E-2</v>
      </c>
      <c r="V502" s="17">
        <v>5.3698785287001699E-2</v>
      </c>
      <c r="W502" s="17">
        <v>2.1201165396062101E-2</v>
      </c>
      <c r="X502" s="17"/>
      <c r="Y502" s="17">
        <v>3.56784726678845E-2</v>
      </c>
      <c r="Z502" s="17">
        <v>5.2677213290558203E-2</v>
      </c>
      <c r="AA502" s="17" t="s">
        <v>63</v>
      </c>
      <c r="AB502" s="17" t="s">
        <v>63</v>
      </c>
      <c r="AC502" s="17" t="s">
        <v>63</v>
      </c>
      <c r="AD502" s="17" t="s">
        <v>63</v>
      </c>
      <c r="AE502" s="17"/>
      <c r="AF502" s="17" t="s">
        <v>63</v>
      </c>
      <c r="AG502" s="17"/>
      <c r="AH502" s="17">
        <v>4.0097604273344099E-2</v>
      </c>
      <c r="AI502" s="17"/>
      <c r="AJ502" s="17">
        <v>1.7133609759503302E-2</v>
      </c>
      <c r="AK502" s="17">
        <v>3.5565075786328698E-2</v>
      </c>
      <c r="AL502" s="17">
        <v>2.67058969554183E-2</v>
      </c>
      <c r="AM502" s="17">
        <v>2.8870748353806801E-2</v>
      </c>
      <c r="AN502" s="17">
        <v>0.102339640341557</v>
      </c>
      <c r="AO502" s="17">
        <v>5.5859057739908603E-2</v>
      </c>
      <c r="AP502" s="17">
        <v>7.7997009578759699E-2</v>
      </c>
      <c r="AQ502" s="17">
        <v>8.6598029115488903E-2</v>
      </c>
    </row>
    <row r="503" spans="2:43" x14ac:dyDescent="0.35">
      <c r="B503" t="s">
        <v>60</v>
      </c>
      <c r="C503" s="17">
        <v>2.7623914471419899E-2</v>
      </c>
      <c r="D503" s="17">
        <v>2.3738578421802901E-2</v>
      </c>
      <c r="E503" s="17">
        <v>3.2274019512679698E-2</v>
      </c>
      <c r="F503" s="17"/>
      <c r="G503" s="17">
        <v>2.2969690160117E-2</v>
      </c>
      <c r="H503" s="17">
        <v>2.2543342903265901E-2</v>
      </c>
      <c r="I503" s="17">
        <v>4.0282077389653601E-2</v>
      </c>
      <c r="J503" s="17">
        <v>2.1484229772455302E-2</v>
      </c>
      <c r="K503" s="17">
        <v>2.7485987134640299E-2</v>
      </c>
      <c r="L503" s="17">
        <v>3.1494408426251001E-2</v>
      </c>
      <c r="M503" s="17"/>
      <c r="N503" s="17">
        <v>0</v>
      </c>
      <c r="O503" s="17">
        <v>3.6980530534266198E-2</v>
      </c>
      <c r="P503" s="17">
        <v>1.1582440075494501E-2</v>
      </c>
      <c r="Q503" s="17">
        <v>2.2373391362952098E-2</v>
      </c>
      <c r="R503" s="17">
        <v>3.3180306061746601E-2</v>
      </c>
      <c r="S503" s="17"/>
      <c r="T503" s="17">
        <v>5.2036723321972199E-2</v>
      </c>
      <c r="U503" s="17">
        <v>3.3160037250344603E-2</v>
      </c>
      <c r="V503" s="17">
        <v>2.12321401388567E-2</v>
      </c>
      <c r="W503" s="17">
        <v>1.6029737847477101E-2</v>
      </c>
      <c r="X503" s="17"/>
      <c r="Y503" s="17">
        <v>3.0254966151615E-2</v>
      </c>
      <c r="Z503" s="17">
        <v>1.6119671234327001E-2</v>
      </c>
      <c r="AA503" s="17" t="s">
        <v>63</v>
      </c>
      <c r="AB503" s="17" t="s">
        <v>63</v>
      </c>
      <c r="AC503" s="17" t="s">
        <v>63</v>
      </c>
      <c r="AD503" s="17" t="s">
        <v>63</v>
      </c>
      <c r="AE503" s="17"/>
      <c r="AF503" s="17" t="s">
        <v>63</v>
      </c>
      <c r="AG503" s="17"/>
      <c r="AH503" s="17">
        <v>2.50697766734563E-2</v>
      </c>
      <c r="AI503" s="17"/>
      <c r="AJ503" s="17">
        <v>6.8051021992154501E-3</v>
      </c>
      <c r="AK503" s="17">
        <v>3.9007899771218997E-2</v>
      </c>
      <c r="AL503" s="17">
        <v>4.6945532437606699E-2</v>
      </c>
      <c r="AM503" s="17">
        <v>3.07398822960963E-2</v>
      </c>
      <c r="AN503" s="17">
        <v>0</v>
      </c>
      <c r="AO503" s="17">
        <v>1.9375991235278899E-2</v>
      </c>
      <c r="AP503" s="17">
        <v>5.5936661718158399E-2</v>
      </c>
      <c r="AQ503" s="17">
        <v>0</v>
      </c>
    </row>
    <row r="504" spans="2:43"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row>
    <row r="505" spans="2:43" x14ac:dyDescent="0.35">
      <c r="B505" s="6" t="s">
        <v>235</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row>
    <row r="506" spans="2:43" x14ac:dyDescent="0.35">
      <c r="B506" s="24" t="s">
        <v>223</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row>
    <row r="507" spans="2:43" x14ac:dyDescent="0.35">
      <c r="B507" t="s">
        <v>229</v>
      </c>
      <c r="C507" s="17">
        <v>0.56751137349909797</v>
      </c>
      <c r="D507" s="17">
        <v>0.62294825162817902</v>
      </c>
      <c r="E507" s="17">
        <v>0.50405038981976602</v>
      </c>
      <c r="F507" s="17"/>
      <c r="G507" s="17">
        <v>0.37455948538040701</v>
      </c>
      <c r="H507" s="17">
        <v>0.51139947105766004</v>
      </c>
      <c r="I507" s="17">
        <v>0.62831323556083496</v>
      </c>
      <c r="J507" s="17">
        <v>0.59233949898586002</v>
      </c>
      <c r="K507" s="17">
        <v>0.63186676292336297</v>
      </c>
      <c r="L507" s="17">
        <v>0.60043977847433005</v>
      </c>
      <c r="M507" s="17"/>
      <c r="N507" s="17">
        <v>0.47951844836026802</v>
      </c>
      <c r="O507" s="17">
        <v>0.56293412310263202</v>
      </c>
      <c r="P507" s="17">
        <v>0.638225319218089</v>
      </c>
      <c r="Q507" s="17">
        <v>0.55460214482047299</v>
      </c>
      <c r="R507" s="17">
        <v>0.555040184458786</v>
      </c>
      <c r="S507" s="17"/>
      <c r="T507" s="17">
        <v>0.54453010297507598</v>
      </c>
      <c r="U507" s="17">
        <v>0.56433096853739095</v>
      </c>
      <c r="V507" s="17">
        <v>0.54257655137525995</v>
      </c>
      <c r="W507" s="17">
        <v>0.65697228233729599</v>
      </c>
      <c r="X507" s="17"/>
      <c r="Y507" s="17">
        <v>0.56424999369919404</v>
      </c>
      <c r="Z507" s="17">
        <v>0.58177171919624404</v>
      </c>
      <c r="AA507" s="17" t="s">
        <v>63</v>
      </c>
      <c r="AB507" s="17" t="s">
        <v>63</v>
      </c>
      <c r="AC507" s="17" t="s">
        <v>63</v>
      </c>
      <c r="AD507" s="17" t="s">
        <v>63</v>
      </c>
      <c r="AE507" s="17"/>
      <c r="AF507" s="17" t="s">
        <v>63</v>
      </c>
      <c r="AG507" s="17"/>
      <c r="AH507" s="17">
        <v>0.56275195269960698</v>
      </c>
      <c r="AI507" s="17"/>
      <c r="AJ507" s="17">
        <v>0.59186794077962401</v>
      </c>
      <c r="AK507" s="17">
        <v>0.58470307996283799</v>
      </c>
      <c r="AL507" s="17">
        <v>0.54222571295350996</v>
      </c>
      <c r="AM507" s="17">
        <v>0.64337623169420599</v>
      </c>
      <c r="AN507" s="17">
        <v>0.48739846913775903</v>
      </c>
      <c r="AO507" s="17">
        <v>0.551863739457367</v>
      </c>
      <c r="AP507" s="17">
        <v>0.45876015776524598</v>
      </c>
      <c r="AQ507" s="17">
        <v>0.452255768817863</v>
      </c>
    </row>
    <row r="508" spans="2:43" x14ac:dyDescent="0.35">
      <c r="B508" t="s">
        <v>230</v>
      </c>
      <c r="C508" s="17">
        <v>0.19953005853655201</v>
      </c>
      <c r="D508" s="17">
        <v>0.175838741608069</v>
      </c>
      <c r="E508" s="17">
        <v>0.227978009872566</v>
      </c>
      <c r="F508" s="17"/>
      <c r="G508" s="17">
        <v>0.27181627232105599</v>
      </c>
      <c r="H508" s="17">
        <v>0.19942118800286601</v>
      </c>
      <c r="I508" s="17">
        <v>0.19081866366097</v>
      </c>
      <c r="J508" s="17">
        <v>0.20621156452161901</v>
      </c>
      <c r="K508" s="17">
        <v>0.201569492554876</v>
      </c>
      <c r="L508" s="17">
        <v>9.0374755730475403E-2</v>
      </c>
      <c r="M508" s="17"/>
      <c r="N508" s="17">
        <v>0.23334900884946899</v>
      </c>
      <c r="O508" s="17">
        <v>0.21074780896357401</v>
      </c>
      <c r="P508" s="17">
        <v>0.14138895761873499</v>
      </c>
      <c r="Q508" s="17">
        <v>0.23404639909820801</v>
      </c>
      <c r="R508" s="17">
        <v>0.15102796234172799</v>
      </c>
      <c r="S508" s="17"/>
      <c r="T508" s="17">
        <v>0.17639174537003199</v>
      </c>
      <c r="U508" s="17">
        <v>0.17450849007373201</v>
      </c>
      <c r="V508" s="17">
        <v>0.25863828197272398</v>
      </c>
      <c r="W508" s="17">
        <v>0.178174608445863</v>
      </c>
      <c r="X508" s="17"/>
      <c r="Y508" s="17">
        <v>0.205111753295218</v>
      </c>
      <c r="Z508" s="17">
        <v>0.175124162345969</v>
      </c>
      <c r="AA508" s="17" t="s">
        <v>63</v>
      </c>
      <c r="AB508" s="17" t="s">
        <v>63</v>
      </c>
      <c r="AC508" s="17" t="s">
        <v>63</v>
      </c>
      <c r="AD508" s="17" t="s">
        <v>63</v>
      </c>
      <c r="AE508" s="17"/>
      <c r="AF508" s="17" t="s">
        <v>63</v>
      </c>
      <c r="AG508" s="17"/>
      <c r="AH508" s="17">
        <v>0.20284578591180599</v>
      </c>
      <c r="AI508" s="17"/>
      <c r="AJ508" s="17">
        <v>0.18517170287971299</v>
      </c>
      <c r="AK508" s="17">
        <v>0.180348053389359</v>
      </c>
      <c r="AL508" s="17">
        <v>0.207162383112202</v>
      </c>
      <c r="AM508" s="17">
        <v>0.160395222550484</v>
      </c>
      <c r="AN508" s="17">
        <v>0.28825078158020501</v>
      </c>
      <c r="AO508" s="17">
        <v>0.23093579989242</v>
      </c>
      <c r="AP508" s="17">
        <v>0.235853097593895</v>
      </c>
      <c r="AQ508" s="17">
        <v>0.276691441208616</v>
      </c>
    </row>
    <row r="509" spans="2:43" x14ac:dyDescent="0.35">
      <c r="B509" t="s">
        <v>231</v>
      </c>
      <c r="C509" s="17">
        <v>0.10433127877906601</v>
      </c>
      <c r="D509" s="17">
        <v>0.10699729545016</v>
      </c>
      <c r="E509" s="17">
        <v>9.8507776817576997E-2</v>
      </c>
      <c r="F509" s="17"/>
      <c r="G509" s="17">
        <v>0.15937956999523001</v>
      </c>
      <c r="H509" s="17">
        <v>0.152718266589146</v>
      </c>
      <c r="I509" s="17">
        <v>9.3634609115433698E-2</v>
      </c>
      <c r="J509" s="17">
        <v>7.0951575651423196E-2</v>
      </c>
      <c r="K509" s="17">
        <v>6.7702017925530503E-2</v>
      </c>
      <c r="L509" s="17">
        <v>8.8203740490401805E-2</v>
      </c>
      <c r="M509" s="17"/>
      <c r="N509" s="17">
        <v>0.16452876284697199</v>
      </c>
      <c r="O509" s="17">
        <v>6.7990254150764401E-2</v>
      </c>
      <c r="P509" s="17">
        <v>6.5665236916799499E-2</v>
      </c>
      <c r="Q509" s="17">
        <v>0.108451342373072</v>
      </c>
      <c r="R509" s="17">
        <v>0.19562747705552799</v>
      </c>
      <c r="S509" s="17"/>
      <c r="T509" s="17">
        <v>7.5291976562998394E-2</v>
      </c>
      <c r="U509" s="17">
        <v>0.106010298692712</v>
      </c>
      <c r="V509" s="17">
        <v>9.2729069472878803E-2</v>
      </c>
      <c r="W509" s="17">
        <v>0.104450128632112</v>
      </c>
      <c r="X509" s="17"/>
      <c r="Y509" s="17">
        <v>0.109786916776867</v>
      </c>
      <c r="Z509" s="17">
        <v>8.0476564326794203E-2</v>
      </c>
      <c r="AA509" s="17" t="s">
        <v>63</v>
      </c>
      <c r="AB509" s="17" t="s">
        <v>63</v>
      </c>
      <c r="AC509" s="17" t="s">
        <v>63</v>
      </c>
      <c r="AD509" s="17" t="s">
        <v>63</v>
      </c>
      <c r="AE509" s="17"/>
      <c r="AF509" s="17" t="s">
        <v>63</v>
      </c>
      <c r="AG509" s="17"/>
      <c r="AH509" s="17">
        <v>0.107702478602687</v>
      </c>
      <c r="AI509" s="17"/>
      <c r="AJ509" s="17">
        <v>0.10012179101325</v>
      </c>
      <c r="AK509" s="17">
        <v>0.138815041903776</v>
      </c>
      <c r="AL509" s="17">
        <v>0.102632783177313</v>
      </c>
      <c r="AM509" s="17">
        <v>8.62595470754461E-2</v>
      </c>
      <c r="AN509" s="17">
        <v>0.112529751986713</v>
      </c>
      <c r="AO509" s="17">
        <v>8.8805772676039202E-2</v>
      </c>
      <c r="AP509" s="17">
        <v>9.3176755886057894E-2</v>
      </c>
      <c r="AQ509" s="17">
        <v>0.100404178676692</v>
      </c>
    </row>
    <row r="510" spans="2:43" x14ac:dyDescent="0.35">
      <c r="B510" t="s">
        <v>234</v>
      </c>
      <c r="C510" s="17">
        <v>2.9978629305863199E-2</v>
      </c>
      <c r="D510" s="17">
        <v>1.4704489529375199E-2</v>
      </c>
      <c r="E510" s="17">
        <v>4.80231668974999E-2</v>
      </c>
      <c r="F510" s="17"/>
      <c r="G510" s="17">
        <v>0.12856557460871099</v>
      </c>
      <c r="H510" s="17">
        <v>2.4571344132069801E-2</v>
      </c>
      <c r="I510" s="17">
        <v>8.5806117303083105E-3</v>
      </c>
      <c r="J510" s="17">
        <v>2.7411824521680301E-2</v>
      </c>
      <c r="K510" s="17">
        <v>1.29907459308987E-2</v>
      </c>
      <c r="L510" s="17">
        <v>3.2088049481868303E-2</v>
      </c>
      <c r="M510" s="17"/>
      <c r="N510" s="17">
        <v>0</v>
      </c>
      <c r="O510" s="17">
        <v>2.0283618743809299E-2</v>
      </c>
      <c r="P510" s="17">
        <v>4.0579850940845E-2</v>
      </c>
      <c r="Q510" s="17">
        <v>3.4430467010712298E-2</v>
      </c>
      <c r="R510" s="17">
        <v>3.5515180020281603E-2</v>
      </c>
      <c r="S510" s="17"/>
      <c r="T510" s="17">
        <v>7.62251511735067E-2</v>
      </c>
      <c r="U510" s="17">
        <v>3.2914371846110499E-2</v>
      </c>
      <c r="V510" s="17">
        <v>2.0472390923373399E-2</v>
      </c>
      <c r="W510" s="17">
        <v>7.4970519454429898E-3</v>
      </c>
      <c r="X510" s="17"/>
      <c r="Y510" s="17">
        <v>2.7636707063352899E-2</v>
      </c>
      <c r="Z510" s="17">
        <v>4.0218657399191601E-2</v>
      </c>
      <c r="AA510" s="17" t="s">
        <v>63</v>
      </c>
      <c r="AB510" s="17" t="s">
        <v>63</v>
      </c>
      <c r="AC510" s="17" t="s">
        <v>63</v>
      </c>
      <c r="AD510" s="17" t="s">
        <v>63</v>
      </c>
      <c r="AE510" s="17"/>
      <c r="AF510" s="17" t="s">
        <v>63</v>
      </c>
      <c r="AG510" s="17"/>
      <c r="AH510" s="17">
        <v>3.09473124372407E-2</v>
      </c>
      <c r="AI510" s="17"/>
      <c r="AJ510" s="17">
        <v>5.82759035922863E-2</v>
      </c>
      <c r="AK510" s="17">
        <v>1.9371358394540902E-2</v>
      </c>
      <c r="AL510" s="17">
        <v>0</v>
      </c>
      <c r="AM510" s="17">
        <v>1.0176067428250999E-2</v>
      </c>
      <c r="AN510" s="17">
        <v>8.0340514600050497E-2</v>
      </c>
      <c r="AO510" s="17">
        <v>4.5819187778646402E-2</v>
      </c>
      <c r="AP510" s="17">
        <v>4.8707699202859701E-2</v>
      </c>
      <c r="AQ510" s="17">
        <v>0</v>
      </c>
    </row>
    <row r="511" spans="2:43" x14ac:dyDescent="0.35">
      <c r="B511" t="s">
        <v>60</v>
      </c>
      <c r="C511" s="17">
        <v>9.86486598794208E-2</v>
      </c>
      <c r="D511" s="17">
        <v>7.9511221784217198E-2</v>
      </c>
      <c r="E511" s="17">
        <v>0.121440656592591</v>
      </c>
      <c r="F511" s="17"/>
      <c r="G511" s="17">
        <v>6.5679097694596303E-2</v>
      </c>
      <c r="H511" s="17">
        <v>0.111889730218258</v>
      </c>
      <c r="I511" s="17">
        <v>7.8652879932453401E-2</v>
      </c>
      <c r="J511" s="17">
        <v>0.103085536319418</v>
      </c>
      <c r="K511" s="17">
        <v>8.58709806653319E-2</v>
      </c>
      <c r="L511" s="17">
        <v>0.18889367582292399</v>
      </c>
      <c r="M511" s="17"/>
      <c r="N511" s="17">
        <v>0.122603779943291</v>
      </c>
      <c r="O511" s="17">
        <v>0.13804419503922</v>
      </c>
      <c r="P511" s="17">
        <v>0.11414063530553201</v>
      </c>
      <c r="Q511" s="17">
        <v>6.8469646697534706E-2</v>
      </c>
      <c r="R511" s="17">
        <v>6.2789196123676297E-2</v>
      </c>
      <c r="S511" s="17"/>
      <c r="T511" s="17">
        <v>0.127561023918387</v>
      </c>
      <c r="U511" s="17">
        <v>0.122235870850055</v>
      </c>
      <c r="V511" s="17">
        <v>8.55837062557636E-2</v>
      </c>
      <c r="W511" s="17">
        <v>5.2905928639286302E-2</v>
      </c>
      <c r="X511" s="17"/>
      <c r="Y511" s="17">
        <v>9.3214629165368906E-2</v>
      </c>
      <c r="Z511" s="17">
        <v>0.122408896731801</v>
      </c>
      <c r="AA511" s="17" t="s">
        <v>63</v>
      </c>
      <c r="AB511" s="17" t="s">
        <v>63</v>
      </c>
      <c r="AC511" s="17" t="s">
        <v>63</v>
      </c>
      <c r="AD511" s="17" t="s">
        <v>63</v>
      </c>
      <c r="AE511" s="17"/>
      <c r="AF511" s="17" t="s">
        <v>63</v>
      </c>
      <c r="AG511" s="17"/>
      <c r="AH511" s="17">
        <v>9.5752470348658497E-2</v>
      </c>
      <c r="AI511" s="17"/>
      <c r="AJ511" s="17">
        <v>6.4562661735127105E-2</v>
      </c>
      <c r="AK511" s="17">
        <v>7.6762466349485997E-2</v>
      </c>
      <c r="AL511" s="17">
        <v>0.147979120756975</v>
      </c>
      <c r="AM511" s="17">
        <v>9.9792931251612496E-2</v>
      </c>
      <c r="AN511" s="17">
        <v>3.1480482695272399E-2</v>
      </c>
      <c r="AO511" s="17">
        <v>8.2575500195527202E-2</v>
      </c>
      <c r="AP511" s="17">
        <v>0.16350228955194199</v>
      </c>
      <c r="AQ511" s="17">
        <v>0.17064861129682901</v>
      </c>
    </row>
    <row r="512" spans="2:43" x14ac:dyDescent="0.35">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row>
    <row r="513" spans="2:43" x14ac:dyDescent="0.35">
      <c r="B513" s="6" t="s">
        <v>243</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row>
    <row r="514" spans="2:43" x14ac:dyDescent="0.35">
      <c r="B514" s="24" t="s">
        <v>65</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row>
    <row r="515" spans="2:43" x14ac:dyDescent="0.35">
      <c r="B515" t="s">
        <v>236</v>
      </c>
      <c r="C515" s="17">
        <v>0.14583144619968799</v>
      </c>
      <c r="D515" s="17">
        <v>0.143618021760895</v>
      </c>
      <c r="E515" s="17">
        <v>0.14717008917323299</v>
      </c>
      <c r="F515" s="17"/>
      <c r="G515" s="17">
        <v>9.5488687537702996E-2</v>
      </c>
      <c r="H515" s="17">
        <v>0.14988044588303401</v>
      </c>
      <c r="I515" s="17">
        <v>0.155761648494636</v>
      </c>
      <c r="J515" s="17">
        <v>0.142200377675061</v>
      </c>
      <c r="K515" s="17">
        <v>0.11687591548691199</v>
      </c>
      <c r="L515" s="17">
        <v>0.17551630209989999</v>
      </c>
      <c r="M515" s="17"/>
      <c r="N515" s="17">
        <v>9.6430492176978605E-2</v>
      </c>
      <c r="O515" s="17">
        <v>0.102897346942204</v>
      </c>
      <c r="P515" s="17">
        <v>0.18863887279540001</v>
      </c>
      <c r="Q515" s="17">
        <v>0.13902510002653201</v>
      </c>
      <c r="R515" s="17">
        <v>0.23704316229769301</v>
      </c>
      <c r="S515" s="17"/>
      <c r="T515" s="17">
        <v>0.187188314458338</v>
      </c>
      <c r="U515" s="17">
        <v>0.119260014199693</v>
      </c>
      <c r="V515" s="17">
        <v>0.13550368792944101</v>
      </c>
      <c r="W515" s="17">
        <v>0.14186555093707401</v>
      </c>
      <c r="X515" s="17"/>
      <c r="Y515" s="17">
        <v>0.124518662696347</v>
      </c>
      <c r="Z515" s="17">
        <v>0.12244534611451501</v>
      </c>
      <c r="AA515" s="17">
        <v>0.164972736822874</v>
      </c>
      <c r="AB515" s="17">
        <v>0.15179014302455601</v>
      </c>
      <c r="AC515" s="17">
        <v>0.201627819715436</v>
      </c>
      <c r="AD515" s="17">
        <v>0.26578375692915701</v>
      </c>
      <c r="AE515" s="17"/>
      <c r="AF515" s="17" t="s">
        <v>63</v>
      </c>
      <c r="AG515" s="17"/>
      <c r="AH515" s="17">
        <v>0.14312780975624101</v>
      </c>
      <c r="AI515" s="17"/>
      <c r="AJ515" s="17">
        <v>0.19064787841959299</v>
      </c>
      <c r="AK515" s="17">
        <v>0.11833462378586</v>
      </c>
      <c r="AL515" s="17">
        <v>0.13746106089707599</v>
      </c>
      <c r="AM515" s="17">
        <v>0.10119773487075701</v>
      </c>
      <c r="AN515" s="17">
        <v>0.19679645265015899</v>
      </c>
      <c r="AO515" s="17">
        <v>0.10921249096109201</v>
      </c>
      <c r="AP515" s="17">
        <v>0.17430575069788301</v>
      </c>
      <c r="AQ515" s="17">
        <v>0.19993304394887301</v>
      </c>
    </row>
    <row r="516" spans="2:43" x14ac:dyDescent="0.35">
      <c r="B516" t="s">
        <v>237</v>
      </c>
      <c r="C516" s="17">
        <v>0.38496054304838501</v>
      </c>
      <c r="D516" s="17">
        <v>0.3483373222642</v>
      </c>
      <c r="E516" s="17">
        <v>0.42038421489130601</v>
      </c>
      <c r="F516" s="17"/>
      <c r="G516" s="17">
        <v>0.43683332088531202</v>
      </c>
      <c r="H516" s="17">
        <v>0.42606583220562899</v>
      </c>
      <c r="I516" s="17">
        <v>0.38283120688493399</v>
      </c>
      <c r="J516" s="17">
        <v>0.42538732466849599</v>
      </c>
      <c r="K516" s="17">
        <v>0.38206152035431501</v>
      </c>
      <c r="L516" s="17">
        <v>0.31417147944833701</v>
      </c>
      <c r="M516" s="17"/>
      <c r="N516" s="17">
        <v>0.358344504327679</v>
      </c>
      <c r="O516" s="17">
        <v>0.34991422071247502</v>
      </c>
      <c r="P516" s="17">
        <v>0.36528961202471599</v>
      </c>
      <c r="Q516" s="17">
        <v>0.41086631015783898</v>
      </c>
      <c r="R516" s="17">
        <v>0.43963691724906001</v>
      </c>
      <c r="S516" s="17"/>
      <c r="T516" s="17">
        <v>0.39084919693282899</v>
      </c>
      <c r="U516" s="17">
        <v>0.32770325895005398</v>
      </c>
      <c r="V516" s="17">
        <v>0.42546344187773</v>
      </c>
      <c r="W516" s="17">
        <v>0.42686784868857602</v>
      </c>
      <c r="X516" s="17"/>
      <c r="Y516" s="17">
        <v>0.40152053929148701</v>
      </c>
      <c r="Z516" s="17">
        <v>0.47520841906739097</v>
      </c>
      <c r="AA516" s="17">
        <v>0.31574848656805699</v>
      </c>
      <c r="AB516" s="17">
        <v>0.449754824685904</v>
      </c>
      <c r="AC516" s="17">
        <v>0.406772989315345</v>
      </c>
      <c r="AD516" s="17">
        <v>0.31161967291502601</v>
      </c>
      <c r="AE516" s="17"/>
      <c r="AF516" s="17" t="s">
        <v>63</v>
      </c>
      <c r="AG516" s="17"/>
      <c r="AH516" s="17">
        <v>0.38703183393988699</v>
      </c>
      <c r="AI516" s="17"/>
      <c r="AJ516" s="17">
        <v>0.41973813334586202</v>
      </c>
      <c r="AK516" s="17">
        <v>0.39388956897518201</v>
      </c>
      <c r="AL516" s="17">
        <v>0.34288093601508401</v>
      </c>
      <c r="AM516" s="17">
        <v>0.41060387255112801</v>
      </c>
      <c r="AN516" s="17">
        <v>0.33259037594660901</v>
      </c>
      <c r="AO516" s="17">
        <v>0.33686819830673698</v>
      </c>
      <c r="AP516" s="17">
        <v>0.36764333316694697</v>
      </c>
      <c r="AQ516" s="17">
        <v>0.37636677932880602</v>
      </c>
    </row>
    <row r="517" spans="2:43" x14ac:dyDescent="0.35">
      <c r="B517" t="s">
        <v>238</v>
      </c>
      <c r="C517" s="17">
        <v>0.27079492142071598</v>
      </c>
      <c r="D517" s="17">
        <v>0.26011964770864798</v>
      </c>
      <c r="E517" s="17">
        <v>0.28273334123833899</v>
      </c>
      <c r="F517" s="17"/>
      <c r="G517" s="17">
        <v>0.206440286655344</v>
      </c>
      <c r="H517" s="17">
        <v>0.24876541960600301</v>
      </c>
      <c r="I517" s="17">
        <v>0.26085162480956398</v>
      </c>
      <c r="J517" s="17">
        <v>0.243090983537567</v>
      </c>
      <c r="K517" s="17">
        <v>0.32394403577213499</v>
      </c>
      <c r="L517" s="17">
        <v>0.30391429538814602</v>
      </c>
      <c r="M517" s="17"/>
      <c r="N517" s="17">
        <v>0.33022921263993799</v>
      </c>
      <c r="O517" s="17">
        <v>0.31997800349768502</v>
      </c>
      <c r="P517" s="17">
        <v>0.27057778979493702</v>
      </c>
      <c r="Q517" s="17">
        <v>0.25171552060146402</v>
      </c>
      <c r="R517" s="17">
        <v>0.17559350848973901</v>
      </c>
      <c r="S517" s="17"/>
      <c r="T517" s="17">
        <v>0.247267666271729</v>
      </c>
      <c r="U517" s="17">
        <v>0.33450692529871701</v>
      </c>
      <c r="V517" s="17">
        <v>0.238039039422656</v>
      </c>
      <c r="W517" s="17">
        <v>0.24433317319325901</v>
      </c>
      <c r="X517" s="17"/>
      <c r="Y517" s="17">
        <v>0.27599982211853502</v>
      </c>
      <c r="Z517" s="17">
        <v>0.229109220923149</v>
      </c>
      <c r="AA517" s="17">
        <v>0.30558083309683198</v>
      </c>
      <c r="AB517" s="17">
        <v>0.27419860986841799</v>
      </c>
      <c r="AC517" s="17">
        <v>0.177346662834065</v>
      </c>
      <c r="AD517" s="17">
        <v>0.150137483251186</v>
      </c>
      <c r="AE517" s="17"/>
      <c r="AF517" s="17" t="s">
        <v>63</v>
      </c>
      <c r="AG517" s="17"/>
      <c r="AH517" s="17">
        <v>0.26817876471829</v>
      </c>
      <c r="AI517" s="17"/>
      <c r="AJ517" s="17">
        <v>0.192021772421134</v>
      </c>
      <c r="AK517" s="17">
        <v>0.27673862542269501</v>
      </c>
      <c r="AL517" s="17">
        <v>0.27770024935458298</v>
      </c>
      <c r="AM517" s="17">
        <v>0.32955120136291699</v>
      </c>
      <c r="AN517" s="17">
        <v>0.36953893281835098</v>
      </c>
      <c r="AO517" s="17">
        <v>0.30808842726629398</v>
      </c>
      <c r="AP517" s="17">
        <v>0.28722536334939303</v>
      </c>
      <c r="AQ517" s="17">
        <v>0.229362103455866</v>
      </c>
    </row>
    <row r="518" spans="2:43" x14ac:dyDescent="0.35">
      <c r="B518" t="s">
        <v>239</v>
      </c>
      <c r="C518" s="17">
        <v>8.4113415137715503E-2</v>
      </c>
      <c r="D518" s="17">
        <v>9.4650443823464006E-2</v>
      </c>
      <c r="E518" s="17">
        <v>7.3941116205598498E-2</v>
      </c>
      <c r="F518" s="17"/>
      <c r="G518" s="17">
        <v>0.169340903353912</v>
      </c>
      <c r="H518" s="17">
        <v>4.8015237561263399E-2</v>
      </c>
      <c r="I518" s="17">
        <v>9.6311045760143502E-2</v>
      </c>
      <c r="J518" s="17">
        <v>7.0186264976270701E-2</v>
      </c>
      <c r="K518" s="17">
        <v>6.8581992844838194E-2</v>
      </c>
      <c r="L518" s="17">
        <v>8.5764082359456303E-2</v>
      </c>
      <c r="M518" s="17"/>
      <c r="N518" s="17">
        <v>2.2032915235844799E-2</v>
      </c>
      <c r="O518" s="17">
        <v>9.7309687752221999E-2</v>
      </c>
      <c r="P518" s="17">
        <v>7.8392258634597506E-2</v>
      </c>
      <c r="Q518" s="17">
        <v>0.10264369122099801</v>
      </c>
      <c r="R518" s="17">
        <v>3.7189121905669101E-2</v>
      </c>
      <c r="S518" s="17"/>
      <c r="T518" s="17">
        <v>7.9865541535106499E-2</v>
      </c>
      <c r="U518" s="17">
        <v>9.3659478708318394E-2</v>
      </c>
      <c r="V518" s="17">
        <v>8.0113710813012801E-2</v>
      </c>
      <c r="W518" s="17">
        <v>9.00111450637434E-2</v>
      </c>
      <c r="X518" s="17"/>
      <c r="Y518" s="17">
        <v>8.8158274826676E-2</v>
      </c>
      <c r="Z518" s="17">
        <v>8.79067416713777E-2</v>
      </c>
      <c r="AA518" s="17">
        <v>9.2665209840339394E-2</v>
      </c>
      <c r="AB518" s="17">
        <v>2.3642470741541299E-2</v>
      </c>
      <c r="AC518" s="17">
        <v>8.9482693112115097E-2</v>
      </c>
      <c r="AD518" s="17">
        <v>3.8239365004120299E-2</v>
      </c>
      <c r="AE518" s="17"/>
      <c r="AF518" s="17" t="s">
        <v>63</v>
      </c>
      <c r="AG518" s="17"/>
      <c r="AH518" s="17">
        <v>8.6555073404084595E-2</v>
      </c>
      <c r="AI518" s="17"/>
      <c r="AJ518" s="17">
        <v>0.10348093147878901</v>
      </c>
      <c r="AK518" s="17">
        <v>9.4245683919535597E-2</v>
      </c>
      <c r="AL518" s="17">
        <v>9.2708839380275507E-2</v>
      </c>
      <c r="AM518" s="17">
        <v>6.5549994067377798E-2</v>
      </c>
      <c r="AN518" s="17">
        <v>3.94303455498837E-2</v>
      </c>
      <c r="AO518" s="17">
        <v>9.6514008098271098E-2</v>
      </c>
      <c r="AP518" s="17">
        <v>8.7296528305407503E-2</v>
      </c>
      <c r="AQ518" s="17">
        <v>0</v>
      </c>
    </row>
    <row r="519" spans="2:43" x14ac:dyDescent="0.35">
      <c r="B519" t="s">
        <v>240</v>
      </c>
      <c r="C519" s="17">
        <v>9.5941682617907406E-2</v>
      </c>
      <c r="D519" s="17">
        <v>0.13066734971343399</v>
      </c>
      <c r="E519" s="17">
        <v>6.15867542816863E-2</v>
      </c>
      <c r="F519" s="17"/>
      <c r="G519" s="17">
        <v>5.6810284423829002E-2</v>
      </c>
      <c r="H519" s="17">
        <v>0.116456403108011</v>
      </c>
      <c r="I519" s="17">
        <v>9.3628612273131906E-2</v>
      </c>
      <c r="J519" s="17">
        <v>9.3981094128254103E-2</v>
      </c>
      <c r="K519" s="17">
        <v>9.5998097323080206E-2</v>
      </c>
      <c r="L519" s="17">
        <v>9.9705801806276806E-2</v>
      </c>
      <c r="M519" s="17"/>
      <c r="N519" s="17">
        <v>9.6729032066353804E-2</v>
      </c>
      <c r="O519" s="17">
        <v>0.10420144091877501</v>
      </c>
      <c r="P519" s="17">
        <v>9.7101466750349197E-2</v>
      </c>
      <c r="Q519" s="17">
        <v>8.9154378658041294E-2</v>
      </c>
      <c r="R519" s="17">
        <v>8.9891064532966594E-2</v>
      </c>
      <c r="S519" s="17"/>
      <c r="T519" s="17">
        <v>7.0279459949002102E-2</v>
      </c>
      <c r="U519" s="17">
        <v>0.105857054723049</v>
      </c>
      <c r="V519" s="17">
        <v>0.109352982596189</v>
      </c>
      <c r="W519" s="17">
        <v>8.6796721051132605E-2</v>
      </c>
      <c r="X519" s="17"/>
      <c r="Y519" s="17">
        <v>9.9081734480902101E-2</v>
      </c>
      <c r="Z519" s="17">
        <v>7.70580682770894E-2</v>
      </c>
      <c r="AA519" s="17">
        <v>0.10159210601148801</v>
      </c>
      <c r="AB519" s="17">
        <v>6.7640922006667006E-2</v>
      </c>
      <c r="AC519" s="17">
        <v>7.9134067705785599E-2</v>
      </c>
      <c r="AD519" s="17">
        <v>0.158845981772921</v>
      </c>
      <c r="AE519" s="17"/>
      <c r="AF519" s="17" t="s">
        <v>63</v>
      </c>
      <c r="AG519" s="17"/>
      <c r="AH519" s="17">
        <v>9.6751856329640298E-2</v>
      </c>
      <c r="AI519" s="17"/>
      <c r="AJ519" s="17">
        <v>9.0970667631717905E-2</v>
      </c>
      <c r="AK519" s="17">
        <v>0.101469766295102</v>
      </c>
      <c r="AL519" s="17">
        <v>0.105521457253427</v>
      </c>
      <c r="AM519" s="17">
        <v>7.0053441009964607E-2</v>
      </c>
      <c r="AN519" s="17">
        <v>6.1643893034996899E-2</v>
      </c>
      <c r="AO519" s="17">
        <v>9.85747241972528E-2</v>
      </c>
      <c r="AP519" s="17">
        <v>8.3529024480369404E-2</v>
      </c>
      <c r="AQ519" s="17">
        <v>0.194338073266456</v>
      </c>
    </row>
    <row r="520" spans="2:43" x14ac:dyDescent="0.35">
      <c r="B520" t="s">
        <v>60</v>
      </c>
      <c r="C520" s="17">
        <v>1.8357991575587498E-2</v>
      </c>
      <c r="D520" s="17">
        <v>2.2607214729358401E-2</v>
      </c>
      <c r="E520" s="17">
        <v>1.41844842098365E-2</v>
      </c>
      <c r="F520" s="17"/>
      <c r="G520" s="17">
        <v>3.50865171439005E-2</v>
      </c>
      <c r="H520" s="17">
        <v>1.08166616360592E-2</v>
      </c>
      <c r="I520" s="17">
        <v>1.06158617775911E-2</v>
      </c>
      <c r="J520" s="17">
        <v>2.5153955014350499E-2</v>
      </c>
      <c r="K520" s="17">
        <v>1.25384382187198E-2</v>
      </c>
      <c r="L520" s="17">
        <v>2.09280388978835E-2</v>
      </c>
      <c r="M520" s="17"/>
      <c r="N520" s="17">
        <v>9.6233843553205994E-2</v>
      </c>
      <c r="O520" s="17">
        <v>2.5699300176639399E-2</v>
      </c>
      <c r="P520" s="17">
        <v>0</v>
      </c>
      <c r="Q520" s="17">
        <v>6.5949993351258401E-3</v>
      </c>
      <c r="R520" s="17">
        <v>2.0646225524872001E-2</v>
      </c>
      <c r="S520" s="17"/>
      <c r="T520" s="17">
        <v>2.4549820852995299E-2</v>
      </c>
      <c r="U520" s="17">
        <v>1.9013268120169201E-2</v>
      </c>
      <c r="V520" s="17">
        <v>1.1527137360970101E-2</v>
      </c>
      <c r="W520" s="17">
        <v>1.01255610662152E-2</v>
      </c>
      <c r="X520" s="17"/>
      <c r="Y520" s="17">
        <v>1.0720966586052099E-2</v>
      </c>
      <c r="Z520" s="17">
        <v>8.2722039464781603E-3</v>
      </c>
      <c r="AA520" s="17">
        <v>1.9440627660410999E-2</v>
      </c>
      <c r="AB520" s="17">
        <v>3.29730296729134E-2</v>
      </c>
      <c r="AC520" s="17">
        <v>4.5635767317252801E-2</v>
      </c>
      <c r="AD520" s="17">
        <v>7.5373740127589794E-2</v>
      </c>
      <c r="AE520" s="17"/>
      <c r="AF520" s="17" t="s">
        <v>63</v>
      </c>
      <c r="AG520" s="17"/>
      <c r="AH520" s="17">
        <v>1.8354661851856299E-2</v>
      </c>
      <c r="AI520" s="17"/>
      <c r="AJ520" s="17">
        <v>3.14061670290464E-3</v>
      </c>
      <c r="AK520" s="17">
        <v>1.53217316016253E-2</v>
      </c>
      <c r="AL520" s="17">
        <v>4.3727457099555299E-2</v>
      </c>
      <c r="AM520" s="17">
        <v>2.3043756137855299E-2</v>
      </c>
      <c r="AN520" s="17">
        <v>0</v>
      </c>
      <c r="AO520" s="17">
        <v>5.0742151170352898E-2</v>
      </c>
      <c r="AP520" s="17">
        <v>0</v>
      </c>
      <c r="AQ520" s="17">
        <v>0</v>
      </c>
    </row>
    <row r="521" spans="2:43" x14ac:dyDescent="0.35">
      <c r="B521" t="s">
        <v>241</v>
      </c>
      <c r="C521" s="17">
        <v>0.53079198924807303</v>
      </c>
      <c r="D521" s="17">
        <v>0.491955344025096</v>
      </c>
      <c r="E521" s="17">
        <v>0.56755430406453999</v>
      </c>
      <c r="F521" s="17"/>
      <c r="G521" s="17">
        <v>0.53232200842301503</v>
      </c>
      <c r="H521" s="17">
        <v>0.57594627808866306</v>
      </c>
      <c r="I521" s="17">
        <v>0.53859285537956902</v>
      </c>
      <c r="J521" s="17">
        <v>0.56758770234355804</v>
      </c>
      <c r="K521" s="17">
        <v>0.49893743584122702</v>
      </c>
      <c r="L521" s="17">
        <v>0.489687781548237</v>
      </c>
      <c r="M521" s="17"/>
      <c r="N521" s="17">
        <v>0.45477499650465802</v>
      </c>
      <c r="O521" s="17">
        <v>0.452811567654678</v>
      </c>
      <c r="P521" s="17">
        <v>0.55392848482011603</v>
      </c>
      <c r="Q521" s="17">
        <v>0.54989141018437104</v>
      </c>
      <c r="R521" s="17">
        <v>0.67668007954675302</v>
      </c>
      <c r="S521" s="17"/>
      <c r="T521" s="17">
        <v>0.57803751139116699</v>
      </c>
      <c r="U521" s="17">
        <v>0.44696327314974699</v>
      </c>
      <c r="V521" s="17">
        <v>0.560967129807172</v>
      </c>
      <c r="W521" s="17">
        <v>0.56873339962564995</v>
      </c>
      <c r="X521" s="17"/>
      <c r="Y521" s="17">
        <v>0.52603920198783405</v>
      </c>
      <c r="Z521" s="17">
        <v>0.59765376518190605</v>
      </c>
      <c r="AA521" s="17">
        <v>0.48072122339092999</v>
      </c>
      <c r="AB521" s="17">
        <v>0.60154496771045995</v>
      </c>
      <c r="AC521" s="17">
        <v>0.60840080903078098</v>
      </c>
      <c r="AD521" s="17">
        <v>0.57740342984418302</v>
      </c>
      <c r="AE521" s="17"/>
      <c r="AF521" s="17" t="s">
        <v>63</v>
      </c>
      <c r="AG521" s="17"/>
      <c r="AH521" s="17">
        <v>0.530159643696128</v>
      </c>
      <c r="AI521" s="17"/>
      <c r="AJ521" s="17">
        <v>0.61038601176545404</v>
      </c>
      <c r="AK521" s="17">
        <v>0.51222419276104203</v>
      </c>
      <c r="AL521" s="17">
        <v>0.48034199691216001</v>
      </c>
      <c r="AM521" s="17">
        <v>0.51180160742188496</v>
      </c>
      <c r="AN521" s="17">
        <v>0.529386828596768</v>
      </c>
      <c r="AO521" s="17">
        <v>0.44608068926782901</v>
      </c>
      <c r="AP521" s="17">
        <v>0.54194908386482998</v>
      </c>
      <c r="AQ521" s="17">
        <v>0.57629982327767804</v>
      </c>
    </row>
    <row r="522" spans="2:43" x14ac:dyDescent="0.35">
      <c r="B522" t="s">
        <v>242</v>
      </c>
      <c r="C522" s="17">
        <v>-0.51243399767248599</v>
      </c>
      <c r="D522" s="17">
        <v>-0.46934812929573699</v>
      </c>
      <c r="E522" s="17">
        <v>-0.55336981985470302</v>
      </c>
      <c r="F522" s="17"/>
      <c r="G522" s="17">
        <v>-0.49723549127911398</v>
      </c>
      <c r="H522" s="17">
        <v>-0.56512961645260396</v>
      </c>
      <c r="I522" s="17">
        <v>-0.52797699360197803</v>
      </c>
      <c r="J522" s="17">
        <v>-0.54243374732920702</v>
      </c>
      <c r="K522" s="17">
        <v>-0.48639899762250699</v>
      </c>
      <c r="L522" s="17">
        <v>-0.46875974265035403</v>
      </c>
      <c r="M522" s="17"/>
      <c r="N522" s="17">
        <v>-0.358541152951452</v>
      </c>
      <c r="O522" s="17">
        <v>-0.42711226747803899</v>
      </c>
      <c r="P522" s="17">
        <v>-0.55392848482011603</v>
      </c>
      <c r="Q522" s="17">
        <v>-0.54329641084924496</v>
      </c>
      <c r="R522" s="17">
        <v>-0.65603385402188097</v>
      </c>
      <c r="S522" s="17"/>
      <c r="T522" s="17">
        <v>-0.55348769053817204</v>
      </c>
      <c r="U522" s="17">
        <v>-0.42795000502957697</v>
      </c>
      <c r="V522" s="17">
        <v>-0.54943999244620201</v>
      </c>
      <c r="W522" s="17">
        <v>-0.55860783855943497</v>
      </c>
      <c r="X522" s="17"/>
      <c r="Y522" s="17">
        <v>-0.51531823540178201</v>
      </c>
      <c r="Z522" s="17">
        <v>-0.58938156123542795</v>
      </c>
      <c r="AA522" s="17">
        <v>-0.46128059573051899</v>
      </c>
      <c r="AB522" s="17">
        <v>-0.56857193803754702</v>
      </c>
      <c r="AC522" s="17">
        <v>-0.56276504171352804</v>
      </c>
      <c r="AD522" s="17">
        <v>-0.50202968971659301</v>
      </c>
      <c r="AE522" s="17"/>
      <c r="AF522" s="17" t="s">
        <v>63</v>
      </c>
      <c r="AG522" s="17"/>
      <c r="AH522" s="17">
        <v>-0.51180498184427203</v>
      </c>
      <c r="AI522" s="17"/>
      <c r="AJ522" s="17">
        <v>-0.60724539506255004</v>
      </c>
      <c r="AK522" s="17">
        <v>-0.496902461159417</v>
      </c>
      <c r="AL522" s="17">
        <v>-0.43661453981260401</v>
      </c>
      <c r="AM522" s="17">
        <v>-0.48875785128402999</v>
      </c>
      <c r="AN522" s="17">
        <v>-0.529386828596768</v>
      </c>
      <c r="AO522" s="17">
        <v>-0.39533853809747599</v>
      </c>
      <c r="AP522" s="17">
        <v>-0.54194908386482998</v>
      </c>
      <c r="AQ522" s="17">
        <v>-0.57629982327767804</v>
      </c>
    </row>
    <row r="523" spans="2:43" x14ac:dyDescent="0.3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row>
    <row r="524" spans="2:43" x14ac:dyDescent="0.35">
      <c r="B524" s="6" t="s">
        <v>250</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row>
    <row r="525" spans="2:43" x14ac:dyDescent="0.35">
      <c r="B525" s="24" t="s">
        <v>65</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row>
    <row r="526" spans="2:43" x14ac:dyDescent="0.35">
      <c r="B526" t="s">
        <v>244</v>
      </c>
      <c r="C526" s="17">
        <v>0.246567702431952</v>
      </c>
      <c r="D526" s="17">
        <v>0.27551068491575498</v>
      </c>
      <c r="E526" s="17">
        <v>0.21714978257203901</v>
      </c>
      <c r="F526" s="17"/>
      <c r="G526" s="17">
        <v>0.43051385527456698</v>
      </c>
      <c r="H526" s="17">
        <v>0.29319994636962099</v>
      </c>
      <c r="I526" s="17">
        <v>0.29007128688443701</v>
      </c>
      <c r="J526" s="17">
        <v>0.199357052021154</v>
      </c>
      <c r="K526" s="17">
        <v>0.22583192976675101</v>
      </c>
      <c r="L526" s="17">
        <v>0.15692325969469301</v>
      </c>
      <c r="M526" s="17"/>
      <c r="N526" s="17">
        <v>0.27039678839807801</v>
      </c>
      <c r="O526" s="17">
        <v>0.22110938047668699</v>
      </c>
      <c r="P526" s="17">
        <v>0.271172890273572</v>
      </c>
      <c r="Q526" s="17">
        <v>0.24743242958439199</v>
      </c>
      <c r="R526" s="17">
        <v>0.27264200727999599</v>
      </c>
      <c r="S526" s="17"/>
      <c r="T526" s="17">
        <v>0.21653631081823899</v>
      </c>
      <c r="U526" s="17">
        <v>0.22205371424818501</v>
      </c>
      <c r="V526" s="17">
        <v>0.28791209194962197</v>
      </c>
      <c r="W526" s="17">
        <v>0.30472195174283701</v>
      </c>
      <c r="X526" s="17"/>
      <c r="Y526" s="17">
        <v>0.28705115987850699</v>
      </c>
      <c r="Z526" s="17">
        <v>0.29983325944040701</v>
      </c>
      <c r="AA526" s="17">
        <v>0.15788208396481401</v>
      </c>
      <c r="AB526" s="17">
        <v>0.25493068546383102</v>
      </c>
      <c r="AC526" s="17">
        <v>0.26499199241646798</v>
      </c>
      <c r="AD526" s="17">
        <v>0.19437524031410799</v>
      </c>
      <c r="AE526" s="17"/>
      <c r="AF526" s="17" t="s">
        <v>63</v>
      </c>
      <c r="AG526" s="17"/>
      <c r="AH526" s="17">
        <v>0.25269491910240799</v>
      </c>
      <c r="AI526" s="17"/>
      <c r="AJ526" s="17">
        <v>0.20979903182943699</v>
      </c>
      <c r="AK526" s="17">
        <v>0.22026783266491101</v>
      </c>
      <c r="AL526" s="17">
        <v>0.24936623676733499</v>
      </c>
      <c r="AM526" s="17">
        <v>0.33137540166093798</v>
      </c>
      <c r="AN526" s="17">
        <v>0.16074797716258901</v>
      </c>
      <c r="AO526" s="17">
        <v>0.27559572248132003</v>
      </c>
      <c r="AP526" s="17">
        <v>0.27764779741534501</v>
      </c>
      <c r="AQ526" s="17">
        <v>0.19019977700840299</v>
      </c>
    </row>
    <row r="527" spans="2:43" x14ac:dyDescent="0.35">
      <c r="B527" t="s">
        <v>245</v>
      </c>
      <c r="C527" s="17">
        <v>0.16947953164867699</v>
      </c>
      <c r="D527" s="17">
        <v>0.16754420786657201</v>
      </c>
      <c r="E527" s="17">
        <v>0.17219594332352101</v>
      </c>
      <c r="F527" s="17"/>
      <c r="G527" s="17">
        <v>0.34016898715925198</v>
      </c>
      <c r="H527" s="17">
        <v>0.25931282670662698</v>
      </c>
      <c r="I527" s="17">
        <v>0.185009407963799</v>
      </c>
      <c r="J527" s="17">
        <v>0.16047787094415999</v>
      </c>
      <c r="K527" s="17">
        <v>9.8517974795696003E-2</v>
      </c>
      <c r="L527" s="17">
        <v>7.7664276443700803E-2</v>
      </c>
      <c r="M527" s="17"/>
      <c r="N527" s="17">
        <v>7.2726628467943505E-2</v>
      </c>
      <c r="O527" s="17">
        <v>0.18675597750560899</v>
      </c>
      <c r="P527" s="17">
        <v>0.14769752348988699</v>
      </c>
      <c r="Q527" s="17">
        <v>0.17347406808052199</v>
      </c>
      <c r="R527" s="17">
        <v>0.16507590261313901</v>
      </c>
      <c r="S527" s="17"/>
      <c r="T527" s="17">
        <v>0.223837399911957</v>
      </c>
      <c r="U527" s="17">
        <v>0.14705048340368901</v>
      </c>
      <c r="V527" s="17">
        <v>0.18739558653362001</v>
      </c>
      <c r="W527" s="17">
        <v>0.123188405556939</v>
      </c>
      <c r="X527" s="17"/>
      <c r="Y527" s="17">
        <v>0.183283840758691</v>
      </c>
      <c r="Z527" s="17">
        <v>0.20530811408107499</v>
      </c>
      <c r="AA527" s="17">
        <v>7.8587395317895894E-2</v>
      </c>
      <c r="AB527" s="17">
        <v>0.23226432473283601</v>
      </c>
      <c r="AC527" s="17">
        <v>0.30629227347857202</v>
      </c>
      <c r="AD527" s="17">
        <v>0.23484730074691301</v>
      </c>
      <c r="AE527" s="17"/>
      <c r="AF527" s="17" t="s">
        <v>63</v>
      </c>
      <c r="AG527" s="17"/>
      <c r="AH527" s="17">
        <v>0.17313551887033399</v>
      </c>
      <c r="AI527" s="17"/>
      <c r="AJ527" s="17">
        <v>0.169599560210482</v>
      </c>
      <c r="AK527" s="17">
        <v>0.17893625576165501</v>
      </c>
      <c r="AL527" s="17">
        <v>0.19554888543239601</v>
      </c>
      <c r="AM527" s="17">
        <v>0.16225747127378101</v>
      </c>
      <c r="AN527" s="17">
        <v>0.150021482988143</v>
      </c>
      <c r="AO527" s="17">
        <v>0.16660423337288299</v>
      </c>
      <c r="AP527" s="17">
        <v>8.6327289861199294E-2</v>
      </c>
      <c r="AQ527" s="17">
        <v>0.23539987442490401</v>
      </c>
    </row>
    <row r="528" spans="2:43" x14ac:dyDescent="0.35">
      <c r="B528" t="s">
        <v>60</v>
      </c>
      <c r="C528" s="17">
        <v>0.14509660891749199</v>
      </c>
      <c r="D528" s="17">
        <v>0.128822722110599</v>
      </c>
      <c r="E528" s="17">
        <v>0.16206835703737299</v>
      </c>
      <c r="F528" s="17"/>
      <c r="G528" s="17">
        <v>7.8062025461348702E-2</v>
      </c>
      <c r="H528" s="17">
        <v>0.138611865431539</v>
      </c>
      <c r="I528" s="17">
        <v>0.13654394621264099</v>
      </c>
      <c r="J528" s="17">
        <v>0.162222742336874</v>
      </c>
      <c r="K528" s="17">
        <v>0.14015949633269001</v>
      </c>
      <c r="L528" s="17">
        <v>0.17324945158906799</v>
      </c>
      <c r="M528" s="17"/>
      <c r="N528" s="17">
        <v>0.27176872551912701</v>
      </c>
      <c r="O528" s="17">
        <v>0.14918072784268699</v>
      </c>
      <c r="P528" s="17">
        <v>0.163185025667061</v>
      </c>
      <c r="Q528" s="17">
        <v>0.14150108245575899</v>
      </c>
      <c r="R528" s="17">
        <v>9.6585678133664907E-2</v>
      </c>
      <c r="S528" s="17"/>
      <c r="T528" s="17">
        <v>0.13828464041055899</v>
      </c>
      <c r="U528" s="17">
        <v>0.18578966449961701</v>
      </c>
      <c r="V528" s="17">
        <v>0.120617440764892</v>
      </c>
      <c r="W528" s="17">
        <v>9.3311591058621898E-2</v>
      </c>
      <c r="X528" s="17"/>
      <c r="Y528" s="17">
        <v>0.12738846178320101</v>
      </c>
      <c r="Z528" s="17">
        <v>0.20845074385453999</v>
      </c>
      <c r="AA528" s="17">
        <v>0.15315641365510699</v>
      </c>
      <c r="AB528" s="17">
        <v>0.14830361465400299</v>
      </c>
      <c r="AC528" s="17">
        <v>0.10686825441454501</v>
      </c>
      <c r="AD528" s="17">
        <v>0.184074783169204</v>
      </c>
      <c r="AE528" s="17"/>
      <c r="AF528" s="17" t="s">
        <v>63</v>
      </c>
      <c r="AG528" s="17"/>
      <c r="AH528" s="17">
        <v>0.14067846345500001</v>
      </c>
      <c r="AI528" s="17"/>
      <c r="AJ528" s="17">
        <v>8.5774332354917895E-2</v>
      </c>
      <c r="AK528" s="17">
        <v>0.143738633626772</v>
      </c>
      <c r="AL528" s="17">
        <v>0.175654601149455</v>
      </c>
      <c r="AM528" s="17">
        <v>0.143095581336632</v>
      </c>
      <c r="AN528" s="17">
        <v>0.16511393501973701</v>
      </c>
      <c r="AO528" s="17">
        <v>0.18116792549795599</v>
      </c>
      <c r="AP528" s="17">
        <v>0.156632757753769</v>
      </c>
      <c r="AQ528" s="17">
        <v>0.24189925962889899</v>
      </c>
    </row>
    <row r="529" spans="2:43" x14ac:dyDescent="0.35">
      <c r="B529" t="s">
        <v>246</v>
      </c>
      <c r="C529" s="17">
        <v>0.12530469410773701</v>
      </c>
      <c r="D529" s="17">
        <v>0.14292406543069999</v>
      </c>
      <c r="E529" s="17">
        <v>0.10667685715183201</v>
      </c>
      <c r="F529" s="17"/>
      <c r="G529" s="17">
        <v>0.18121265436855699</v>
      </c>
      <c r="H529" s="17">
        <v>0.169980447415012</v>
      </c>
      <c r="I529" s="17">
        <v>0.11727969803631599</v>
      </c>
      <c r="J529" s="17">
        <v>0.12573959863641801</v>
      </c>
      <c r="K529" s="17">
        <v>0.11270905682917599</v>
      </c>
      <c r="L529" s="17">
        <v>8.4577869225377994E-2</v>
      </c>
      <c r="M529" s="17"/>
      <c r="N529" s="17">
        <v>0.14066372687529</v>
      </c>
      <c r="O529" s="17">
        <v>0.114274385151777</v>
      </c>
      <c r="P529" s="17">
        <v>7.9047738072240498E-2</v>
      </c>
      <c r="Q529" s="17">
        <v>0.132901125638659</v>
      </c>
      <c r="R529" s="17">
        <v>0.170963225012945</v>
      </c>
      <c r="S529" s="17"/>
      <c r="T529" s="17">
        <v>0.112026104797395</v>
      </c>
      <c r="U529" s="17">
        <v>0.129416683608436</v>
      </c>
      <c r="V529" s="17">
        <v>0.14959849494449901</v>
      </c>
      <c r="W529" s="17">
        <v>0.13158542751509</v>
      </c>
      <c r="X529" s="17"/>
      <c r="Y529" s="17">
        <v>0.15674700003858</v>
      </c>
      <c r="Z529" s="17">
        <v>0.14853381545564201</v>
      </c>
      <c r="AA529" s="17">
        <v>7.3057042276123002E-2</v>
      </c>
      <c r="AB529" s="17">
        <v>9.8577713157798605E-2</v>
      </c>
      <c r="AC529" s="17">
        <v>0.123894271001836</v>
      </c>
      <c r="AD529" s="17">
        <v>0.121691181975509</v>
      </c>
      <c r="AE529" s="17"/>
      <c r="AF529" s="17" t="s">
        <v>63</v>
      </c>
      <c r="AG529" s="17"/>
      <c r="AH529" s="17">
        <v>0.129755593361361</v>
      </c>
      <c r="AI529" s="17"/>
      <c r="AJ529" s="17">
        <v>0.13248971322313099</v>
      </c>
      <c r="AK529" s="17">
        <v>0.158169167213003</v>
      </c>
      <c r="AL529" s="17">
        <v>0.111712630748686</v>
      </c>
      <c r="AM529" s="17">
        <v>0.13059938641135599</v>
      </c>
      <c r="AN529" s="17">
        <v>5.7023946081843503E-2</v>
      </c>
      <c r="AO529" s="17">
        <v>0.100856118754081</v>
      </c>
      <c r="AP529" s="17">
        <v>8.3803365063433402E-2</v>
      </c>
      <c r="AQ529" s="17">
        <v>0.143214724564874</v>
      </c>
    </row>
    <row r="530" spans="2:43" x14ac:dyDescent="0.35">
      <c r="B530" t="s">
        <v>247</v>
      </c>
      <c r="C530" s="17">
        <v>0.123543393630362</v>
      </c>
      <c r="D530" s="17">
        <v>0.122395961663032</v>
      </c>
      <c r="E530" s="17">
        <v>0.12376965592691599</v>
      </c>
      <c r="F530" s="17"/>
      <c r="G530" s="17">
        <v>0.24269902261905901</v>
      </c>
      <c r="H530" s="17">
        <v>0.16903253307128799</v>
      </c>
      <c r="I530" s="17">
        <v>9.4737003672147893E-2</v>
      </c>
      <c r="J530" s="17">
        <v>0.12668780494409801</v>
      </c>
      <c r="K530" s="17">
        <v>7.8257763201882602E-2</v>
      </c>
      <c r="L530" s="17">
        <v>8.7512317721559693E-2</v>
      </c>
      <c r="M530" s="17"/>
      <c r="N530" s="17">
        <v>0.14235437017226099</v>
      </c>
      <c r="O530" s="17">
        <v>9.9844839105736605E-2</v>
      </c>
      <c r="P530" s="17">
        <v>0.102423839600567</v>
      </c>
      <c r="Q530" s="17">
        <v>0.120096693558603</v>
      </c>
      <c r="R530" s="17">
        <v>0.199061830138863</v>
      </c>
      <c r="S530" s="17"/>
      <c r="T530" s="17">
        <v>0.16553768491190299</v>
      </c>
      <c r="U530" s="17">
        <v>0.109005334221445</v>
      </c>
      <c r="V530" s="17">
        <v>0.13617656066600201</v>
      </c>
      <c r="W530" s="17">
        <v>0.112363641281575</v>
      </c>
      <c r="X530" s="17"/>
      <c r="Y530" s="17">
        <v>0.13148503858652599</v>
      </c>
      <c r="Z530" s="17">
        <v>0.198669836757775</v>
      </c>
      <c r="AA530" s="17">
        <v>7.4484089119181904E-2</v>
      </c>
      <c r="AB530" s="17">
        <v>9.2422931762494304E-2</v>
      </c>
      <c r="AC530" s="17">
        <v>0.160936213157577</v>
      </c>
      <c r="AD530" s="17">
        <v>0.19142598833390301</v>
      </c>
      <c r="AE530" s="17"/>
      <c r="AF530" s="17" t="s">
        <v>63</v>
      </c>
      <c r="AG530" s="17"/>
      <c r="AH530" s="17">
        <v>0.122412691873982</v>
      </c>
      <c r="AI530" s="17"/>
      <c r="AJ530" s="17">
        <v>0.17784435825372599</v>
      </c>
      <c r="AK530" s="17">
        <v>0.13935680217828</v>
      </c>
      <c r="AL530" s="17">
        <v>0.109071499738342</v>
      </c>
      <c r="AM530" s="17">
        <v>9.0015442343190297E-2</v>
      </c>
      <c r="AN530" s="17">
        <v>4.4463747018087203E-2</v>
      </c>
      <c r="AO530" s="17">
        <v>9.6825175360006094E-2</v>
      </c>
      <c r="AP530" s="17">
        <v>4.7950704194821503E-2</v>
      </c>
      <c r="AQ530" s="17">
        <v>0.19520100885140801</v>
      </c>
    </row>
    <row r="531" spans="2:43" x14ac:dyDescent="0.35">
      <c r="B531" t="s">
        <v>248</v>
      </c>
      <c r="C531" s="17">
        <v>0.110309067703317</v>
      </c>
      <c r="D531" s="17">
        <v>0.113508998149339</v>
      </c>
      <c r="E531" s="17">
        <v>0.10760863065059501</v>
      </c>
      <c r="F531" s="17"/>
      <c r="G531" s="17">
        <v>0.126284279888222</v>
      </c>
      <c r="H531" s="17">
        <v>0.148309562170891</v>
      </c>
      <c r="I531" s="17">
        <v>0.105686219532917</v>
      </c>
      <c r="J531" s="17">
        <v>9.3977631859980995E-2</v>
      </c>
      <c r="K531" s="17">
        <v>0.102408820236946</v>
      </c>
      <c r="L531" s="17">
        <v>9.5419119704936106E-2</v>
      </c>
      <c r="M531" s="17"/>
      <c r="N531" s="17">
        <v>8.1149497292977393E-2</v>
      </c>
      <c r="O531" s="17">
        <v>0.121893234248803</v>
      </c>
      <c r="P531" s="17">
        <v>8.62443502016563E-2</v>
      </c>
      <c r="Q531" s="17">
        <v>0.10446547737480601</v>
      </c>
      <c r="R531" s="17">
        <v>0.123313038329304</v>
      </c>
      <c r="S531" s="17"/>
      <c r="T531" s="17">
        <v>0.121669605821036</v>
      </c>
      <c r="U531" s="17">
        <v>9.7214371364801794E-2</v>
      </c>
      <c r="V531" s="17">
        <v>0.119646559649409</v>
      </c>
      <c r="W531" s="17">
        <v>0.13330559688937699</v>
      </c>
      <c r="X531" s="17"/>
      <c r="Y531" s="17">
        <v>0.12896916015488999</v>
      </c>
      <c r="Z531" s="17">
        <v>0.124057957504558</v>
      </c>
      <c r="AA531" s="17">
        <v>9.0142083431693304E-2</v>
      </c>
      <c r="AB531" s="17">
        <v>6.7362844979599407E-2</v>
      </c>
      <c r="AC531" s="17">
        <v>7.8935208657722702E-2</v>
      </c>
      <c r="AD531" s="17">
        <v>0.155957776481087</v>
      </c>
      <c r="AE531" s="17"/>
      <c r="AF531" s="17" t="s">
        <v>63</v>
      </c>
      <c r="AG531" s="17"/>
      <c r="AH531" s="17">
        <v>0.11305836191600099</v>
      </c>
      <c r="AI531" s="17"/>
      <c r="AJ531" s="17">
        <v>0.113305956286037</v>
      </c>
      <c r="AK531" s="17">
        <v>0.11245518516533901</v>
      </c>
      <c r="AL531" s="17">
        <v>0.13693673042211299</v>
      </c>
      <c r="AM531" s="17">
        <v>0.104112788716823</v>
      </c>
      <c r="AN531" s="17">
        <v>6.7507160469643501E-2</v>
      </c>
      <c r="AO531" s="17">
        <v>9.43761717282499E-2</v>
      </c>
      <c r="AP531" s="17">
        <v>0.102174643645125</v>
      </c>
      <c r="AQ531" s="17">
        <v>0.100648880587226</v>
      </c>
    </row>
    <row r="532" spans="2:43" x14ac:dyDescent="0.35">
      <c r="B532" t="s">
        <v>249</v>
      </c>
      <c r="C532" s="17">
        <v>5.7898682139742398E-2</v>
      </c>
      <c r="D532" s="17">
        <v>6.0097358519876402E-2</v>
      </c>
      <c r="E532" s="17">
        <v>5.4413168709086301E-2</v>
      </c>
      <c r="F532" s="17"/>
      <c r="G532" s="17">
        <v>0.109901117221519</v>
      </c>
      <c r="H532" s="17">
        <v>9.8980251571204506E-2</v>
      </c>
      <c r="I532" s="17">
        <v>5.6840620659064402E-2</v>
      </c>
      <c r="J532" s="17">
        <v>5.2055409971705401E-2</v>
      </c>
      <c r="K532" s="17">
        <v>2.34909693572673E-2</v>
      </c>
      <c r="L532" s="17">
        <v>3.3338968225160803E-2</v>
      </c>
      <c r="M532" s="17"/>
      <c r="N532" s="17">
        <v>6.5213893386631902E-2</v>
      </c>
      <c r="O532" s="17">
        <v>5.4747625132051898E-2</v>
      </c>
      <c r="P532" s="17">
        <v>6.2644245686184E-2</v>
      </c>
      <c r="Q532" s="17">
        <v>4.45271208360144E-2</v>
      </c>
      <c r="R532" s="17">
        <v>8.6720258742313205E-2</v>
      </c>
      <c r="S532" s="17"/>
      <c r="T532" s="17">
        <v>7.0366043444677798E-2</v>
      </c>
      <c r="U532" s="17">
        <v>5.9846509053130797E-2</v>
      </c>
      <c r="V532" s="17">
        <v>5.81137358001938E-2</v>
      </c>
      <c r="W532" s="17">
        <v>5.6489357338559198E-2</v>
      </c>
      <c r="X532" s="17"/>
      <c r="Y532" s="17">
        <v>7.9810633206119197E-2</v>
      </c>
      <c r="Z532" s="17">
        <v>5.5388614742248099E-2</v>
      </c>
      <c r="AA532" s="17">
        <v>3.3965395157180701E-2</v>
      </c>
      <c r="AB532" s="17">
        <v>1.33738129461617E-2</v>
      </c>
      <c r="AC532" s="17">
        <v>7.2602713499567997E-2</v>
      </c>
      <c r="AD532" s="17">
        <v>0</v>
      </c>
      <c r="AE532" s="17"/>
      <c r="AF532" s="17" t="s">
        <v>63</v>
      </c>
      <c r="AG532" s="17"/>
      <c r="AH532" s="17">
        <v>5.8462083749356603E-2</v>
      </c>
      <c r="AI532" s="17"/>
      <c r="AJ532" s="17">
        <v>9.30347452008293E-2</v>
      </c>
      <c r="AK532" s="17">
        <v>3.7676542605792798E-2</v>
      </c>
      <c r="AL532" s="17">
        <v>6.0531805234096799E-2</v>
      </c>
      <c r="AM532" s="17">
        <v>4.3726345346388799E-2</v>
      </c>
      <c r="AN532" s="17">
        <v>2.46148467992078E-2</v>
      </c>
      <c r="AO532" s="17">
        <v>7.6985902852145405E-2</v>
      </c>
      <c r="AP532" s="17">
        <v>3.7845900719070499E-2</v>
      </c>
      <c r="AQ532" s="17">
        <v>4.4717205658008102E-2</v>
      </c>
    </row>
    <row r="533" spans="2:43" x14ac:dyDescent="0.35">
      <c r="B533" t="s">
        <v>82</v>
      </c>
      <c r="C533" s="17">
        <v>0.43524775276055699</v>
      </c>
      <c r="D533" s="17">
        <v>0.41075677474646999</v>
      </c>
      <c r="E533" s="17">
        <v>0.46023562896157</v>
      </c>
      <c r="F533" s="17"/>
      <c r="G533" s="17">
        <v>0.20722399783338699</v>
      </c>
      <c r="H533" s="17">
        <v>0.31219156163199602</v>
      </c>
      <c r="I533" s="17">
        <v>0.40657728904498103</v>
      </c>
      <c r="J533" s="17">
        <v>0.44618483986117302</v>
      </c>
      <c r="K533" s="17">
        <v>0.53428693823180595</v>
      </c>
      <c r="L533" s="17">
        <v>0.56313631051429203</v>
      </c>
      <c r="M533" s="17"/>
      <c r="N533" s="17">
        <v>0.39045764363726798</v>
      </c>
      <c r="O533" s="17">
        <v>0.44289460061559099</v>
      </c>
      <c r="P533" s="17">
        <v>0.431124786904376</v>
      </c>
      <c r="Q533" s="17">
        <v>0.44861975824419897</v>
      </c>
      <c r="R533" s="17">
        <v>0.40809617954990401</v>
      </c>
      <c r="S533" s="17"/>
      <c r="T533" s="17">
        <v>0.443627448781303</v>
      </c>
      <c r="U533" s="17">
        <v>0.42889618294870901</v>
      </c>
      <c r="V533" s="17">
        <v>0.41238449397587601</v>
      </c>
      <c r="W533" s="17">
        <v>0.43280382976779402</v>
      </c>
      <c r="X533" s="17"/>
      <c r="Y533" s="17">
        <v>0.38478338698459502</v>
      </c>
      <c r="Z533" s="17">
        <v>0.32727482930950003</v>
      </c>
      <c r="AA533" s="17">
        <v>0.58969065096294804</v>
      </c>
      <c r="AB533" s="17">
        <v>0.40917782353837601</v>
      </c>
      <c r="AC533" s="17">
        <v>0.32593045535989101</v>
      </c>
      <c r="AD533" s="17">
        <v>0.50839385774528401</v>
      </c>
      <c r="AE533" s="17"/>
      <c r="AF533" s="17" t="s">
        <v>63</v>
      </c>
      <c r="AG533" s="17"/>
      <c r="AH533" s="17">
        <v>0.43334911348340499</v>
      </c>
      <c r="AI533" s="17"/>
      <c r="AJ533" s="17">
        <v>0.45720615965733902</v>
      </c>
      <c r="AK533" s="17">
        <v>0.45117254064493501</v>
      </c>
      <c r="AL533" s="17">
        <v>0.39403665996813803</v>
      </c>
      <c r="AM533" s="17">
        <v>0.39970494861939798</v>
      </c>
      <c r="AN533" s="17">
        <v>0.52797577489297798</v>
      </c>
      <c r="AO533" s="17">
        <v>0.37489612062020999</v>
      </c>
      <c r="AP533" s="17">
        <v>0.50324435698585301</v>
      </c>
      <c r="AQ533" s="17">
        <v>0.43078299112086799</v>
      </c>
    </row>
    <row r="534" spans="2:43"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row>
    <row r="535" spans="2:43" x14ac:dyDescent="0.35">
      <c r="B535" s="6" t="s">
        <v>258</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row>
    <row r="536" spans="2:43" x14ac:dyDescent="0.35">
      <c r="B536" s="24" t="s">
        <v>65</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row>
    <row r="537" spans="2:43" x14ac:dyDescent="0.35">
      <c r="B537" t="s">
        <v>251</v>
      </c>
      <c r="C537" s="17">
        <v>0.109862334070067</v>
      </c>
      <c r="D537" s="17">
        <v>0.11082203493090099</v>
      </c>
      <c r="E537" s="17">
        <v>0.107856570752139</v>
      </c>
      <c r="F537" s="17"/>
      <c r="G537" s="17">
        <v>0.21107091821170501</v>
      </c>
      <c r="H537" s="17">
        <v>0.15964132619673299</v>
      </c>
      <c r="I537" s="17">
        <v>0.10020986729670101</v>
      </c>
      <c r="J537" s="17">
        <v>0.100328046837239</v>
      </c>
      <c r="K537" s="17">
        <v>8.1168208878882306E-2</v>
      </c>
      <c r="L537" s="17">
        <v>6.4384427709001699E-2</v>
      </c>
      <c r="M537" s="17"/>
      <c r="N537" s="17">
        <v>0.113234328231615</v>
      </c>
      <c r="O537" s="17">
        <v>9.4188362290871297E-2</v>
      </c>
      <c r="P537" s="17">
        <v>0.134661419477211</v>
      </c>
      <c r="Q537" s="17">
        <v>7.7069972699129602E-2</v>
      </c>
      <c r="R537" s="17">
        <v>0.19153395963818601</v>
      </c>
      <c r="S537" s="17"/>
      <c r="T537" s="17">
        <v>0.12685311867424801</v>
      </c>
      <c r="U537" s="17">
        <v>7.7701165425867497E-2</v>
      </c>
      <c r="V537" s="17">
        <v>0.12590007225293201</v>
      </c>
      <c r="W537" s="17">
        <v>0.112288380150287</v>
      </c>
      <c r="X537" s="17"/>
      <c r="Y537" s="17">
        <v>0.12433283899699001</v>
      </c>
      <c r="Z537" s="17">
        <v>0.12002241701584999</v>
      </c>
      <c r="AA537" s="17">
        <v>5.7611465130809898E-2</v>
      </c>
      <c r="AB537" s="17">
        <v>0.105808968015753</v>
      </c>
      <c r="AC537" s="17">
        <v>0.193398997197888</v>
      </c>
      <c r="AD537" s="17">
        <v>0.154485470045195</v>
      </c>
      <c r="AE537" s="17"/>
      <c r="AF537" s="17" t="s">
        <v>63</v>
      </c>
      <c r="AG537" s="17"/>
      <c r="AH537" s="17">
        <v>0.11042297983876199</v>
      </c>
      <c r="AI537" s="17"/>
      <c r="AJ537" s="17">
        <v>0.17949953901742599</v>
      </c>
      <c r="AK537" s="17">
        <v>7.2474753239163206E-2</v>
      </c>
      <c r="AL537" s="17">
        <v>5.8085094073843997E-2</v>
      </c>
      <c r="AM537" s="17">
        <v>7.6743131659375893E-2</v>
      </c>
      <c r="AN537" s="17">
        <v>0.14181873105552401</v>
      </c>
      <c r="AO537" s="17">
        <v>0.13015170539596799</v>
      </c>
      <c r="AP537" s="17">
        <v>0.116246721596241</v>
      </c>
      <c r="AQ537" s="17">
        <v>0.13869638448036201</v>
      </c>
    </row>
    <row r="538" spans="2:43" x14ac:dyDescent="0.35">
      <c r="B538" t="s">
        <v>252</v>
      </c>
      <c r="C538" s="17">
        <v>0.34699895359036798</v>
      </c>
      <c r="D538" s="17">
        <v>0.34987592426299102</v>
      </c>
      <c r="E538" s="17">
        <v>0.34415959941240698</v>
      </c>
      <c r="F538" s="17"/>
      <c r="G538" s="17">
        <v>0.46193214375477398</v>
      </c>
      <c r="H538" s="17">
        <v>0.39956789097926698</v>
      </c>
      <c r="I538" s="17">
        <v>0.35727790753821498</v>
      </c>
      <c r="J538" s="17">
        <v>0.33390311775536102</v>
      </c>
      <c r="K538" s="17">
        <v>0.31176040056201698</v>
      </c>
      <c r="L538" s="17">
        <v>0.28790009681692003</v>
      </c>
      <c r="M538" s="17"/>
      <c r="N538" s="17">
        <v>0.31250903864945201</v>
      </c>
      <c r="O538" s="17">
        <v>0.33144499387832899</v>
      </c>
      <c r="P538" s="17">
        <v>0.34644843013996601</v>
      </c>
      <c r="Q538" s="17">
        <v>0.35541439646266398</v>
      </c>
      <c r="R538" s="17">
        <v>0.37753895021768002</v>
      </c>
      <c r="S538" s="17"/>
      <c r="T538" s="17">
        <v>0.30578343516248002</v>
      </c>
      <c r="U538" s="17">
        <v>0.36651031833650199</v>
      </c>
      <c r="V538" s="17">
        <v>0.37228380512728498</v>
      </c>
      <c r="W538" s="17">
        <v>0.35204405626136198</v>
      </c>
      <c r="X538" s="17"/>
      <c r="Y538" s="17">
        <v>0.365971417789278</v>
      </c>
      <c r="Z538" s="17">
        <v>0.357706898557273</v>
      </c>
      <c r="AA538" s="17">
        <v>0.291555045632725</v>
      </c>
      <c r="AB538" s="17">
        <v>0.39068226527476602</v>
      </c>
      <c r="AC538" s="17">
        <v>0.44476281420893199</v>
      </c>
      <c r="AD538" s="17">
        <v>0.17788161958661899</v>
      </c>
      <c r="AE538" s="17"/>
      <c r="AF538" s="17" t="s">
        <v>63</v>
      </c>
      <c r="AG538" s="17"/>
      <c r="AH538" s="17">
        <v>0.353049827830339</v>
      </c>
      <c r="AI538" s="17"/>
      <c r="AJ538" s="17">
        <v>0.30933992488679002</v>
      </c>
      <c r="AK538" s="17">
        <v>0.36039128334352799</v>
      </c>
      <c r="AL538" s="17">
        <v>0.37522720337005</v>
      </c>
      <c r="AM538" s="17">
        <v>0.36915904020816998</v>
      </c>
      <c r="AN538" s="17">
        <v>0.29371480604306899</v>
      </c>
      <c r="AO538" s="17">
        <v>0.38005420014070601</v>
      </c>
      <c r="AP538" s="17">
        <v>0.326000061161692</v>
      </c>
      <c r="AQ538" s="17">
        <v>0.327061013936921</v>
      </c>
    </row>
    <row r="539" spans="2:43" x14ac:dyDescent="0.35">
      <c r="B539" t="s">
        <v>253</v>
      </c>
      <c r="C539" s="17">
        <v>0.29518350985460401</v>
      </c>
      <c r="D539" s="17">
        <v>0.30296675509464799</v>
      </c>
      <c r="E539" s="17">
        <v>0.288738447584798</v>
      </c>
      <c r="F539" s="17"/>
      <c r="G539" s="17">
        <v>0.18446496373364701</v>
      </c>
      <c r="H539" s="17">
        <v>0.27596589624631002</v>
      </c>
      <c r="I539" s="17">
        <v>0.30416933870109403</v>
      </c>
      <c r="J539" s="17">
        <v>0.315458282269168</v>
      </c>
      <c r="K539" s="17">
        <v>0.32158680161289299</v>
      </c>
      <c r="L539" s="17">
        <v>0.31835104692752397</v>
      </c>
      <c r="M539" s="17"/>
      <c r="N539" s="17">
        <v>0.313973262861175</v>
      </c>
      <c r="O539" s="17">
        <v>0.30928080343484798</v>
      </c>
      <c r="P539" s="17">
        <v>0.26043941330180997</v>
      </c>
      <c r="Q539" s="17">
        <v>0.312653294496608</v>
      </c>
      <c r="R539" s="17">
        <v>0.24694279500378899</v>
      </c>
      <c r="S539" s="17"/>
      <c r="T539" s="17">
        <v>0.28775801908315601</v>
      </c>
      <c r="U539" s="17">
        <v>0.29496604183004899</v>
      </c>
      <c r="V539" s="17">
        <v>0.32328666230180197</v>
      </c>
      <c r="W539" s="17">
        <v>0.28039264616846798</v>
      </c>
      <c r="X539" s="17"/>
      <c r="Y539" s="17">
        <v>0.28938486502322402</v>
      </c>
      <c r="Z539" s="17">
        <v>0.26447015864976597</v>
      </c>
      <c r="AA539" s="17">
        <v>0.32134581793959099</v>
      </c>
      <c r="AB539" s="17">
        <v>0.32317271581861101</v>
      </c>
      <c r="AC539" s="17">
        <v>0.233904824989034</v>
      </c>
      <c r="AD539" s="17">
        <v>0.34441699668960002</v>
      </c>
      <c r="AE539" s="17"/>
      <c r="AF539" s="17" t="s">
        <v>63</v>
      </c>
      <c r="AG539" s="17"/>
      <c r="AH539" s="17">
        <v>0.29752209155910198</v>
      </c>
      <c r="AI539" s="17"/>
      <c r="AJ539" s="17">
        <v>0.276857014745719</v>
      </c>
      <c r="AK539" s="17">
        <v>0.33146379197603998</v>
      </c>
      <c r="AL539" s="17">
        <v>0.263762190877256</v>
      </c>
      <c r="AM539" s="17">
        <v>0.33267034847716997</v>
      </c>
      <c r="AN539" s="17">
        <v>0.23798901536880901</v>
      </c>
      <c r="AO539" s="17">
        <v>0.345087570273442</v>
      </c>
      <c r="AP539" s="17">
        <v>0.28425260203921099</v>
      </c>
      <c r="AQ539" s="17">
        <v>0.18170274409711801</v>
      </c>
    </row>
    <row r="540" spans="2:43" x14ac:dyDescent="0.35">
      <c r="B540" t="s">
        <v>254</v>
      </c>
      <c r="C540" s="17">
        <v>5.9995625682932298E-2</v>
      </c>
      <c r="D540" s="17">
        <v>6.5725152348356297E-2</v>
      </c>
      <c r="E540" s="17">
        <v>5.3039787475322203E-2</v>
      </c>
      <c r="F540" s="17"/>
      <c r="G540" s="17">
        <v>5.7054507277645702E-2</v>
      </c>
      <c r="H540" s="17">
        <v>5.80655099162211E-2</v>
      </c>
      <c r="I540" s="17">
        <v>6.4430646808164294E-2</v>
      </c>
      <c r="J540" s="17">
        <v>5.9307703317473801E-2</v>
      </c>
      <c r="K540" s="17">
        <v>7.9942411480090597E-2</v>
      </c>
      <c r="L540" s="17">
        <v>4.8676986351652497E-2</v>
      </c>
      <c r="M540" s="17"/>
      <c r="N540" s="17">
        <v>0</v>
      </c>
      <c r="O540" s="17">
        <v>9.0535131196605806E-2</v>
      </c>
      <c r="P540" s="17">
        <v>5.0613316235123301E-2</v>
      </c>
      <c r="Q540" s="17">
        <v>5.4006886490175703E-2</v>
      </c>
      <c r="R540" s="17">
        <v>2.4595994735462701E-2</v>
      </c>
      <c r="S540" s="17"/>
      <c r="T540" s="17">
        <v>7.1692476012946094E-2</v>
      </c>
      <c r="U540" s="17">
        <v>7.9050109726455806E-2</v>
      </c>
      <c r="V540" s="17">
        <v>3.8747406725847602E-2</v>
      </c>
      <c r="W540" s="17">
        <v>6.5534591861125605E-2</v>
      </c>
      <c r="X540" s="17"/>
      <c r="Y540" s="17">
        <v>5.7399072467966897E-2</v>
      </c>
      <c r="Z540" s="17">
        <v>8.2508166983262798E-2</v>
      </c>
      <c r="AA540" s="17">
        <v>6.4134577657660105E-2</v>
      </c>
      <c r="AB540" s="17">
        <v>3.7745723665146003E-2</v>
      </c>
      <c r="AC540" s="17">
        <v>4.1640846304168699E-2</v>
      </c>
      <c r="AD540" s="17">
        <v>8.9050897536241902E-2</v>
      </c>
      <c r="AE540" s="17"/>
      <c r="AF540" s="17" t="s">
        <v>63</v>
      </c>
      <c r="AG540" s="17"/>
      <c r="AH540" s="17">
        <v>5.6224939101296299E-2</v>
      </c>
      <c r="AI540" s="17"/>
      <c r="AJ540" s="17">
        <v>4.7220669047810998E-2</v>
      </c>
      <c r="AK540" s="17">
        <v>4.9194800709675399E-2</v>
      </c>
      <c r="AL540" s="17">
        <v>6.8363688071142903E-2</v>
      </c>
      <c r="AM540" s="17">
        <v>7.0644095784466801E-2</v>
      </c>
      <c r="AN540" s="17">
        <v>0.11563059896790399</v>
      </c>
      <c r="AO540" s="17">
        <v>2.08434780927521E-2</v>
      </c>
      <c r="AP540" s="17">
        <v>4.96825494194831E-2</v>
      </c>
      <c r="AQ540" s="17">
        <v>0.14084774616072199</v>
      </c>
    </row>
    <row r="541" spans="2:43" x14ac:dyDescent="0.35">
      <c r="B541" t="s">
        <v>255</v>
      </c>
      <c r="C541" s="17">
        <v>4.9817763755917399E-2</v>
      </c>
      <c r="D541" s="17">
        <v>5.9478956473727702E-2</v>
      </c>
      <c r="E541" s="17">
        <v>4.0365768372086497E-2</v>
      </c>
      <c r="F541" s="17"/>
      <c r="G541" s="17">
        <v>8.2069182415867893E-3</v>
      </c>
      <c r="H541" s="17">
        <v>4.0213243905602297E-2</v>
      </c>
      <c r="I541" s="17">
        <v>3.9527807028729801E-2</v>
      </c>
      <c r="J541" s="17">
        <v>4.0075458845829998E-2</v>
      </c>
      <c r="K541" s="17">
        <v>6.7187428076623396E-2</v>
      </c>
      <c r="L541" s="17">
        <v>7.5123444225661307E-2</v>
      </c>
      <c r="M541" s="17"/>
      <c r="N541" s="17">
        <v>6.2093269085187301E-2</v>
      </c>
      <c r="O541" s="17">
        <v>3.4011009272366201E-2</v>
      </c>
      <c r="P541" s="17">
        <v>5.2822644162677401E-2</v>
      </c>
      <c r="Q541" s="17">
        <v>4.9468006731948698E-2</v>
      </c>
      <c r="R541" s="17">
        <v>8.1907118809134094E-2</v>
      </c>
      <c r="S541" s="17"/>
      <c r="T541" s="17">
        <v>2.8504391603911199E-2</v>
      </c>
      <c r="U541" s="17">
        <v>4.3376532466963102E-2</v>
      </c>
      <c r="V541" s="17">
        <v>5.3554812758704898E-2</v>
      </c>
      <c r="W541" s="17">
        <v>8.5445243888318201E-2</v>
      </c>
      <c r="X541" s="17"/>
      <c r="Y541" s="17">
        <v>5.57188667319597E-2</v>
      </c>
      <c r="Z541" s="17">
        <v>3.3543320477003397E-2</v>
      </c>
      <c r="AA541" s="17">
        <v>6.7197248536742804E-2</v>
      </c>
      <c r="AB541" s="17">
        <v>1.22193205633747E-2</v>
      </c>
      <c r="AC541" s="17">
        <v>1.06744425423793E-2</v>
      </c>
      <c r="AD541" s="17">
        <v>3.5468211852815998E-2</v>
      </c>
      <c r="AE541" s="17"/>
      <c r="AF541" s="17" t="s">
        <v>63</v>
      </c>
      <c r="AG541" s="17"/>
      <c r="AH541" s="17">
        <v>5.0331836295167499E-2</v>
      </c>
      <c r="AI541" s="17"/>
      <c r="AJ541" s="17">
        <v>5.2233418482782901E-2</v>
      </c>
      <c r="AK541" s="17">
        <v>5.1129026563890498E-2</v>
      </c>
      <c r="AL541" s="17">
        <v>4.9737592993873703E-2</v>
      </c>
      <c r="AM541" s="17">
        <v>4.6166382609914403E-2</v>
      </c>
      <c r="AN541" s="17">
        <v>4.8055005002550402E-2</v>
      </c>
      <c r="AO541" s="17">
        <v>2.5442912717788702E-2</v>
      </c>
      <c r="AP541" s="17">
        <v>7.6009267459781704E-2</v>
      </c>
      <c r="AQ541" s="17">
        <v>4.3403671643533898E-2</v>
      </c>
    </row>
    <row r="542" spans="2:43" x14ac:dyDescent="0.35">
      <c r="B542" t="s">
        <v>60</v>
      </c>
      <c r="C542" s="17">
        <v>0.13814181304611201</v>
      </c>
      <c r="D542" s="17">
        <v>0.111131176889377</v>
      </c>
      <c r="E542" s="17">
        <v>0.16583982640324699</v>
      </c>
      <c r="F542" s="17"/>
      <c r="G542" s="17">
        <v>7.7270548780641296E-2</v>
      </c>
      <c r="H542" s="17">
        <v>6.6546132755866294E-2</v>
      </c>
      <c r="I542" s="17">
        <v>0.13438443262709501</v>
      </c>
      <c r="J542" s="17">
        <v>0.15092739097492899</v>
      </c>
      <c r="K542" s="17">
        <v>0.13835474938949399</v>
      </c>
      <c r="L542" s="17">
        <v>0.20556399796923999</v>
      </c>
      <c r="M542" s="17"/>
      <c r="N542" s="17">
        <v>0.19819010117257099</v>
      </c>
      <c r="O542" s="17">
        <v>0.14053969992698001</v>
      </c>
      <c r="P542" s="17">
        <v>0.15501477668321301</v>
      </c>
      <c r="Q542" s="17">
        <v>0.151387443119474</v>
      </c>
      <c r="R542" s="17">
        <v>7.7481181595749404E-2</v>
      </c>
      <c r="S542" s="17"/>
      <c r="T542" s="17">
        <v>0.17940855946325901</v>
      </c>
      <c r="U542" s="17">
        <v>0.13839583221416299</v>
      </c>
      <c r="V542" s="17">
        <v>8.6227240833427796E-2</v>
      </c>
      <c r="W542" s="17">
        <v>0.10429508167043799</v>
      </c>
      <c r="X542" s="17"/>
      <c r="Y542" s="17">
        <v>0.10719293899057999</v>
      </c>
      <c r="Z542" s="17">
        <v>0.14174903831684399</v>
      </c>
      <c r="AA542" s="17">
        <v>0.198155845102472</v>
      </c>
      <c r="AB542" s="17">
        <v>0.13037100666234799</v>
      </c>
      <c r="AC542" s="17">
        <v>7.5618074757597895E-2</v>
      </c>
      <c r="AD542" s="17">
        <v>0.19869680428952899</v>
      </c>
      <c r="AE542" s="17"/>
      <c r="AF542" s="17" t="s">
        <v>63</v>
      </c>
      <c r="AG542" s="17"/>
      <c r="AH542" s="17">
        <v>0.13244832537533299</v>
      </c>
      <c r="AI542" s="17"/>
      <c r="AJ542" s="17">
        <v>0.13484943381947101</v>
      </c>
      <c r="AK542" s="17">
        <v>0.135346344167703</v>
      </c>
      <c r="AL542" s="17">
        <v>0.18482423061383299</v>
      </c>
      <c r="AM542" s="17">
        <v>0.10461700126090299</v>
      </c>
      <c r="AN542" s="17">
        <v>0.16279184356214299</v>
      </c>
      <c r="AO542" s="17">
        <v>9.8420133379343605E-2</v>
      </c>
      <c r="AP542" s="17">
        <v>0.14780879832359201</v>
      </c>
      <c r="AQ542" s="17">
        <v>0.16828843968134299</v>
      </c>
    </row>
    <row r="543" spans="2:43" x14ac:dyDescent="0.35">
      <c r="B543" t="s">
        <v>256</v>
      </c>
      <c r="C543" s="17">
        <v>0.45686128766043499</v>
      </c>
      <c r="D543" s="17">
        <v>0.460697959193892</v>
      </c>
      <c r="E543" s="17">
        <v>0.45201617016454698</v>
      </c>
      <c r="F543" s="17"/>
      <c r="G543" s="17">
        <v>0.67300306196647897</v>
      </c>
      <c r="H543" s="17">
        <v>0.55920921717600003</v>
      </c>
      <c r="I543" s="17">
        <v>0.45748777483491598</v>
      </c>
      <c r="J543" s="17">
        <v>0.43423116459260003</v>
      </c>
      <c r="K543" s="17">
        <v>0.39292860944089902</v>
      </c>
      <c r="L543" s="17">
        <v>0.35228452452592202</v>
      </c>
      <c r="M543" s="17"/>
      <c r="N543" s="17">
        <v>0.42574336688106701</v>
      </c>
      <c r="O543" s="17">
        <v>0.425633356169201</v>
      </c>
      <c r="P543" s="17">
        <v>0.48110984961717701</v>
      </c>
      <c r="Q543" s="17">
        <v>0.432484369161794</v>
      </c>
      <c r="R543" s="17">
        <v>0.56907290985586501</v>
      </c>
      <c r="S543" s="17"/>
      <c r="T543" s="17">
        <v>0.432636553836728</v>
      </c>
      <c r="U543" s="17">
        <v>0.44421148376237002</v>
      </c>
      <c r="V543" s="17">
        <v>0.49818387738021802</v>
      </c>
      <c r="W543" s="17">
        <v>0.46433243641165001</v>
      </c>
      <c r="X543" s="17"/>
      <c r="Y543" s="17">
        <v>0.49030425678626899</v>
      </c>
      <c r="Z543" s="17">
        <v>0.47772931557312398</v>
      </c>
      <c r="AA543" s="17">
        <v>0.349166510763535</v>
      </c>
      <c r="AB543" s="17">
        <v>0.49649123329051997</v>
      </c>
      <c r="AC543" s="17">
        <v>0.63816181140682005</v>
      </c>
      <c r="AD543" s="17">
        <v>0.332367089631813</v>
      </c>
      <c r="AE543" s="17"/>
      <c r="AF543" s="17" t="s">
        <v>63</v>
      </c>
      <c r="AG543" s="17"/>
      <c r="AH543" s="17">
        <v>0.46347280766910098</v>
      </c>
      <c r="AI543" s="17"/>
      <c r="AJ543" s="17">
        <v>0.48883946390421601</v>
      </c>
      <c r="AK543" s="17">
        <v>0.43286603658269102</v>
      </c>
      <c r="AL543" s="17">
        <v>0.43331229744389399</v>
      </c>
      <c r="AM543" s="17">
        <v>0.44590217186754499</v>
      </c>
      <c r="AN543" s="17">
        <v>0.43553353709859299</v>
      </c>
      <c r="AO543" s="17">
        <v>0.510205905536673</v>
      </c>
      <c r="AP543" s="17">
        <v>0.442246782757932</v>
      </c>
      <c r="AQ543" s="17">
        <v>0.46575739841728298</v>
      </c>
    </row>
    <row r="544" spans="2:43" x14ac:dyDescent="0.35">
      <c r="B544" t="s">
        <v>257</v>
      </c>
      <c r="C544" s="17">
        <v>0.10981338943885</v>
      </c>
      <c r="D544" s="17">
        <v>0.12520410882208399</v>
      </c>
      <c r="E544" s="17">
        <v>9.34055558474087E-2</v>
      </c>
      <c r="F544" s="17"/>
      <c r="G544" s="17">
        <v>6.5261425519232502E-2</v>
      </c>
      <c r="H544" s="17">
        <v>9.8278753821823397E-2</v>
      </c>
      <c r="I544" s="17">
        <v>0.103958453836894</v>
      </c>
      <c r="J544" s="17">
        <v>9.9383162163303798E-2</v>
      </c>
      <c r="K544" s="17">
        <v>0.14712983955671399</v>
      </c>
      <c r="L544" s="17">
        <v>0.12380043057731401</v>
      </c>
      <c r="M544" s="17"/>
      <c r="N544" s="17">
        <v>6.2093269085187301E-2</v>
      </c>
      <c r="O544" s="17">
        <v>0.124546140468972</v>
      </c>
      <c r="P544" s="17">
        <v>0.10343596039780099</v>
      </c>
      <c r="Q544" s="17">
        <v>0.103474893222124</v>
      </c>
      <c r="R544" s="17">
        <v>0.106503113544597</v>
      </c>
      <c r="S544" s="17"/>
      <c r="T544" s="17">
        <v>0.100196867616857</v>
      </c>
      <c r="U544" s="17">
        <v>0.12242664219341901</v>
      </c>
      <c r="V544" s="17">
        <v>9.23022194845525E-2</v>
      </c>
      <c r="W544" s="17">
        <v>0.15097983574944401</v>
      </c>
      <c r="X544" s="17"/>
      <c r="Y544" s="17">
        <v>0.11311793919992701</v>
      </c>
      <c r="Z544" s="17">
        <v>0.116051487460266</v>
      </c>
      <c r="AA544" s="17">
        <v>0.13133182619440301</v>
      </c>
      <c r="AB544" s="17">
        <v>4.9965044228520702E-2</v>
      </c>
      <c r="AC544" s="17">
        <v>5.2315288846548E-2</v>
      </c>
      <c r="AD544" s="17">
        <v>0.124519109389058</v>
      </c>
      <c r="AE544" s="17"/>
      <c r="AF544" s="17" t="s">
        <v>63</v>
      </c>
      <c r="AG544" s="17"/>
      <c r="AH544" s="17">
        <v>0.10655677539646401</v>
      </c>
      <c r="AI544" s="17"/>
      <c r="AJ544" s="17">
        <v>9.9454087530593899E-2</v>
      </c>
      <c r="AK544" s="17">
        <v>0.10032382727356599</v>
      </c>
      <c r="AL544" s="17">
        <v>0.11810128106501699</v>
      </c>
      <c r="AM544" s="17">
        <v>0.116810478394381</v>
      </c>
      <c r="AN544" s="17">
        <v>0.16368560397045501</v>
      </c>
      <c r="AO544" s="17">
        <v>4.6286390810540798E-2</v>
      </c>
      <c r="AP544" s="17">
        <v>0.12569181687926501</v>
      </c>
      <c r="AQ544" s="17">
        <v>0.184251417804256</v>
      </c>
    </row>
    <row r="545" spans="2:43" x14ac:dyDescent="0.35">
      <c r="B545" t="s">
        <v>242</v>
      </c>
      <c r="C545" s="17">
        <v>0.34704789822158499</v>
      </c>
      <c r="D545" s="17">
        <v>0.33549385037180801</v>
      </c>
      <c r="E545" s="17">
        <v>0.35861061431713798</v>
      </c>
      <c r="F545" s="17"/>
      <c r="G545" s="17">
        <v>0.60774163644724599</v>
      </c>
      <c r="H545" s="17">
        <v>0.46093046335417698</v>
      </c>
      <c r="I545" s="17">
        <v>0.35352932099802198</v>
      </c>
      <c r="J545" s="17">
        <v>0.33484800242929602</v>
      </c>
      <c r="K545" s="17">
        <v>0.245798769884185</v>
      </c>
      <c r="L545" s="17">
        <v>0.228484093948608</v>
      </c>
      <c r="M545" s="17"/>
      <c r="N545" s="17">
        <v>0.36365009779587898</v>
      </c>
      <c r="O545" s="17">
        <v>0.30108721570022901</v>
      </c>
      <c r="P545" s="17">
        <v>0.377673889219376</v>
      </c>
      <c r="Q545" s="17">
        <v>0.32900947593967</v>
      </c>
      <c r="R545" s="17">
        <v>0.46256979631126799</v>
      </c>
      <c r="S545" s="17"/>
      <c r="T545" s="17">
        <v>0.33243968621987102</v>
      </c>
      <c r="U545" s="17">
        <v>0.32178484156895099</v>
      </c>
      <c r="V545" s="17">
        <v>0.40588165789566499</v>
      </c>
      <c r="W545" s="17">
        <v>0.31335260066220599</v>
      </c>
      <c r="X545" s="17"/>
      <c r="Y545" s="17">
        <v>0.37718631758634202</v>
      </c>
      <c r="Z545" s="17">
        <v>0.36167782811285698</v>
      </c>
      <c r="AA545" s="17">
        <v>0.21783468456913199</v>
      </c>
      <c r="AB545" s="17">
        <v>0.44652618906199898</v>
      </c>
      <c r="AC545" s="17">
        <v>0.58584652256027203</v>
      </c>
      <c r="AD545" s="17">
        <v>0.207847980242755</v>
      </c>
      <c r="AE545" s="17"/>
      <c r="AF545" s="17" t="s">
        <v>63</v>
      </c>
      <c r="AG545" s="17"/>
      <c r="AH545" s="17">
        <v>0.35691603227263702</v>
      </c>
      <c r="AI545" s="17"/>
      <c r="AJ545" s="17">
        <v>0.38938537637362203</v>
      </c>
      <c r="AK545" s="17">
        <v>0.33254220930912598</v>
      </c>
      <c r="AL545" s="17">
        <v>0.315211016378877</v>
      </c>
      <c r="AM545" s="17">
        <v>0.32909169347316403</v>
      </c>
      <c r="AN545" s="17">
        <v>0.27184793312813899</v>
      </c>
      <c r="AO545" s="17">
        <v>0.46391951472613302</v>
      </c>
      <c r="AP545" s="17">
        <v>0.31655496587866699</v>
      </c>
      <c r="AQ545" s="17">
        <v>0.28150598061302701</v>
      </c>
    </row>
    <row r="546" spans="2:43" x14ac:dyDescent="0.35">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row>
    <row r="547" spans="2:43" x14ac:dyDescent="0.35">
      <c r="B547" s="6" t="s">
        <v>264</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row>
    <row r="548" spans="2:43" x14ac:dyDescent="0.35">
      <c r="B548" s="24" t="s">
        <v>65</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row>
    <row r="549" spans="2:43" x14ac:dyDescent="0.35">
      <c r="B549" t="s">
        <v>259</v>
      </c>
      <c r="C549" s="17">
        <v>4.7067183060734E-2</v>
      </c>
      <c r="D549" s="17">
        <v>6.8051543167421805E-2</v>
      </c>
      <c r="E549" s="17">
        <v>2.4766801907875599E-2</v>
      </c>
      <c r="F549" s="17"/>
      <c r="G549" s="17">
        <v>0.16617112993503699</v>
      </c>
      <c r="H549" s="17">
        <v>9.5554006162966096E-2</v>
      </c>
      <c r="I549" s="17">
        <v>4.0499087023481303E-2</v>
      </c>
      <c r="J549" s="17">
        <v>1.68237346697813E-2</v>
      </c>
      <c r="K549" s="17">
        <v>1.80580338765674E-2</v>
      </c>
      <c r="L549" s="17">
        <v>6.6417048411341198E-3</v>
      </c>
      <c r="M549" s="17"/>
      <c r="N549" s="17">
        <v>1.73131350925292E-2</v>
      </c>
      <c r="O549" s="17">
        <v>5.4947404665511498E-2</v>
      </c>
      <c r="P549" s="17">
        <v>4.2876837495132901E-2</v>
      </c>
      <c r="Q549" s="17">
        <v>3.1193121502724599E-2</v>
      </c>
      <c r="R549" s="17">
        <v>7.2102200598869695E-2</v>
      </c>
      <c r="S549" s="17"/>
      <c r="T549" s="17">
        <v>5.7911631908536002E-2</v>
      </c>
      <c r="U549" s="17">
        <v>3.9938678528385799E-2</v>
      </c>
      <c r="V549" s="17">
        <v>3.2782392600282803E-2</v>
      </c>
      <c r="W549" s="17">
        <v>7.1960989052903407E-2</v>
      </c>
      <c r="X549" s="17"/>
      <c r="Y549" s="17">
        <v>5.0766690278507297E-2</v>
      </c>
      <c r="Z549" s="17">
        <v>3.3753711350531901E-2</v>
      </c>
      <c r="AA549" s="17">
        <v>1.5846511965159099E-2</v>
      </c>
      <c r="AB549" s="17">
        <v>4.9150457214849501E-2</v>
      </c>
      <c r="AC549" s="17">
        <v>0.17031248706052901</v>
      </c>
      <c r="AD549" s="17">
        <v>0</v>
      </c>
      <c r="AE549" s="17"/>
      <c r="AF549" s="17" t="s">
        <v>63</v>
      </c>
      <c r="AG549" s="17"/>
      <c r="AH549" s="17">
        <v>4.5301337577052403E-2</v>
      </c>
      <c r="AI549" s="17"/>
      <c r="AJ549" s="17">
        <v>7.3207075933316004E-2</v>
      </c>
      <c r="AK549" s="17">
        <v>5.7025250821028002E-2</v>
      </c>
      <c r="AL549" s="17">
        <v>4.6439495151182501E-2</v>
      </c>
      <c r="AM549" s="17">
        <v>5.1799239664542997E-3</v>
      </c>
      <c r="AN549" s="17">
        <v>0.103607167527662</v>
      </c>
      <c r="AO549" s="17">
        <v>1.65138145759871E-2</v>
      </c>
      <c r="AP549" s="17">
        <v>4.5260929162187498E-2</v>
      </c>
      <c r="AQ549" s="17">
        <v>4.2565843977648302E-2</v>
      </c>
    </row>
    <row r="550" spans="2:43" x14ac:dyDescent="0.35">
      <c r="B550" t="s">
        <v>260</v>
      </c>
      <c r="C550" s="17">
        <v>0.21706112045425</v>
      </c>
      <c r="D550" s="17">
        <v>0.27095972208220798</v>
      </c>
      <c r="E550" s="17">
        <v>0.162502500483099</v>
      </c>
      <c r="F550" s="17"/>
      <c r="G550" s="17">
        <v>0.32585529253427098</v>
      </c>
      <c r="H550" s="17">
        <v>0.35885795337569998</v>
      </c>
      <c r="I550" s="17">
        <v>0.18524755112992</v>
      </c>
      <c r="J550" s="17">
        <v>0.13673717032119601</v>
      </c>
      <c r="K550" s="17">
        <v>0.16725261180464099</v>
      </c>
      <c r="L550" s="17">
        <v>0.175036642327072</v>
      </c>
      <c r="M550" s="17"/>
      <c r="N550" s="17">
        <v>0.14349677722697099</v>
      </c>
      <c r="O550" s="17">
        <v>0.17302467856193601</v>
      </c>
      <c r="P550" s="17">
        <v>0.17267560687379599</v>
      </c>
      <c r="Q550" s="17">
        <v>0.23824302414882401</v>
      </c>
      <c r="R550" s="17">
        <v>0.33353417517098699</v>
      </c>
      <c r="S550" s="17"/>
      <c r="T550" s="17">
        <v>0.19340877702533599</v>
      </c>
      <c r="U550" s="17">
        <v>0.19563576831257801</v>
      </c>
      <c r="V550" s="17">
        <v>0.221114727145968</v>
      </c>
      <c r="W550" s="17">
        <v>0.25850833830572401</v>
      </c>
      <c r="X550" s="17"/>
      <c r="Y550" s="17">
        <v>0.24151810955162201</v>
      </c>
      <c r="Z550" s="17">
        <v>0.20262383313621599</v>
      </c>
      <c r="AA550" s="17">
        <v>0.164951853511908</v>
      </c>
      <c r="AB550" s="17">
        <v>0.20809199328014799</v>
      </c>
      <c r="AC550" s="17">
        <v>0.31847709413734299</v>
      </c>
      <c r="AD550" s="17">
        <v>0.111488157073143</v>
      </c>
      <c r="AE550" s="17"/>
      <c r="AF550" s="17" t="s">
        <v>63</v>
      </c>
      <c r="AG550" s="17"/>
      <c r="AH550" s="17">
        <v>0.224095447460991</v>
      </c>
      <c r="AI550" s="17"/>
      <c r="AJ550" s="17">
        <v>0.26834171680601299</v>
      </c>
      <c r="AK550" s="17">
        <v>0.18564058584374701</v>
      </c>
      <c r="AL550" s="17">
        <v>0.21236251921601501</v>
      </c>
      <c r="AM550" s="17">
        <v>0.22735160834558801</v>
      </c>
      <c r="AN550" s="17">
        <v>6.3482834522120807E-2</v>
      </c>
      <c r="AO550" s="17">
        <v>0.256787848426828</v>
      </c>
      <c r="AP550" s="17">
        <v>0.14386806265571001</v>
      </c>
      <c r="AQ550" s="17">
        <v>0.25659724487427998</v>
      </c>
    </row>
    <row r="551" spans="2:43" x14ac:dyDescent="0.35">
      <c r="B551" t="s">
        <v>261</v>
      </c>
      <c r="C551" s="17">
        <v>0.58541051348013395</v>
      </c>
      <c r="D551" s="17">
        <v>0.54585288202583304</v>
      </c>
      <c r="E551" s="17">
        <v>0.62618373030010799</v>
      </c>
      <c r="F551" s="17"/>
      <c r="G551" s="17">
        <v>0.44069801194881703</v>
      </c>
      <c r="H551" s="17">
        <v>0.44035835622061098</v>
      </c>
      <c r="I551" s="17">
        <v>0.63007488208562201</v>
      </c>
      <c r="J551" s="17">
        <v>0.68510807132593399</v>
      </c>
      <c r="K551" s="17">
        <v>0.62119844069790198</v>
      </c>
      <c r="L551" s="17">
        <v>0.63180448420006596</v>
      </c>
      <c r="M551" s="17"/>
      <c r="N551" s="17">
        <v>0.55222188455646404</v>
      </c>
      <c r="O551" s="17">
        <v>0.59260111637717405</v>
      </c>
      <c r="P551" s="17">
        <v>0.59188616286524198</v>
      </c>
      <c r="Q551" s="17">
        <v>0.62119293086218097</v>
      </c>
      <c r="R551" s="17">
        <v>0.50334317706937703</v>
      </c>
      <c r="S551" s="17"/>
      <c r="T551" s="17">
        <v>0.57693310033887202</v>
      </c>
      <c r="U551" s="17">
        <v>0.59154152071129595</v>
      </c>
      <c r="V551" s="17">
        <v>0.60192457278157496</v>
      </c>
      <c r="W551" s="17">
        <v>0.56411810343716096</v>
      </c>
      <c r="X551" s="17"/>
      <c r="Y551" s="17">
        <v>0.55401240688498898</v>
      </c>
      <c r="Z551" s="17">
        <v>0.64021943011609395</v>
      </c>
      <c r="AA551" s="17">
        <v>0.63417948869436702</v>
      </c>
      <c r="AB551" s="17">
        <v>0.58541239011246504</v>
      </c>
      <c r="AC551" s="17">
        <v>0.46253965528581198</v>
      </c>
      <c r="AD551" s="17">
        <v>0.81489203045457903</v>
      </c>
      <c r="AE551" s="17"/>
      <c r="AF551" s="17" t="s">
        <v>63</v>
      </c>
      <c r="AG551" s="17"/>
      <c r="AH551" s="17">
        <v>0.58223053402779401</v>
      </c>
      <c r="AI551" s="17"/>
      <c r="AJ551" s="17">
        <v>0.54093140980216803</v>
      </c>
      <c r="AK551" s="17">
        <v>0.59513255431696899</v>
      </c>
      <c r="AL551" s="17">
        <v>0.57415927889283502</v>
      </c>
      <c r="AM551" s="17">
        <v>0.64913982298080597</v>
      </c>
      <c r="AN551" s="17">
        <v>0.60866699599340901</v>
      </c>
      <c r="AO551" s="17">
        <v>0.56171403316464796</v>
      </c>
      <c r="AP551" s="17">
        <v>0.596534769799825</v>
      </c>
      <c r="AQ551" s="17">
        <v>0.573220879036342</v>
      </c>
    </row>
    <row r="552" spans="2:43" x14ac:dyDescent="0.35">
      <c r="B552" t="s">
        <v>262</v>
      </c>
      <c r="C552" s="17">
        <v>0.143858146486223</v>
      </c>
      <c r="D552" s="17">
        <v>0.11113155470883</v>
      </c>
      <c r="E552" s="17">
        <v>0.17730972873408701</v>
      </c>
      <c r="F552" s="17"/>
      <c r="G552" s="17">
        <v>6.7275565581875196E-2</v>
      </c>
      <c r="H552" s="17">
        <v>9.9332061419188294E-2</v>
      </c>
      <c r="I552" s="17">
        <v>0.144178479760976</v>
      </c>
      <c r="J552" s="17">
        <v>0.145055524964713</v>
      </c>
      <c r="K552" s="17">
        <v>0.19349091362088899</v>
      </c>
      <c r="L552" s="17">
        <v>0.17498006421717899</v>
      </c>
      <c r="M552" s="17"/>
      <c r="N552" s="17">
        <v>0.28696820312403598</v>
      </c>
      <c r="O552" s="17">
        <v>0.17942680039537801</v>
      </c>
      <c r="P552" s="17">
        <v>0.19256139276582901</v>
      </c>
      <c r="Q552" s="17">
        <v>0.100369503282131</v>
      </c>
      <c r="R552" s="17">
        <v>6.6716496011305401E-2</v>
      </c>
      <c r="S552" s="17"/>
      <c r="T552" s="17">
        <v>0.167451453256317</v>
      </c>
      <c r="U552" s="17">
        <v>0.16649742260673001</v>
      </c>
      <c r="V552" s="17">
        <v>0.13609769848244599</v>
      </c>
      <c r="W552" s="17">
        <v>9.5162071945027696E-2</v>
      </c>
      <c r="X552" s="17"/>
      <c r="Y552" s="17">
        <v>0.145220425357274</v>
      </c>
      <c r="Z552" s="17">
        <v>0.114541077851808</v>
      </c>
      <c r="AA552" s="17">
        <v>0.18154241327200901</v>
      </c>
      <c r="AB552" s="17">
        <v>0.15734515939253799</v>
      </c>
      <c r="AC552" s="17">
        <v>3.7586799059326499E-2</v>
      </c>
      <c r="AD552" s="17">
        <v>7.3619812472277807E-2</v>
      </c>
      <c r="AE552" s="17"/>
      <c r="AF552" s="17" t="s">
        <v>63</v>
      </c>
      <c r="AG552" s="17"/>
      <c r="AH552" s="17">
        <v>0.141442707701911</v>
      </c>
      <c r="AI552" s="17"/>
      <c r="AJ552" s="17">
        <v>0.110041622922841</v>
      </c>
      <c r="AK552" s="17">
        <v>0.15682478769619501</v>
      </c>
      <c r="AL552" s="17">
        <v>0.148450371209633</v>
      </c>
      <c r="AM552" s="17">
        <v>0.118328644707152</v>
      </c>
      <c r="AN552" s="17">
        <v>0.22424300195680899</v>
      </c>
      <c r="AO552" s="17">
        <v>0.16498430383253701</v>
      </c>
      <c r="AP552" s="17">
        <v>0.20196669192422201</v>
      </c>
      <c r="AQ552" s="17">
        <v>0.12761603211172901</v>
      </c>
    </row>
    <row r="553" spans="2:43" x14ac:dyDescent="0.35">
      <c r="B553" t="s">
        <v>263</v>
      </c>
      <c r="C553" s="17">
        <v>6.60303651865879E-3</v>
      </c>
      <c r="D553" s="17">
        <v>4.0042980157078299E-3</v>
      </c>
      <c r="E553" s="17">
        <v>9.2372385748311497E-3</v>
      </c>
      <c r="F553" s="17"/>
      <c r="G553" s="17">
        <v>0</v>
      </c>
      <c r="H553" s="17">
        <v>5.8976228215337897E-3</v>
      </c>
      <c r="I553" s="17">
        <v>0</v>
      </c>
      <c r="J553" s="17">
        <v>1.62754987183753E-2</v>
      </c>
      <c r="K553" s="17">
        <v>0</v>
      </c>
      <c r="L553" s="17">
        <v>1.1537104414548201E-2</v>
      </c>
      <c r="M553" s="17"/>
      <c r="N553" s="17">
        <v>0</v>
      </c>
      <c r="O553" s="17">
        <v>0</v>
      </c>
      <c r="P553" s="17">
        <v>0</v>
      </c>
      <c r="Q553" s="17">
        <v>9.0014202041390594E-3</v>
      </c>
      <c r="R553" s="17">
        <v>2.4303951149461E-2</v>
      </c>
      <c r="S553" s="17"/>
      <c r="T553" s="17">
        <v>4.2950374709398798E-3</v>
      </c>
      <c r="U553" s="17">
        <v>6.3866098410107E-3</v>
      </c>
      <c r="V553" s="17">
        <v>8.0806089897280994E-3</v>
      </c>
      <c r="W553" s="17">
        <v>1.0250497259183399E-2</v>
      </c>
      <c r="X553" s="17"/>
      <c r="Y553" s="17">
        <v>8.4823679276083298E-3</v>
      </c>
      <c r="Z553" s="17">
        <v>8.8619475453492105E-3</v>
      </c>
      <c r="AA553" s="17">
        <v>3.4797325565570601E-3</v>
      </c>
      <c r="AB553" s="17">
        <v>0</v>
      </c>
      <c r="AC553" s="17">
        <v>1.1083964456988799E-2</v>
      </c>
      <c r="AD553" s="17">
        <v>0</v>
      </c>
      <c r="AE553" s="17"/>
      <c r="AF553" s="17" t="s">
        <v>63</v>
      </c>
      <c r="AG553" s="17"/>
      <c r="AH553" s="17">
        <v>6.9299732322512398E-3</v>
      </c>
      <c r="AI553" s="17"/>
      <c r="AJ553" s="17">
        <v>7.4781745356620102E-3</v>
      </c>
      <c r="AK553" s="17">
        <v>5.3768213220608896E-3</v>
      </c>
      <c r="AL553" s="17">
        <v>1.85883355303345E-2</v>
      </c>
      <c r="AM553" s="17">
        <v>0</v>
      </c>
      <c r="AN553" s="17">
        <v>0</v>
      </c>
      <c r="AO553" s="17">
        <v>0</v>
      </c>
      <c r="AP553" s="17">
        <v>1.2369546458055901E-2</v>
      </c>
      <c r="AQ553" s="17">
        <v>0</v>
      </c>
    </row>
    <row r="554" spans="2:43" x14ac:dyDescent="0.35">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row>
    <row r="555" spans="2:43" x14ac:dyDescent="0.35">
      <c r="B555" s="6" t="s">
        <v>268</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row>
    <row r="556" spans="2:43" x14ac:dyDescent="0.35">
      <c r="B556" s="24" t="s">
        <v>65</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row>
    <row r="557" spans="2:43" x14ac:dyDescent="0.35">
      <c r="B557" t="s">
        <v>265</v>
      </c>
      <c r="C557" s="17">
        <v>0.57095240107992096</v>
      </c>
      <c r="D557" s="17">
        <v>0.57490295778364398</v>
      </c>
      <c r="E557" s="17">
        <v>0.56657434005104701</v>
      </c>
      <c r="F557" s="17"/>
      <c r="G557" s="17">
        <v>0.60081809767489902</v>
      </c>
      <c r="H557" s="17">
        <v>0.50947734658331101</v>
      </c>
      <c r="I557" s="17">
        <v>0.55402460561187605</v>
      </c>
      <c r="J557" s="17">
        <v>0.60075320907545304</v>
      </c>
      <c r="K557" s="17">
        <v>0.56954705413355899</v>
      </c>
      <c r="L557" s="17">
        <v>0.59441020897101604</v>
      </c>
      <c r="M557" s="17"/>
      <c r="N557" s="17">
        <v>0.56139543536669101</v>
      </c>
      <c r="O557" s="17">
        <v>0.51196701170937398</v>
      </c>
      <c r="P557" s="17">
        <v>0.570794866967406</v>
      </c>
      <c r="Q557" s="17">
        <v>0.59404351063411698</v>
      </c>
      <c r="R557" s="17">
        <v>0.66116306379012202</v>
      </c>
      <c r="S557" s="17"/>
      <c r="T557" s="17">
        <v>0.53109730457777105</v>
      </c>
      <c r="U557" s="17">
        <v>0.59341909329291298</v>
      </c>
      <c r="V557" s="17">
        <v>0.588513813449003</v>
      </c>
      <c r="W557" s="17">
        <v>0.606726747218579</v>
      </c>
      <c r="X557" s="17"/>
      <c r="Y557" s="17">
        <v>0.56956852177358597</v>
      </c>
      <c r="Z557" s="17">
        <v>0.60992814523680805</v>
      </c>
      <c r="AA557" s="17">
        <v>0.59442374024366096</v>
      </c>
      <c r="AB557" s="17">
        <v>0.47844818723142402</v>
      </c>
      <c r="AC557" s="17">
        <v>0.51165524715717903</v>
      </c>
      <c r="AD557" s="17">
        <v>0.49981547913338398</v>
      </c>
      <c r="AE557" s="17"/>
      <c r="AF557" s="17" t="s">
        <v>63</v>
      </c>
      <c r="AG557" s="17"/>
      <c r="AH557" s="17">
        <v>0.57467071984066398</v>
      </c>
      <c r="AI557" s="17"/>
      <c r="AJ557" s="17">
        <v>0.55415286129874897</v>
      </c>
      <c r="AK557" s="17">
        <v>0.51998418029097004</v>
      </c>
      <c r="AL557" s="17">
        <v>0.63834950177050798</v>
      </c>
      <c r="AM557" s="17">
        <v>0.63310595775885004</v>
      </c>
      <c r="AN557" s="17">
        <v>0.518509274604953</v>
      </c>
      <c r="AO557" s="17">
        <v>0.55301866884223105</v>
      </c>
      <c r="AP557" s="17">
        <v>0.46864316550736801</v>
      </c>
      <c r="AQ557" s="17">
        <v>0.680271934919772</v>
      </c>
    </row>
    <row r="558" spans="2:43" x14ac:dyDescent="0.35">
      <c r="B558" t="s">
        <v>266</v>
      </c>
      <c r="C558" s="17">
        <v>0.21092611296282399</v>
      </c>
      <c r="D558" s="17">
        <v>0.238440239713783</v>
      </c>
      <c r="E558" s="17">
        <v>0.18277644676916299</v>
      </c>
      <c r="F558" s="17"/>
      <c r="G558" s="17">
        <v>0.27268632331439802</v>
      </c>
      <c r="H558" s="17">
        <v>0.27294090605913701</v>
      </c>
      <c r="I558" s="17">
        <v>0.19293101507250399</v>
      </c>
      <c r="J558" s="17">
        <v>0.20442173240977299</v>
      </c>
      <c r="K558" s="17">
        <v>0.182518020517625</v>
      </c>
      <c r="L558" s="17">
        <v>0.17553562720059199</v>
      </c>
      <c r="M558" s="17"/>
      <c r="N558" s="17">
        <v>0.12841345599901399</v>
      </c>
      <c r="O558" s="17">
        <v>0.23443790848082599</v>
      </c>
      <c r="P558" s="17">
        <v>0.17935419255187399</v>
      </c>
      <c r="Q558" s="17">
        <v>0.23424134120100301</v>
      </c>
      <c r="R558" s="17">
        <v>0.15790583536266001</v>
      </c>
      <c r="S558" s="17"/>
      <c r="T558" s="17">
        <v>0.209469190421785</v>
      </c>
      <c r="U558" s="17">
        <v>0.17357394188540401</v>
      </c>
      <c r="V558" s="17">
        <v>0.235350464134922</v>
      </c>
      <c r="W558" s="17">
        <v>0.208073804323055</v>
      </c>
      <c r="X558" s="17"/>
      <c r="Y558" s="17">
        <v>0.20350327155662001</v>
      </c>
      <c r="Z558" s="17">
        <v>0.216946154202286</v>
      </c>
      <c r="AA558" s="17">
        <v>0.171019229912031</v>
      </c>
      <c r="AB558" s="17">
        <v>0.30012723361968202</v>
      </c>
      <c r="AC558" s="17">
        <v>0.34461498659253997</v>
      </c>
      <c r="AD558" s="17">
        <v>0.171311604684205</v>
      </c>
      <c r="AE558" s="17"/>
      <c r="AF558" s="17" t="s">
        <v>63</v>
      </c>
      <c r="AG558" s="17"/>
      <c r="AH558" s="17">
        <v>0.213515317891698</v>
      </c>
      <c r="AI558" s="17"/>
      <c r="AJ558" s="17">
        <v>0.23363171860404</v>
      </c>
      <c r="AK558" s="17">
        <v>0.27407508859336299</v>
      </c>
      <c r="AL558" s="17">
        <v>0.169385234651734</v>
      </c>
      <c r="AM558" s="17">
        <v>0.20488802838280401</v>
      </c>
      <c r="AN558" s="17">
        <v>0.15874143868239901</v>
      </c>
      <c r="AO558" s="17">
        <v>0.149288204047025</v>
      </c>
      <c r="AP558" s="17">
        <v>0.17907353482844601</v>
      </c>
      <c r="AQ558" s="17">
        <v>0.19211203296849899</v>
      </c>
    </row>
    <row r="559" spans="2:43" x14ac:dyDescent="0.35">
      <c r="B559" t="s">
        <v>267</v>
      </c>
      <c r="C559" s="17">
        <v>4.1407209169355599E-2</v>
      </c>
      <c r="D559" s="17">
        <v>4.5669086996043502E-2</v>
      </c>
      <c r="E559" s="17">
        <v>3.7326724993891003E-2</v>
      </c>
      <c r="F559" s="17"/>
      <c r="G559" s="17">
        <v>6.7071876580408196E-2</v>
      </c>
      <c r="H559" s="17">
        <v>6.2260740015224497E-2</v>
      </c>
      <c r="I559" s="17">
        <v>7.6032470274183195E-2</v>
      </c>
      <c r="J559" s="17">
        <v>2.0363696172418101E-2</v>
      </c>
      <c r="K559" s="17">
        <v>2.4003087814980999E-2</v>
      </c>
      <c r="L559" s="17">
        <v>1.87085118636937E-2</v>
      </c>
      <c r="M559" s="17"/>
      <c r="N559" s="17">
        <v>2.0073333389213199E-2</v>
      </c>
      <c r="O559" s="17">
        <v>4.36168474718715E-2</v>
      </c>
      <c r="P559" s="17">
        <v>6.4306985345412002E-2</v>
      </c>
      <c r="Q559" s="17">
        <v>3.2344170666821298E-2</v>
      </c>
      <c r="R559" s="17">
        <v>4.1171630999454298E-2</v>
      </c>
      <c r="S559" s="17"/>
      <c r="T559" s="17">
        <v>4.9118466602673598E-2</v>
      </c>
      <c r="U559" s="17">
        <v>3.3173875310790898E-2</v>
      </c>
      <c r="V559" s="17">
        <v>3.4165261117579997E-2</v>
      </c>
      <c r="W559" s="17">
        <v>5.66673796433435E-2</v>
      </c>
      <c r="X559" s="17"/>
      <c r="Y559" s="17">
        <v>5.6089333631565201E-2</v>
      </c>
      <c r="Z559" s="17">
        <v>3.2607334142083999E-2</v>
      </c>
      <c r="AA559" s="17">
        <v>2.7876521135033801E-2</v>
      </c>
      <c r="AB559" s="17">
        <v>4.06849610513366E-2</v>
      </c>
      <c r="AC559" s="17">
        <v>3.0468192187242601E-2</v>
      </c>
      <c r="AD559" s="17">
        <v>0</v>
      </c>
      <c r="AE559" s="17"/>
      <c r="AF559" s="17" t="s">
        <v>63</v>
      </c>
      <c r="AG559" s="17"/>
      <c r="AH559" s="17">
        <v>3.9610126092437303E-2</v>
      </c>
      <c r="AI559" s="17"/>
      <c r="AJ559" s="17">
        <v>4.39376307067679E-2</v>
      </c>
      <c r="AK559" s="17">
        <v>3.9828024717365497E-2</v>
      </c>
      <c r="AL559" s="17">
        <v>3.4102210490231898E-2</v>
      </c>
      <c r="AM559" s="17">
        <v>5.0840861924081097E-2</v>
      </c>
      <c r="AN559" s="17">
        <v>9.1069943530234801E-2</v>
      </c>
      <c r="AO559" s="17">
        <v>1.4512124898277801E-2</v>
      </c>
      <c r="AP559" s="17">
        <v>3.8084771524708801E-2</v>
      </c>
      <c r="AQ559" s="17">
        <v>4.0198865573495897E-2</v>
      </c>
    </row>
    <row r="560" spans="2:43" x14ac:dyDescent="0.35">
      <c r="B560" t="s">
        <v>263</v>
      </c>
      <c r="C560" s="17">
        <v>0.1767142767879</v>
      </c>
      <c r="D560" s="17">
        <v>0.140987715506529</v>
      </c>
      <c r="E560" s="17">
        <v>0.21332248818589999</v>
      </c>
      <c r="F560" s="17"/>
      <c r="G560" s="17">
        <v>5.9423702430295697E-2</v>
      </c>
      <c r="H560" s="17">
        <v>0.15532100734232701</v>
      </c>
      <c r="I560" s="17">
        <v>0.17701190904143699</v>
      </c>
      <c r="J560" s="17">
        <v>0.17446136234235601</v>
      </c>
      <c r="K560" s="17">
        <v>0.223931837533835</v>
      </c>
      <c r="L560" s="17">
        <v>0.21134565196469801</v>
      </c>
      <c r="M560" s="17"/>
      <c r="N560" s="17">
        <v>0.29011777524508298</v>
      </c>
      <c r="O560" s="17">
        <v>0.209978232337929</v>
      </c>
      <c r="P560" s="17">
        <v>0.185543955135307</v>
      </c>
      <c r="Q560" s="17">
        <v>0.13937097749805899</v>
      </c>
      <c r="R560" s="17">
        <v>0.13975946984776499</v>
      </c>
      <c r="S560" s="17"/>
      <c r="T560" s="17">
        <v>0.21031503839776999</v>
      </c>
      <c r="U560" s="17">
        <v>0.19983308951089199</v>
      </c>
      <c r="V560" s="17">
        <v>0.141970461298495</v>
      </c>
      <c r="W560" s="17">
        <v>0.12853206881502299</v>
      </c>
      <c r="X560" s="17"/>
      <c r="Y560" s="17">
        <v>0.17083887303822901</v>
      </c>
      <c r="Z560" s="17">
        <v>0.14051836641882101</v>
      </c>
      <c r="AA560" s="17">
        <v>0.20668050870927501</v>
      </c>
      <c r="AB560" s="17">
        <v>0.18073961809755701</v>
      </c>
      <c r="AC560" s="17">
        <v>0.113261574063038</v>
      </c>
      <c r="AD560" s="17">
        <v>0.32887291618241099</v>
      </c>
      <c r="AE560" s="17"/>
      <c r="AF560" s="17" t="s">
        <v>63</v>
      </c>
      <c r="AG560" s="17"/>
      <c r="AH560" s="17">
        <v>0.17220383617520099</v>
      </c>
      <c r="AI560" s="17"/>
      <c r="AJ560" s="17">
        <v>0.16827778939044299</v>
      </c>
      <c r="AK560" s="17">
        <v>0.166112706398302</v>
      </c>
      <c r="AL560" s="17">
        <v>0.15816305308752701</v>
      </c>
      <c r="AM560" s="17">
        <v>0.111165151934265</v>
      </c>
      <c r="AN560" s="17">
        <v>0.23167934318241401</v>
      </c>
      <c r="AO560" s="17">
        <v>0.283181002212466</v>
      </c>
      <c r="AP560" s="17">
        <v>0.31419852813947702</v>
      </c>
      <c r="AQ560" s="17">
        <v>8.7417166538233504E-2</v>
      </c>
    </row>
    <row r="561" spans="2:43" x14ac:dyDescent="0.35">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row>
    <row r="562" spans="2:43" x14ac:dyDescent="0.35">
      <c r="B562" s="6" t="s">
        <v>284</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row>
    <row r="563" spans="2:43" x14ac:dyDescent="0.35">
      <c r="B563" s="24" t="s">
        <v>65</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row>
    <row r="564" spans="2:43" x14ac:dyDescent="0.35">
      <c r="B564" t="s">
        <v>276</v>
      </c>
      <c r="C564" s="17">
        <v>0.165361903942252</v>
      </c>
      <c r="D564" s="17">
        <v>0.189708563824004</v>
      </c>
      <c r="E564" s="17">
        <v>0.141725039120777</v>
      </c>
      <c r="F564" s="17"/>
      <c r="G564" s="17">
        <v>0.17101280981878</v>
      </c>
      <c r="H564" s="17">
        <v>0.20256579439658201</v>
      </c>
      <c r="I564" s="17">
        <v>0.25674194640421499</v>
      </c>
      <c r="J564" s="17">
        <v>0.15285278345188499</v>
      </c>
      <c r="K564" s="17">
        <v>9.2193018352246206E-2</v>
      </c>
      <c r="L564" s="17">
        <v>0.13094665199184</v>
      </c>
      <c r="M564" s="17"/>
      <c r="N564" s="17">
        <v>0.16724964759650299</v>
      </c>
      <c r="O564" s="17">
        <v>0.16288100355384799</v>
      </c>
      <c r="P564" s="17">
        <v>0.169790974635324</v>
      </c>
      <c r="Q564" s="17">
        <v>0.142752871460231</v>
      </c>
      <c r="R564" s="17">
        <v>0.20725238312583499</v>
      </c>
      <c r="S564" s="17"/>
      <c r="T564" s="17">
        <v>0.177453003803139</v>
      </c>
      <c r="U564" s="17">
        <v>0.14588768657072401</v>
      </c>
      <c r="V564" s="17">
        <v>0.19808540573934999</v>
      </c>
      <c r="W564" s="17">
        <v>0.158600085667358</v>
      </c>
      <c r="X564" s="17"/>
      <c r="Y564" s="17">
        <v>0.18012174996797101</v>
      </c>
      <c r="Z564" s="17">
        <v>0.104472636030394</v>
      </c>
      <c r="AA564" s="17">
        <v>0.13390724930800399</v>
      </c>
      <c r="AB564" s="17">
        <v>0.16794052268037801</v>
      </c>
      <c r="AC564" s="17">
        <v>0.22572067748080701</v>
      </c>
      <c r="AD564" s="17">
        <v>0.34440134599128402</v>
      </c>
      <c r="AE564" s="17"/>
      <c r="AF564" s="17" t="s">
        <v>63</v>
      </c>
      <c r="AG564" s="17"/>
      <c r="AH564" s="17">
        <v>0.17062770616297901</v>
      </c>
      <c r="AI564" s="17"/>
      <c r="AJ564" s="17">
        <v>0.17927160598085401</v>
      </c>
      <c r="AK564" s="17">
        <v>0.17796762911078001</v>
      </c>
      <c r="AL564" s="17">
        <v>0.17331430688070801</v>
      </c>
      <c r="AM564" s="17">
        <v>0.127612635263576</v>
      </c>
      <c r="AN564" s="17">
        <v>0.200183386239151</v>
      </c>
      <c r="AO564" s="17">
        <v>0.15827899728464301</v>
      </c>
      <c r="AP564" s="17">
        <v>0.136070970790792</v>
      </c>
      <c r="AQ564" s="17">
        <v>0.18958153381368001</v>
      </c>
    </row>
    <row r="565" spans="2:43" x14ac:dyDescent="0.35">
      <c r="B565" t="s">
        <v>277</v>
      </c>
      <c r="C565" s="17">
        <v>0.27508372377344198</v>
      </c>
      <c r="D565" s="17">
        <v>0.29996941393695697</v>
      </c>
      <c r="E565" s="17">
        <v>0.24837193618264999</v>
      </c>
      <c r="F565" s="17"/>
      <c r="G565" s="17">
        <v>0.32664709172941297</v>
      </c>
      <c r="H565" s="17">
        <v>0.32000369139810397</v>
      </c>
      <c r="I565" s="17">
        <v>0.28696425327263603</v>
      </c>
      <c r="J565" s="17">
        <v>0.22076662784474901</v>
      </c>
      <c r="K565" s="17">
        <v>0.32552923641508202</v>
      </c>
      <c r="L565" s="17">
        <v>0.22133868324668701</v>
      </c>
      <c r="M565" s="17"/>
      <c r="N565" s="17">
        <v>0.24846016078739699</v>
      </c>
      <c r="O565" s="17">
        <v>0.25483070259662999</v>
      </c>
      <c r="P565" s="17">
        <v>0.27193383135706001</v>
      </c>
      <c r="Q565" s="17">
        <v>0.30089357011871598</v>
      </c>
      <c r="R565" s="17">
        <v>0.281187477856368</v>
      </c>
      <c r="S565" s="17"/>
      <c r="T565" s="17">
        <v>0.226964585284474</v>
      </c>
      <c r="U565" s="17">
        <v>0.276199815428193</v>
      </c>
      <c r="V565" s="17">
        <v>0.30157706565194198</v>
      </c>
      <c r="W565" s="17">
        <v>0.29450823290474998</v>
      </c>
      <c r="X565" s="17"/>
      <c r="Y565" s="17">
        <v>0.31590855391928202</v>
      </c>
      <c r="Z565" s="17">
        <v>0.28266277811551399</v>
      </c>
      <c r="AA565" s="17">
        <v>0.20103537183388401</v>
      </c>
      <c r="AB565" s="17">
        <v>0.302941945895632</v>
      </c>
      <c r="AC565" s="17">
        <v>0.32086677619548798</v>
      </c>
      <c r="AD565" s="17">
        <v>7.3885675685836802E-2</v>
      </c>
      <c r="AE565" s="17"/>
      <c r="AF565" s="17" t="s">
        <v>63</v>
      </c>
      <c r="AG565" s="17"/>
      <c r="AH565" s="17">
        <v>0.27798598399100399</v>
      </c>
      <c r="AI565" s="17"/>
      <c r="AJ565" s="17">
        <v>0.28096728601564003</v>
      </c>
      <c r="AK565" s="17">
        <v>0.25681705444205699</v>
      </c>
      <c r="AL565" s="17">
        <v>0.27278492390442799</v>
      </c>
      <c r="AM565" s="17">
        <v>0.28857414763208999</v>
      </c>
      <c r="AN565" s="17">
        <v>0.23542863868880701</v>
      </c>
      <c r="AO565" s="17">
        <v>0.33466815061343302</v>
      </c>
      <c r="AP565" s="17">
        <v>0.26181256094713101</v>
      </c>
      <c r="AQ565" s="17">
        <v>0.236652030274729</v>
      </c>
    </row>
    <row r="566" spans="2:43" x14ac:dyDescent="0.35">
      <c r="B566" t="s">
        <v>278</v>
      </c>
      <c r="C566" s="17">
        <v>0.217410253848353</v>
      </c>
      <c r="D566" s="17">
        <v>0.209535491901818</v>
      </c>
      <c r="E566" s="17">
        <v>0.226297756672169</v>
      </c>
      <c r="F566" s="17"/>
      <c r="G566" s="17">
        <v>0.23437504529019099</v>
      </c>
      <c r="H566" s="17">
        <v>0.20903261202492299</v>
      </c>
      <c r="I566" s="17">
        <v>0.16792373293203999</v>
      </c>
      <c r="J566" s="17">
        <v>0.21603436171283399</v>
      </c>
      <c r="K566" s="17">
        <v>0.267431918844943</v>
      </c>
      <c r="L566" s="17">
        <v>0.21918349948436699</v>
      </c>
      <c r="M566" s="17"/>
      <c r="N566" s="17">
        <v>0.17918710818136899</v>
      </c>
      <c r="O566" s="17">
        <v>0.23158200712551899</v>
      </c>
      <c r="P566" s="17">
        <v>0.18685405439751299</v>
      </c>
      <c r="Q566" s="17">
        <v>0.200192078455218</v>
      </c>
      <c r="R566" s="17">
        <v>0.25570682437277198</v>
      </c>
      <c r="S566" s="17"/>
      <c r="T566" s="17">
        <v>0.237797270359318</v>
      </c>
      <c r="U566" s="17">
        <v>0.19035928778977301</v>
      </c>
      <c r="V566" s="17">
        <v>0.20948754165695699</v>
      </c>
      <c r="W566" s="17">
        <v>0.240414138300173</v>
      </c>
      <c r="X566" s="17"/>
      <c r="Y566" s="17">
        <v>0.22228496608222301</v>
      </c>
      <c r="Z566" s="17">
        <v>0.19457646534732201</v>
      </c>
      <c r="AA566" s="17">
        <v>0.22824902852437901</v>
      </c>
      <c r="AB566" s="17">
        <v>0.20870098234253701</v>
      </c>
      <c r="AC566" s="17">
        <v>0.183799649658244</v>
      </c>
      <c r="AD566" s="17">
        <v>0.23478231891567</v>
      </c>
      <c r="AE566" s="17"/>
      <c r="AF566" s="17" t="s">
        <v>63</v>
      </c>
      <c r="AG566" s="17"/>
      <c r="AH566" s="17">
        <v>0.21561067301461101</v>
      </c>
      <c r="AI566" s="17"/>
      <c r="AJ566" s="17">
        <v>0.20898353242402401</v>
      </c>
      <c r="AK566" s="17">
        <v>0.24150313958259501</v>
      </c>
      <c r="AL566" s="17">
        <v>0.26267433637372001</v>
      </c>
      <c r="AM566" s="17">
        <v>0.19955393089336701</v>
      </c>
      <c r="AN566" s="17">
        <v>0.23528270854220801</v>
      </c>
      <c r="AO566" s="17">
        <v>0.163233688784612</v>
      </c>
      <c r="AP566" s="17">
        <v>0.20549674238089299</v>
      </c>
      <c r="AQ566" s="17">
        <v>0.181561805990923</v>
      </c>
    </row>
    <row r="567" spans="2:43" x14ac:dyDescent="0.35">
      <c r="B567" t="s">
        <v>279</v>
      </c>
      <c r="C567" s="17">
        <v>0.110126704036177</v>
      </c>
      <c r="D567" s="17">
        <v>9.6150267857515501E-2</v>
      </c>
      <c r="E567" s="17">
        <v>0.124636049076599</v>
      </c>
      <c r="F567" s="17"/>
      <c r="G567" s="17">
        <v>0.11801093890499301</v>
      </c>
      <c r="H567" s="17">
        <v>8.6423287206536997E-2</v>
      </c>
      <c r="I567" s="17">
        <v>0.108762367067001</v>
      </c>
      <c r="J567" s="17">
        <v>0.138770303279243</v>
      </c>
      <c r="K567" s="17">
        <v>8.6699798312285706E-2</v>
      </c>
      <c r="L567" s="17">
        <v>0.119910907123743</v>
      </c>
      <c r="M567" s="17"/>
      <c r="N567" s="17">
        <v>0.11011936822056601</v>
      </c>
      <c r="O567" s="17">
        <v>0.12401163667828501</v>
      </c>
      <c r="P567" s="17">
        <v>7.8322212978440997E-2</v>
      </c>
      <c r="Q567" s="17">
        <v>0.10734010939808999</v>
      </c>
      <c r="R567" s="17">
        <v>0.110668278931806</v>
      </c>
      <c r="S567" s="17"/>
      <c r="T567" s="17">
        <v>0.104495461360296</v>
      </c>
      <c r="U567" s="17">
        <v>0.13912928905274999</v>
      </c>
      <c r="V567" s="17">
        <v>9.2139006497306303E-2</v>
      </c>
      <c r="W567" s="17">
        <v>0.11831888642452</v>
      </c>
      <c r="X567" s="17"/>
      <c r="Y567" s="17">
        <v>9.3336195560162802E-2</v>
      </c>
      <c r="Z567" s="17">
        <v>0.168422306386112</v>
      </c>
      <c r="AA567" s="17">
        <v>0.118754454150911</v>
      </c>
      <c r="AB567" s="17">
        <v>0.12305391334636701</v>
      </c>
      <c r="AC567" s="17">
        <v>0.11804983862998</v>
      </c>
      <c r="AD567" s="17">
        <v>0</v>
      </c>
      <c r="AE567" s="17"/>
      <c r="AF567" s="17" t="s">
        <v>63</v>
      </c>
      <c r="AG567" s="17"/>
      <c r="AH567" s="17">
        <v>0.10980336462328701</v>
      </c>
      <c r="AI567" s="17"/>
      <c r="AJ567" s="17">
        <v>0.10933708288006901</v>
      </c>
      <c r="AK567" s="17">
        <v>0.11882911669072301</v>
      </c>
      <c r="AL567" s="17">
        <v>0.101047817522848</v>
      </c>
      <c r="AM567" s="17">
        <v>0.158355865665153</v>
      </c>
      <c r="AN567" s="17">
        <v>0.106244770755267</v>
      </c>
      <c r="AO567" s="17">
        <v>9.7541766326152801E-2</v>
      </c>
      <c r="AP567" s="17">
        <v>6.8016326808415406E-2</v>
      </c>
      <c r="AQ567" s="17">
        <v>4.0198865573495897E-2</v>
      </c>
    </row>
    <row r="568" spans="2:43" x14ac:dyDescent="0.35">
      <c r="B568" t="s">
        <v>280</v>
      </c>
      <c r="C568" s="17">
        <v>0.181396345313661</v>
      </c>
      <c r="D568" s="17">
        <v>0.16671733696582799</v>
      </c>
      <c r="E568" s="17">
        <v>0.19538852978104401</v>
      </c>
      <c r="F568" s="17"/>
      <c r="G568" s="17">
        <v>0.110655058354859</v>
      </c>
      <c r="H568" s="17">
        <v>0.13531098089247301</v>
      </c>
      <c r="I568" s="17">
        <v>0.14501975638413001</v>
      </c>
      <c r="J568" s="17">
        <v>0.21015062054581801</v>
      </c>
      <c r="K568" s="17">
        <v>0.191510889595089</v>
      </c>
      <c r="L568" s="17">
        <v>0.23960283449940001</v>
      </c>
      <c r="M568" s="17"/>
      <c r="N568" s="17">
        <v>0.235081929069589</v>
      </c>
      <c r="O568" s="17">
        <v>0.17178057969528501</v>
      </c>
      <c r="P568" s="17">
        <v>0.244596118717778</v>
      </c>
      <c r="Q568" s="17">
        <v>0.191581571925005</v>
      </c>
      <c r="R568" s="17">
        <v>0.118139692671044</v>
      </c>
      <c r="S568" s="17"/>
      <c r="T568" s="17">
        <v>0.181968326888651</v>
      </c>
      <c r="U568" s="17">
        <v>0.20159210860173701</v>
      </c>
      <c r="V568" s="17">
        <v>0.16800852995982599</v>
      </c>
      <c r="W568" s="17">
        <v>0.15013694888981599</v>
      </c>
      <c r="X568" s="17"/>
      <c r="Y568" s="17">
        <v>0.15977774417408999</v>
      </c>
      <c r="Z568" s="17">
        <v>0.16935156128600401</v>
      </c>
      <c r="AA568" s="17">
        <v>0.25241067180787002</v>
      </c>
      <c r="AB568" s="17">
        <v>0.15766258583081699</v>
      </c>
      <c r="AC568" s="17">
        <v>6.8490013196636501E-2</v>
      </c>
      <c r="AD568" s="17">
        <v>0.28211303853257702</v>
      </c>
      <c r="AE568" s="17"/>
      <c r="AF568" s="17" t="s">
        <v>63</v>
      </c>
      <c r="AG568" s="17"/>
      <c r="AH568" s="17">
        <v>0.175598686240135</v>
      </c>
      <c r="AI568" s="17"/>
      <c r="AJ568" s="17">
        <v>0.168550278739723</v>
      </c>
      <c r="AK568" s="17">
        <v>0.139537374506637</v>
      </c>
      <c r="AL568" s="17">
        <v>0.15361895529296801</v>
      </c>
      <c r="AM568" s="17">
        <v>0.194954147171395</v>
      </c>
      <c r="AN568" s="17">
        <v>0.17688120808379801</v>
      </c>
      <c r="AO568" s="17">
        <v>0.18126870561974801</v>
      </c>
      <c r="AP568" s="17">
        <v>0.26441513160697899</v>
      </c>
      <c r="AQ568" s="17">
        <v>0.305902285936761</v>
      </c>
    </row>
    <row r="569" spans="2:43" x14ac:dyDescent="0.35">
      <c r="B569" t="s">
        <v>60</v>
      </c>
      <c r="C569" s="17">
        <v>5.0621069086114301E-2</v>
      </c>
      <c r="D569" s="17">
        <v>3.7918925513877003E-2</v>
      </c>
      <c r="E569" s="17">
        <v>6.3580689166760906E-2</v>
      </c>
      <c r="F569" s="17"/>
      <c r="G569" s="17">
        <v>3.92990559017641E-2</v>
      </c>
      <c r="H569" s="17">
        <v>4.6663634081381099E-2</v>
      </c>
      <c r="I569" s="17">
        <v>3.4587943939976697E-2</v>
      </c>
      <c r="J569" s="17">
        <v>6.1425303165470999E-2</v>
      </c>
      <c r="K569" s="17">
        <v>3.6635138480354303E-2</v>
      </c>
      <c r="L569" s="17">
        <v>6.9017423653962906E-2</v>
      </c>
      <c r="M569" s="17"/>
      <c r="N569" s="17">
        <v>5.99017861445761E-2</v>
      </c>
      <c r="O569" s="17">
        <v>5.4914070350432699E-2</v>
      </c>
      <c r="P569" s="17">
        <v>4.8502807913884102E-2</v>
      </c>
      <c r="Q569" s="17">
        <v>5.72397986427408E-2</v>
      </c>
      <c r="R569" s="17">
        <v>2.7045343042176099E-2</v>
      </c>
      <c r="S569" s="17"/>
      <c r="T569" s="17">
        <v>7.1321352304120997E-2</v>
      </c>
      <c r="U569" s="17">
        <v>4.6831812556823102E-2</v>
      </c>
      <c r="V569" s="17">
        <v>3.0702450494617801E-2</v>
      </c>
      <c r="W569" s="17">
        <v>3.80217078133838E-2</v>
      </c>
      <c r="X569" s="17"/>
      <c r="Y569" s="17">
        <v>2.8570790296270999E-2</v>
      </c>
      <c r="Z569" s="17">
        <v>8.0514252834654104E-2</v>
      </c>
      <c r="AA569" s="17">
        <v>6.5643224374950002E-2</v>
      </c>
      <c r="AB569" s="17">
        <v>3.97000499042688E-2</v>
      </c>
      <c r="AC569" s="17">
        <v>8.3073044838844201E-2</v>
      </c>
      <c r="AD569" s="17">
        <v>6.4817620874631998E-2</v>
      </c>
      <c r="AE569" s="17"/>
      <c r="AF569" s="17" t="s">
        <v>63</v>
      </c>
      <c r="AG569" s="17"/>
      <c r="AH569" s="17">
        <v>5.0373585967982498E-2</v>
      </c>
      <c r="AI569" s="17"/>
      <c r="AJ569" s="17">
        <v>5.28902139596907E-2</v>
      </c>
      <c r="AK569" s="17">
        <v>6.5345685667208997E-2</v>
      </c>
      <c r="AL569" s="17">
        <v>3.65596600253279E-2</v>
      </c>
      <c r="AM569" s="17">
        <v>3.0949273374420001E-2</v>
      </c>
      <c r="AN569" s="17">
        <v>4.59792876907687E-2</v>
      </c>
      <c r="AO569" s="17">
        <v>6.5008691371412006E-2</v>
      </c>
      <c r="AP569" s="17">
        <v>6.4188267465789095E-2</v>
      </c>
      <c r="AQ569" s="17">
        <v>4.6103478410410598E-2</v>
      </c>
    </row>
    <row r="570" spans="2:43" x14ac:dyDescent="0.35">
      <c r="B570" t="s">
        <v>281</v>
      </c>
      <c r="C570" s="17">
        <v>0.44044562771569401</v>
      </c>
      <c r="D570" s="17">
        <v>0.489677977760962</v>
      </c>
      <c r="E570" s="17">
        <v>0.39009697530342702</v>
      </c>
      <c r="F570" s="17"/>
      <c r="G570" s="17">
        <v>0.49765990154819301</v>
      </c>
      <c r="H570" s="17">
        <v>0.52256948579468598</v>
      </c>
      <c r="I570" s="17">
        <v>0.54370619967685196</v>
      </c>
      <c r="J570" s="17">
        <v>0.37361941129663401</v>
      </c>
      <c r="K570" s="17">
        <v>0.41772225476732799</v>
      </c>
      <c r="L570" s="17">
        <v>0.35228533523852701</v>
      </c>
      <c r="M570" s="17"/>
      <c r="N570" s="17">
        <v>0.41570980838389998</v>
      </c>
      <c r="O570" s="17">
        <v>0.41771170615047798</v>
      </c>
      <c r="P570" s="17">
        <v>0.44172480599238401</v>
      </c>
      <c r="Q570" s="17">
        <v>0.443646441578947</v>
      </c>
      <c r="R570" s="17">
        <v>0.48843986098220199</v>
      </c>
      <c r="S570" s="17"/>
      <c r="T570" s="17">
        <v>0.40441758908761299</v>
      </c>
      <c r="U570" s="17">
        <v>0.42208750199891698</v>
      </c>
      <c r="V570" s="17">
        <v>0.49966247139129299</v>
      </c>
      <c r="W570" s="17">
        <v>0.45310831857210798</v>
      </c>
      <c r="X570" s="17"/>
      <c r="Y570" s="17">
        <v>0.496030303887253</v>
      </c>
      <c r="Z570" s="17">
        <v>0.38713541414590802</v>
      </c>
      <c r="AA570" s="17">
        <v>0.334942621141889</v>
      </c>
      <c r="AB570" s="17">
        <v>0.47088246857601002</v>
      </c>
      <c r="AC570" s="17">
        <v>0.54658745367629602</v>
      </c>
      <c r="AD570" s="17">
        <v>0.41828702167712101</v>
      </c>
      <c r="AE570" s="17"/>
      <c r="AF570" s="17" t="s">
        <v>63</v>
      </c>
      <c r="AG570" s="17"/>
      <c r="AH570" s="17">
        <v>0.448613690153984</v>
      </c>
      <c r="AI570" s="17"/>
      <c r="AJ570" s="17">
        <v>0.46023889199649398</v>
      </c>
      <c r="AK570" s="17">
        <v>0.434784683552837</v>
      </c>
      <c r="AL570" s="17">
        <v>0.44609923078513603</v>
      </c>
      <c r="AM570" s="17">
        <v>0.41618678289566502</v>
      </c>
      <c r="AN570" s="17">
        <v>0.43561202492795797</v>
      </c>
      <c r="AO570" s="17">
        <v>0.49294714789807598</v>
      </c>
      <c r="AP570" s="17">
        <v>0.39788353173792301</v>
      </c>
      <c r="AQ570" s="17">
        <v>0.42623356408840901</v>
      </c>
    </row>
    <row r="571" spans="2:43" x14ac:dyDescent="0.35">
      <c r="B571" t="s">
        <v>282</v>
      </c>
      <c r="C571" s="17">
        <v>0.29152304934983803</v>
      </c>
      <c r="D571" s="17">
        <v>0.26286760482334298</v>
      </c>
      <c r="E571" s="17">
        <v>0.32002457885764302</v>
      </c>
      <c r="F571" s="17"/>
      <c r="G571" s="17">
        <v>0.22866599725985201</v>
      </c>
      <c r="H571" s="17">
        <v>0.22173426809901001</v>
      </c>
      <c r="I571" s="17">
        <v>0.25378212345113099</v>
      </c>
      <c r="J571" s="17">
        <v>0.34892092382506101</v>
      </c>
      <c r="K571" s="17">
        <v>0.27821068790737502</v>
      </c>
      <c r="L571" s="17">
        <v>0.35951374162314298</v>
      </c>
      <c r="M571" s="17"/>
      <c r="N571" s="17">
        <v>0.34520129729015497</v>
      </c>
      <c r="O571" s="17">
        <v>0.29579221637357</v>
      </c>
      <c r="P571" s="17">
        <v>0.32291833169621897</v>
      </c>
      <c r="Q571" s="17">
        <v>0.29892168132309399</v>
      </c>
      <c r="R571" s="17">
        <v>0.22880797160284999</v>
      </c>
      <c r="S571" s="17"/>
      <c r="T571" s="17">
        <v>0.28646378824894803</v>
      </c>
      <c r="U571" s="17">
        <v>0.340721397654487</v>
      </c>
      <c r="V571" s="17">
        <v>0.26014753645713201</v>
      </c>
      <c r="W571" s="17">
        <v>0.26845583531433498</v>
      </c>
      <c r="X571" s="17"/>
      <c r="Y571" s="17">
        <v>0.253113939734253</v>
      </c>
      <c r="Z571" s="17">
        <v>0.33777386767211598</v>
      </c>
      <c r="AA571" s="17">
        <v>0.37116512595878198</v>
      </c>
      <c r="AB571" s="17">
        <v>0.280716499177184</v>
      </c>
      <c r="AC571" s="17">
        <v>0.186539851826616</v>
      </c>
      <c r="AD571" s="17">
        <v>0.28211303853257702</v>
      </c>
      <c r="AE571" s="17"/>
      <c r="AF571" s="17" t="s">
        <v>63</v>
      </c>
      <c r="AG571" s="17"/>
      <c r="AH571" s="17">
        <v>0.28540205086342302</v>
      </c>
      <c r="AI571" s="17"/>
      <c r="AJ571" s="17">
        <v>0.27788736161979199</v>
      </c>
      <c r="AK571" s="17">
        <v>0.25836649119735999</v>
      </c>
      <c r="AL571" s="17">
        <v>0.25466677281581601</v>
      </c>
      <c r="AM571" s="17">
        <v>0.353310012836548</v>
      </c>
      <c r="AN571" s="17">
        <v>0.28312597883906498</v>
      </c>
      <c r="AO571" s="17">
        <v>0.27881047194589997</v>
      </c>
      <c r="AP571" s="17">
        <v>0.33243145841539401</v>
      </c>
      <c r="AQ571" s="17">
        <v>0.346101151510257</v>
      </c>
    </row>
    <row r="572" spans="2:43" x14ac:dyDescent="0.35">
      <c r="B572" t="s">
        <v>242</v>
      </c>
      <c r="C572" s="17">
        <v>0.14892257836585601</v>
      </c>
      <c r="D572" s="17">
        <v>0.22681037293761899</v>
      </c>
      <c r="E572" s="17">
        <v>7.0072396445783905E-2</v>
      </c>
      <c r="F572" s="17"/>
      <c r="G572" s="17">
        <v>0.26899390428834102</v>
      </c>
      <c r="H572" s="17">
        <v>0.30083521769567501</v>
      </c>
      <c r="I572" s="17">
        <v>0.28992407622571997</v>
      </c>
      <c r="J572" s="17">
        <v>2.46984874715729E-2</v>
      </c>
      <c r="K572" s="17">
        <v>0.139511566859953</v>
      </c>
      <c r="L572" s="17">
        <v>-7.2284063846161399E-3</v>
      </c>
      <c r="M572" s="17"/>
      <c r="N572" s="17">
        <v>7.0508511093745105E-2</v>
      </c>
      <c r="O572" s="17">
        <v>0.121919489776908</v>
      </c>
      <c r="P572" s="17">
        <v>0.118806474296165</v>
      </c>
      <c r="Q572" s="17">
        <v>0.14472476025585301</v>
      </c>
      <c r="R572" s="17">
        <v>0.259631889379352</v>
      </c>
      <c r="S572" s="17"/>
      <c r="T572" s="17">
        <v>0.117953800838666</v>
      </c>
      <c r="U572" s="17">
        <v>8.1366104344430604E-2</v>
      </c>
      <c r="V572" s="17">
        <v>0.23951493493416001</v>
      </c>
      <c r="W572" s="17">
        <v>0.184652483257773</v>
      </c>
      <c r="X572" s="17"/>
      <c r="Y572" s="17">
        <v>0.242916364153</v>
      </c>
      <c r="Z572" s="17">
        <v>4.9361546473791498E-2</v>
      </c>
      <c r="AA572" s="17">
        <v>-3.6222504816892702E-2</v>
      </c>
      <c r="AB572" s="17">
        <v>0.19016596939882599</v>
      </c>
      <c r="AC572" s="17">
        <v>0.36004760184967899</v>
      </c>
      <c r="AD572" s="17">
        <v>0.13617398314454399</v>
      </c>
      <c r="AE572" s="17"/>
      <c r="AF572" s="17" t="s">
        <v>63</v>
      </c>
      <c r="AG572" s="17"/>
      <c r="AH572" s="17">
        <v>0.16321163929056101</v>
      </c>
      <c r="AI572" s="17"/>
      <c r="AJ572" s="17">
        <v>0.18235153037670099</v>
      </c>
      <c r="AK572" s="17">
        <v>0.17641819235547701</v>
      </c>
      <c r="AL572" s="17">
        <v>0.19143245796932001</v>
      </c>
      <c r="AM572" s="17">
        <v>6.2876770059117598E-2</v>
      </c>
      <c r="AN572" s="17">
        <v>0.15248604608889299</v>
      </c>
      <c r="AO572" s="17">
        <v>0.214136675952176</v>
      </c>
      <c r="AP572" s="17">
        <v>6.54520733225291E-2</v>
      </c>
      <c r="AQ572" s="17">
        <v>8.0132412578151596E-2</v>
      </c>
    </row>
    <row r="573" spans="2:43" x14ac:dyDescent="0.35">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row>
    <row r="574" spans="2:43" x14ac:dyDescent="0.35">
      <c r="B574" s="6" t="s">
        <v>285</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row>
    <row r="575" spans="2:43" x14ac:dyDescent="0.35">
      <c r="B575" s="24" t="s">
        <v>65</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row>
    <row r="576" spans="2:43" x14ac:dyDescent="0.35">
      <c r="B576" t="s">
        <v>276</v>
      </c>
      <c r="C576" s="17">
        <v>0.14985372466164401</v>
      </c>
      <c r="D576" s="17">
        <v>0.169270674880064</v>
      </c>
      <c r="E576" s="17">
        <v>0.131085279852413</v>
      </c>
      <c r="F576" s="17"/>
      <c r="G576" s="17">
        <v>0.16257168883666601</v>
      </c>
      <c r="H576" s="17">
        <v>0.21970929347477999</v>
      </c>
      <c r="I576" s="17">
        <v>0.20832566383833301</v>
      </c>
      <c r="J576" s="17">
        <v>0.15056052173450901</v>
      </c>
      <c r="K576" s="17">
        <v>0.102517324498476</v>
      </c>
      <c r="L576" s="17">
        <v>8.7392722611198403E-2</v>
      </c>
      <c r="M576" s="17"/>
      <c r="N576" s="17">
        <v>0.13333977732111499</v>
      </c>
      <c r="O576" s="17">
        <v>0.13845330552393001</v>
      </c>
      <c r="P576" s="17">
        <v>0.18578761404879399</v>
      </c>
      <c r="Q576" s="17">
        <v>0.142791068241445</v>
      </c>
      <c r="R576" s="17">
        <v>0.16579341679502799</v>
      </c>
      <c r="S576" s="17"/>
      <c r="T576" s="17">
        <v>0.135646716163526</v>
      </c>
      <c r="U576" s="17">
        <v>0.12823102717430601</v>
      </c>
      <c r="V576" s="17">
        <v>0.18388103337921</v>
      </c>
      <c r="W576" s="17">
        <v>0.15016068752926701</v>
      </c>
      <c r="X576" s="17"/>
      <c r="Y576" s="17">
        <v>0.17723743889764401</v>
      </c>
      <c r="Z576" s="17">
        <v>7.9547105091342399E-2</v>
      </c>
      <c r="AA576" s="17">
        <v>9.23643712945241E-2</v>
      </c>
      <c r="AB576" s="17">
        <v>0.21101999481387401</v>
      </c>
      <c r="AC576" s="17">
        <v>0.24881053328868499</v>
      </c>
      <c r="AD576" s="17">
        <v>0.154485470045195</v>
      </c>
      <c r="AE576" s="17"/>
      <c r="AF576" s="17" t="s">
        <v>63</v>
      </c>
      <c r="AG576" s="17"/>
      <c r="AH576" s="17">
        <v>0.15233628111804001</v>
      </c>
      <c r="AI576" s="17"/>
      <c r="AJ576" s="17">
        <v>0.17393024438368199</v>
      </c>
      <c r="AK576" s="17">
        <v>0.137734423281378</v>
      </c>
      <c r="AL576" s="17">
        <v>0.15514917333224901</v>
      </c>
      <c r="AM576" s="17">
        <v>0.103738878460495</v>
      </c>
      <c r="AN576" s="17">
        <v>0.203472712703827</v>
      </c>
      <c r="AO576" s="17">
        <v>0.13506184078713801</v>
      </c>
      <c r="AP576" s="17">
        <v>0.13518660400414301</v>
      </c>
      <c r="AQ576" s="17">
        <v>0.23568501222409</v>
      </c>
    </row>
    <row r="577" spans="2:43" x14ac:dyDescent="0.35">
      <c r="B577" t="s">
        <v>277</v>
      </c>
      <c r="C577" s="17">
        <v>0.26558244140187198</v>
      </c>
      <c r="D577" s="17">
        <v>0.27134931700278803</v>
      </c>
      <c r="E577" s="17">
        <v>0.26102201994799401</v>
      </c>
      <c r="F577" s="17"/>
      <c r="G577" s="17">
        <v>0.36814580273938602</v>
      </c>
      <c r="H577" s="17">
        <v>0.31100334788644801</v>
      </c>
      <c r="I577" s="17">
        <v>0.27557408745229001</v>
      </c>
      <c r="J577" s="17">
        <v>0.22490806973928801</v>
      </c>
      <c r="K577" s="17">
        <v>0.25812181098025999</v>
      </c>
      <c r="L577" s="17">
        <v>0.21758382641547799</v>
      </c>
      <c r="M577" s="17"/>
      <c r="N577" s="17">
        <v>0.19401951311778901</v>
      </c>
      <c r="O577" s="17">
        <v>0.243615201514749</v>
      </c>
      <c r="P577" s="17">
        <v>0.26495133843595597</v>
      </c>
      <c r="Q577" s="17">
        <v>0.27660353326852799</v>
      </c>
      <c r="R577" s="17">
        <v>0.31471776222378101</v>
      </c>
      <c r="S577" s="17"/>
      <c r="T577" s="17">
        <v>0.23011021852144101</v>
      </c>
      <c r="U577" s="17">
        <v>0.248792915665495</v>
      </c>
      <c r="V577" s="17">
        <v>0.30385456786149401</v>
      </c>
      <c r="W577" s="17">
        <v>0.32120538234568802</v>
      </c>
      <c r="X577" s="17"/>
      <c r="Y577" s="17">
        <v>0.31534576995577801</v>
      </c>
      <c r="Z577" s="17">
        <v>0.261293899652215</v>
      </c>
      <c r="AA577" s="17">
        <v>0.19404377470051801</v>
      </c>
      <c r="AB577" s="17">
        <v>0.24369655718036801</v>
      </c>
      <c r="AC577" s="17">
        <v>0.27757335498902802</v>
      </c>
      <c r="AD577" s="17">
        <v>0.224557922017915</v>
      </c>
      <c r="AE577" s="17"/>
      <c r="AF577" s="17" t="s">
        <v>63</v>
      </c>
      <c r="AG577" s="17"/>
      <c r="AH577" s="17">
        <v>0.27196365016135099</v>
      </c>
      <c r="AI577" s="17"/>
      <c r="AJ577" s="17">
        <v>0.271320460090409</v>
      </c>
      <c r="AK577" s="17">
        <v>0.25339312652176499</v>
      </c>
      <c r="AL577" s="17">
        <v>0.25878551263015598</v>
      </c>
      <c r="AM577" s="17">
        <v>0.27133209599948799</v>
      </c>
      <c r="AN577" s="17">
        <v>0.198004946926468</v>
      </c>
      <c r="AO577" s="17">
        <v>0.319100356558561</v>
      </c>
      <c r="AP577" s="17">
        <v>0.25349695770046998</v>
      </c>
      <c r="AQ577" s="17">
        <v>0.27027125176668798</v>
      </c>
    </row>
    <row r="578" spans="2:43" x14ac:dyDescent="0.35">
      <c r="B578" t="s">
        <v>278</v>
      </c>
      <c r="C578" s="17">
        <v>0.25105418078752301</v>
      </c>
      <c r="D578" s="17">
        <v>0.24641419883492</v>
      </c>
      <c r="E578" s="17">
        <v>0.25685474322217999</v>
      </c>
      <c r="F578" s="17"/>
      <c r="G578" s="17">
        <v>0.25113671600152498</v>
      </c>
      <c r="H578" s="17">
        <v>0.208190751635838</v>
      </c>
      <c r="I578" s="17">
        <v>0.23032887567917501</v>
      </c>
      <c r="J578" s="17">
        <v>0.21007046811646399</v>
      </c>
      <c r="K578" s="17">
        <v>0.32838380490424102</v>
      </c>
      <c r="L578" s="17">
        <v>0.27435054416594301</v>
      </c>
      <c r="M578" s="17"/>
      <c r="N578" s="17">
        <v>0.26880491861396399</v>
      </c>
      <c r="O578" s="17">
        <v>0.28195942357856801</v>
      </c>
      <c r="P578" s="17">
        <v>0.213658250891369</v>
      </c>
      <c r="Q578" s="17">
        <v>0.22624746598415901</v>
      </c>
      <c r="R578" s="17">
        <v>0.25119299575368098</v>
      </c>
      <c r="S578" s="17"/>
      <c r="T578" s="17">
        <v>0.25539295126793499</v>
      </c>
      <c r="U578" s="17">
        <v>0.27988523120005199</v>
      </c>
      <c r="V578" s="17">
        <v>0.23059018174430601</v>
      </c>
      <c r="W578" s="17">
        <v>0.203274183913557</v>
      </c>
      <c r="X578" s="17"/>
      <c r="Y578" s="17">
        <v>0.23660436586324099</v>
      </c>
      <c r="Z578" s="17">
        <v>0.21673381200333799</v>
      </c>
      <c r="AA578" s="17">
        <v>0.29228291040572402</v>
      </c>
      <c r="AB578" s="17">
        <v>0.22048346044172601</v>
      </c>
      <c r="AC578" s="17">
        <v>0.28948771704398601</v>
      </c>
      <c r="AD578" s="17">
        <v>0.12023525274753701</v>
      </c>
      <c r="AE578" s="17"/>
      <c r="AF578" s="17" t="s">
        <v>63</v>
      </c>
      <c r="AG578" s="17"/>
      <c r="AH578" s="17">
        <v>0.24548025692571701</v>
      </c>
      <c r="AI578" s="17"/>
      <c r="AJ578" s="17">
        <v>0.24040760077738901</v>
      </c>
      <c r="AK578" s="17">
        <v>0.304819483505749</v>
      </c>
      <c r="AL578" s="17">
        <v>0.24435997221591499</v>
      </c>
      <c r="AM578" s="17">
        <v>0.27195551822442399</v>
      </c>
      <c r="AN578" s="17">
        <v>0.21752465899346099</v>
      </c>
      <c r="AO578" s="17">
        <v>0.228553754734035</v>
      </c>
      <c r="AP578" s="17">
        <v>0.21925549885564</v>
      </c>
      <c r="AQ578" s="17">
        <v>0.15146258713430999</v>
      </c>
    </row>
    <row r="579" spans="2:43" x14ac:dyDescent="0.35">
      <c r="B579" t="s">
        <v>279</v>
      </c>
      <c r="C579" s="17">
        <v>0.12574783439412801</v>
      </c>
      <c r="D579" s="17">
        <v>0.12735329857538399</v>
      </c>
      <c r="E579" s="17">
        <v>0.124715844940588</v>
      </c>
      <c r="F579" s="17"/>
      <c r="G579" s="17">
        <v>8.6833657756634305E-2</v>
      </c>
      <c r="H579" s="17">
        <v>7.6364915277947795E-2</v>
      </c>
      <c r="I579" s="17">
        <v>0.10507811218096701</v>
      </c>
      <c r="J579" s="17">
        <v>0.17312994233915399</v>
      </c>
      <c r="K579" s="17">
        <v>0.11598182461173499</v>
      </c>
      <c r="L579" s="17">
        <v>0.163943971042945</v>
      </c>
      <c r="M579" s="17"/>
      <c r="N579" s="17">
        <v>0.11824874698561599</v>
      </c>
      <c r="O579" s="17">
        <v>0.111952047603885</v>
      </c>
      <c r="P579" s="17">
        <v>9.2621197952389198E-2</v>
      </c>
      <c r="Q579" s="17">
        <v>0.15405328850573499</v>
      </c>
      <c r="R579" s="17">
        <v>0.130973712259152</v>
      </c>
      <c r="S579" s="17"/>
      <c r="T579" s="17">
        <v>0.13587215810407799</v>
      </c>
      <c r="U579" s="17">
        <v>0.12623904025180399</v>
      </c>
      <c r="V579" s="17">
        <v>0.100050850036543</v>
      </c>
      <c r="W579" s="17">
        <v>0.15078407283016601</v>
      </c>
      <c r="X579" s="17"/>
      <c r="Y579" s="17">
        <v>0.11548577150039099</v>
      </c>
      <c r="Z579" s="17">
        <v>0.20268576473681099</v>
      </c>
      <c r="AA579" s="17">
        <v>0.155817099845801</v>
      </c>
      <c r="AB579" s="17">
        <v>5.70426609289236E-2</v>
      </c>
      <c r="AC579" s="17">
        <v>3.9476823551438799E-2</v>
      </c>
      <c r="AD579" s="17">
        <v>3.7675885693806803E-2</v>
      </c>
      <c r="AE579" s="17"/>
      <c r="AF579" s="17" t="s">
        <v>63</v>
      </c>
      <c r="AG579" s="17"/>
      <c r="AH579" s="17">
        <v>0.127946392276402</v>
      </c>
      <c r="AI579" s="17"/>
      <c r="AJ579" s="17">
        <v>0.10710623484411801</v>
      </c>
      <c r="AK579" s="17">
        <v>0.111053358914114</v>
      </c>
      <c r="AL579" s="17">
        <v>0.149549727043541</v>
      </c>
      <c r="AM579" s="17">
        <v>0.15195649033220299</v>
      </c>
      <c r="AN579" s="17">
        <v>0.11233237037232401</v>
      </c>
      <c r="AO579" s="17">
        <v>0.100847886767381</v>
      </c>
      <c r="AP579" s="17">
        <v>0.13619411942081</v>
      </c>
      <c r="AQ579" s="17">
        <v>0.14365524020398199</v>
      </c>
    </row>
    <row r="580" spans="2:43" x14ac:dyDescent="0.35">
      <c r="B580" t="s">
        <v>280</v>
      </c>
      <c r="C580" s="17">
        <v>0.179031606296401</v>
      </c>
      <c r="D580" s="17">
        <v>0.16097907829265701</v>
      </c>
      <c r="E580" s="17">
        <v>0.193355194062517</v>
      </c>
      <c r="F580" s="17"/>
      <c r="G580" s="17">
        <v>0.10187660254884801</v>
      </c>
      <c r="H580" s="17">
        <v>0.15224073271434499</v>
      </c>
      <c r="I580" s="17">
        <v>0.16565702512771099</v>
      </c>
      <c r="J580" s="17">
        <v>0.210738811840252</v>
      </c>
      <c r="K580" s="17">
        <v>0.17687632557966099</v>
      </c>
      <c r="L580" s="17">
        <v>0.21745398459967399</v>
      </c>
      <c r="M580" s="17"/>
      <c r="N580" s="17">
        <v>0.24771817305278501</v>
      </c>
      <c r="O580" s="17">
        <v>0.19021586956718201</v>
      </c>
      <c r="P580" s="17">
        <v>0.21190811944180099</v>
      </c>
      <c r="Q580" s="17">
        <v>0.17860983607115599</v>
      </c>
      <c r="R580" s="17">
        <v>0.110276769926182</v>
      </c>
      <c r="S580" s="17"/>
      <c r="T580" s="17">
        <v>0.195508044926548</v>
      </c>
      <c r="U580" s="17">
        <v>0.18840112001435799</v>
      </c>
      <c r="V580" s="17">
        <v>0.16509439775437501</v>
      </c>
      <c r="W580" s="17">
        <v>0.153932608514636</v>
      </c>
      <c r="X580" s="17"/>
      <c r="Y580" s="17">
        <v>0.14449273167084101</v>
      </c>
      <c r="Z580" s="17">
        <v>0.17742944614325101</v>
      </c>
      <c r="AA580" s="17">
        <v>0.23031377725709201</v>
      </c>
      <c r="AB580" s="17">
        <v>0.26775732663510698</v>
      </c>
      <c r="AC580" s="17">
        <v>6.7230208276637907E-2</v>
      </c>
      <c r="AD580" s="17">
        <v>0.42850574949654802</v>
      </c>
      <c r="AE580" s="17"/>
      <c r="AF580" s="17" t="s">
        <v>63</v>
      </c>
      <c r="AG580" s="17"/>
      <c r="AH580" s="17">
        <v>0.17396650992082299</v>
      </c>
      <c r="AI580" s="17"/>
      <c r="AJ580" s="17">
        <v>0.16399179689183799</v>
      </c>
      <c r="AK580" s="17">
        <v>0.172218708788104</v>
      </c>
      <c r="AL580" s="17">
        <v>0.16655196569616801</v>
      </c>
      <c r="AM580" s="17">
        <v>0.187092598547863</v>
      </c>
      <c r="AN580" s="17">
        <v>0.24921977668678599</v>
      </c>
      <c r="AO580" s="17">
        <v>0.152046548330873</v>
      </c>
      <c r="AP580" s="17">
        <v>0.22609976002169799</v>
      </c>
      <c r="AQ580" s="17">
        <v>0.19892590867092899</v>
      </c>
    </row>
    <row r="581" spans="2:43" x14ac:dyDescent="0.35">
      <c r="B581" t="s">
        <v>60</v>
      </c>
      <c r="C581" s="17">
        <v>2.8730212458431E-2</v>
      </c>
      <c r="D581" s="17">
        <v>2.46334324141869E-2</v>
      </c>
      <c r="E581" s="17">
        <v>3.2966917974308202E-2</v>
      </c>
      <c r="F581" s="17"/>
      <c r="G581" s="17">
        <v>2.9435532116939601E-2</v>
      </c>
      <c r="H581" s="17">
        <v>3.2490959010640398E-2</v>
      </c>
      <c r="I581" s="17">
        <v>1.5036235721524099E-2</v>
      </c>
      <c r="J581" s="17">
        <v>3.0592186230333399E-2</v>
      </c>
      <c r="K581" s="17">
        <v>1.8118909425625999E-2</v>
      </c>
      <c r="L581" s="17">
        <v>3.9274951164761297E-2</v>
      </c>
      <c r="M581" s="17"/>
      <c r="N581" s="17">
        <v>3.7868870908731297E-2</v>
      </c>
      <c r="O581" s="17">
        <v>3.3804152211686998E-2</v>
      </c>
      <c r="P581" s="17">
        <v>3.1073479229690702E-2</v>
      </c>
      <c r="Q581" s="17">
        <v>2.1694807928976999E-2</v>
      </c>
      <c r="R581" s="17">
        <v>2.7045343042176099E-2</v>
      </c>
      <c r="S581" s="17"/>
      <c r="T581" s="17">
        <v>4.7469911016471203E-2</v>
      </c>
      <c r="U581" s="17">
        <v>2.8450665693985602E-2</v>
      </c>
      <c r="V581" s="17">
        <v>1.6528969224071401E-2</v>
      </c>
      <c r="W581" s="17">
        <v>2.06430648666865E-2</v>
      </c>
      <c r="X581" s="17"/>
      <c r="Y581" s="17">
        <v>1.0833922112104599E-2</v>
      </c>
      <c r="Z581" s="17">
        <v>6.2309972373041901E-2</v>
      </c>
      <c r="AA581" s="17">
        <v>3.5178066496340199E-2</v>
      </c>
      <c r="AB581" s="17">
        <v>0</v>
      </c>
      <c r="AC581" s="17">
        <v>7.7421362850225203E-2</v>
      </c>
      <c r="AD581" s="17">
        <v>3.4539719998999401E-2</v>
      </c>
      <c r="AE581" s="17"/>
      <c r="AF581" s="17" t="s">
        <v>63</v>
      </c>
      <c r="AG581" s="17"/>
      <c r="AH581" s="17">
        <v>2.8306909597667799E-2</v>
      </c>
      <c r="AI581" s="17"/>
      <c r="AJ581" s="17">
        <v>4.3243663012564E-2</v>
      </c>
      <c r="AK581" s="17">
        <v>2.0780898988890101E-2</v>
      </c>
      <c r="AL581" s="17">
        <v>2.56036490819713E-2</v>
      </c>
      <c r="AM581" s="17">
        <v>1.3924418435526701E-2</v>
      </c>
      <c r="AN581" s="17">
        <v>1.94455343171346E-2</v>
      </c>
      <c r="AO581" s="17">
        <v>6.4389612822013095E-2</v>
      </c>
      <c r="AP581" s="17">
        <v>2.9767059997237801E-2</v>
      </c>
      <c r="AQ581" s="17">
        <v>0</v>
      </c>
    </row>
    <row r="582" spans="2:43" x14ac:dyDescent="0.35">
      <c r="B582" t="s">
        <v>281</v>
      </c>
      <c r="C582" s="17">
        <v>0.41543616606351702</v>
      </c>
      <c r="D582" s="17">
        <v>0.440619991882852</v>
      </c>
      <c r="E582" s="17">
        <v>0.39210729980040698</v>
      </c>
      <c r="F582" s="17"/>
      <c r="G582" s="17">
        <v>0.53071749157605297</v>
      </c>
      <c r="H582" s="17">
        <v>0.53071264136122798</v>
      </c>
      <c r="I582" s="17">
        <v>0.48389975129062301</v>
      </c>
      <c r="J582" s="17">
        <v>0.37546859147379702</v>
      </c>
      <c r="K582" s="17">
        <v>0.36063913547873599</v>
      </c>
      <c r="L582" s="17">
        <v>0.30497654902667598</v>
      </c>
      <c r="M582" s="17"/>
      <c r="N582" s="17">
        <v>0.32735929043890399</v>
      </c>
      <c r="O582" s="17">
        <v>0.38206850703867901</v>
      </c>
      <c r="P582" s="17">
        <v>0.45073895248474999</v>
      </c>
      <c r="Q582" s="17">
        <v>0.41939460150997199</v>
      </c>
      <c r="R582" s="17">
        <v>0.48051117901880802</v>
      </c>
      <c r="S582" s="17"/>
      <c r="T582" s="17">
        <v>0.365756934684968</v>
      </c>
      <c r="U582" s="17">
        <v>0.37702394283980001</v>
      </c>
      <c r="V582" s="17">
        <v>0.48773560124070398</v>
      </c>
      <c r="W582" s="17">
        <v>0.471366069874955</v>
      </c>
      <c r="X582" s="17"/>
      <c r="Y582" s="17">
        <v>0.49258320885342199</v>
      </c>
      <c r="Z582" s="17">
        <v>0.340841004743558</v>
      </c>
      <c r="AA582" s="17">
        <v>0.286408145995042</v>
      </c>
      <c r="AB582" s="17">
        <v>0.45471655199424299</v>
      </c>
      <c r="AC582" s="17">
        <v>0.52638388827771299</v>
      </c>
      <c r="AD582" s="17">
        <v>0.379043392063109</v>
      </c>
      <c r="AE582" s="17"/>
      <c r="AF582" s="17" t="s">
        <v>63</v>
      </c>
      <c r="AG582" s="17"/>
      <c r="AH582" s="17">
        <v>0.42429993127939097</v>
      </c>
      <c r="AI582" s="17"/>
      <c r="AJ582" s="17">
        <v>0.44525070447409099</v>
      </c>
      <c r="AK582" s="17">
        <v>0.39112754980314202</v>
      </c>
      <c r="AL582" s="17">
        <v>0.41393468596240401</v>
      </c>
      <c r="AM582" s="17">
        <v>0.375070974459983</v>
      </c>
      <c r="AN582" s="17">
        <v>0.40147765963029403</v>
      </c>
      <c r="AO582" s="17">
        <v>0.45416219734569901</v>
      </c>
      <c r="AP582" s="17">
        <v>0.38868356170461399</v>
      </c>
      <c r="AQ582" s="17">
        <v>0.50595626399077898</v>
      </c>
    </row>
    <row r="583" spans="2:43" x14ac:dyDescent="0.35">
      <c r="B583" t="s">
        <v>282</v>
      </c>
      <c r="C583" s="17">
        <v>0.30477944069052898</v>
      </c>
      <c r="D583" s="17">
        <v>0.28833237686804097</v>
      </c>
      <c r="E583" s="17">
        <v>0.31807103900310502</v>
      </c>
      <c r="F583" s="17"/>
      <c r="G583" s="17">
        <v>0.18871026030548199</v>
      </c>
      <c r="H583" s="17">
        <v>0.22860564799229299</v>
      </c>
      <c r="I583" s="17">
        <v>0.27073513730867799</v>
      </c>
      <c r="J583" s="17">
        <v>0.38386875417940602</v>
      </c>
      <c r="K583" s="17">
        <v>0.29285815019139599</v>
      </c>
      <c r="L583" s="17">
        <v>0.38139795564261902</v>
      </c>
      <c r="M583" s="17"/>
      <c r="N583" s="17">
        <v>0.36596692003840098</v>
      </c>
      <c r="O583" s="17">
        <v>0.302167917171066</v>
      </c>
      <c r="P583" s="17">
        <v>0.30452931739418998</v>
      </c>
      <c r="Q583" s="17">
        <v>0.33266312457689101</v>
      </c>
      <c r="R583" s="17">
        <v>0.24125048218533399</v>
      </c>
      <c r="S583" s="17"/>
      <c r="T583" s="17">
        <v>0.33138020303062599</v>
      </c>
      <c r="U583" s="17">
        <v>0.31464016026616198</v>
      </c>
      <c r="V583" s="17">
        <v>0.26514524779091803</v>
      </c>
      <c r="W583" s="17">
        <v>0.30471668134480201</v>
      </c>
      <c r="X583" s="17"/>
      <c r="Y583" s="17">
        <v>0.259978503171232</v>
      </c>
      <c r="Z583" s="17">
        <v>0.380115210880062</v>
      </c>
      <c r="AA583" s="17">
        <v>0.38613087710289401</v>
      </c>
      <c r="AB583" s="17">
        <v>0.324799987564031</v>
      </c>
      <c r="AC583" s="17">
        <v>0.106707031828077</v>
      </c>
      <c r="AD583" s="17">
        <v>0.46618163519035499</v>
      </c>
      <c r="AE583" s="17"/>
      <c r="AF583" s="17" t="s">
        <v>63</v>
      </c>
      <c r="AG583" s="17"/>
      <c r="AH583" s="17">
        <v>0.301912902197225</v>
      </c>
      <c r="AI583" s="17"/>
      <c r="AJ583" s="17">
        <v>0.27109803173595598</v>
      </c>
      <c r="AK583" s="17">
        <v>0.28327206770221802</v>
      </c>
      <c r="AL583" s="17">
        <v>0.31610169273970901</v>
      </c>
      <c r="AM583" s="17">
        <v>0.33904908888006602</v>
      </c>
      <c r="AN583" s="17">
        <v>0.36155214705910999</v>
      </c>
      <c r="AO583" s="17">
        <v>0.25289443509825399</v>
      </c>
      <c r="AP583" s="17">
        <v>0.36229387944250802</v>
      </c>
      <c r="AQ583" s="17">
        <v>0.34258114887491198</v>
      </c>
    </row>
    <row r="584" spans="2:43" x14ac:dyDescent="0.35">
      <c r="B584" t="s">
        <v>242</v>
      </c>
      <c r="C584" s="17">
        <v>0.110656725372988</v>
      </c>
      <c r="D584" s="17">
        <v>0.152287615014811</v>
      </c>
      <c r="E584" s="17">
        <v>7.4036260797302203E-2</v>
      </c>
      <c r="F584" s="17"/>
      <c r="G584" s="17">
        <v>0.34200723127056998</v>
      </c>
      <c r="H584" s="17">
        <v>0.30210699336893498</v>
      </c>
      <c r="I584" s="17">
        <v>0.213164613981945</v>
      </c>
      <c r="J584" s="17">
        <v>-8.4001627056089507E-3</v>
      </c>
      <c r="K584" s="17">
        <v>6.7780985287340098E-2</v>
      </c>
      <c r="L584" s="17">
        <v>-7.6421406615942794E-2</v>
      </c>
      <c r="M584" s="17"/>
      <c r="N584" s="17">
        <v>-3.86076295994967E-2</v>
      </c>
      <c r="O584" s="17">
        <v>7.9900589867612407E-2</v>
      </c>
      <c r="P584" s="17">
        <v>0.14620963509056001</v>
      </c>
      <c r="Q584" s="17">
        <v>8.6731476933080795E-2</v>
      </c>
      <c r="R584" s="17">
        <v>0.23926069683347401</v>
      </c>
      <c r="S584" s="17"/>
      <c r="T584" s="17">
        <v>3.4376731654341401E-2</v>
      </c>
      <c r="U584" s="17">
        <v>6.2383782573638802E-2</v>
      </c>
      <c r="V584" s="17">
        <v>0.222590353449786</v>
      </c>
      <c r="W584" s="17">
        <v>0.16664938853015299</v>
      </c>
      <c r="X584" s="17"/>
      <c r="Y584" s="17">
        <v>0.23260470568218999</v>
      </c>
      <c r="Z584" s="17">
        <v>-3.92742061365043E-2</v>
      </c>
      <c r="AA584" s="17">
        <v>-9.9722731107851806E-2</v>
      </c>
      <c r="AB584" s="17">
        <v>0.12991656443021099</v>
      </c>
      <c r="AC584" s="17">
        <v>0.41967685644963598</v>
      </c>
      <c r="AD584" s="17">
        <v>-8.7138243127245302E-2</v>
      </c>
      <c r="AE584" s="17"/>
      <c r="AF584" s="17" t="s">
        <v>63</v>
      </c>
      <c r="AG584" s="17"/>
      <c r="AH584" s="17">
        <v>0.122387029082166</v>
      </c>
      <c r="AI584" s="17"/>
      <c r="AJ584" s="17">
        <v>0.17415267273813601</v>
      </c>
      <c r="AK584" s="17">
        <v>0.10785548210092399</v>
      </c>
      <c r="AL584" s="17">
        <v>9.7832993222695105E-2</v>
      </c>
      <c r="AM584" s="17">
        <v>3.6021885579917402E-2</v>
      </c>
      <c r="AN584" s="17">
        <v>3.99255125711847E-2</v>
      </c>
      <c r="AO584" s="17">
        <v>0.201267762247445</v>
      </c>
      <c r="AP584" s="17">
        <v>2.6389682262105699E-2</v>
      </c>
      <c r="AQ584" s="17">
        <v>0.163375115115867</v>
      </c>
    </row>
    <row r="585" spans="2:43"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row>
    <row r="586" spans="2:43" x14ac:dyDescent="0.35">
      <c r="B586" s="6" t="s">
        <v>286</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row>
    <row r="587" spans="2:43" x14ac:dyDescent="0.35">
      <c r="B587" s="24" t="s">
        <v>65</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row>
    <row r="588" spans="2:43" x14ac:dyDescent="0.35">
      <c r="B588" t="s">
        <v>276</v>
      </c>
      <c r="C588" s="17">
        <v>0.22347755357191801</v>
      </c>
      <c r="D588" s="17">
        <v>0.24747343568493399</v>
      </c>
      <c r="E588" s="17">
        <v>0.200458682834915</v>
      </c>
      <c r="F588" s="17"/>
      <c r="G588" s="17">
        <v>0.22011232190723701</v>
      </c>
      <c r="H588" s="17">
        <v>0.26682451897746401</v>
      </c>
      <c r="I588" s="17">
        <v>0.28326848346017602</v>
      </c>
      <c r="J588" s="17">
        <v>0.20963929641462201</v>
      </c>
      <c r="K588" s="17">
        <v>0.215158389044906</v>
      </c>
      <c r="L588" s="17">
        <v>0.171349605091833</v>
      </c>
      <c r="M588" s="17"/>
      <c r="N588" s="17">
        <v>0.128906571512302</v>
      </c>
      <c r="O588" s="17">
        <v>0.176997358196677</v>
      </c>
      <c r="P588" s="17">
        <v>0.183272894442397</v>
      </c>
      <c r="Q588" s="17">
        <v>0.27799155456437002</v>
      </c>
      <c r="R588" s="17">
        <v>0.28034444483999099</v>
      </c>
      <c r="S588" s="17"/>
      <c r="T588" s="17">
        <v>0.213166296382579</v>
      </c>
      <c r="U588" s="17">
        <v>0.18180190193469101</v>
      </c>
      <c r="V588" s="17">
        <v>0.27856396174131998</v>
      </c>
      <c r="W588" s="17">
        <v>0.257412536359443</v>
      </c>
      <c r="X588" s="17"/>
      <c r="Y588" s="17">
        <v>0.243910715243044</v>
      </c>
      <c r="Z588" s="17">
        <v>0.14623101988377801</v>
      </c>
      <c r="AA588" s="17">
        <v>0.172168781308047</v>
      </c>
      <c r="AB588" s="17">
        <v>0.28409404921164799</v>
      </c>
      <c r="AC588" s="17">
        <v>0.34452045846139301</v>
      </c>
      <c r="AD588" s="17">
        <v>0.26310073591921201</v>
      </c>
      <c r="AE588" s="17"/>
      <c r="AF588" s="17" t="s">
        <v>63</v>
      </c>
      <c r="AG588" s="17"/>
      <c r="AH588" s="17">
        <v>0.228838874031076</v>
      </c>
      <c r="AI588" s="17"/>
      <c r="AJ588" s="17">
        <v>0.20500730302444001</v>
      </c>
      <c r="AK588" s="17">
        <v>0.24946652778050199</v>
      </c>
      <c r="AL588" s="17">
        <v>0.222952252330371</v>
      </c>
      <c r="AM588" s="17">
        <v>0.20900293897620301</v>
      </c>
      <c r="AN588" s="17">
        <v>0.22374012033674501</v>
      </c>
      <c r="AO588" s="17">
        <v>0.25574535438375001</v>
      </c>
      <c r="AP588" s="17">
        <v>0.181991698879854</v>
      </c>
      <c r="AQ588" s="17">
        <v>0.26971593412227701</v>
      </c>
    </row>
    <row r="589" spans="2:43" x14ac:dyDescent="0.35">
      <c r="B589" t="s">
        <v>277</v>
      </c>
      <c r="C589" s="17">
        <v>0.34302249373363602</v>
      </c>
      <c r="D589" s="17">
        <v>0.35056623016222299</v>
      </c>
      <c r="E589" s="17">
        <v>0.335488831756943</v>
      </c>
      <c r="F589" s="17"/>
      <c r="G589" s="17">
        <v>0.34491611531814098</v>
      </c>
      <c r="H589" s="17">
        <v>0.36098505369946399</v>
      </c>
      <c r="I589" s="17">
        <v>0.36271976908270998</v>
      </c>
      <c r="J589" s="17">
        <v>0.34475660854157902</v>
      </c>
      <c r="K589" s="17">
        <v>0.31088046993677598</v>
      </c>
      <c r="L589" s="17">
        <v>0.33515378927400302</v>
      </c>
      <c r="M589" s="17"/>
      <c r="N589" s="17">
        <v>0.25240317808128898</v>
      </c>
      <c r="O589" s="17">
        <v>0.32002915149528</v>
      </c>
      <c r="P589" s="17">
        <v>0.37712304730652402</v>
      </c>
      <c r="Q589" s="17">
        <v>0.35888296700225603</v>
      </c>
      <c r="R589" s="17">
        <v>0.36122323874101198</v>
      </c>
      <c r="S589" s="17"/>
      <c r="T589" s="17">
        <v>0.28293121412719102</v>
      </c>
      <c r="U589" s="17">
        <v>0.37179297260740901</v>
      </c>
      <c r="V589" s="17">
        <v>0.34420340827418699</v>
      </c>
      <c r="W589" s="17">
        <v>0.38643436742244702</v>
      </c>
      <c r="X589" s="17"/>
      <c r="Y589" s="17">
        <v>0.38223837677266598</v>
      </c>
      <c r="Z589" s="17">
        <v>0.33335713161402802</v>
      </c>
      <c r="AA589" s="17">
        <v>0.32916898467606798</v>
      </c>
      <c r="AB589" s="17">
        <v>0.28187534857646301</v>
      </c>
      <c r="AC589" s="17">
        <v>0.26445648900448598</v>
      </c>
      <c r="AD589" s="17">
        <v>0.19076711120008799</v>
      </c>
      <c r="AE589" s="17"/>
      <c r="AF589" s="17" t="s">
        <v>63</v>
      </c>
      <c r="AG589" s="17"/>
      <c r="AH589" s="17">
        <v>0.34570516392475797</v>
      </c>
      <c r="AI589" s="17"/>
      <c r="AJ589" s="17">
        <v>0.349049364004549</v>
      </c>
      <c r="AK589" s="17">
        <v>0.338144763037105</v>
      </c>
      <c r="AL589" s="17">
        <v>0.35379981822851198</v>
      </c>
      <c r="AM589" s="17">
        <v>0.37508224288477399</v>
      </c>
      <c r="AN589" s="17">
        <v>0.28311993280402398</v>
      </c>
      <c r="AO589" s="17">
        <v>0.27603462153296698</v>
      </c>
      <c r="AP589" s="17">
        <v>0.377780726016194</v>
      </c>
      <c r="AQ589" s="17">
        <v>0.29157237650009799</v>
      </c>
    </row>
    <row r="590" spans="2:43" x14ac:dyDescent="0.35">
      <c r="B590" t="s">
        <v>278</v>
      </c>
      <c r="C590" s="17">
        <v>0.194808022221379</v>
      </c>
      <c r="D590" s="17">
        <v>0.17929863608855101</v>
      </c>
      <c r="E590" s="17">
        <v>0.20975169587213299</v>
      </c>
      <c r="F590" s="17"/>
      <c r="G590" s="17">
        <v>0.19690042854229001</v>
      </c>
      <c r="H590" s="17">
        <v>0.165752670895503</v>
      </c>
      <c r="I590" s="17">
        <v>0.17613498499115099</v>
      </c>
      <c r="J590" s="17">
        <v>0.1847146300751</v>
      </c>
      <c r="K590" s="17">
        <v>0.22526422867445001</v>
      </c>
      <c r="L590" s="17">
        <v>0.21430681206395699</v>
      </c>
      <c r="M590" s="17"/>
      <c r="N590" s="17">
        <v>0.24307411991649699</v>
      </c>
      <c r="O590" s="17">
        <v>0.23461887812087701</v>
      </c>
      <c r="P590" s="17">
        <v>0.17579006636311501</v>
      </c>
      <c r="Q590" s="17">
        <v>0.166312121574133</v>
      </c>
      <c r="R590" s="17">
        <v>0.16463756005830099</v>
      </c>
      <c r="S590" s="17"/>
      <c r="T590" s="17">
        <v>0.24065082060929599</v>
      </c>
      <c r="U590" s="17">
        <v>0.20252608500643601</v>
      </c>
      <c r="V590" s="17">
        <v>0.15056411606169001</v>
      </c>
      <c r="W590" s="17">
        <v>0.151672069429309</v>
      </c>
      <c r="X590" s="17"/>
      <c r="Y590" s="17">
        <v>0.168818448523088</v>
      </c>
      <c r="Z590" s="17">
        <v>0.24620021037511999</v>
      </c>
      <c r="AA590" s="17">
        <v>0.22486222153441299</v>
      </c>
      <c r="AB590" s="17">
        <v>0.17564817816868999</v>
      </c>
      <c r="AC590" s="17">
        <v>0.22059943863797399</v>
      </c>
      <c r="AD590" s="17">
        <v>0.115870888745608</v>
      </c>
      <c r="AE590" s="17"/>
      <c r="AF590" s="17" t="s">
        <v>63</v>
      </c>
      <c r="AG590" s="17"/>
      <c r="AH590" s="17">
        <v>0.18706838556925001</v>
      </c>
      <c r="AI590" s="17"/>
      <c r="AJ590" s="17">
        <v>0.221882809284288</v>
      </c>
      <c r="AK590" s="17">
        <v>0.18093994023495799</v>
      </c>
      <c r="AL590" s="17">
        <v>0.18438250869996101</v>
      </c>
      <c r="AM590" s="17">
        <v>0.178984507377107</v>
      </c>
      <c r="AN590" s="17">
        <v>0.16034912699010601</v>
      </c>
      <c r="AO590" s="17">
        <v>0.194164588501583</v>
      </c>
      <c r="AP590" s="17">
        <v>0.14917925352418601</v>
      </c>
      <c r="AQ590" s="17">
        <v>0.31142848562862002</v>
      </c>
    </row>
    <row r="591" spans="2:43" x14ac:dyDescent="0.35">
      <c r="B591" t="s">
        <v>279</v>
      </c>
      <c r="C591" s="17">
        <v>9.8686763783724193E-2</v>
      </c>
      <c r="D591" s="17">
        <v>9.3586899737357093E-2</v>
      </c>
      <c r="E591" s="17">
        <v>0.104249372456057</v>
      </c>
      <c r="F591" s="17"/>
      <c r="G591" s="17">
        <v>0.15765707884782401</v>
      </c>
      <c r="H591" s="17">
        <v>7.1528151170185503E-2</v>
      </c>
      <c r="I591" s="17">
        <v>5.1418712365843999E-2</v>
      </c>
      <c r="J591" s="17">
        <v>9.1921188791720496E-2</v>
      </c>
      <c r="K591" s="17">
        <v>0.119903308508148</v>
      </c>
      <c r="L591" s="17">
        <v>0.11556289488662</v>
      </c>
      <c r="M591" s="17"/>
      <c r="N591" s="17">
        <v>9.3873826688372894E-2</v>
      </c>
      <c r="O591" s="17">
        <v>0.120140513603226</v>
      </c>
      <c r="P591" s="17">
        <v>8.7867712871248199E-2</v>
      </c>
      <c r="Q591" s="17">
        <v>8.93912382948788E-2</v>
      </c>
      <c r="R591" s="17">
        <v>7.2161585556034399E-2</v>
      </c>
      <c r="S591" s="17"/>
      <c r="T591" s="17">
        <v>0.12144252679347201</v>
      </c>
      <c r="U591" s="17">
        <v>8.1488189854020704E-2</v>
      </c>
      <c r="V591" s="17">
        <v>0.100430591047837</v>
      </c>
      <c r="W591" s="17">
        <v>9.2794713999102399E-2</v>
      </c>
      <c r="X591" s="17"/>
      <c r="Y591" s="17">
        <v>8.4086027487968298E-2</v>
      </c>
      <c r="Z591" s="17">
        <v>0.103525662045846</v>
      </c>
      <c r="AA591" s="17">
        <v>0.112379742420868</v>
      </c>
      <c r="AB591" s="17">
        <v>8.5328384224805903E-2</v>
      </c>
      <c r="AC591" s="17">
        <v>8.7578930059579202E-2</v>
      </c>
      <c r="AD591" s="17">
        <v>0.25073228264578701</v>
      </c>
      <c r="AE591" s="17"/>
      <c r="AF591" s="17" t="s">
        <v>63</v>
      </c>
      <c r="AG591" s="17"/>
      <c r="AH591" s="17">
        <v>0.10149106624972</v>
      </c>
      <c r="AI591" s="17"/>
      <c r="AJ591" s="17">
        <v>9.8922042907951493E-2</v>
      </c>
      <c r="AK591" s="17">
        <v>0.119958562630155</v>
      </c>
      <c r="AL591" s="17">
        <v>8.9313973236418806E-2</v>
      </c>
      <c r="AM591" s="17">
        <v>0.112779688460868</v>
      </c>
      <c r="AN591" s="17">
        <v>8.8434964902084204E-2</v>
      </c>
      <c r="AO591" s="17">
        <v>9.4126584704120095E-2</v>
      </c>
      <c r="AP591" s="17">
        <v>7.9690003065075399E-2</v>
      </c>
      <c r="AQ591" s="17">
        <v>4.1313688127822899E-2</v>
      </c>
    </row>
    <row r="592" spans="2:43" x14ac:dyDescent="0.35">
      <c r="B592" t="s">
        <v>280</v>
      </c>
      <c r="C592" s="17">
        <v>0.11481205811498001</v>
      </c>
      <c r="D592" s="17">
        <v>0.11507410811115</v>
      </c>
      <c r="E592" s="17">
        <v>0.113528036165854</v>
      </c>
      <c r="F592" s="17"/>
      <c r="G592" s="17">
        <v>6.55110934325039E-2</v>
      </c>
      <c r="H592" s="17">
        <v>0.105344533094078</v>
      </c>
      <c r="I592" s="17">
        <v>0.100552613475044</v>
      </c>
      <c r="J592" s="17">
        <v>0.13345058095221199</v>
      </c>
      <c r="K592" s="17">
        <v>0.116903495958893</v>
      </c>
      <c r="L592" s="17">
        <v>0.136627687250261</v>
      </c>
      <c r="M592" s="17"/>
      <c r="N592" s="17">
        <v>0.22568525781693999</v>
      </c>
      <c r="O592" s="17">
        <v>0.114927118344566</v>
      </c>
      <c r="P592" s="17">
        <v>0.146286625960942</v>
      </c>
      <c r="Q592" s="17">
        <v>9.4545272100539604E-2</v>
      </c>
      <c r="R592" s="17">
        <v>0.101793639181433</v>
      </c>
      <c r="S592" s="17"/>
      <c r="T592" s="17">
        <v>0.102522221577142</v>
      </c>
      <c r="U592" s="17">
        <v>0.13596459272024</v>
      </c>
      <c r="V592" s="17">
        <v>0.116624685070539</v>
      </c>
      <c r="W592" s="17">
        <v>0.101225398249011</v>
      </c>
      <c r="X592" s="17"/>
      <c r="Y592" s="17">
        <v>0.108238842231253</v>
      </c>
      <c r="Z592" s="17">
        <v>0.121620064637526</v>
      </c>
      <c r="AA592" s="17">
        <v>0.13761361195638999</v>
      </c>
      <c r="AB592" s="17">
        <v>0.17305403981839301</v>
      </c>
      <c r="AC592" s="17">
        <v>2.4325310826160899E-2</v>
      </c>
      <c r="AD592" s="17">
        <v>0.11471136061467301</v>
      </c>
      <c r="AE592" s="17"/>
      <c r="AF592" s="17" t="s">
        <v>63</v>
      </c>
      <c r="AG592" s="17"/>
      <c r="AH592" s="17">
        <v>0.112109832692285</v>
      </c>
      <c r="AI592" s="17"/>
      <c r="AJ592" s="17">
        <v>9.9131492598022897E-2</v>
      </c>
      <c r="AK592" s="17">
        <v>0.10244182357689199</v>
      </c>
      <c r="AL592" s="17">
        <v>0.123947798422766</v>
      </c>
      <c r="AM592" s="17">
        <v>9.8559091474664698E-2</v>
      </c>
      <c r="AN592" s="17">
        <v>0.199852041866873</v>
      </c>
      <c r="AO592" s="17">
        <v>0.126470025875078</v>
      </c>
      <c r="AP592" s="17">
        <v>0.17227470810266801</v>
      </c>
      <c r="AQ592" s="17">
        <v>8.5969515621182199E-2</v>
      </c>
    </row>
    <row r="593" spans="2:43" x14ac:dyDescent="0.35">
      <c r="B593" t="s">
        <v>60</v>
      </c>
      <c r="C593" s="17">
        <v>2.5193108574362001E-2</v>
      </c>
      <c r="D593" s="17">
        <v>1.4000690215786499E-2</v>
      </c>
      <c r="E593" s="17">
        <v>3.6523380914098201E-2</v>
      </c>
      <c r="F593" s="17"/>
      <c r="G593" s="17">
        <v>1.49029619520039E-2</v>
      </c>
      <c r="H593" s="17">
        <v>2.9565072163305801E-2</v>
      </c>
      <c r="I593" s="17">
        <v>2.5905436625074801E-2</v>
      </c>
      <c r="J593" s="17">
        <v>3.5517695224766499E-2</v>
      </c>
      <c r="K593" s="17">
        <v>1.18901078768272E-2</v>
      </c>
      <c r="L593" s="17">
        <v>2.6999211433326498E-2</v>
      </c>
      <c r="M593" s="17"/>
      <c r="N593" s="17">
        <v>5.6057045984598201E-2</v>
      </c>
      <c r="O593" s="17">
        <v>3.3286980239373702E-2</v>
      </c>
      <c r="P593" s="17">
        <v>2.96596530557744E-2</v>
      </c>
      <c r="Q593" s="17">
        <v>1.2876846463823199E-2</v>
      </c>
      <c r="R593" s="17">
        <v>1.9839531623228601E-2</v>
      </c>
      <c r="S593" s="17"/>
      <c r="T593" s="17">
        <v>3.9286920510320199E-2</v>
      </c>
      <c r="U593" s="17">
        <v>2.64262578772025E-2</v>
      </c>
      <c r="V593" s="17">
        <v>9.6132378044277208E-3</v>
      </c>
      <c r="W593" s="17">
        <v>1.0460914540687E-2</v>
      </c>
      <c r="X593" s="17"/>
      <c r="Y593" s="17">
        <v>1.270758974198E-2</v>
      </c>
      <c r="Z593" s="17">
        <v>4.9065911443701198E-2</v>
      </c>
      <c r="AA593" s="17">
        <v>2.3806658104213702E-2</v>
      </c>
      <c r="AB593" s="17">
        <v>0</v>
      </c>
      <c r="AC593" s="17">
        <v>5.8519373010405801E-2</v>
      </c>
      <c r="AD593" s="17">
        <v>6.4817620874631998E-2</v>
      </c>
      <c r="AE593" s="17"/>
      <c r="AF593" s="17" t="s">
        <v>63</v>
      </c>
      <c r="AG593" s="17"/>
      <c r="AH593" s="17">
        <v>2.4786677532912599E-2</v>
      </c>
      <c r="AI593" s="17"/>
      <c r="AJ593" s="17">
        <v>2.6006988180747901E-2</v>
      </c>
      <c r="AK593" s="17">
        <v>9.0483827403875904E-3</v>
      </c>
      <c r="AL593" s="17">
        <v>2.56036490819713E-2</v>
      </c>
      <c r="AM593" s="17">
        <v>2.55915308263828E-2</v>
      </c>
      <c r="AN593" s="17">
        <v>4.4503813100168002E-2</v>
      </c>
      <c r="AO593" s="17">
        <v>5.3458825002502201E-2</v>
      </c>
      <c r="AP593" s="17">
        <v>3.90836104120241E-2</v>
      </c>
      <c r="AQ593" s="17">
        <v>0</v>
      </c>
    </row>
    <row r="594" spans="2:43" x14ac:dyDescent="0.35">
      <c r="B594" t="s">
        <v>281</v>
      </c>
      <c r="C594" s="17">
        <v>0.56650004730555403</v>
      </c>
      <c r="D594" s="17">
        <v>0.59803966584715595</v>
      </c>
      <c r="E594" s="17">
        <v>0.53594751459185797</v>
      </c>
      <c r="F594" s="17"/>
      <c r="G594" s="17">
        <v>0.56502843722537799</v>
      </c>
      <c r="H594" s="17">
        <v>0.62780957267692705</v>
      </c>
      <c r="I594" s="17">
        <v>0.64598825254288605</v>
      </c>
      <c r="J594" s="17">
        <v>0.55439590495620095</v>
      </c>
      <c r="K594" s="17">
        <v>0.52603885898168201</v>
      </c>
      <c r="L594" s="17">
        <v>0.50650339436583502</v>
      </c>
      <c r="M594" s="17"/>
      <c r="N594" s="17">
        <v>0.38130974959359198</v>
      </c>
      <c r="O594" s="17">
        <v>0.497026509691957</v>
      </c>
      <c r="P594" s="17">
        <v>0.56039594174892104</v>
      </c>
      <c r="Q594" s="17">
        <v>0.63687452156662605</v>
      </c>
      <c r="R594" s="17">
        <v>0.64156768358100302</v>
      </c>
      <c r="S594" s="17"/>
      <c r="T594" s="17">
        <v>0.49609751050977002</v>
      </c>
      <c r="U594" s="17">
        <v>0.55359487454210099</v>
      </c>
      <c r="V594" s="17">
        <v>0.62276737001550697</v>
      </c>
      <c r="W594" s="17">
        <v>0.64384690378189002</v>
      </c>
      <c r="X594" s="17"/>
      <c r="Y594" s="17">
        <v>0.62614909201571101</v>
      </c>
      <c r="Z594" s="17">
        <v>0.47958815149780698</v>
      </c>
      <c r="AA594" s="17">
        <v>0.50133776598411495</v>
      </c>
      <c r="AB594" s="17">
        <v>0.56596939778811095</v>
      </c>
      <c r="AC594" s="17">
        <v>0.60897694746588005</v>
      </c>
      <c r="AD594" s="17">
        <v>0.45386784711930001</v>
      </c>
      <c r="AE594" s="17"/>
      <c r="AF594" s="17" t="s">
        <v>63</v>
      </c>
      <c r="AG594" s="17"/>
      <c r="AH594" s="17">
        <v>0.57454403795583298</v>
      </c>
      <c r="AI594" s="17"/>
      <c r="AJ594" s="17">
        <v>0.55405666702898904</v>
      </c>
      <c r="AK594" s="17">
        <v>0.58761129081760699</v>
      </c>
      <c r="AL594" s="17">
        <v>0.576752070558883</v>
      </c>
      <c r="AM594" s="17">
        <v>0.58408518186097702</v>
      </c>
      <c r="AN594" s="17">
        <v>0.50686005314076898</v>
      </c>
      <c r="AO594" s="17">
        <v>0.531779975916717</v>
      </c>
      <c r="AP594" s="17">
        <v>0.55977242489604695</v>
      </c>
      <c r="AQ594" s="17">
        <v>0.56128831062237505</v>
      </c>
    </row>
    <row r="595" spans="2:43" x14ac:dyDescent="0.35">
      <c r="B595" t="s">
        <v>282</v>
      </c>
      <c r="C595" s="17">
        <v>0.213498821898705</v>
      </c>
      <c r="D595" s="17">
        <v>0.208661007848507</v>
      </c>
      <c r="E595" s="17">
        <v>0.217777408621911</v>
      </c>
      <c r="F595" s="17"/>
      <c r="G595" s="17">
        <v>0.22316817228032801</v>
      </c>
      <c r="H595" s="17">
        <v>0.176872684264264</v>
      </c>
      <c r="I595" s="17">
        <v>0.15197132584088799</v>
      </c>
      <c r="J595" s="17">
        <v>0.225371769743932</v>
      </c>
      <c r="K595" s="17">
        <v>0.236806804467041</v>
      </c>
      <c r="L595" s="17">
        <v>0.252190582136881</v>
      </c>
      <c r="M595" s="17"/>
      <c r="N595" s="17">
        <v>0.31955908450531301</v>
      </c>
      <c r="O595" s="17">
        <v>0.23506763194779201</v>
      </c>
      <c r="P595" s="17">
        <v>0.23415433883219</v>
      </c>
      <c r="Q595" s="17">
        <v>0.183936510395418</v>
      </c>
      <c r="R595" s="17">
        <v>0.173955224737467</v>
      </c>
      <c r="S595" s="17"/>
      <c r="T595" s="17">
        <v>0.223964748370614</v>
      </c>
      <c r="U595" s="17">
        <v>0.21745278257426101</v>
      </c>
      <c r="V595" s="17">
        <v>0.21705527611837599</v>
      </c>
      <c r="W595" s="17">
        <v>0.194020112248114</v>
      </c>
      <c r="X595" s="17"/>
      <c r="Y595" s="17">
        <v>0.192324869719221</v>
      </c>
      <c r="Z595" s="17">
        <v>0.22514572668337199</v>
      </c>
      <c r="AA595" s="17">
        <v>0.249993354377259</v>
      </c>
      <c r="AB595" s="17">
        <v>0.258382424043199</v>
      </c>
      <c r="AC595" s="17">
        <v>0.11190424088574</v>
      </c>
      <c r="AD595" s="17">
        <v>0.36544364326046003</v>
      </c>
      <c r="AE595" s="17"/>
      <c r="AF595" s="17" t="s">
        <v>63</v>
      </c>
      <c r="AG595" s="17"/>
      <c r="AH595" s="17">
        <v>0.21360089894200401</v>
      </c>
      <c r="AI595" s="17"/>
      <c r="AJ595" s="17">
        <v>0.19805353550597399</v>
      </c>
      <c r="AK595" s="17">
        <v>0.222400386207047</v>
      </c>
      <c r="AL595" s="17">
        <v>0.213261771659184</v>
      </c>
      <c r="AM595" s="17">
        <v>0.21133877993553299</v>
      </c>
      <c r="AN595" s="17">
        <v>0.28828700676895702</v>
      </c>
      <c r="AO595" s="17">
        <v>0.22059661057919799</v>
      </c>
      <c r="AP595" s="17">
        <v>0.25196471116774299</v>
      </c>
      <c r="AQ595" s="17">
        <v>0.12728320374900501</v>
      </c>
    </row>
    <row r="596" spans="2:43" x14ac:dyDescent="0.35">
      <c r="B596" t="s">
        <v>242</v>
      </c>
      <c r="C596" s="17">
        <v>0.35300122540685003</v>
      </c>
      <c r="D596" s="17">
        <v>0.38937865799865001</v>
      </c>
      <c r="E596" s="17">
        <v>0.31817010596994699</v>
      </c>
      <c r="F596" s="17"/>
      <c r="G596" s="17">
        <v>0.34186026494505001</v>
      </c>
      <c r="H596" s="17">
        <v>0.450936888412663</v>
      </c>
      <c r="I596" s="17">
        <v>0.49401692670199798</v>
      </c>
      <c r="J596" s="17">
        <v>0.32902413521226798</v>
      </c>
      <c r="K596" s="17">
        <v>0.28923205451464101</v>
      </c>
      <c r="L596" s="17">
        <v>0.25431281222895402</v>
      </c>
      <c r="M596" s="17"/>
      <c r="N596" s="17">
        <v>6.1750665088278499E-2</v>
      </c>
      <c r="O596" s="17">
        <v>0.26195887774416399</v>
      </c>
      <c r="P596" s="17">
        <v>0.32624160291673099</v>
      </c>
      <c r="Q596" s="17">
        <v>0.45293801117120702</v>
      </c>
      <c r="R596" s="17">
        <v>0.46761245884353603</v>
      </c>
      <c r="S596" s="17"/>
      <c r="T596" s="17">
        <v>0.27213276213915499</v>
      </c>
      <c r="U596" s="17">
        <v>0.33614209196783901</v>
      </c>
      <c r="V596" s="17">
        <v>0.40571209389713098</v>
      </c>
      <c r="W596" s="17">
        <v>0.44982679153377703</v>
      </c>
      <c r="X596" s="17"/>
      <c r="Y596" s="17">
        <v>0.43382422229648998</v>
      </c>
      <c r="Z596" s="17">
        <v>0.25444242481443502</v>
      </c>
      <c r="AA596" s="17">
        <v>0.251344411606857</v>
      </c>
      <c r="AB596" s="17">
        <v>0.30758697374491201</v>
      </c>
      <c r="AC596" s="17">
        <v>0.49707270658014002</v>
      </c>
      <c r="AD596" s="17">
        <v>8.8424203858840103E-2</v>
      </c>
      <c r="AE596" s="17"/>
      <c r="AF596" s="17" t="s">
        <v>63</v>
      </c>
      <c r="AG596" s="17"/>
      <c r="AH596" s="17">
        <v>0.36094313901382902</v>
      </c>
      <c r="AI596" s="17"/>
      <c r="AJ596" s="17">
        <v>0.35600313152301499</v>
      </c>
      <c r="AK596" s="17">
        <v>0.36521090461055999</v>
      </c>
      <c r="AL596" s="17">
        <v>0.36349029889969903</v>
      </c>
      <c r="AM596" s="17">
        <v>0.372746401925444</v>
      </c>
      <c r="AN596" s="17">
        <v>0.21857304637181199</v>
      </c>
      <c r="AO596" s="17">
        <v>0.311183365337518</v>
      </c>
      <c r="AP596" s="17">
        <v>0.30780771372830401</v>
      </c>
      <c r="AQ596" s="17">
        <v>0.43400510687337002</v>
      </c>
    </row>
    <row r="597" spans="2:43" x14ac:dyDescent="0.35">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row>
    <row r="598" spans="2:43" x14ac:dyDescent="0.35">
      <c r="B598" s="6" t="s">
        <v>287</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row>
    <row r="599" spans="2:43" x14ac:dyDescent="0.35">
      <c r="B599" s="24" t="s">
        <v>65</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row>
    <row r="600" spans="2:43" x14ac:dyDescent="0.35">
      <c r="B600" t="s">
        <v>276</v>
      </c>
      <c r="C600" s="17">
        <v>0.28211225137170398</v>
      </c>
      <c r="D600" s="17">
        <v>0.30369166503245398</v>
      </c>
      <c r="E600" s="17">
        <v>0.26023559054995099</v>
      </c>
      <c r="F600" s="17"/>
      <c r="G600" s="17">
        <v>0.29030194686817901</v>
      </c>
      <c r="H600" s="17">
        <v>0.28353208385808898</v>
      </c>
      <c r="I600" s="17">
        <v>0.32063682956360601</v>
      </c>
      <c r="J600" s="17">
        <v>0.23962900377405699</v>
      </c>
      <c r="K600" s="17">
        <v>0.30093061298766299</v>
      </c>
      <c r="L600" s="17">
        <v>0.26971463379508698</v>
      </c>
      <c r="M600" s="17"/>
      <c r="N600" s="17">
        <v>0.14426222082970599</v>
      </c>
      <c r="O600" s="17">
        <v>0.24912125047858999</v>
      </c>
      <c r="P600" s="17">
        <v>0.28060778499998901</v>
      </c>
      <c r="Q600" s="17">
        <v>0.31252828515263698</v>
      </c>
      <c r="R600" s="17">
        <v>0.32909020447027398</v>
      </c>
      <c r="S600" s="17"/>
      <c r="T600" s="17">
        <v>0.253635803696655</v>
      </c>
      <c r="U600" s="17">
        <v>0.280620175157198</v>
      </c>
      <c r="V600" s="17">
        <v>0.293940785845339</v>
      </c>
      <c r="W600" s="17">
        <v>0.319517779150576</v>
      </c>
      <c r="X600" s="17"/>
      <c r="Y600" s="17">
        <v>0.295696908864583</v>
      </c>
      <c r="Z600" s="17">
        <v>0.17751462491405201</v>
      </c>
      <c r="AA600" s="17">
        <v>0.283347159387623</v>
      </c>
      <c r="AB600" s="17">
        <v>0.33302087120372997</v>
      </c>
      <c r="AC600" s="17">
        <v>0.31658347628802003</v>
      </c>
      <c r="AD600" s="17">
        <v>0.27705270185188802</v>
      </c>
      <c r="AE600" s="17"/>
      <c r="AF600" s="17" t="s">
        <v>63</v>
      </c>
      <c r="AG600" s="17"/>
      <c r="AH600" s="17">
        <v>0.28408636505970603</v>
      </c>
      <c r="AI600" s="17"/>
      <c r="AJ600" s="17">
        <v>0.28326809088419103</v>
      </c>
      <c r="AK600" s="17">
        <v>0.28510683769298201</v>
      </c>
      <c r="AL600" s="17">
        <v>0.30823972163493002</v>
      </c>
      <c r="AM600" s="17">
        <v>0.26516635524240201</v>
      </c>
      <c r="AN600" s="17">
        <v>0.246832805313312</v>
      </c>
      <c r="AO600" s="17">
        <v>0.27168866920632601</v>
      </c>
      <c r="AP600" s="17">
        <v>0.26794195410833799</v>
      </c>
      <c r="AQ600" s="17">
        <v>0.30991479969577201</v>
      </c>
    </row>
    <row r="601" spans="2:43" x14ac:dyDescent="0.35">
      <c r="B601" t="s">
        <v>277</v>
      </c>
      <c r="C601" s="17">
        <v>0.364898300963375</v>
      </c>
      <c r="D601" s="17">
        <v>0.35635401620086199</v>
      </c>
      <c r="E601" s="17">
        <v>0.37364301346621298</v>
      </c>
      <c r="F601" s="17"/>
      <c r="G601" s="17">
        <v>0.40153596491184601</v>
      </c>
      <c r="H601" s="17">
        <v>0.34732954268816002</v>
      </c>
      <c r="I601" s="17">
        <v>0.38467355122269697</v>
      </c>
      <c r="J601" s="17">
        <v>0.41384330600096603</v>
      </c>
      <c r="K601" s="17">
        <v>0.34688607618670803</v>
      </c>
      <c r="L601" s="17">
        <v>0.330403177649228</v>
      </c>
      <c r="M601" s="17"/>
      <c r="N601" s="17">
        <v>0.31485681715395503</v>
      </c>
      <c r="O601" s="17">
        <v>0.38121961706032997</v>
      </c>
      <c r="P601" s="17">
        <v>0.30159264267013502</v>
      </c>
      <c r="Q601" s="17">
        <v>0.37415121887261799</v>
      </c>
      <c r="R601" s="17">
        <v>0.37603048747993401</v>
      </c>
      <c r="S601" s="17"/>
      <c r="T601" s="17">
        <v>0.330027693319423</v>
      </c>
      <c r="U601" s="17">
        <v>0.34477657045328203</v>
      </c>
      <c r="V601" s="17">
        <v>0.390434492776077</v>
      </c>
      <c r="W601" s="17">
        <v>0.378649961242424</v>
      </c>
      <c r="X601" s="17"/>
      <c r="Y601" s="17">
        <v>0.368548626843824</v>
      </c>
      <c r="Z601" s="17">
        <v>0.401300893760763</v>
      </c>
      <c r="AA601" s="17">
        <v>0.33960537735696</v>
      </c>
      <c r="AB601" s="17">
        <v>0.36259521927629201</v>
      </c>
      <c r="AC601" s="17">
        <v>0.35351100525419399</v>
      </c>
      <c r="AD601" s="17">
        <v>0.43032301566905601</v>
      </c>
      <c r="AE601" s="17"/>
      <c r="AF601" s="17" t="s">
        <v>63</v>
      </c>
      <c r="AG601" s="17"/>
      <c r="AH601" s="17">
        <v>0.37331621489070899</v>
      </c>
      <c r="AI601" s="17"/>
      <c r="AJ601" s="17">
        <v>0.37790481698530998</v>
      </c>
      <c r="AK601" s="17">
        <v>0.358608158251848</v>
      </c>
      <c r="AL601" s="17">
        <v>0.30345832965285602</v>
      </c>
      <c r="AM601" s="17">
        <v>0.38517700780152098</v>
      </c>
      <c r="AN601" s="17">
        <v>0.34446061731104199</v>
      </c>
      <c r="AO601" s="17">
        <v>0.41073043102043799</v>
      </c>
      <c r="AP601" s="17">
        <v>0.32627080552455201</v>
      </c>
      <c r="AQ601" s="17">
        <v>0.44859344765565001</v>
      </c>
    </row>
    <row r="602" spans="2:43" x14ac:dyDescent="0.35">
      <c r="B602" t="s">
        <v>278</v>
      </c>
      <c r="C602" s="17">
        <v>0.16613519753955699</v>
      </c>
      <c r="D602" s="17">
        <v>0.16199538909748001</v>
      </c>
      <c r="E602" s="17">
        <v>0.171045152860197</v>
      </c>
      <c r="F602" s="17"/>
      <c r="G602" s="17">
        <v>0.19553041240427599</v>
      </c>
      <c r="H602" s="17">
        <v>0.15695704125718901</v>
      </c>
      <c r="I602" s="17">
        <v>0.141766596773961</v>
      </c>
      <c r="J602" s="17">
        <v>0.13847167469431901</v>
      </c>
      <c r="K602" s="17">
        <v>0.19532787211970401</v>
      </c>
      <c r="L602" s="17">
        <v>0.17642705129212999</v>
      </c>
      <c r="M602" s="17"/>
      <c r="N602" s="17">
        <v>0.29595444877224197</v>
      </c>
      <c r="O602" s="17">
        <v>0.18340281415562701</v>
      </c>
      <c r="P602" s="17">
        <v>0.17588610202683899</v>
      </c>
      <c r="Q602" s="17">
        <v>0.14067521406008399</v>
      </c>
      <c r="R602" s="17">
        <v>0.13735842527469</v>
      </c>
      <c r="S602" s="17"/>
      <c r="T602" s="17">
        <v>0.21248140366823001</v>
      </c>
      <c r="U602" s="17">
        <v>0.18356781789330501</v>
      </c>
      <c r="V602" s="17">
        <v>0.12659190388159</v>
      </c>
      <c r="W602" s="17">
        <v>0.13625962392140101</v>
      </c>
      <c r="X602" s="17"/>
      <c r="Y602" s="17">
        <v>0.15623627087723199</v>
      </c>
      <c r="Z602" s="17">
        <v>0.18667992187994301</v>
      </c>
      <c r="AA602" s="17">
        <v>0.17842341576840401</v>
      </c>
      <c r="AB602" s="17">
        <v>0.103012501717965</v>
      </c>
      <c r="AC602" s="17">
        <v>0.19090573806136901</v>
      </c>
      <c r="AD602" s="17">
        <v>0.193540067098847</v>
      </c>
      <c r="AE602" s="17"/>
      <c r="AF602" s="17" t="s">
        <v>63</v>
      </c>
      <c r="AG602" s="17"/>
      <c r="AH602" s="17">
        <v>0.164935822647894</v>
      </c>
      <c r="AI602" s="17"/>
      <c r="AJ602" s="17">
        <v>0.14770235156002501</v>
      </c>
      <c r="AK602" s="17">
        <v>0.196658993194781</v>
      </c>
      <c r="AL602" s="17">
        <v>0.186378386946362</v>
      </c>
      <c r="AM602" s="17">
        <v>0.16982851131784901</v>
      </c>
      <c r="AN602" s="17">
        <v>0.20730636742442901</v>
      </c>
      <c r="AO602" s="17">
        <v>0.111639922176884</v>
      </c>
      <c r="AP602" s="17">
        <v>0.151078176996297</v>
      </c>
      <c r="AQ602" s="17">
        <v>0.14130156225277801</v>
      </c>
    </row>
    <row r="603" spans="2:43" x14ac:dyDescent="0.35">
      <c r="B603" t="s">
        <v>279</v>
      </c>
      <c r="C603" s="17">
        <v>6.5480474177209799E-2</v>
      </c>
      <c r="D603" s="17">
        <v>8.2738031612854104E-2</v>
      </c>
      <c r="E603" s="17">
        <v>4.8488794764828702E-2</v>
      </c>
      <c r="F603" s="17"/>
      <c r="G603" s="17">
        <v>4.2967200910538003E-2</v>
      </c>
      <c r="H603" s="17">
        <v>9.2106506433018598E-2</v>
      </c>
      <c r="I603" s="17">
        <v>6.1521870406750397E-2</v>
      </c>
      <c r="J603" s="17">
        <v>7.4012442251197297E-2</v>
      </c>
      <c r="K603" s="17">
        <v>4.4063483557911301E-2</v>
      </c>
      <c r="L603" s="17">
        <v>6.5389856136120306E-2</v>
      </c>
      <c r="M603" s="17"/>
      <c r="N603" s="17">
        <v>7.6409178254208607E-2</v>
      </c>
      <c r="O603" s="17">
        <v>7.02807307552583E-2</v>
      </c>
      <c r="P603" s="17">
        <v>7.2024259190222206E-2</v>
      </c>
      <c r="Q603" s="17">
        <v>6.08822595211191E-2</v>
      </c>
      <c r="R603" s="17">
        <v>5.5803028863751498E-2</v>
      </c>
      <c r="S603" s="17"/>
      <c r="T603" s="17">
        <v>6.5911272298475695E-2</v>
      </c>
      <c r="U603" s="17">
        <v>6.8134429366463398E-2</v>
      </c>
      <c r="V603" s="17">
        <v>6.0427427177454099E-2</v>
      </c>
      <c r="W603" s="17">
        <v>7.9233547932885201E-2</v>
      </c>
      <c r="X603" s="17"/>
      <c r="Y603" s="17">
        <v>7.3355202663794597E-2</v>
      </c>
      <c r="Z603" s="17">
        <v>9.1276640670315698E-2</v>
      </c>
      <c r="AA603" s="17">
        <v>4.7799443804196498E-2</v>
      </c>
      <c r="AB603" s="17">
        <v>7.0285844991940793E-2</v>
      </c>
      <c r="AC603" s="17">
        <v>5.6853490299875499E-2</v>
      </c>
      <c r="AD603" s="17">
        <v>3.4266594505578001E-2</v>
      </c>
      <c r="AE603" s="17"/>
      <c r="AF603" s="17" t="s">
        <v>63</v>
      </c>
      <c r="AG603" s="17"/>
      <c r="AH603" s="17">
        <v>6.2197220595492202E-2</v>
      </c>
      <c r="AI603" s="17"/>
      <c r="AJ603" s="17">
        <v>7.3272595135445096E-2</v>
      </c>
      <c r="AK603" s="17">
        <v>6.4202651464147401E-2</v>
      </c>
      <c r="AL603" s="17">
        <v>7.3668631560980205E-2</v>
      </c>
      <c r="AM603" s="17">
        <v>8.1516851783837496E-2</v>
      </c>
      <c r="AN603" s="17">
        <v>0</v>
      </c>
      <c r="AO603" s="17">
        <v>2.1054476750200401E-2</v>
      </c>
      <c r="AP603" s="17">
        <v>8.6462023664793997E-2</v>
      </c>
      <c r="AQ603" s="17">
        <v>4.2565843977648302E-2</v>
      </c>
    </row>
    <row r="604" spans="2:43" x14ac:dyDescent="0.35">
      <c r="B604" t="s">
        <v>280</v>
      </c>
      <c r="C604" s="17">
        <v>8.3437221130985104E-2</v>
      </c>
      <c r="D604" s="17">
        <v>7.0493112540439801E-2</v>
      </c>
      <c r="E604" s="17">
        <v>9.5241808302780007E-2</v>
      </c>
      <c r="F604" s="17"/>
      <c r="G604" s="17">
        <v>4.4803156890551199E-2</v>
      </c>
      <c r="H604" s="17">
        <v>7.5337185795813097E-2</v>
      </c>
      <c r="I604" s="17">
        <v>6.63982554200893E-2</v>
      </c>
      <c r="J604" s="17">
        <v>9.2961848575051395E-2</v>
      </c>
      <c r="K604" s="17">
        <v>8.4239670449245102E-2</v>
      </c>
      <c r="L604" s="17">
        <v>0.10826849411952701</v>
      </c>
      <c r="M604" s="17"/>
      <c r="N604" s="17">
        <v>0.13064846408115699</v>
      </c>
      <c r="O604" s="17">
        <v>7.4901589511691694E-2</v>
      </c>
      <c r="P604" s="17">
        <v>0.1254162192727</v>
      </c>
      <c r="Q604" s="17">
        <v>8.3224894184676906E-2</v>
      </c>
      <c r="R604" s="17">
        <v>5.7302951168030997E-2</v>
      </c>
      <c r="S604" s="17"/>
      <c r="T604" s="17">
        <v>7.7123154669220595E-2</v>
      </c>
      <c r="U604" s="17">
        <v>8.5724656691473194E-2</v>
      </c>
      <c r="V604" s="17">
        <v>0.107642922976452</v>
      </c>
      <c r="W604" s="17">
        <v>5.6501730870907603E-2</v>
      </c>
      <c r="X604" s="17"/>
      <c r="Y604" s="17">
        <v>8.4351302780418594E-2</v>
      </c>
      <c r="Z604" s="17">
        <v>9.2402025131836096E-2</v>
      </c>
      <c r="AA604" s="17">
        <v>0.101729030091053</v>
      </c>
      <c r="AB604" s="17">
        <v>0.109046066114744</v>
      </c>
      <c r="AC604" s="17">
        <v>1.06744425423793E-2</v>
      </c>
      <c r="AD604" s="17">
        <v>0</v>
      </c>
      <c r="AE604" s="17"/>
      <c r="AF604" s="17" t="s">
        <v>63</v>
      </c>
      <c r="AG604" s="17"/>
      <c r="AH604" s="17">
        <v>7.83407122386134E-2</v>
      </c>
      <c r="AI604" s="17"/>
      <c r="AJ604" s="17">
        <v>6.9758607425646504E-2</v>
      </c>
      <c r="AK604" s="17">
        <v>7.4642460407352201E-2</v>
      </c>
      <c r="AL604" s="17">
        <v>8.5755541215164002E-2</v>
      </c>
      <c r="AM604" s="17">
        <v>8.1986583264392301E-2</v>
      </c>
      <c r="AN604" s="17">
        <v>0.13471146758538199</v>
      </c>
      <c r="AO604" s="17">
        <v>0.123747424480234</v>
      </c>
      <c r="AP604" s="17">
        <v>0.12916342929399499</v>
      </c>
      <c r="AQ604" s="17">
        <v>0</v>
      </c>
    </row>
    <row r="605" spans="2:43" x14ac:dyDescent="0.35">
      <c r="B605" t="s">
        <v>60</v>
      </c>
      <c r="C605" s="17">
        <v>3.79365548171696E-2</v>
      </c>
      <c r="D605" s="17">
        <v>2.4727785515909401E-2</v>
      </c>
      <c r="E605" s="17">
        <v>5.1345640056030498E-2</v>
      </c>
      <c r="F605" s="17"/>
      <c r="G605" s="17">
        <v>2.4861318014610001E-2</v>
      </c>
      <c r="H605" s="17">
        <v>4.47376399677306E-2</v>
      </c>
      <c r="I605" s="17">
        <v>2.5002896612897001E-2</v>
      </c>
      <c r="J605" s="17">
        <v>4.1081724704409302E-2</v>
      </c>
      <c r="K605" s="17">
        <v>2.85522846987688E-2</v>
      </c>
      <c r="L605" s="17">
        <v>4.9796787007909397E-2</v>
      </c>
      <c r="M605" s="17"/>
      <c r="N605" s="17">
        <v>3.7868870908731297E-2</v>
      </c>
      <c r="O605" s="17">
        <v>4.1073998038502299E-2</v>
      </c>
      <c r="P605" s="17">
        <v>4.4472991840115002E-2</v>
      </c>
      <c r="Q605" s="17">
        <v>2.8538128208865501E-2</v>
      </c>
      <c r="R605" s="17">
        <v>4.44149027433203E-2</v>
      </c>
      <c r="S605" s="17"/>
      <c r="T605" s="17">
        <v>6.0820672347994299E-2</v>
      </c>
      <c r="U605" s="17">
        <v>3.7176350438278001E-2</v>
      </c>
      <c r="V605" s="17">
        <v>2.09624673430878E-2</v>
      </c>
      <c r="W605" s="17">
        <v>2.9837356881805801E-2</v>
      </c>
      <c r="X605" s="17"/>
      <c r="Y605" s="17">
        <v>2.1811687970148302E-2</v>
      </c>
      <c r="Z605" s="17">
        <v>5.0825893643089898E-2</v>
      </c>
      <c r="AA605" s="17">
        <v>4.9095573591763197E-2</v>
      </c>
      <c r="AB605" s="17">
        <v>2.2039496695327499E-2</v>
      </c>
      <c r="AC605" s="17">
        <v>7.1471847554162304E-2</v>
      </c>
      <c r="AD605" s="17">
        <v>6.4817620874631998E-2</v>
      </c>
      <c r="AE605" s="17"/>
      <c r="AF605" s="17" t="s">
        <v>63</v>
      </c>
      <c r="AG605" s="17"/>
      <c r="AH605" s="17">
        <v>3.7123664567585403E-2</v>
      </c>
      <c r="AI605" s="17"/>
      <c r="AJ605" s="17">
        <v>4.8093538009382902E-2</v>
      </c>
      <c r="AK605" s="17">
        <v>2.0780898988890101E-2</v>
      </c>
      <c r="AL605" s="17">
        <v>4.2499388989707398E-2</v>
      </c>
      <c r="AM605" s="17">
        <v>1.63246905899973E-2</v>
      </c>
      <c r="AN605" s="17">
        <v>6.6688742365834205E-2</v>
      </c>
      <c r="AO605" s="17">
        <v>6.1139076365918102E-2</v>
      </c>
      <c r="AP605" s="17">
        <v>3.90836104120241E-2</v>
      </c>
      <c r="AQ605" s="17">
        <v>5.7624346418151097E-2</v>
      </c>
    </row>
    <row r="606" spans="2:43" x14ac:dyDescent="0.35">
      <c r="B606" t="s">
        <v>281</v>
      </c>
      <c r="C606" s="17">
        <v>0.64701055233507898</v>
      </c>
      <c r="D606" s="17">
        <v>0.66004568123331597</v>
      </c>
      <c r="E606" s="17">
        <v>0.63387860401616403</v>
      </c>
      <c r="F606" s="17"/>
      <c r="G606" s="17">
        <v>0.69183791178002496</v>
      </c>
      <c r="H606" s="17">
        <v>0.630861626546249</v>
      </c>
      <c r="I606" s="17">
        <v>0.70531038078630304</v>
      </c>
      <c r="J606" s="17">
        <v>0.65347230977502302</v>
      </c>
      <c r="K606" s="17">
        <v>0.64781668917437096</v>
      </c>
      <c r="L606" s="17">
        <v>0.60011781144431398</v>
      </c>
      <c r="M606" s="17"/>
      <c r="N606" s="17">
        <v>0.45911903798366099</v>
      </c>
      <c r="O606" s="17">
        <v>0.63034086753892005</v>
      </c>
      <c r="P606" s="17">
        <v>0.58220042767012403</v>
      </c>
      <c r="Q606" s="17">
        <v>0.68667950402525502</v>
      </c>
      <c r="R606" s="17">
        <v>0.70512069195020799</v>
      </c>
      <c r="S606" s="17"/>
      <c r="T606" s="17">
        <v>0.583663497016079</v>
      </c>
      <c r="U606" s="17">
        <v>0.62539674561047998</v>
      </c>
      <c r="V606" s="17">
        <v>0.68437527862141601</v>
      </c>
      <c r="W606" s="17">
        <v>0.698167740393</v>
      </c>
      <c r="X606" s="17"/>
      <c r="Y606" s="17">
        <v>0.66424553570840705</v>
      </c>
      <c r="Z606" s="17">
        <v>0.57881551867481495</v>
      </c>
      <c r="AA606" s="17">
        <v>0.62295253674458295</v>
      </c>
      <c r="AB606" s="17">
        <v>0.69561609048002204</v>
      </c>
      <c r="AC606" s="17">
        <v>0.67009448154221396</v>
      </c>
      <c r="AD606" s="17">
        <v>0.70737571752094297</v>
      </c>
      <c r="AE606" s="17"/>
      <c r="AF606" s="17" t="s">
        <v>63</v>
      </c>
      <c r="AG606" s="17"/>
      <c r="AH606" s="17">
        <v>0.65740257995041496</v>
      </c>
      <c r="AI606" s="17"/>
      <c r="AJ606" s="17">
        <v>0.661172907869501</v>
      </c>
      <c r="AK606" s="17">
        <v>0.64371499594482995</v>
      </c>
      <c r="AL606" s="17">
        <v>0.61169805128778598</v>
      </c>
      <c r="AM606" s="17">
        <v>0.65034336304392404</v>
      </c>
      <c r="AN606" s="17">
        <v>0.59129342262435503</v>
      </c>
      <c r="AO606" s="17">
        <v>0.682419100226764</v>
      </c>
      <c r="AP606" s="17">
        <v>0.59421275963289</v>
      </c>
      <c r="AQ606" s="17">
        <v>0.75850824735142197</v>
      </c>
    </row>
    <row r="607" spans="2:43" x14ac:dyDescent="0.35">
      <c r="B607" t="s">
        <v>282</v>
      </c>
      <c r="C607" s="17">
        <v>0.14891769530819499</v>
      </c>
      <c r="D607" s="17">
        <v>0.153231144153294</v>
      </c>
      <c r="E607" s="17">
        <v>0.14373060306760899</v>
      </c>
      <c r="F607" s="17"/>
      <c r="G607" s="17">
        <v>8.7770357801089202E-2</v>
      </c>
      <c r="H607" s="17">
        <v>0.16744369222883199</v>
      </c>
      <c r="I607" s="17">
        <v>0.12792012582684001</v>
      </c>
      <c r="J607" s="17">
        <v>0.16697429082624901</v>
      </c>
      <c r="K607" s="17">
        <v>0.128303154007156</v>
      </c>
      <c r="L607" s="17">
        <v>0.17365835025564699</v>
      </c>
      <c r="M607" s="17"/>
      <c r="N607" s="17">
        <v>0.207057642335366</v>
      </c>
      <c r="O607" s="17">
        <v>0.14518232026694999</v>
      </c>
      <c r="P607" s="17">
        <v>0.19744047846292201</v>
      </c>
      <c r="Q607" s="17">
        <v>0.14410715370579599</v>
      </c>
      <c r="R607" s="17">
        <v>0.113105980031782</v>
      </c>
      <c r="S607" s="17"/>
      <c r="T607" s="17">
        <v>0.143034426967696</v>
      </c>
      <c r="U607" s="17">
        <v>0.15385908605793699</v>
      </c>
      <c r="V607" s="17">
        <v>0.16807035015390601</v>
      </c>
      <c r="W607" s="17">
        <v>0.13573527880379299</v>
      </c>
      <c r="X607" s="17"/>
      <c r="Y607" s="17">
        <v>0.157706505444213</v>
      </c>
      <c r="Z607" s="17">
        <v>0.183678665802152</v>
      </c>
      <c r="AA607" s="17">
        <v>0.14952847389525001</v>
      </c>
      <c r="AB607" s="17">
        <v>0.179331911106685</v>
      </c>
      <c r="AC607" s="17">
        <v>6.7527932842254806E-2</v>
      </c>
      <c r="AD607" s="17">
        <v>3.4266594505578001E-2</v>
      </c>
      <c r="AE607" s="17"/>
      <c r="AF607" s="17" t="s">
        <v>63</v>
      </c>
      <c r="AG607" s="17"/>
      <c r="AH607" s="17">
        <v>0.14053793283410601</v>
      </c>
      <c r="AI607" s="17"/>
      <c r="AJ607" s="17">
        <v>0.143031202561092</v>
      </c>
      <c r="AK607" s="17">
        <v>0.1388451118715</v>
      </c>
      <c r="AL607" s="17">
        <v>0.15942417277614401</v>
      </c>
      <c r="AM607" s="17">
        <v>0.16350343504823001</v>
      </c>
      <c r="AN607" s="17">
        <v>0.13471146758538199</v>
      </c>
      <c r="AO607" s="17">
        <v>0.14480190123043399</v>
      </c>
      <c r="AP607" s="17">
        <v>0.21562545295878899</v>
      </c>
      <c r="AQ607" s="17">
        <v>4.2565843977648302E-2</v>
      </c>
    </row>
    <row r="608" spans="2:43" x14ac:dyDescent="0.35">
      <c r="B608" t="s">
        <v>242</v>
      </c>
      <c r="C608" s="17">
        <v>0.49809285702688399</v>
      </c>
      <c r="D608" s="17">
        <v>0.506814537080022</v>
      </c>
      <c r="E608" s="17">
        <v>0.49014800094855498</v>
      </c>
      <c r="F608" s="17"/>
      <c r="G608" s="17">
        <v>0.60406755397893497</v>
      </c>
      <c r="H608" s="17">
        <v>0.46341793431741701</v>
      </c>
      <c r="I608" s="17">
        <v>0.57739025495946295</v>
      </c>
      <c r="J608" s="17">
        <v>0.48649801894877498</v>
      </c>
      <c r="K608" s="17">
        <v>0.51951353516721399</v>
      </c>
      <c r="L608" s="17">
        <v>0.42645946118866701</v>
      </c>
      <c r="M608" s="17"/>
      <c r="N608" s="17">
        <v>0.25206139564829499</v>
      </c>
      <c r="O608" s="17">
        <v>0.485158547271971</v>
      </c>
      <c r="P608" s="17">
        <v>0.38475994920720202</v>
      </c>
      <c r="Q608" s="17">
        <v>0.54257235031945905</v>
      </c>
      <c r="R608" s="17">
        <v>0.59201471191842503</v>
      </c>
      <c r="S608" s="17"/>
      <c r="T608" s="17">
        <v>0.44062907004838198</v>
      </c>
      <c r="U608" s="17">
        <v>0.47153765955254301</v>
      </c>
      <c r="V608" s="17">
        <v>0.51630492846750997</v>
      </c>
      <c r="W608" s="17">
        <v>0.56243246158920701</v>
      </c>
      <c r="X608" s="17"/>
      <c r="Y608" s="17">
        <v>0.506539030264193</v>
      </c>
      <c r="Z608" s="17">
        <v>0.39513685287266298</v>
      </c>
      <c r="AA608" s="17">
        <v>0.47342406284933303</v>
      </c>
      <c r="AB608" s="17">
        <v>0.51628417937333704</v>
      </c>
      <c r="AC608" s="17">
        <v>0.60256654869995896</v>
      </c>
      <c r="AD608" s="17">
        <v>0.67310912301536496</v>
      </c>
      <c r="AE608" s="17"/>
      <c r="AF608" s="17" t="s">
        <v>63</v>
      </c>
      <c r="AG608" s="17"/>
      <c r="AH608" s="17">
        <v>0.51686464711630897</v>
      </c>
      <c r="AI608" s="17"/>
      <c r="AJ608" s="17">
        <v>0.51814170530840897</v>
      </c>
      <c r="AK608" s="17">
        <v>0.50486988407333</v>
      </c>
      <c r="AL608" s="17">
        <v>0.45227387851164202</v>
      </c>
      <c r="AM608" s="17">
        <v>0.48683992799569398</v>
      </c>
      <c r="AN608" s="17">
        <v>0.45658195503897198</v>
      </c>
      <c r="AO608" s="17">
        <v>0.53761719899632998</v>
      </c>
      <c r="AP608" s="17">
        <v>0.37858730667410101</v>
      </c>
      <c r="AQ608" s="17">
        <v>0.71594240337377402</v>
      </c>
    </row>
    <row r="609" spans="2:43"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row>
    <row r="610" spans="2:43" x14ac:dyDescent="0.35">
      <c r="B610" s="6" t="s">
        <v>288</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row>
    <row r="611" spans="2:43" x14ac:dyDescent="0.35">
      <c r="B611" s="24" t="s">
        <v>65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row>
    <row r="612" spans="2:43" x14ac:dyDescent="0.35">
      <c r="B612" t="s">
        <v>276</v>
      </c>
      <c r="C612" s="17">
        <v>0.13289473219893699</v>
      </c>
      <c r="D612" s="17">
        <v>0.14499934777283299</v>
      </c>
      <c r="E612" s="17">
        <v>0.12137543023918999</v>
      </c>
      <c r="F612" s="17"/>
      <c r="G612" s="17">
        <v>0.148476528010449</v>
      </c>
      <c r="H612" s="17">
        <v>0.19802925401284699</v>
      </c>
      <c r="I612" s="17">
        <v>0.13795938367216101</v>
      </c>
      <c r="J612" s="17">
        <v>0.113823316421265</v>
      </c>
      <c r="K612" s="17">
        <v>0.13049563361111399</v>
      </c>
      <c r="L612" s="17">
        <v>9.1994273273220795E-2</v>
      </c>
      <c r="M612" s="17"/>
      <c r="N612" s="17">
        <v>6.4760452982692202E-2</v>
      </c>
      <c r="O612" s="17">
        <v>0.109581144944641</v>
      </c>
      <c r="P612" s="17">
        <v>0.132936230572687</v>
      </c>
      <c r="Q612" s="17">
        <v>0.14137455080573899</v>
      </c>
      <c r="R612" s="17">
        <v>0.188009065819851</v>
      </c>
      <c r="S612" s="17"/>
      <c r="T612" s="17">
        <v>0.124612487305476</v>
      </c>
      <c r="U612" s="17">
        <v>0.116509839874004</v>
      </c>
      <c r="V612" s="17">
        <v>0.16005393754601699</v>
      </c>
      <c r="W612" s="17">
        <v>0.15745204728880699</v>
      </c>
      <c r="X612" s="17"/>
      <c r="Y612" s="17">
        <v>0.146519770481331</v>
      </c>
      <c r="Z612" s="17">
        <v>0.105580328444542</v>
      </c>
      <c r="AA612" s="17">
        <v>9.0543801226014006E-2</v>
      </c>
      <c r="AB612" s="17">
        <v>0.146657956678587</v>
      </c>
      <c r="AC612" s="17">
        <v>0.21044436082965701</v>
      </c>
      <c r="AD612" s="17">
        <v>0.22257273584922699</v>
      </c>
      <c r="AE612" s="17"/>
      <c r="AF612" s="17" t="s">
        <v>63</v>
      </c>
      <c r="AG612" s="17"/>
      <c r="AH612" s="17">
        <v>0.13441824636186001</v>
      </c>
      <c r="AI612" s="17"/>
      <c r="AJ612" s="17">
        <v>0.14699740935876701</v>
      </c>
      <c r="AK612" s="17">
        <v>0.15831313035615499</v>
      </c>
      <c r="AL612" s="17">
        <v>0.13098417208910201</v>
      </c>
      <c r="AM612" s="17">
        <v>6.9285533947055805E-2</v>
      </c>
      <c r="AN612" s="17">
        <v>0.205391619278253</v>
      </c>
      <c r="AO612" s="17">
        <v>0.12692901809301399</v>
      </c>
      <c r="AP612" s="17">
        <v>0.10476700799017501</v>
      </c>
      <c r="AQ612" s="17">
        <v>0.18931820297528501</v>
      </c>
    </row>
    <row r="613" spans="2:43" x14ac:dyDescent="0.35">
      <c r="B613" t="s">
        <v>277</v>
      </c>
      <c r="C613" s="17">
        <v>0.27242968658733402</v>
      </c>
      <c r="D613" s="17">
        <v>0.25025500269634199</v>
      </c>
      <c r="E613" s="17">
        <v>0.29589794480881199</v>
      </c>
      <c r="F613" s="17"/>
      <c r="G613" s="17">
        <v>0.251395462095234</v>
      </c>
      <c r="H613" s="17">
        <v>0.31703984551913</v>
      </c>
      <c r="I613" s="17">
        <v>0.29587373292643698</v>
      </c>
      <c r="J613" s="17">
        <v>0.28117790681081101</v>
      </c>
      <c r="K613" s="17">
        <v>0.27108852603517503</v>
      </c>
      <c r="L613" s="17">
        <v>0.230728982277909</v>
      </c>
      <c r="M613" s="17"/>
      <c r="N613" s="17">
        <v>0.19675668812619601</v>
      </c>
      <c r="O613" s="17">
        <v>0.22866546063590601</v>
      </c>
      <c r="P613" s="17">
        <v>0.29468681634017801</v>
      </c>
      <c r="Q613" s="17">
        <v>0.301091069847713</v>
      </c>
      <c r="R613" s="17">
        <v>0.31865165244104299</v>
      </c>
      <c r="S613" s="17"/>
      <c r="T613" s="17">
        <v>0.22768880894912399</v>
      </c>
      <c r="U613" s="17">
        <v>0.26583077971052999</v>
      </c>
      <c r="V613" s="17">
        <v>0.306220621434522</v>
      </c>
      <c r="W613" s="17">
        <v>0.279970549302344</v>
      </c>
      <c r="X613" s="17"/>
      <c r="Y613" s="17">
        <v>0.31726070313676302</v>
      </c>
      <c r="Z613" s="17">
        <v>0.29803859348866701</v>
      </c>
      <c r="AA613" s="17">
        <v>0.21432726429401999</v>
      </c>
      <c r="AB613" s="17">
        <v>0.27666103137113901</v>
      </c>
      <c r="AC613" s="17">
        <v>0.23151855161545701</v>
      </c>
      <c r="AD613" s="17">
        <v>0.108615265874017</v>
      </c>
      <c r="AE613" s="17"/>
      <c r="AF613" s="17" t="s">
        <v>63</v>
      </c>
      <c r="AG613" s="17"/>
      <c r="AH613" s="17">
        <v>0.28098905164520199</v>
      </c>
      <c r="AI613" s="17"/>
      <c r="AJ613" s="17">
        <v>0.26423615627538399</v>
      </c>
      <c r="AK613" s="17">
        <v>0.265664741024838</v>
      </c>
      <c r="AL613" s="17">
        <v>0.249375076254893</v>
      </c>
      <c r="AM613" s="17">
        <v>0.347985751381506</v>
      </c>
      <c r="AN613" s="17">
        <v>0.19391264467434399</v>
      </c>
      <c r="AO613" s="17">
        <v>0.23351996249607501</v>
      </c>
      <c r="AP613" s="17">
        <v>0.32705596233541601</v>
      </c>
      <c r="AQ613" s="17">
        <v>0.18298820213103201</v>
      </c>
    </row>
    <row r="614" spans="2:43" x14ac:dyDescent="0.35">
      <c r="B614" t="s">
        <v>278</v>
      </c>
      <c r="C614" s="17">
        <v>0.2720766655629</v>
      </c>
      <c r="D614" s="17">
        <v>0.29372693709266301</v>
      </c>
      <c r="E614" s="17">
        <v>0.25014093257348202</v>
      </c>
      <c r="F614" s="17"/>
      <c r="G614" s="17">
        <v>0.27622413776510601</v>
      </c>
      <c r="H614" s="17">
        <v>0.24152638832044801</v>
      </c>
      <c r="I614" s="17">
        <v>0.286643644994789</v>
      </c>
      <c r="J614" s="17">
        <v>0.22843809428867401</v>
      </c>
      <c r="K614" s="17">
        <v>0.30141898107103898</v>
      </c>
      <c r="L614" s="17">
        <v>0.29277081900045099</v>
      </c>
      <c r="M614" s="17"/>
      <c r="N614" s="17">
        <v>0.28940590185315501</v>
      </c>
      <c r="O614" s="17">
        <v>0.31637347267386201</v>
      </c>
      <c r="P614" s="17">
        <v>0.27666640530805697</v>
      </c>
      <c r="Q614" s="17">
        <v>0.25565712220228198</v>
      </c>
      <c r="R614" s="17">
        <v>0.19586142757062799</v>
      </c>
      <c r="S614" s="17"/>
      <c r="T614" s="17">
        <v>0.33095803565389698</v>
      </c>
      <c r="U614" s="17">
        <v>0.278396414127761</v>
      </c>
      <c r="V614" s="17">
        <v>0.23356329681500901</v>
      </c>
      <c r="W614" s="17">
        <v>0.24841858334422201</v>
      </c>
      <c r="X614" s="17"/>
      <c r="Y614" s="17">
        <v>0.25241969717353602</v>
      </c>
      <c r="Z614" s="17">
        <v>0.23354493428300199</v>
      </c>
      <c r="AA614" s="17">
        <v>0.306062342197509</v>
      </c>
      <c r="AB614" s="17">
        <v>0.31660271604399298</v>
      </c>
      <c r="AC614" s="17">
        <v>0.29030911236704798</v>
      </c>
      <c r="AD614" s="17">
        <v>0.22969651589790199</v>
      </c>
      <c r="AE614" s="17"/>
      <c r="AF614" s="17" t="s">
        <v>63</v>
      </c>
      <c r="AG614" s="17"/>
      <c r="AH614" s="17">
        <v>0.264473611842579</v>
      </c>
      <c r="AI614" s="17"/>
      <c r="AJ614" s="17">
        <v>0.25169714583455899</v>
      </c>
      <c r="AK614" s="17">
        <v>0.26193865887693502</v>
      </c>
      <c r="AL614" s="17">
        <v>0.29649481703992803</v>
      </c>
      <c r="AM614" s="17">
        <v>0.27902995697563399</v>
      </c>
      <c r="AN614" s="17">
        <v>0.27918009717997799</v>
      </c>
      <c r="AO614" s="17">
        <v>0.279786639114743</v>
      </c>
      <c r="AP614" s="17">
        <v>0.23696945638274999</v>
      </c>
      <c r="AQ614" s="17">
        <v>0.34947598952175601</v>
      </c>
    </row>
    <row r="615" spans="2:43" x14ac:dyDescent="0.35">
      <c r="B615" t="s">
        <v>279</v>
      </c>
      <c r="C615" s="17">
        <v>0.12626381126576899</v>
      </c>
      <c r="D615" s="17">
        <v>0.12718444668196099</v>
      </c>
      <c r="E615" s="17">
        <v>0.12592038246610501</v>
      </c>
      <c r="F615" s="17"/>
      <c r="G615" s="17">
        <v>0.17487711966129199</v>
      </c>
      <c r="H615" s="17">
        <v>9.2421045379423597E-2</v>
      </c>
      <c r="I615" s="17">
        <v>9.5296606495400699E-2</v>
      </c>
      <c r="J615" s="17">
        <v>0.122073133158768</v>
      </c>
      <c r="K615" s="17">
        <v>0.10093276875398501</v>
      </c>
      <c r="L615" s="17">
        <v>0.16693094387711599</v>
      </c>
      <c r="M615" s="17"/>
      <c r="N615" s="17">
        <v>0.21633029906838999</v>
      </c>
      <c r="O615" s="17">
        <v>0.13875810083593901</v>
      </c>
      <c r="P615" s="17">
        <v>7.8213003646071602E-2</v>
      </c>
      <c r="Q615" s="17">
        <v>0.128260342762227</v>
      </c>
      <c r="R615" s="17">
        <v>0.104838256028434</v>
      </c>
      <c r="S615" s="17"/>
      <c r="T615" s="17">
        <v>0.14830625107554399</v>
      </c>
      <c r="U615" s="17">
        <v>0.15165519279682699</v>
      </c>
      <c r="V615" s="17">
        <v>0.102166087453594</v>
      </c>
      <c r="W615" s="17">
        <v>0.116127596256532</v>
      </c>
      <c r="X615" s="17"/>
      <c r="Y615" s="17">
        <v>0.10103351941220599</v>
      </c>
      <c r="Z615" s="17">
        <v>0.155785820060479</v>
      </c>
      <c r="AA615" s="17">
        <v>0.170146317791386</v>
      </c>
      <c r="AB615" s="17">
        <v>6.9607381004942806E-2</v>
      </c>
      <c r="AC615" s="17">
        <v>0.13900957338365999</v>
      </c>
      <c r="AD615" s="17">
        <v>9.2140551379677804E-2</v>
      </c>
      <c r="AE615" s="17"/>
      <c r="AF615" s="17" t="s">
        <v>63</v>
      </c>
      <c r="AG615" s="17"/>
      <c r="AH615" s="17">
        <v>0.12870545715394499</v>
      </c>
      <c r="AI615" s="17"/>
      <c r="AJ615" s="17">
        <v>0.145466575240802</v>
      </c>
      <c r="AK615" s="17">
        <v>0.108613914947089</v>
      </c>
      <c r="AL615" s="17">
        <v>0.10043886249285899</v>
      </c>
      <c r="AM615" s="17">
        <v>0.14906724468431601</v>
      </c>
      <c r="AN615" s="17">
        <v>0.124583186847557</v>
      </c>
      <c r="AO615" s="17">
        <v>0.124222814536603</v>
      </c>
      <c r="AP615" s="17">
        <v>7.9226419280230803E-2</v>
      </c>
      <c r="AQ615" s="17">
        <v>0.192248089750745</v>
      </c>
    </row>
    <row r="616" spans="2:43" x14ac:dyDescent="0.35">
      <c r="B616" t="s">
        <v>280</v>
      </c>
      <c r="C616" s="17">
        <v>0.16015840970993001</v>
      </c>
      <c r="D616" s="17">
        <v>0.160765469350761</v>
      </c>
      <c r="E616" s="17">
        <v>0.157188672850961</v>
      </c>
      <c r="F616" s="17"/>
      <c r="G616" s="17">
        <v>0.12015858441381699</v>
      </c>
      <c r="H616" s="17">
        <v>0.10648442864107199</v>
      </c>
      <c r="I616" s="17">
        <v>0.16796970098918701</v>
      </c>
      <c r="J616" s="17">
        <v>0.207804470836181</v>
      </c>
      <c r="K616" s="17">
        <v>0.172685887040185</v>
      </c>
      <c r="L616" s="17">
        <v>0.17113735838354899</v>
      </c>
      <c r="M616" s="17"/>
      <c r="N616" s="17">
        <v>0.194877787060835</v>
      </c>
      <c r="O616" s="17">
        <v>0.16039171572838701</v>
      </c>
      <c r="P616" s="17">
        <v>0.18474549871757301</v>
      </c>
      <c r="Q616" s="17">
        <v>0.146007672850654</v>
      </c>
      <c r="R616" s="17">
        <v>0.159882484241959</v>
      </c>
      <c r="S616" s="17"/>
      <c r="T616" s="17">
        <v>0.12771298932328701</v>
      </c>
      <c r="U616" s="17">
        <v>0.15502644238951799</v>
      </c>
      <c r="V616" s="17">
        <v>0.16964893578218099</v>
      </c>
      <c r="W616" s="17">
        <v>0.18248730352054199</v>
      </c>
      <c r="X616" s="17"/>
      <c r="Y616" s="17">
        <v>0.15357982019562699</v>
      </c>
      <c r="Z616" s="17">
        <v>0.154470112266923</v>
      </c>
      <c r="AA616" s="17">
        <v>0.18067048200022201</v>
      </c>
      <c r="AB616" s="17">
        <v>0.190470914901338</v>
      </c>
      <c r="AC616" s="17">
        <v>7.01990287937726E-2</v>
      </c>
      <c r="AD616" s="17">
        <v>0.28215731012454498</v>
      </c>
      <c r="AE616" s="17"/>
      <c r="AF616" s="17" t="s">
        <v>63</v>
      </c>
      <c r="AG616" s="17"/>
      <c r="AH616" s="17">
        <v>0.155191284198366</v>
      </c>
      <c r="AI616" s="17"/>
      <c r="AJ616" s="17">
        <v>0.15388533137911301</v>
      </c>
      <c r="AK616" s="17">
        <v>0.17769009601942801</v>
      </c>
      <c r="AL616" s="17">
        <v>0.167379499830108</v>
      </c>
      <c r="AM616" s="17">
        <v>0.133471432372156</v>
      </c>
      <c r="AN616" s="17">
        <v>0.15530198843706799</v>
      </c>
      <c r="AO616" s="17">
        <v>0.17136295159500101</v>
      </c>
      <c r="AP616" s="17">
        <v>0.21187188914946001</v>
      </c>
      <c r="AQ616" s="17">
        <v>8.5969515621182199E-2</v>
      </c>
    </row>
    <row r="617" spans="2:43" x14ac:dyDescent="0.35">
      <c r="B617" t="s">
        <v>60</v>
      </c>
      <c r="C617" s="17">
        <v>3.6176694675130801E-2</v>
      </c>
      <c r="D617" s="17">
        <v>2.30687964054406E-2</v>
      </c>
      <c r="E617" s="17">
        <v>4.9476637061450099E-2</v>
      </c>
      <c r="F617" s="17"/>
      <c r="G617" s="17">
        <v>2.8868168054102E-2</v>
      </c>
      <c r="H617" s="17">
        <v>4.4499038127080497E-2</v>
      </c>
      <c r="I617" s="17">
        <v>1.6256930922026298E-2</v>
      </c>
      <c r="J617" s="17">
        <v>4.6683078484301303E-2</v>
      </c>
      <c r="K617" s="17">
        <v>2.3378203488502398E-2</v>
      </c>
      <c r="L617" s="17">
        <v>4.6437623187754601E-2</v>
      </c>
      <c r="M617" s="17"/>
      <c r="N617" s="17">
        <v>3.7868870908731297E-2</v>
      </c>
      <c r="O617" s="17">
        <v>4.6230105181265198E-2</v>
      </c>
      <c r="P617" s="17">
        <v>3.27520454154328E-2</v>
      </c>
      <c r="Q617" s="17">
        <v>2.7609241531385002E-2</v>
      </c>
      <c r="R617" s="17">
        <v>3.2757113898084798E-2</v>
      </c>
      <c r="S617" s="17"/>
      <c r="T617" s="17">
        <v>4.0721427692671001E-2</v>
      </c>
      <c r="U617" s="17">
        <v>3.2581331101359398E-2</v>
      </c>
      <c r="V617" s="17">
        <v>2.8347120968677399E-2</v>
      </c>
      <c r="W617" s="17">
        <v>1.5543920287553199E-2</v>
      </c>
      <c r="X617" s="17"/>
      <c r="Y617" s="17">
        <v>2.9186489600536498E-2</v>
      </c>
      <c r="Z617" s="17">
        <v>5.2580211456387499E-2</v>
      </c>
      <c r="AA617" s="17">
        <v>3.8249792490849102E-2</v>
      </c>
      <c r="AB617" s="17">
        <v>0</v>
      </c>
      <c r="AC617" s="17">
        <v>5.8519373010405801E-2</v>
      </c>
      <c r="AD617" s="17">
        <v>6.4817620874631998E-2</v>
      </c>
      <c r="AE617" s="17"/>
      <c r="AF617" s="17" t="s">
        <v>63</v>
      </c>
      <c r="AG617" s="17"/>
      <c r="AH617" s="17">
        <v>3.6222348798048302E-2</v>
      </c>
      <c r="AI617" s="17"/>
      <c r="AJ617" s="17">
        <v>3.7717381911375102E-2</v>
      </c>
      <c r="AK617" s="17">
        <v>2.77794587755547E-2</v>
      </c>
      <c r="AL617" s="17">
        <v>5.5327572293109299E-2</v>
      </c>
      <c r="AM617" s="17">
        <v>2.1160080639332099E-2</v>
      </c>
      <c r="AN617" s="17">
        <v>4.1630463582800703E-2</v>
      </c>
      <c r="AO617" s="17">
        <v>6.4178614164564801E-2</v>
      </c>
      <c r="AP617" s="17">
        <v>4.01092648619676E-2</v>
      </c>
      <c r="AQ617" s="17">
        <v>0</v>
      </c>
    </row>
    <row r="618" spans="2:43" x14ac:dyDescent="0.35">
      <c r="B618" t="s">
        <v>281</v>
      </c>
      <c r="C618" s="17">
        <v>0.40532441878627101</v>
      </c>
      <c r="D618" s="17">
        <v>0.39525435046917401</v>
      </c>
      <c r="E618" s="17">
        <v>0.41727337504800199</v>
      </c>
      <c r="F618" s="17"/>
      <c r="G618" s="17">
        <v>0.39987199010568297</v>
      </c>
      <c r="H618" s="17">
        <v>0.51506909953197599</v>
      </c>
      <c r="I618" s="17">
        <v>0.43383311659859802</v>
      </c>
      <c r="J618" s="17">
        <v>0.39500122323207598</v>
      </c>
      <c r="K618" s="17">
        <v>0.40158415964628902</v>
      </c>
      <c r="L618" s="17">
        <v>0.32272325555113002</v>
      </c>
      <c r="M618" s="17"/>
      <c r="N618" s="17">
        <v>0.26151714110888802</v>
      </c>
      <c r="O618" s="17">
        <v>0.33824660558054598</v>
      </c>
      <c r="P618" s="17">
        <v>0.42762304691286501</v>
      </c>
      <c r="Q618" s="17">
        <v>0.44246562065345202</v>
      </c>
      <c r="R618" s="17">
        <v>0.50666071826089398</v>
      </c>
      <c r="S618" s="17"/>
      <c r="T618" s="17">
        <v>0.35230129625460099</v>
      </c>
      <c r="U618" s="17">
        <v>0.38234061958453402</v>
      </c>
      <c r="V618" s="17">
        <v>0.46627455898053899</v>
      </c>
      <c r="W618" s="17">
        <v>0.43742259659115101</v>
      </c>
      <c r="X618" s="17"/>
      <c r="Y618" s="17">
        <v>0.46378047361809399</v>
      </c>
      <c r="Z618" s="17">
        <v>0.40361892193320897</v>
      </c>
      <c r="AA618" s="17">
        <v>0.30487106552003401</v>
      </c>
      <c r="AB618" s="17">
        <v>0.42331898804972601</v>
      </c>
      <c r="AC618" s="17">
        <v>0.44196291244511399</v>
      </c>
      <c r="AD618" s="17">
        <v>0.33118800172324397</v>
      </c>
      <c r="AE618" s="17"/>
      <c r="AF618" s="17" t="s">
        <v>63</v>
      </c>
      <c r="AG618" s="17"/>
      <c r="AH618" s="17">
        <v>0.415407298007062</v>
      </c>
      <c r="AI618" s="17"/>
      <c r="AJ618" s="17">
        <v>0.41123356563415098</v>
      </c>
      <c r="AK618" s="17">
        <v>0.42397787138099302</v>
      </c>
      <c r="AL618" s="17">
        <v>0.38035924834399498</v>
      </c>
      <c r="AM618" s="17">
        <v>0.417271285328562</v>
      </c>
      <c r="AN618" s="17">
        <v>0.39930426395259699</v>
      </c>
      <c r="AO618" s="17">
        <v>0.36044898058908798</v>
      </c>
      <c r="AP618" s="17">
        <v>0.43182297032559203</v>
      </c>
      <c r="AQ618" s="17">
        <v>0.37230640510631702</v>
      </c>
    </row>
    <row r="619" spans="2:43" x14ac:dyDescent="0.35">
      <c r="B619" t="s">
        <v>282</v>
      </c>
      <c r="C619" s="17">
        <v>0.28642222097569903</v>
      </c>
      <c r="D619" s="17">
        <v>0.28794991603272202</v>
      </c>
      <c r="E619" s="17">
        <v>0.28310905531706598</v>
      </c>
      <c r="F619" s="17"/>
      <c r="G619" s="17">
        <v>0.29503570407510799</v>
      </c>
      <c r="H619" s="17">
        <v>0.19890547402049599</v>
      </c>
      <c r="I619" s="17">
        <v>0.26326630748458701</v>
      </c>
      <c r="J619" s="17">
        <v>0.32987760399494898</v>
      </c>
      <c r="K619" s="17">
        <v>0.27361865579417</v>
      </c>
      <c r="L619" s="17">
        <v>0.33806830226066398</v>
      </c>
      <c r="M619" s="17"/>
      <c r="N619" s="17">
        <v>0.41120808612922499</v>
      </c>
      <c r="O619" s="17">
        <v>0.29914981656432599</v>
      </c>
      <c r="P619" s="17">
        <v>0.26295850236364499</v>
      </c>
      <c r="Q619" s="17">
        <v>0.274268015612881</v>
      </c>
      <c r="R619" s="17">
        <v>0.264720740270393</v>
      </c>
      <c r="S619" s="17"/>
      <c r="T619" s="17">
        <v>0.27601924039883102</v>
      </c>
      <c r="U619" s="17">
        <v>0.306681635186346</v>
      </c>
      <c r="V619" s="17">
        <v>0.271815023235775</v>
      </c>
      <c r="W619" s="17">
        <v>0.29861489977707401</v>
      </c>
      <c r="X619" s="17"/>
      <c r="Y619" s="17">
        <v>0.254613339607833</v>
      </c>
      <c r="Z619" s="17">
        <v>0.31025593232740201</v>
      </c>
      <c r="AA619" s="17">
        <v>0.35081679979160801</v>
      </c>
      <c r="AB619" s="17">
        <v>0.26007829590628101</v>
      </c>
      <c r="AC619" s="17">
        <v>0.20920860217743201</v>
      </c>
      <c r="AD619" s="17">
        <v>0.37429786150422201</v>
      </c>
      <c r="AE619" s="17"/>
      <c r="AF619" s="17" t="s">
        <v>63</v>
      </c>
      <c r="AG619" s="17"/>
      <c r="AH619" s="17">
        <v>0.28389674135231002</v>
      </c>
      <c r="AI619" s="17"/>
      <c r="AJ619" s="17">
        <v>0.29935190661991501</v>
      </c>
      <c r="AK619" s="17">
        <v>0.28630401096651698</v>
      </c>
      <c r="AL619" s="17">
        <v>0.26781836232296702</v>
      </c>
      <c r="AM619" s="17">
        <v>0.28253867705647201</v>
      </c>
      <c r="AN619" s="17">
        <v>0.27988517528462398</v>
      </c>
      <c r="AO619" s="17">
        <v>0.29558576613160398</v>
      </c>
      <c r="AP619" s="17">
        <v>0.29109830842968998</v>
      </c>
      <c r="AQ619" s="17">
        <v>0.27821760537192702</v>
      </c>
    </row>
    <row r="620" spans="2:43" x14ac:dyDescent="0.35">
      <c r="B620" t="s">
        <v>242</v>
      </c>
      <c r="C620" s="17">
        <v>0.118902197810572</v>
      </c>
      <c r="D620" s="17">
        <v>0.107304434436452</v>
      </c>
      <c r="E620" s="17">
        <v>0.13416431973093601</v>
      </c>
      <c r="F620" s="17"/>
      <c r="G620" s="17">
        <v>0.104836286030575</v>
      </c>
      <c r="H620" s="17">
        <v>0.31616362551148097</v>
      </c>
      <c r="I620" s="17">
        <v>0.17056680911401101</v>
      </c>
      <c r="J620" s="17">
        <v>6.5123619237127395E-2</v>
      </c>
      <c r="K620" s="17">
        <v>0.12796550385211899</v>
      </c>
      <c r="L620" s="17">
        <v>-1.5345046709534099E-2</v>
      </c>
      <c r="M620" s="17"/>
      <c r="N620" s="17">
        <v>-0.149690945020337</v>
      </c>
      <c r="O620" s="17">
        <v>3.90967890162204E-2</v>
      </c>
      <c r="P620" s="17">
        <v>0.16466454454922</v>
      </c>
      <c r="Q620" s="17">
        <v>0.16819760504057099</v>
      </c>
      <c r="R620" s="17">
        <v>0.24193997799050099</v>
      </c>
      <c r="S620" s="17"/>
      <c r="T620" s="17">
        <v>7.6282055855769706E-2</v>
      </c>
      <c r="U620" s="17">
        <v>7.56589843981883E-2</v>
      </c>
      <c r="V620" s="17">
        <v>0.19445953574476399</v>
      </c>
      <c r="W620" s="17">
        <v>0.13880769681407701</v>
      </c>
      <c r="X620" s="17"/>
      <c r="Y620" s="17">
        <v>0.20916713401026099</v>
      </c>
      <c r="Z620" s="17">
        <v>9.3362989605807106E-2</v>
      </c>
      <c r="AA620" s="17">
        <v>-4.5945734271574799E-2</v>
      </c>
      <c r="AB620" s="17">
        <v>0.163240692143444</v>
      </c>
      <c r="AC620" s="17">
        <v>0.23275431026768101</v>
      </c>
      <c r="AD620" s="17">
        <v>-4.3109859780978303E-2</v>
      </c>
      <c r="AE620" s="17"/>
      <c r="AF620" s="17" t="s">
        <v>63</v>
      </c>
      <c r="AG620" s="17"/>
      <c r="AH620" s="17">
        <v>0.131510556654752</v>
      </c>
      <c r="AI620" s="17"/>
      <c r="AJ620" s="17">
        <v>0.111881659014236</v>
      </c>
      <c r="AK620" s="17">
        <v>0.13767386041447599</v>
      </c>
      <c r="AL620" s="17">
        <v>0.11254088602102801</v>
      </c>
      <c r="AM620" s="17">
        <v>0.13473260827208999</v>
      </c>
      <c r="AN620" s="17">
        <v>0.119419088667972</v>
      </c>
      <c r="AO620" s="17">
        <v>6.4863214457484705E-2</v>
      </c>
      <c r="AP620" s="17">
        <v>0.14072466189590099</v>
      </c>
      <c r="AQ620" s="17">
        <v>9.4088799734389203E-2</v>
      </c>
    </row>
    <row r="621" spans="2:43"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row>
    <row r="622" spans="2:43" x14ac:dyDescent="0.35">
      <c r="B622" s="6" t="s">
        <v>289</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row>
    <row r="623" spans="2:43" x14ac:dyDescent="0.35">
      <c r="B623" s="24" t="s">
        <v>65</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row>
    <row r="624" spans="2:43" x14ac:dyDescent="0.35">
      <c r="B624" t="s">
        <v>276</v>
      </c>
      <c r="C624" s="17">
        <v>0.124430594282646</v>
      </c>
      <c r="D624" s="17">
        <v>0.131738525560404</v>
      </c>
      <c r="E624" s="17">
        <v>0.11767872548517901</v>
      </c>
      <c r="F624" s="17"/>
      <c r="G624" s="17">
        <v>9.9382575429102199E-2</v>
      </c>
      <c r="H624" s="17">
        <v>0.186310596928837</v>
      </c>
      <c r="I624" s="17">
        <v>0.15075936036377599</v>
      </c>
      <c r="J624" s="17">
        <v>9.0839602984793197E-2</v>
      </c>
      <c r="K624" s="17">
        <v>8.9265152643533796E-2</v>
      </c>
      <c r="L624" s="17">
        <v>0.116419408367613</v>
      </c>
      <c r="M624" s="17"/>
      <c r="N624" s="17">
        <v>0.10615596570615</v>
      </c>
      <c r="O624" s="17">
        <v>0.108008971805131</v>
      </c>
      <c r="P624" s="17">
        <v>0.103575265436022</v>
      </c>
      <c r="Q624" s="17">
        <v>0.145007836033169</v>
      </c>
      <c r="R624" s="17">
        <v>0.14384440403190599</v>
      </c>
      <c r="S624" s="17"/>
      <c r="T624" s="17">
        <v>0.124093566270602</v>
      </c>
      <c r="U624" s="17">
        <v>0.138997662562068</v>
      </c>
      <c r="V624" s="17">
        <v>0.15186449348070799</v>
      </c>
      <c r="W624" s="17">
        <v>9.0080167891496102E-2</v>
      </c>
      <c r="X624" s="17"/>
      <c r="Y624" s="17">
        <v>0.13169170443452299</v>
      </c>
      <c r="Z624" s="17">
        <v>0.104344680395104</v>
      </c>
      <c r="AA624" s="17">
        <v>0.115468578571196</v>
      </c>
      <c r="AB624" s="17">
        <v>7.8481844087938998E-2</v>
      </c>
      <c r="AC624" s="17">
        <v>0.162973815432228</v>
      </c>
      <c r="AD624" s="17">
        <v>0.189915875946089</v>
      </c>
      <c r="AE624" s="17"/>
      <c r="AF624" s="17" t="s">
        <v>63</v>
      </c>
      <c r="AG624" s="17"/>
      <c r="AH624" s="17">
        <v>0.126681158493197</v>
      </c>
      <c r="AI624" s="17"/>
      <c r="AJ624" s="17">
        <v>0.15078309018835501</v>
      </c>
      <c r="AK624" s="17">
        <v>0.154827077206175</v>
      </c>
      <c r="AL624" s="17">
        <v>7.9373824616531904E-2</v>
      </c>
      <c r="AM624" s="17">
        <v>8.9732872401521696E-2</v>
      </c>
      <c r="AN624" s="17">
        <v>0.222884617354102</v>
      </c>
      <c r="AO624" s="17">
        <v>9.8357072309792501E-2</v>
      </c>
      <c r="AP624" s="17">
        <v>0.101671387972964</v>
      </c>
      <c r="AQ624" s="17">
        <v>0.142615096267252</v>
      </c>
    </row>
    <row r="625" spans="2:43" x14ac:dyDescent="0.35">
      <c r="B625" t="s">
        <v>277</v>
      </c>
      <c r="C625" s="17">
        <v>0.28737993590754801</v>
      </c>
      <c r="D625" s="17">
        <v>0.31969279103905501</v>
      </c>
      <c r="E625" s="17">
        <v>0.25632056171090001</v>
      </c>
      <c r="F625" s="17"/>
      <c r="G625" s="17">
        <v>0.368684733210283</v>
      </c>
      <c r="H625" s="17">
        <v>0.27364439644558802</v>
      </c>
      <c r="I625" s="17">
        <v>0.33668521538695001</v>
      </c>
      <c r="J625" s="17">
        <v>0.28213786944554903</v>
      </c>
      <c r="K625" s="17">
        <v>0.309376168010639</v>
      </c>
      <c r="L625" s="17">
        <v>0.225197578310212</v>
      </c>
      <c r="M625" s="17"/>
      <c r="N625" s="17">
        <v>0.260009469700621</v>
      </c>
      <c r="O625" s="17">
        <v>0.27691786916856598</v>
      </c>
      <c r="P625" s="17">
        <v>0.289845788616164</v>
      </c>
      <c r="Q625" s="17">
        <v>0.28696493683558899</v>
      </c>
      <c r="R625" s="17">
        <v>0.3192059059131</v>
      </c>
      <c r="S625" s="17"/>
      <c r="T625" s="17">
        <v>0.26605950311547</v>
      </c>
      <c r="U625" s="17">
        <v>0.26020056798342001</v>
      </c>
      <c r="V625" s="17">
        <v>0.34422089551743701</v>
      </c>
      <c r="W625" s="17">
        <v>0.30648008577595398</v>
      </c>
      <c r="X625" s="17"/>
      <c r="Y625" s="17">
        <v>0.34218933019590903</v>
      </c>
      <c r="Z625" s="17">
        <v>0.278317832406623</v>
      </c>
      <c r="AA625" s="17">
        <v>0.207997394331979</v>
      </c>
      <c r="AB625" s="17">
        <v>0.27961306489319498</v>
      </c>
      <c r="AC625" s="17">
        <v>0.28716278096440701</v>
      </c>
      <c r="AD625" s="17">
        <v>0.195576857661346</v>
      </c>
      <c r="AE625" s="17"/>
      <c r="AF625" s="17" t="s">
        <v>63</v>
      </c>
      <c r="AG625" s="17"/>
      <c r="AH625" s="17">
        <v>0.29315911974340603</v>
      </c>
      <c r="AI625" s="17"/>
      <c r="AJ625" s="17">
        <v>0.26600792369817899</v>
      </c>
      <c r="AK625" s="17">
        <v>0.28322967312539898</v>
      </c>
      <c r="AL625" s="17">
        <v>0.28584549040615898</v>
      </c>
      <c r="AM625" s="17">
        <v>0.28286618971335298</v>
      </c>
      <c r="AN625" s="17">
        <v>0.10658395947405799</v>
      </c>
      <c r="AO625" s="17">
        <v>0.36020605234194603</v>
      </c>
      <c r="AP625" s="17">
        <v>0.31667754304427598</v>
      </c>
      <c r="AQ625" s="17">
        <v>0.38130074170660799</v>
      </c>
    </row>
    <row r="626" spans="2:43" x14ac:dyDescent="0.35">
      <c r="B626" t="s">
        <v>278</v>
      </c>
      <c r="C626" s="17">
        <v>0.244576913785815</v>
      </c>
      <c r="D626" s="17">
        <v>0.26004283510272302</v>
      </c>
      <c r="E626" s="17">
        <v>0.23020177473791401</v>
      </c>
      <c r="F626" s="17"/>
      <c r="G626" s="17">
        <v>0.27900885209501802</v>
      </c>
      <c r="H626" s="17">
        <v>0.26988638205027499</v>
      </c>
      <c r="I626" s="17">
        <v>0.182397034298452</v>
      </c>
      <c r="J626" s="17">
        <v>0.205643127800647</v>
      </c>
      <c r="K626" s="17">
        <v>0.28646827185096602</v>
      </c>
      <c r="L626" s="17">
        <v>0.25217422149076402</v>
      </c>
      <c r="M626" s="17"/>
      <c r="N626" s="17">
        <v>0.22482193903091999</v>
      </c>
      <c r="O626" s="17">
        <v>0.26124917980828</v>
      </c>
      <c r="P626" s="17">
        <v>0.24219154278875901</v>
      </c>
      <c r="Q626" s="17">
        <v>0.22640805995062399</v>
      </c>
      <c r="R626" s="17">
        <v>0.24472860865361101</v>
      </c>
      <c r="S626" s="17"/>
      <c r="T626" s="17">
        <v>0.26991846012920101</v>
      </c>
      <c r="U626" s="17">
        <v>0.23002940826280199</v>
      </c>
      <c r="V626" s="17">
        <v>0.21115166177674</v>
      </c>
      <c r="W626" s="17">
        <v>0.26359733783987299</v>
      </c>
      <c r="X626" s="17"/>
      <c r="Y626" s="17">
        <v>0.22102532124602001</v>
      </c>
      <c r="Z626" s="17">
        <v>0.18429216306771001</v>
      </c>
      <c r="AA626" s="17">
        <v>0.28149476595081302</v>
      </c>
      <c r="AB626" s="17">
        <v>0.250008700782271</v>
      </c>
      <c r="AC626" s="17">
        <v>0.34834778373790998</v>
      </c>
      <c r="AD626" s="17">
        <v>0.18634106250909999</v>
      </c>
      <c r="AE626" s="17"/>
      <c r="AF626" s="17" t="s">
        <v>63</v>
      </c>
      <c r="AG626" s="17"/>
      <c r="AH626" s="17">
        <v>0.23719765734343401</v>
      </c>
      <c r="AI626" s="17"/>
      <c r="AJ626" s="17">
        <v>0.21988574455123899</v>
      </c>
      <c r="AK626" s="17">
        <v>0.25641648333375699</v>
      </c>
      <c r="AL626" s="17">
        <v>0.28681084002762802</v>
      </c>
      <c r="AM626" s="17">
        <v>0.27981197724863699</v>
      </c>
      <c r="AN626" s="17">
        <v>0.356918980909188</v>
      </c>
      <c r="AO626" s="17">
        <v>0.22149901298819399</v>
      </c>
      <c r="AP626" s="17">
        <v>0.16673677399338699</v>
      </c>
      <c r="AQ626" s="17">
        <v>0.15552223702739601</v>
      </c>
    </row>
    <row r="627" spans="2:43" x14ac:dyDescent="0.35">
      <c r="B627" t="s">
        <v>279</v>
      </c>
      <c r="C627" s="17">
        <v>0.129784003103706</v>
      </c>
      <c r="D627" s="17">
        <v>0.11258031440058</v>
      </c>
      <c r="E627" s="17">
        <v>0.14612715955171299</v>
      </c>
      <c r="F627" s="17"/>
      <c r="G627" s="17">
        <v>0.119951036404818</v>
      </c>
      <c r="H627" s="17">
        <v>0.10479297973309799</v>
      </c>
      <c r="I627" s="17">
        <v>0.12781116717098201</v>
      </c>
      <c r="J627" s="17">
        <v>0.170167627930295</v>
      </c>
      <c r="K627" s="17">
        <v>0.115663175693637</v>
      </c>
      <c r="L627" s="17">
        <v>0.135096611282254</v>
      </c>
      <c r="M627" s="17"/>
      <c r="N627" s="17">
        <v>0.117194274536885</v>
      </c>
      <c r="O627" s="17">
        <v>0.14295655587852801</v>
      </c>
      <c r="P627" s="17">
        <v>0.116550824085462</v>
      </c>
      <c r="Q627" s="17">
        <v>0.122340356841666</v>
      </c>
      <c r="R627" s="17">
        <v>0.1292343755341</v>
      </c>
      <c r="S627" s="17"/>
      <c r="T627" s="17">
        <v>0.10742284589437701</v>
      </c>
      <c r="U627" s="17">
        <v>0.14622100632571899</v>
      </c>
      <c r="V627" s="17">
        <v>0.12138230949332</v>
      </c>
      <c r="W627" s="17">
        <v>0.141252699330462</v>
      </c>
      <c r="X627" s="17"/>
      <c r="Y627" s="17">
        <v>0.131313853233924</v>
      </c>
      <c r="Z627" s="17">
        <v>0.18706754624174801</v>
      </c>
      <c r="AA627" s="17">
        <v>0.13449903577288899</v>
      </c>
      <c r="AB627" s="17">
        <v>9.1569200607475906E-2</v>
      </c>
      <c r="AC627" s="17">
        <v>6.6757455114592107E-2</v>
      </c>
      <c r="AD627" s="17">
        <v>8.3950193372750101E-2</v>
      </c>
      <c r="AE627" s="17"/>
      <c r="AF627" s="17" t="s">
        <v>63</v>
      </c>
      <c r="AG627" s="17"/>
      <c r="AH627" s="17">
        <v>0.135456333851625</v>
      </c>
      <c r="AI627" s="17"/>
      <c r="AJ627" s="17">
        <v>0.150117984065614</v>
      </c>
      <c r="AK627" s="17">
        <v>0.112300175575512</v>
      </c>
      <c r="AL627" s="17">
        <v>0.117059107175847</v>
      </c>
      <c r="AM627" s="17">
        <v>0.14031057000852001</v>
      </c>
      <c r="AN627" s="17">
        <v>7.4393386191284105E-2</v>
      </c>
      <c r="AO627" s="17">
        <v>9.4975844781620897E-2</v>
      </c>
      <c r="AP627" s="17">
        <v>0.114322171487619</v>
      </c>
      <c r="AQ627" s="17">
        <v>0.23105477494479901</v>
      </c>
    </row>
    <row r="628" spans="2:43" x14ac:dyDescent="0.35">
      <c r="B628" t="s">
        <v>280</v>
      </c>
      <c r="C628" s="17">
        <v>0.16147145745976099</v>
      </c>
      <c r="D628" s="17">
        <v>0.145232198294829</v>
      </c>
      <c r="E628" s="17">
        <v>0.17538765463609199</v>
      </c>
      <c r="F628" s="17"/>
      <c r="G628" s="17">
        <v>8.3715390896409503E-2</v>
      </c>
      <c r="H628" s="17">
        <v>0.12781864371360699</v>
      </c>
      <c r="I628" s="17">
        <v>0.15025187223137501</v>
      </c>
      <c r="J628" s="17">
        <v>0.197998140743784</v>
      </c>
      <c r="K628" s="17">
        <v>0.13870473199090999</v>
      </c>
      <c r="L628" s="17">
        <v>0.21240207111489601</v>
      </c>
      <c r="M628" s="17"/>
      <c r="N628" s="17">
        <v>0.209662012940246</v>
      </c>
      <c r="O628" s="17">
        <v>0.163201061862395</v>
      </c>
      <c r="P628" s="17">
        <v>0.17587748510131701</v>
      </c>
      <c r="Q628" s="17">
        <v>0.170854457552021</v>
      </c>
      <c r="R628" s="17">
        <v>0.115354450134484</v>
      </c>
      <c r="S628" s="17"/>
      <c r="T628" s="17">
        <v>0.161050084577575</v>
      </c>
      <c r="U628" s="17">
        <v>0.175127759208728</v>
      </c>
      <c r="V628" s="17">
        <v>0.139632294293071</v>
      </c>
      <c r="W628" s="17">
        <v>0.155712128641745</v>
      </c>
      <c r="X628" s="17"/>
      <c r="Y628" s="17">
        <v>0.13998125444345499</v>
      </c>
      <c r="Z628" s="17">
        <v>0.182929890390614</v>
      </c>
      <c r="AA628" s="17">
        <v>0.20256122017387901</v>
      </c>
      <c r="AB628" s="17">
        <v>0.21005878630472699</v>
      </c>
      <c r="AC628" s="17">
        <v>5.8678595648305902E-2</v>
      </c>
      <c r="AD628" s="17">
        <v>0.24381756419390299</v>
      </c>
      <c r="AE628" s="17"/>
      <c r="AF628" s="17" t="s">
        <v>63</v>
      </c>
      <c r="AG628" s="17"/>
      <c r="AH628" s="17">
        <v>0.155084827048494</v>
      </c>
      <c r="AI628" s="17"/>
      <c r="AJ628" s="17">
        <v>0.15123812611638801</v>
      </c>
      <c r="AK628" s="17">
        <v>0.144556512036947</v>
      </c>
      <c r="AL628" s="17">
        <v>0.177920725709863</v>
      </c>
      <c r="AM628" s="17">
        <v>0.17390063510187101</v>
      </c>
      <c r="AN628" s="17">
        <v>0.197588592488567</v>
      </c>
      <c r="AO628" s="17">
        <v>0.161379503645255</v>
      </c>
      <c r="AP628" s="17">
        <v>0.23147438659045799</v>
      </c>
      <c r="AQ628" s="17">
        <v>4.3403671643533898E-2</v>
      </c>
    </row>
    <row r="629" spans="2:43" x14ac:dyDescent="0.35">
      <c r="B629" t="s">
        <v>60</v>
      </c>
      <c r="C629" s="17">
        <v>5.2357095460524097E-2</v>
      </c>
      <c r="D629" s="17">
        <v>3.07133356024074E-2</v>
      </c>
      <c r="E629" s="17">
        <v>7.4284123878201894E-2</v>
      </c>
      <c r="F629" s="17"/>
      <c r="G629" s="17">
        <v>4.92574119643703E-2</v>
      </c>
      <c r="H629" s="17">
        <v>3.7547001128595603E-2</v>
      </c>
      <c r="I629" s="17">
        <v>5.2095350548465397E-2</v>
      </c>
      <c r="J629" s="17">
        <v>5.32136310949324E-2</v>
      </c>
      <c r="K629" s="17">
        <v>6.0522499810313997E-2</v>
      </c>
      <c r="L629" s="17">
        <v>5.8710109434261297E-2</v>
      </c>
      <c r="M629" s="17"/>
      <c r="N629" s="17">
        <v>8.2156338085177694E-2</v>
      </c>
      <c r="O629" s="17">
        <v>4.7666361477099101E-2</v>
      </c>
      <c r="P629" s="17">
        <v>7.1959093972275304E-2</v>
      </c>
      <c r="Q629" s="17">
        <v>4.8424352786930802E-2</v>
      </c>
      <c r="R629" s="17">
        <v>4.7632255732799202E-2</v>
      </c>
      <c r="S629" s="17"/>
      <c r="T629" s="17">
        <v>7.1455540012774404E-2</v>
      </c>
      <c r="U629" s="17">
        <v>4.9423595657263203E-2</v>
      </c>
      <c r="V629" s="17">
        <v>3.17483454387242E-2</v>
      </c>
      <c r="W629" s="17">
        <v>4.2877580520469999E-2</v>
      </c>
      <c r="X629" s="17"/>
      <c r="Y629" s="17">
        <v>3.3798536446168197E-2</v>
      </c>
      <c r="Z629" s="17">
        <v>6.3047887498200603E-2</v>
      </c>
      <c r="AA629" s="17">
        <v>5.7979005199243601E-2</v>
      </c>
      <c r="AB629" s="17">
        <v>9.0268403324391497E-2</v>
      </c>
      <c r="AC629" s="17">
        <v>7.6079569102556699E-2</v>
      </c>
      <c r="AD629" s="17">
        <v>0.100398446316811</v>
      </c>
      <c r="AE629" s="17"/>
      <c r="AF629" s="17" t="s">
        <v>63</v>
      </c>
      <c r="AG629" s="17"/>
      <c r="AH629" s="17">
        <v>5.2420903519844401E-2</v>
      </c>
      <c r="AI629" s="17"/>
      <c r="AJ629" s="17">
        <v>6.1967131380225797E-2</v>
      </c>
      <c r="AK629" s="17">
        <v>4.8670078722209298E-2</v>
      </c>
      <c r="AL629" s="17">
        <v>5.2990012063971102E-2</v>
      </c>
      <c r="AM629" s="17">
        <v>3.3377755526097001E-2</v>
      </c>
      <c r="AN629" s="17">
        <v>4.1630463582800703E-2</v>
      </c>
      <c r="AO629" s="17">
        <v>6.3582513933191698E-2</v>
      </c>
      <c r="AP629" s="17">
        <v>6.9117736911296093E-2</v>
      </c>
      <c r="AQ629" s="17">
        <v>4.6103478410410598E-2</v>
      </c>
    </row>
    <row r="630" spans="2:43" x14ac:dyDescent="0.35">
      <c r="B630" t="s">
        <v>281</v>
      </c>
      <c r="C630" s="17">
        <v>0.41181053019019398</v>
      </c>
      <c r="D630" s="17">
        <v>0.45143131659945901</v>
      </c>
      <c r="E630" s="17">
        <v>0.373999287196079</v>
      </c>
      <c r="F630" s="17"/>
      <c r="G630" s="17">
        <v>0.468067308639385</v>
      </c>
      <c r="H630" s="17">
        <v>0.45995499337442503</v>
      </c>
      <c r="I630" s="17">
        <v>0.48744457575072597</v>
      </c>
      <c r="J630" s="17">
        <v>0.37297747243034202</v>
      </c>
      <c r="K630" s="17">
        <v>0.39864132065417301</v>
      </c>
      <c r="L630" s="17">
        <v>0.34161698667782497</v>
      </c>
      <c r="M630" s="17"/>
      <c r="N630" s="17">
        <v>0.36616543540677199</v>
      </c>
      <c r="O630" s="17">
        <v>0.384926840973697</v>
      </c>
      <c r="P630" s="17">
        <v>0.39342105405218603</v>
      </c>
      <c r="Q630" s="17">
        <v>0.43197277286875801</v>
      </c>
      <c r="R630" s="17">
        <v>0.46305030994500601</v>
      </c>
      <c r="S630" s="17"/>
      <c r="T630" s="17">
        <v>0.39015306938607203</v>
      </c>
      <c r="U630" s="17">
        <v>0.39919823054548698</v>
      </c>
      <c r="V630" s="17">
        <v>0.49608538899814503</v>
      </c>
      <c r="W630" s="17">
        <v>0.39656025366745001</v>
      </c>
      <c r="X630" s="17"/>
      <c r="Y630" s="17">
        <v>0.47388103463043202</v>
      </c>
      <c r="Z630" s="17">
        <v>0.38266251280172803</v>
      </c>
      <c r="AA630" s="17">
        <v>0.32346597290317602</v>
      </c>
      <c r="AB630" s="17">
        <v>0.358094908981134</v>
      </c>
      <c r="AC630" s="17">
        <v>0.450136596396635</v>
      </c>
      <c r="AD630" s="17">
        <v>0.38549273360743602</v>
      </c>
      <c r="AE630" s="17"/>
      <c r="AF630" s="17" t="s">
        <v>63</v>
      </c>
      <c r="AG630" s="17"/>
      <c r="AH630" s="17">
        <v>0.41984027823660303</v>
      </c>
      <c r="AI630" s="17"/>
      <c r="AJ630" s="17">
        <v>0.416791013886534</v>
      </c>
      <c r="AK630" s="17">
        <v>0.43805675033157498</v>
      </c>
      <c r="AL630" s="17">
        <v>0.365219315022691</v>
      </c>
      <c r="AM630" s="17">
        <v>0.37259906211487498</v>
      </c>
      <c r="AN630" s="17">
        <v>0.32946857682816</v>
      </c>
      <c r="AO630" s="17">
        <v>0.45856312465173799</v>
      </c>
      <c r="AP630" s="17">
        <v>0.41834893101724002</v>
      </c>
      <c r="AQ630" s="17">
        <v>0.52391583797386099</v>
      </c>
    </row>
    <row r="631" spans="2:43" x14ac:dyDescent="0.35">
      <c r="B631" t="s">
        <v>282</v>
      </c>
      <c r="C631" s="17">
        <v>0.29125546056346702</v>
      </c>
      <c r="D631" s="17">
        <v>0.25781251269541</v>
      </c>
      <c r="E631" s="17">
        <v>0.32151481418780498</v>
      </c>
      <c r="F631" s="17"/>
      <c r="G631" s="17">
        <v>0.203666427301227</v>
      </c>
      <c r="H631" s="17">
        <v>0.232611623446704</v>
      </c>
      <c r="I631" s="17">
        <v>0.27806303940235699</v>
      </c>
      <c r="J631" s="17">
        <v>0.36816576867407902</v>
      </c>
      <c r="K631" s="17">
        <v>0.25436790768454698</v>
      </c>
      <c r="L631" s="17">
        <v>0.34749868239714998</v>
      </c>
      <c r="M631" s="17"/>
      <c r="N631" s="17">
        <v>0.32685628747713102</v>
      </c>
      <c r="O631" s="17">
        <v>0.30615761774092398</v>
      </c>
      <c r="P631" s="17">
        <v>0.29242830918677898</v>
      </c>
      <c r="Q631" s="17">
        <v>0.293194814393687</v>
      </c>
      <c r="R631" s="17">
        <v>0.244588825668584</v>
      </c>
      <c r="S631" s="17"/>
      <c r="T631" s="17">
        <v>0.26847293047195298</v>
      </c>
      <c r="U631" s="17">
        <v>0.32134876553444702</v>
      </c>
      <c r="V631" s="17">
        <v>0.26101460378639002</v>
      </c>
      <c r="W631" s="17">
        <v>0.29696482797220702</v>
      </c>
      <c r="X631" s="17"/>
      <c r="Y631" s="17">
        <v>0.27129510767737902</v>
      </c>
      <c r="Z631" s="17">
        <v>0.36999743663236201</v>
      </c>
      <c r="AA631" s="17">
        <v>0.33706025594676797</v>
      </c>
      <c r="AB631" s="17">
        <v>0.30162798691220299</v>
      </c>
      <c r="AC631" s="17">
        <v>0.12543605076289799</v>
      </c>
      <c r="AD631" s="17">
        <v>0.327767757566653</v>
      </c>
      <c r="AE631" s="17"/>
      <c r="AF631" s="17" t="s">
        <v>63</v>
      </c>
      <c r="AG631" s="17"/>
      <c r="AH631" s="17">
        <v>0.290541160900118</v>
      </c>
      <c r="AI631" s="17"/>
      <c r="AJ631" s="17">
        <v>0.30135611018200098</v>
      </c>
      <c r="AK631" s="17">
        <v>0.256856687612459</v>
      </c>
      <c r="AL631" s="17">
        <v>0.29497983288571</v>
      </c>
      <c r="AM631" s="17">
        <v>0.31421120511039102</v>
      </c>
      <c r="AN631" s="17">
        <v>0.27198197867985102</v>
      </c>
      <c r="AO631" s="17">
        <v>0.25635534842687602</v>
      </c>
      <c r="AP631" s="17">
        <v>0.34579655807807802</v>
      </c>
      <c r="AQ631" s="17">
        <v>0.27445844658833302</v>
      </c>
    </row>
    <row r="632" spans="2:43" x14ac:dyDescent="0.35">
      <c r="B632" t="s">
        <v>242</v>
      </c>
      <c r="C632" s="17">
        <v>0.120555069626727</v>
      </c>
      <c r="D632" s="17">
        <v>0.19361880390404901</v>
      </c>
      <c r="E632" s="17">
        <v>5.2484473008273198E-2</v>
      </c>
      <c r="F632" s="17"/>
      <c r="G632" s="17">
        <v>0.26440088133815798</v>
      </c>
      <c r="H632" s="17">
        <v>0.227343369927721</v>
      </c>
      <c r="I632" s="17">
        <v>0.20938153634836901</v>
      </c>
      <c r="J632" s="17">
        <v>4.8117037562627196E-3</v>
      </c>
      <c r="K632" s="17">
        <v>0.14427341296962601</v>
      </c>
      <c r="L632" s="17">
        <v>-5.8816957193249001E-3</v>
      </c>
      <c r="M632" s="17"/>
      <c r="N632" s="17">
        <v>3.9309147929640798E-2</v>
      </c>
      <c r="O632" s="17">
        <v>7.8769223232772898E-2</v>
      </c>
      <c r="P632" s="17">
        <v>0.10099274486540601</v>
      </c>
      <c r="Q632" s="17">
        <v>0.13877795847507099</v>
      </c>
      <c r="R632" s="17">
        <v>0.21846148427642201</v>
      </c>
      <c r="S632" s="17"/>
      <c r="T632" s="17">
        <v>0.121680138914119</v>
      </c>
      <c r="U632" s="17">
        <v>7.7849465011040397E-2</v>
      </c>
      <c r="V632" s="17">
        <v>0.23507078521175501</v>
      </c>
      <c r="W632" s="17">
        <v>9.9595425695243503E-2</v>
      </c>
      <c r="X632" s="17"/>
      <c r="Y632" s="17">
        <v>0.202585926953053</v>
      </c>
      <c r="Z632" s="17">
        <v>1.2665076169365399E-2</v>
      </c>
      <c r="AA632" s="17">
        <v>-1.3594283043592399E-2</v>
      </c>
      <c r="AB632" s="17">
        <v>5.6466922068931003E-2</v>
      </c>
      <c r="AC632" s="17">
        <v>0.32470054563373701</v>
      </c>
      <c r="AD632" s="17">
        <v>5.7724976040782403E-2</v>
      </c>
      <c r="AE632" s="17"/>
      <c r="AF632" s="17" t="s">
        <v>63</v>
      </c>
      <c r="AG632" s="17"/>
      <c r="AH632" s="17">
        <v>0.129299117336485</v>
      </c>
      <c r="AI632" s="17"/>
      <c r="AJ632" s="17">
        <v>0.11543490370453199</v>
      </c>
      <c r="AK632" s="17">
        <v>0.18120006271911501</v>
      </c>
      <c r="AL632" s="17">
        <v>7.0239482136981599E-2</v>
      </c>
      <c r="AM632" s="17">
        <v>5.8387857004484102E-2</v>
      </c>
      <c r="AN632" s="17">
        <v>5.7486598148308601E-2</v>
      </c>
      <c r="AO632" s="17">
        <v>0.202207776224863</v>
      </c>
      <c r="AP632" s="17">
        <v>7.2552372939162196E-2</v>
      </c>
      <c r="AQ632" s="17">
        <v>0.249457391385528</v>
      </c>
    </row>
    <row r="633" spans="2:43"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row>
    <row r="634" spans="2:43" x14ac:dyDescent="0.35">
      <c r="B634" s="6" t="s">
        <v>290</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row>
    <row r="635" spans="2:43" x14ac:dyDescent="0.35">
      <c r="B635" s="24" t="s">
        <v>65</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row>
    <row r="636" spans="2:43" x14ac:dyDescent="0.35">
      <c r="B636" t="s">
        <v>276</v>
      </c>
      <c r="C636" s="17">
        <v>0.191208157967175</v>
      </c>
      <c r="D636" s="17">
        <v>0.23156328630637699</v>
      </c>
      <c r="E636" s="17">
        <v>0.151649432069941</v>
      </c>
      <c r="F636" s="17"/>
      <c r="G636" s="17">
        <v>0.32559420575140002</v>
      </c>
      <c r="H636" s="17">
        <v>0.26113505168935403</v>
      </c>
      <c r="I636" s="17">
        <v>0.30550724191830397</v>
      </c>
      <c r="J636" s="17">
        <v>0.149477906021762</v>
      </c>
      <c r="K636" s="17">
        <v>0.128963089490712</v>
      </c>
      <c r="L636" s="17">
        <v>8.1622021178042195E-2</v>
      </c>
      <c r="M636" s="17"/>
      <c r="N636" s="17">
        <v>0.12793380372654101</v>
      </c>
      <c r="O636" s="17">
        <v>0.18838890720477999</v>
      </c>
      <c r="P636" s="17">
        <v>0.14549759087105699</v>
      </c>
      <c r="Q636" s="17">
        <v>0.20722048124682199</v>
      </c>
      <c r="R636" s="17">
        <v>0.220768132563084</v>
      </c>
      <c r="S636" s="17"/>
      <c r="T636" s="17">
        <v>0.18554291395094499</v>
      </c>
      <c r="U636" s="17">
        <v>0.172878503883069</v>
      </c>
      <c r="V636" s="17">
        <v>0.22445521046742301</v>
      </c>
      <c r="W636" s="17">
        <v>0.18616092762160399</v>
      </c>
      <c r="X636" s="17"/>
      <c r="Y636" s="17">
        <v>0.21724832704098401</v>
      </c>
      <c r="Z636" s="17">
        <v>0.13865487617248501</v>
      </c>
      <c r="AA636" s="17">
        <v>8.6210976084551805E-2</v>
      </c>
      <c r="AB636" s="17">
        <v>0.26525381300462603</v>
      </c>
      <c r="AC636" s="17">
        <v>0.42529890115615099</v>
      </c>
      <c r="AD636" s="17">
        <v>0.23317933904865301</v>
      </c>
      <c r="AE636" s="17"/>
      <c r="AF636" s="17" t="s">
        <v>63</v>
      </c>
      <c r="AG636" s="17"/>
      <c r="AH636" s="17">
        <v>0.19757045956479899</v>
      </c>
      <c r="AI636" s="17"/>
      <c r="AJ636" s="17">
        <v>0.217356489560974</v>
      </c>
      <c r="AK636" s="17">
        <v>0.189876977070632</v>
      </c>
      <c r="AL636" s="17">
        <v>0.17940321316917299</v>
      </c>
      <c r="AM636" s="17">
        <v>0.18188587835043299</v>
      </c>
      <c r="AN636" s="17">
        <v>0.15898599061940999</v>
      </c>
      <c r="AO636" s="17">
        <v>0.20110718302439201</v>
      </c>
      <c r="AP636" s="17">
        <v>0.160216178095928</v>
      </c>
      <c r="AQ636" s="17">
        <v>0.20262110837654301</v>
      </c>
    </row>
    <row r="637" spans="2:43" x14ac:dyDescent="0.35">
      <c r="B637" t="s">
        <v>277</v>
      </c>
      <c r="C637" s="17">
        <v>0.239518329311772</v>
      </c>
      <c r="D637" s="17">
        <v>0.22782063037175501</v>
      </c>
      <c r="E637" s="17">
        <v>0.252337779580109</v>
      </c>
      <c r="F637" s="17"/>
      <c r="G637" s="17">
        <v>0.28054606974056001</v>
      </c>
      <c r="H637" s="17">
        <v>0.30554754246690002</v>
      </c>
      <c r="I637" s="17">
        <v>0.33248577415042202</v>
      </c>
      <c r="J637" s="17">
        <v>0.263142498240305</v>
      </c>
      <c r="K637" s="17">
        <v>0.182399255559553</v>
      </c>
      <c r="L637" s="17">
        <v>0.13869378448106201</v>
      </c>
      <c r="M637" s="17"/>
      <c r="N637" s="17">
        <v>0.149081422879494</v>
      </c>
      <c r="O637" s="17">
        <v>0.245327362839832</v>
      </c>
      <c r="P637" s="17">
        <v>0.243101449401286</v>
      </c>
      <c r="Q637" s="17">
        <v>0.23621911244103699</v>
      </c>
      <c r="R637" s="17">
        <v>0.25416856857576697</v>
      </c>
      <c r="S637" s="17"/>
      <c r="T637" s="17">
        <v>0.16996808303800201</v>
      </c>
      <c r="U637" s="17">
        <v>0.221532362584825</v>
      </c>
      <c r="V637" s="17">
        <v>0.28624614909754098</v>
      </c>
      <c r="W637" s="17">
        <v>0.30094090088342701</v>
      </c>
      <c r="X637" s="17"/>
      <c r="Y637" s="17">
        <v>0.32940397234056101</v>
      </c>
      <c r="Z637" s="17">
        <v>0.21084747793831499</v>
      </c>
      <c r="AA637" s="17">
        <v>0.114453641642754</v>
      </c>
      <c r="AB637" s="17">
        <v>0.20639418414508501</v>
      </c>
      <c r="AC637" s="17">
        <v>0.22283315186274999</v>
      </c>
      <c r="AD637" s="17">
        <v>0.20476349752413101</v>
      </c>
      <c r="AE637" s="17"/>
      <c r="AF637" s="17" t="s">
        <v>63</v>
      </c>
      <c r="AG637" s="17"/>
      <c r="AH637" s="17">
        <v>0.24574190994478201</v>
      </c>
      <c r="AI637" s="17"/>
      <c r="AJ637" s="17">
        <v>0.21600087013863301</v>
      </c>
      <c r="AK637" s="17">
        <v>0.27441100364073601</v>
      </c>
      <c r="AL637" s="17">
        <v>0.24928681313780701</v>
      </c>
      <c r="AM637" s="17">
        <v>0.244849567572892</v>
      </c>
      <c r="AN637" s="17">
        <v>0.29124032789273002</v>
      </c>
      <c r="AO637" s="17">
        <v>0.243468305923731</v>
      </c>
      <c r="AP637" s="17">
        <v>0.15447803000198401</v>
      </c>
      <c r="AQ637" s="17">
        <v>0.25938303888418501</v>
      </c>
    </row>
    <row r="638" spans="2:43" x14ac:dyDescent="0.35">
      <c r="B638" t="s">
        <v>278</v>
      </c>
      <c r="C638" s="17">
        <v>0.229479377836941</v>
      </c>
      <c r="D638" s="17">
        <v>0.25398744984545202</v>
      </c>
      <c r="E638" s="17">
        <v>0.20597482004119599</v>
      </c>
      <c r="F638" s="17"/>
      <c r="G638" s="17">
        <v>0.18718836240526801</v>
      </c>
      <c r="H638" s="17">
        <v>0.23131646921073601</v>
      </c>
      <c r="I638" s="17">
        <v>0.166590343064285</v>
      </c>
      <c r="J638" s="17">
        <v>0.264366428808538</v>
      </c>
      <c r="K638" s="17">
        <v>0.30183339514732899</v>
      </c>
      <c r="L638" s="17">
        <v>0.22023626360015999</v>
      </c>
      <c r="M638" s="17"/>
      <c r="N638" s="17">
        <v>0.21530239047212699</v>
      </c>
      <c r="O638" s="17">
        <v>0.238712209572158</v>
      </c>
      <c r="P638" s="17">
        <v>0.215238345647109</v>
      </c>
      <c r="Q638" s="17">
        <v>0.23187058532684601</v>
      </c>
      <c r="R638" s="17">
        <v>0.22012388889707199</v>
      </c>
      <c r="S638" s="17"/>
      <c r="T638" s="17">
        <v>0.28359852784982298</v>
      </c>
      <c r="U638" s="17">
        <v>0.22273153180154801</v>
      </c>
      <c r="V638" s="17">
        <v>0.20821849696455699</v>
      </c>
      <c r="W638" s="17">
        <v>0.22184846463504301</v>
      </c>
      <c r="X638" s="17"/>
      <c r="Y638" s="17">
        <v>0.22477025478832</v>
      </c>
      <c r="Z638" s="17">
        <v>0.239441566810314</v>
      </c>
      <c r="AA638" s="17">
        <v>0.23370548947285999</v>
      </c>
      <c r="AB638" s="17">
        <v>0.20668090136572001</v>
      </c>
      <c r="AC638" s="17">
        <v>0.23184067139216799</v>
      </c>
      <c r="AD638" s="17">
        <v>0.28127257711126402</v>
      </c>
      <c r="AE638" s="17"/>
      <c r="AF638" s="17" t="s">
        <v>63</v>
      </c>
      <c r="AG638" s="17"/>
      <c r="AH638" s="17">
        <v>0.22079970896738299</v>
      </c>
      <c r="AI638" s="17"/>
      <c r="AJ638" s="17">
        <v>0.23378247769416099</v>
      </c>
      <c r="AK638" s="17">
        <v>0.21668315902948701</v>
      </c>
      <c r="AL638" s="17">
        <v>0.23538546657054499</v>
      </c>
      <c r="AM638" s="17">
        <v>0.24178449654447301</v>
      </c>
      <c r="AN638" s="17">
        <v>0.165541912159723</v>
      </c>
      <c r="AO638" s="17">
        <v>0.19236975331272099</v>
      </c>
      <c r="AP638" s="17">
        <v>0.263616395157167</v>
      </c>
      <c r="AQ638" s="17">
        <v>0.25165277753010901</v>
      </c>
    </row>
    <row r="639" spans="2:43" x14ac:dyDescent="0.35">
      <c r="B639" t="s">
        <v>279</v>
      </c>
      <c r="C639" s="17">
        <v>7.9435034903078405E-2</v>
      </c>
      <c r="D639" s="17">
        <v>6.7632358081954794E-2</v>
      </c>
      <c r="E639" s="17">
        <v>9.0135510160865698E-2</v>
      </c>
      <c r="F639" s="17"/>
      <c r="G639" s="17">
        <v>9.8296666164879101E-2</v>
      </c>
      <c r="H639" s="17">
        <v>5.3827636434118503E-2</v>
      </c>
      <c r="I639" s="17">
        <v>4.6528673189835001E-2</v>
      </c>
      <c r="J639" s="17">
        <v>0.10821400879724299</v>
      </c>
      <c r="K639" s="17">
        <v>9.8953733562850504E-2</v>
      </c>
      <c r="L639" s="17">
        <v>8.0915134138291198E-2</v>
      </c>
      <c r="M639" s="17"/>
      <c r="N639" s="17">
        <v>9.1415693673683907E-2</v>
      </c>
      <c r="O639" s="17">
        <v>8.7715112523697097E-2</v>
      </c>
      <c r="P639" s="17">
        <v>8.0033440464360797E-2</v>
      </c>
      <c r="Q639" s="17">
        <v>6.5697600700917305E-2</v>
      </c>
      <c r="R639" s="17">
        <v>8.4865405960776505E-2</v>
      </c>
      <c r="S639" s="17"/>
      <c r="T639" s="17">
        <v>8.0434848900380398E-2</v>
      </c>
      <c r="U639" s="17">
        <v>9.2624416015171102E-2</v>
      </c>
      <c r="V639" s="17">
        <v>7.1700087178396404E-2</v>
      </c>
      <c r="W639" s="17">
        <v>8.1380880907335598E-2</v>
      </c>
      <c r="X639" s="17"/>
      <c r="Y639" s="17">
        <v>8.1802439401286897E-2</v>
      </c>
      <c r="Z639" s="17">
        <v>0.166522360735122</v>
      </c>
      <c r="AA639" s="17">
        <v>6.6169237626202304E-2</v>
      </c>
      <c r="AB639" s="17">
        <v>6.8955747835944395E-2</v>
      </c>
      <c r="AC639" s="17">
        <v>2.1490905746980801E-2</v>
      </c>
      <c r="AD639" s="17">
        <v>3.4266594505578001E-2</v>
      </c>
      <c r="AE639" s="17"/>
      <c r="AF639" s="17" t="s">
        <v>63</v>
      </c>
      <c r="AG639" s="17"/>
      <c r="AH639" s="17">
        <v>8.09603739772706E-2</v>
      </c>
      <c r="AI639" s="17"/>
      <c r="AJ639" s="17">
        <v>7.7926077596370297E-2</v>
      </c>
      <c r="AK639" s="17">
        <v>8.0222538938669499E-2</v>
      </c>
      <c r="AL639" s="17">
        <v>9.3134803750430706E-2</v>
      </c>
      <c r="AM639" s="17">
        <v>9.3321510011826203E-2</v>
      </c>
      <c r="AN639" s="17">
        <v>2.0770715750158101E-2</v>
      </c>
      <c r="AO639" s="17">
        <v>4.1839541286023199E-2</v>
      </c>
      <c r="AP639" s="17">
        <v>6.2859228081119004E-2</v>
      </c>
      <c r="AQ639" s="17">
        <v>0.12728320374900501</v>
      </c>
    </row>
    <row r="640" spans="2:43" x14ac:dyDescent="0.35">
      <c r="B640" t="s">
        <v>280</v>
      </c>
      <c r="C640" s="17">
        <v>0.15977771969874899</v>
      </c>
      <c r="D640" s="17">
        <v>0.14404181959698201</v>
      </c>
      <c r="E640" s="17">
        <v>0.17318178661588499</v>
      </c>
      <c r="F640" s="17"/>
      <c r="G640" s="17">
        <v>8.1407367757155805E-2</v>
      </c>
      <c r="H640" s="17">
        <v>9.6548793932952001E-2</v>
      </c>
      <c r="I640" s="17">
        <v>0.10748999774614</v>
      </c>
      <c r="J640" s="17">
        <v>0.120820140172718</v>
      </c>
      <c r="K640" s="17">
        <v>0.180080512155914</v>
      </c>
      <c r="L640" s="17">
        <v>0.27887201107523102</v>
      </c>
      <c r="M640" s="17"/>
      <c r="N640" s="17">
        <v>0.31747897166598199</v>
      </c>
      <c r="O640" s="17">
        <v>0.146308291748106</v>
      </c>
      <c r="P640" s="17">
        <v>0.20259516361326299</v>
      </c>
      <c r="Q640" s="17">
        <v>0.14681504405693899</v>
      </c>
      <c r="R640" s="17">
        <v>0.13622143638232401</v>
      </c>
      <c r="S640" s="17"/>
      <c r="T640" s="17">
        <v>0.16209788863479499</v>
      </c>
      <c r="U640" s="17">
        <v>0.178183389052089</v>
      </c>
      <c r="V640" s="17">
        <v>0.15348978009516501</v>
      </c>
      <c r="W640" s="17">
        <v>0.13740077634468001</v>
      </c>
      <c r="X640" s="17"/>
      <c r="Y640" s="17">
        <v>0.119703526117274</v>
      </c>
      <c r="Z640" s="17">
        <v>0.16312666011573199</v>
      </c>
      <c r="AA640" s="17">
        <v>0.27968448370948501</v>
      </c>
      <c r="AB640" s="17">
        <v>0.14239477633530401</v>
      </c>
      <c r="AC640" s="17">
        <v>1.06744425423793E-2</v>
      </c>
      <c r="AD640" s="17">
        <v>7.3707576856936297E-2</v>
      </c>
      <c r="AE640" s="17"/>
      <c r="AF640" s="17" t="s">
        <v>63</v>
      </c>
      <c r="AG640" s="17"/>
      <c r="AH640" s="17">
        <v>0.15296232460088299</v>
      </c>
      <c r="AI640" s="17"/>
      <c r="AJ640" s="17">
        <v>0.148894567825758</v>
      </c>
      <c r="AK640" s="17">
        <v>0.16259299323818299</v>
      </c>
      <c r="AL640" s="17">
        <v>0.15550481764131999</v>
      </c>
      <c r="AM640" s="17">
        <v>0.16229722541252201</v>
      </c>
      <c r="AN640" s="17">
        <v>0.249242751753115</v>
      </c>
      <c r="AO640" s="17">
        <v>0.173080035068125</v>
      </c>
      <c r="AP640" s="17">
        <v>0.230253823970055</v>
      </c>
      <c r="AQ640" s="17">
        <v>0</v>
      </c>
    </row>
    <row r="641" spans="2:43" x14ac:dyDescent="0.35">
      <c r="B641" t="s">
        <v>60</v>
      </c>
      <c r="C641" s="17">
        <v>0.100581380282285</v>
      </c>
      <c r="D641" s="17">
        <v>7.4954455797478198E-2</v>
      </c>
      <c r="E641" s="17">
        <v>0.126720671532004</v>
      </c>
      <c r="F641" s="17"/>
      <c r="G641" s="17">
        <v>2.69673281807369E-2</v>
      </c>
      <c r="H641" s="17">
        <v>5.1624506265939701E-2</v>
      </c>
      <c r="I641" s="17">
        <v>4.1397969931013703E-2</v>
      </c>
      <c r="J641" s="17">
        <v>9.3979017959434696E-2</v>
      </c>
      <c r="K641" s="17">
        <v>0.10777001408364099</v>
      </c>
      <c r="L641" s="17">
        <v>0.199660785527214</v>
      </c>
      <c r="M641" s="17"/>
      <c r="N641" s="17">
        <v>9.8787717582172099E-2</v>
      </c>
      <c r="O641" s="17">
        <v>9.3548116111426896E-2</v>
      </c>
      <c r="P641" s="17">
        <v>0.113534010002925</v>
      </c>
      <c r="Q641" s="17">
        <v>0.112177176227439</v>
      </c>
      <c r="R641" s="17">
        <v>8.3852567620976398E-2</v>
      </c>
      <c r="S641" s="17"/>
      <c r="T641" s="17">
        <v>0.118357737626055</v>
      </c>
      <c r="U641" s="17">
        <v>0.11204979666329801</v>
      </c>
      <c r="V641" s="17">
        <v>5.5890276196916902E-2</v>
      </c>
      <c r="W641" s="17">
        <v>7.2268049607910403E-2</v>
      </c>
      <c r="X641" s="17"/>
      <c r="Y641" s="17">
        <v>2.7071480311572999E-2</v>
      </c>
      <c r="Z641" s="17">
        <v>8.1407058228031404E-2</v>
      </c>
      <c r="AA641" s="17">
        <v>0.21977617146414699</v>
      </c>
      <c r="AB641" s="17">
        <v>0.110320577313321</v>
      </c>
      <c r="AC641" s="17">
        <v>8.7861927299570597E-2</v>
      </c>
      <c r="AD641" s="17">
        <v>0.17281041495343799</v>
      </c>
      <c r="AE641" s="17"/>
      <c r="AF641" s="17" t="s">
        <v>63</v>
      </c>
      <c r="AG641" s="17"/>
      <c r="AH641" s="17">
        <v>0.101965222944882</v>
      </c>
      <c r="AI641" s="17"/>
      <c r="AJ641" s="17">
        <v>0.106039517184103</v>
      </c>
      <c r="AK641" s="17">
        <v>7.6213328082292794E-2</v>
      </c>
      <c r="AL641" s="17">
        <v>8.7284885730724904E-2</v>
      </c>
      <c r="AM641" s="17">
        <v>7.5861322107853998E-2</v>
      </c>
      <c r="AN641" s="17">
        <v>0.11421830182486301</v>
      </c>
      <c r="AO641" s="17">
        <v>0.148135181385008</v>
      </c>
      <c r="AP641" s="17">
        <v>0.12857634469374901</v>
      </c>
      <c r="AQ641" s="17">
        <v>0.15905987146015799</v>
      </c>
    </row>
    <row r="642" spans="2:43" x14ac:dyDescent="0.35">
      <c r="B642" t="s">
        <v>281</v>
      </c>
      <c r="C642" s="17">
        <v>0.43072648727894702</v>
      </c>
      <c r="D642" s="17">
        <v>0.459383916678132</v>
      </c>
      <c r="E642" s="17">
        <v>0.40398721165004903</v>
      </c>
      <c r="F642" s="17"/>
      <c r="G642" s="17">
        <v>0.60614027549196003</v>
      </c>
      <c r="H642" s="17">
        <v>0.56668259415625399</v>
      </c>
      <c r="I642" s="17">
        <v>0.63799301606872605</v>
      </c>
      <c r="J642" s="17">
        <v>0.41262040426206598</v>
      </c>
      <c r="K642" s="17">
        <v>0.311362345050265</v>
      </c>
      <c r="L642" s="17">
        <v>0.220315805659104</v>
      </c>
      <c r="M642" s="17"/>
      <c r="N642" s="17">
        <v>0.277015226606035</v>
      </c>
      <c r="O642" s="17">
        <v>0.433716270044612</v>
      </c>
      <c r="P642" s="17">
        <v>0.38859904027234199</v>
      </c>
      <c r="Q642" s="17">
        <v>0.44343959368785901</v>
      </c>
      <c r="R642" s="17">
        <v>0.474936701138851</v>
      </c>
      <c r="S642" s="17"/>
      <c r="T642" s="17">
        <v>0.355510996988946</v>
      </c>
      <c r="U642" s="17">
        <v>0.39441086646789397</v>
      </c>
      <c r="V642" s="17">
        <v>0.51070135956496399</v>
      </c>
      <c r="W642" s="17">
        <v>0.48710182850503098</v>
      </c>
      <c r="X642" s="17"/>
      <c r="Y642" s="17">
        <v>0.54665229938154603</v>
      </c>
      <c r="Z642" s="17">
        <v>0.3495023541108</v>
      </c>
      <c r="AA642" s="17">
        <v>0.20066461772730601</v>
      </c>
      <c r="AB642" s="17">
        <v>0.47164799714971001</v>
      </c>
      <c r="AC642" s="17">
        <v>0.64813205301890098</v>
      </c>
      <c r="AD642" s="17">
        <v>0.43794283657278399</v>
      </c>
      <c r="AE642" s="17"/>
      <c r="AF642" s="17" t="s">
        <v>63</v>
      </c>
      <c r="AG642" s="17"/>
      <c r="AH642" s="17">
        <v>0.44331236950958097</v>
      </c>
      <c r="AI642" s="17"/>
      <c r="AJ642" s="17">
        <v>0.43335735969960698</v>
      </c>
      <c r="AK642" s="17">
        <v>0.46428798071136801</v>
      </c>
      <c r="AL642" s="17">
        <v>0.42869002630698</v>
      </c>
      <c r="AM642" s="17">
        <v>0.42673544592332502</v>
      </c>
      <c r="AN642" s="17">
        <v>0.45022631851214001</v>
      </c>
      <c r="AO642" s="17">
        <v>0.44457548894812299</v>
      </c>
      <c r="AP642" s="17">
        <v>0.31469420809791099</v>
      </c>
      <c r="AQ642" s="17">
        <v>0.46200414726072803</v>
      </c>
    </row>
    <row r="643" spans="2:43" x14ac:dyDescent="0.35">
      <c r="B643" t="s">
        <v>282</v>
      </c>
      <c r="C643" s="17">
        <v>0.239212754601828</v>
      </c>
      <c r="D643" s="17">
        <v>0.21167417767893701</v>
      </c>
      <c r="E643" s="17">
        <v>0.26331729677675098</v>
      </c>
      <c r="F643" s="17"/>
      <c r="G643" s="17">
        <v>0.17970403392203499</v>
      </c>
      <c r="H643" s="17">
        <v>0.15037643036706999</v>
      </c>
      <c r="I643" s="17">
        <v>0.15401867093597499</v>
      </c>
      <c r="J643" s="17">
        <v>0.22903414896996099</v>
      </c>
      <c r="K643" s="17">
        <v>0.27903424571876501</v>
      </c>
      <c r="L643" s="17">
        <v>0.35978714521352201</v>
      </c>
      <c r="M643" s="17"/>
      <c r="N643" s="17">
        <v>0.40889466533966601</v>
      </c>
      <c r="O643" s="17">
        <v>0.23402340427180299</v>
      </c>
      <c r="P643" s="17">
        <v>0.28262860407762402</v>
      </c>
      <c r="Q643" s="17">
        <v>0.212512644757856</v>
      </c>
      <c r="R643" s="17">
        <v>0.221086842343101</v>
      </c>
      <c r="S643" s="17"/>
      <c r="T643" s="17">
        <v>0.24253273753517601</v>
      </c>
      <c r="U643" s="17">
        <v>0.27080780506725999</v>
      </c>
      <c r="V643" s="17">
        <v>0.22518986727356199</v>
      </c>
      <c r="W643" s="17">
        <v>0.21878165725201601</v>
      </c>
      <c r="X643" s="17"/>
      <c r="Y643" s="17">
        <v>0.20150596551856101</v>
      </c>
      <c r="Z643" s="17">
        <v>0.32964902085085501</v>
      </c>
      <c r="AA643" s="17">
        <v>0.34585372133568798</v>
      </c>
      <c r="AB643" s="17">
        <v>0.211350524171248</v>
      </c>
      <c r="AC643" s="17">
        <v>3.2165348289360102E-2</v>
      </c>
      <c r="AD643" s="17">
        <v>0.107974171362514</v>
      </c>
      <c r="AE643" s="17"/>
      <c r="AF643" s="17" t="s">
        <v>63</v>
      </c>
      <c r="AG643" s="17"/>
      <c r="AH643" s="17">
        <v>0.23392269857815401</v>
      </c>
      <c r="AI643" s="17"/>
      <c r="AJ643" s="17">
        <v>0.22682064542212901</v>
      </c>
      <c r="AK643" s="17">
        <v>0.24281553217685201</v>
      </c>
      <c r="AL643" s="17">
        <v>0.248639621391751</v>
      </c>
      <c r="AM643" s="17">
        <v>0.25561873542434899</v>
      </c>
      <c r="AN643" s="17">
        <v>0.27001346750327299</v>
      </c>
      <c r="AO643" s="17">
        <v>0.21491957635414799</v>
      </c>
      <c r="AP643" s="17">
        <v>0.293113052051173</v>
      </c>
      <c r="AQ643" s="17">
        <v>0.12728320374900501</v>
      </c>
    </row>
    <row r="644" spans="2:43" x14ac:dyDescent="0.35">
      <c r="B644" t="s">
        <v>242</v>
      </c>
      <c r="C644" s="17">
        <v>0.19151373267711899</v>
      </c>
      <c r="D644" s="17">
        <v>0.24770973899919499</v>
      </c>
      <c r="E644" s="17">
        <v>0.140669914873299</v>
      </c>
      <c r="F644" s="17"/>
      <c r="G644" s="17">
        <v>0.42643624156992499</v>
      </c>
      <c r="H644" s="17">
        <v>0.416306163789183</v>
      </c>
      <c r="I644" s="17">
        <v>0.483974345132751</v>
      </c>
      <c r="J644" s="17">
        <v>0.18358625529210501</v>
      </c>
      <c r="K644" s="17">
        <v>3.2328099331500701E-2</v>
      </c>
      <c r="L644" s="17">
        <v>-0.13947133955441801</v>
      </c>
      <c r="M644" s="17"/>
      <c r="N644" s="17">
        <v>-0.131879438733631</v>
      </c>
      <c r="O644" s="17">
        <v>0.19969286577280801</v>
      </c>
      <c r="P644" s="17">
        <v>0.10597043619471901</v>
      </c>
      <c r="Q644" s="17">
        <v>0.23092694893000301</v>
      </c>
      <c r="R644" s="17">
        <v>0.25384985879575001</v>
      </c>
      <c r="S644" s="17"/>
      <c r="T644" s="17">
        <v>0.112978259453771</v>
      </c>
      <c r="U644" s="17">
        <v>0.123603061400634</v>
      </c>
      <c r="V644" s="17">
        <v>0.28551149229140199</v>
      </c>
      <c r="W644" s="17">
        <v>0.26832017125301499</v>
      </c>
      <c r="X644" s="17"/>
      <c r="Y644" s="17">
        <v>0.34514633386298399</v>
      </c>
      <c r="Z644" s="17">
        <v>1.9853333259945E-2</v>
      </c>
      <c r="AA644" s="17">
        <v>-0.145189103608382</v>
      </c>
      <c r="AB644" s="17">
        <v>0.26029747297846201</v>
      </c>
      <c r="AC644" s="17">
        <v>0.61596670472954096</v>
      </c>
      <c r="AD644" s="17">
        <v>0.32996866521026902</v>
      </c>
      <c r="AE644" s="17"/>
      <c r="AF644" s="17" t="s">
        <v>63</v>
      </c>
      <c r="AG644" s="17"/>
      <c r="AH644" s="17">
        <v>0.20938967093142699</v>
      </c>
      <c r="AI644" s="17"/>
      <c r="AJ644" s="17">
        <v>0.206536714277478</v>
      </c>
      <c r="AK644" s="17">
        <v>0.221472448534516</v>
      </c>
      <c r="AL644" s="17">
        <v>0.180050404915229</v>
      </c>
      <c r="AM644" s="17">
        <v>0.171116710498976</v>
      </c>
      <c r="AN644" s="17">
        <v>0.180212851008867</v>
      </c>
      <c r="AO644" s="17">
        <v>0.229655912593974</v>
      </c>
      <c r="AP644" s="17">
        <v>2.1581156046737899E-2</v>
      </c>
      <c r="AQ644" s="17">
        <v>0.33472094351172299</v>
      </c>
    </row>
    <row r="645" spans="2:43"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row>
    <row r="646" spans="2:43" x14ac:dyDescent="0.35">
      <c r="B646" s="6" t="s">
        <v>308</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row>
    <row r="647" spans="2:43" x14ac:dyDescent="0.35">
      <c r="B647" s="24" t="s">
        <v>65</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row>
    <row r="648" spans="2:43" x14ac:dyDescent="0.35">
      <c r="B648" t="s">
        <v>300</v>
      </c>
      <c r="C648" s="17">
        <v>0.17174852084214501</v>
      </c>
      <c r="D648" s="17">
        <v>0.20361625553392601</v>
      </c>
      <c r="E648" s="17">
        <v>0.140604872119339</v>
      </c>
      <c r="F648" s="17"/>
      <c r="G648" s="17">
        <v>8.2728076730418806E-2</v>
      </c>
      <c r="H648" s="17">
        <v>0.16049576954662001</v>
      </c>
      <c r="I648" s="17">
        <v>0.20991080422490699</v>
      </c>
      <c r="J648" s="17">
        <v>0.21455431341748299</v>
      </c>
      <c r="K648" s="17">
        <v>0.14123613106041399</v>
      </c>
      <c r="L648" s="17">
        <v>0.18167479171662801</v>
      </c>
      <c r="M648" s="17"/>
      <c r="N648" s="17">
        <v>0.12738428621249401</v>
      </c>
      <c r="O648" s="17">
        <v>0.15797506443168699</v>
      </c>
      <c r="P648" s="17">
        <v>0.15487159176409299</v>
      </c>
      <c r="Q648" s="17">
        <v>0.20416240479695499</v>
      </c>
      <c r="R648" s="17">
        <v>0.164773585867238</v>
      </c>
      <c r="S648" s="17"/>
      <c r="T648" s="17">
        <v>0.15129035225257101</v>
      </c>
      <c r="U648" s="17">
        <v>0.16647117938999301</v>
      </c>
      <c r="V648" s="17">
        <v>0.21776075329889799</v>
      </c>
      <c r="W648" s="17">
        <v>0.18392553061743899</v>
      </c>
      <c r="X648" s="17"/>
      <c r="Y648" s="17">
        <v>0.19154858030060401</v>
      </c>
      <c r="Z648" s="17">
        <v>0.12857335672026601</v>
      </c>
      <c r="AA648" s="17">
        <v>0.17114930418180099</v>
      </c>
      <c r="AB648" s="17">
        <v>0.17831259967669599</v>
      </c>
      <c r="AC648" s="17">
        <v>0.140399826955804</v>
      </c>
      <c r="AD648" s="17">
        <v>6.5413342020901696E-2</v>
      </c>
      <c r="AE648" s="17"/>
      <c r="AF648" s="17" t="s">
        <v>63</v>
      </c>
      <c r="AG648" s="17"/>
      <c r="AH648" s="17">
        <v>0.17638057664266399</v>
      </c>
      <c r="AI648" s="17"/>
      <c r="AJ648" s="17">
        <v>0.16947867713716</v>
      </c>
      <c r="AK648" s="17">
        <v>0.18857268744882</v>
      </c>
      <c r="AL648" s="17">
        <v>0.173805326108392</v>
      </c>
      <c r="AM648" s="17">
        <v>0.14648576103848801</v>
      </c>
      <c r="AN648" s="17">
        <v>0.218424029298811</v>
      </c>
      <c r="AO648" s="17">
        <v>0.16380203637830401</v>
      </c>
      <c r="AP648" s="17">
        <v>0.15555240693309899</v>
      </c>
      <c r="AQ648" s="17">
        <v>0.199391170836374</v>
      </c>
    </row>
    <row r="649" spans="2:43" x14ac:dyDescent="0.35">
      <c r="B649" t="s">
        <v>301</v>
      </c>
      <c r="C649" s="17">
        <v>0.29864626208688999</v>
      </c>
      <c r="D649" s="17">
        <v>0.30308662663036201</v>
      </c>
      <c r="E649" s="17">
        <v>0.29556662671762701</v>
      </c>
      <c r="F649" s="17"/>
      <c r="G649" s="17">
        <v>0.31046137984226702</v>
      </c>
      <c r="H649" s="17">
        <v>0.31975209203070398</v>
      </c>
      <c r="I649" s="17">
        <v>0.343595948394671</v>
      </c>
      <c r="J649" s="17">
        <v>0.24008087838204301</v>
      </c>
      <c r="K649" s="17">
        <v>0.34281400028919501</v>
      </c>
      <c r="L649" s="17">
        <v>0.26268850987439402</v>
      </c>
      <c r="M649" s="17"/>
      <c r="N649" s="17">
        <v>0.31827449488934301</v>
      </c>
      <c r="O649" s="17">
        <v>0.29310653413538701</v>
      </c>
      <c r="P649" s="17">
        <v>0.28103722165544598</v>
      </c>
      <c r="Q649" s="17">
        <v>0.30233067035238398</v>
      </c>
      <c r="R649" s="17">
        <v>0.31562772729157601</v>
      </c>
      <c r="S649" s="17"/>
      <c r="T649" s="17">
        <v>0.22304142619231401</v>
      </c>
      <c r="U649" s="17">
        <v>0.30243709682817999</v>
      </c>
      <c r="V649" s="17">
        <v>0.327349178384508</v>
      </c>
      <c r="W649" s="17">
        <v>0.33146058843516801</v>
      </c>
      <c r="X649" s="17"/>
      <c r="Y649" s="17">
        <v>0.334718563183038</v>
      </c>
      <c r="Z649" s="17">
        <v>0.27223565233628</v>
      </c>
      <c r="AA649" s="17">
        <v>0.249982339619188</v>
      </c>
      <c r="AB649" s="17">
        <v>0.37255758467581901</v>
      </c>
      <c r="AC649" s="17">
        <v>0.298285390097905</v>
      </c>
      <c r="AD649" s="17">
        <v>0.15681828156483801</v>
      </c>
      <c r="AE649" s="17"/>
      <c r="AF649" s="17" t="s">
        <v>63</v>
      </c>
      <c r="AG649" s="17"/>
      <c r="AH649" s="17">
        <v>0.30031572492596698</v>
      </c>
      <c r="AI649" s="17"/>
      <c r="AJ649" s="17">
        <v>0.34415897830961401</v>
      </c>
      <c r="AK649" s="17">
        <v>0.24691013562640701</v>
      </c>
      <c r="AL649" s="17">
        <v>0.278879649352407</v>
      </c>
      <c r="AM649" s="17">
        <v>0.294753479347869</v>
      </c>
      <c r="AN649" s="17">
        <v>0.26048398072905599</v>
      </c>
      <c r="AO649" s="17">
        <v>0.36364609711343399</v>
      </c>
      <c r="AP649" s="17">
        <v>0.30827005669428997</v>
      </c>
      <c r="AQ649" s="17">
        <v>0.274497605045184</v>
      </c>
    </row>
    <row r="650" spans="2:43" x14ac:dyDescent="0.35">
      <c r="B650" t="s">
        <v>302</v>
      </c>
      <c r="C650" s="17">
        <v>0.268062467732329</v>
      </c>
      <c r="D650" s="17">
        <v>0.26377708507396802</v>
      </c>
      <c r="E650" s="17">
        <v>0.27203774887467103</v>
      </c>
      <c r="F650" s="17"/>
      <c r="G650" s="17">
        <v>0.34490805384227402</v>
      </c>
      <c r="H650" s="17">
        <v>0.27282694540629798</v>
      </c>
      <c r="I650" s="17">
        <v>0.22500877394567401</v>
      </c>
      <c r="J650" s="17">
        <v>0.233875990556317</v>
      </c>
      <c r="K650" s="17">
        <v>0.318269627551029</v>
      </c>
      <c r="L650" s="17">
        <v>0.25368978824597399</v>
      </c>
      <c r="M650" s="17"/>
      <c r="N650" s="17">
        <v>0.30593291544154899</v>
      </c>
      <c r="O650" s="17">
        <v>0.29112295975458902</v>
      </c>
      <c r="P650" s="17">
        <v>0.30072422016056299</v>
      </c>
      <c r="Q650" s="17">
        <v>0.213319995023345</v>
      </c>
      <c r="R650" s="17">
        <v>0.28977524009813799</v>
      </c>
      <c r="S650" s="17"/>
      <c r="T650" s="17">
        <v>0.30296334173508199</v>
      </c>
      <c r="U650" s="17">
        <v>0.26979344492263801</v>
      </c>
      <c r="V650" s="17">
        <v>0.239241668875391</v>
      </c>
      <c r="W650" s="17">
        <v>0.26608758405754801</v>
      </c>
      <c r="X650" s="17"/>
      <c r="Y650" s="17">
        <v>0.26225069655158201</v>
      </c>
      <c r="Z650" s="17">
        <v>0.26542401847012198</v>
      </c>
      <c r="AA650" s="17">
        <v>0.28232902765343698</v>
      </c>
      <c r="AB650" s="17">
        <v>0.21676098794395501</v>
      </c>
      <c r="AC650" s="17">
        <v>0.29977848775545901</v>
      </c>
      <c r="AD650" s="17">
        <v>0.227313370650396</v>
      </c>
      <c r="AE650" s="17"/>
      <c r="AF650" s="17" t="s">
        <v>63</v>
      </c>
      <c r="AG650" s="17"/>
      <c r="AH650" s="17">
        <v>0.27042056728142899</v>
      </c>
      <c r="AI650" s="17"/>
      <c r="AJ650" s="17">
        <v>0.24124821820941</v>
      </c>
      <c r="AK650" s="17">
        <v>0.28533724250618298</v>
      </c>
      <c r="AL650" s="17">
        <v>0.27933477339976498</v>
      </c>
      <c r="AM650" s="17">
        <v>0.312048166731211</v>
      </c>
      <c r="AN650" s="17">
        <v>0.21261620931147701</v>
      </c>
      <c r="AO650" s="17">
        <v>0.26195576224763001</v>
      </c>
      <c r="AP650" s="17">
        <v>0.22522257470497001</v>
      </c>
      <c r="AQ650" s="17">
        <v>0.263012981527593</v>
      </c>
    </row>
    <row r="651" spans="2:43" x14ac:dyDescent="0.35">
      <c r="B651" t="s">
        <v>303</v>
      </c>
      <c r="C651" s="17">
        <v>7.8044363309884193E-2</v>
      </c>
      <c r="D651" s="17">
        <v>6.5210001937829706E-2</v>
      </c>
      <c r="E651" s="17">
        <v>8.9772202841333804E-2</v>
      </c>
      <c r="F651" s="17"/>
      <c r="G651" s="17">
        <v>0.10211504784188299</v>
      </c>
      <c r="H651" s="17">
        <v>7.68131736157113E-2</v>
      </c>
      <c r="I651" s="17">
        <v>5.7631917944864101E-2</v>
      </c>
      <c r="J651" s="17">
        <v>0.108199331331866</v>
      </c>
      <c r="K651" s="17">
        <v>4.0283805259584797E-2</v>
      </c>
      <c r="L651" s="17">
        <v>8.5086045140680605E-2</v>
      </c>
      <c r="M651" s="17"/>
      <c r="N651" s="17">
        <v>4.0204142008754003E-2</v>
      </c>
      <c r="O651" s="17">
        <v>8.0824665572837795E-2</v>
      </c>
      <c r="P651" s="17">
        <v>3.7680731970320097E-2</v>
      </c>
      <c r="Q651" s="17">
        <v>9.24194398017021E-2</v>
      </c>
      <c r="R651" s="17">
        <v>8.6291626890219603E-2</v>
      </c>
      <c r="S651" s="17"/>
      <c r="T651" s="17">
        <v>8.6772395915876405E-2</v>
      </c>
      <c r="U651" s="17">
        <v>7.5631812272885096E-2</v>
      </c>
      <c r="V651" s="17">
        <v>6.4393951699163302E-2</v>
      </c>
      <c r="W651" s="17">
        <v>8.3083704872549805E-2</v>
      </c>
      <c r="X651" s="17"/>
      <c r="Y651" s="17">
        <v>6.6608320070455598E-2</v>
      </c>
      <c r="Z651" s="17">
        <v>9.0677255792771499E-2</v>
      </c>
      <c r="AA651" s="17">
        <v>7.9217981778865798E-2</v>
      </c>
      <c r="AB651" s="17">
        <v>5.4926599780513299E-2</v>
      </c>
      <c r="AC651" s="17">
        <v>9.5578181777733306E-2</v>
      </c>
      <c r="AD651" s="17">
        <v>0.208240310266402</v>
      </c>
      <c r="AE651" s="17"/>
      <c r="AF651" s="17" t="s">
        <v>63</v>
      </c>
      <c r="AG651" s="17"/>
      <c r="AH651" s="17">
        <v>7.3502425780769098E-2</v>
      </c>
      <c r="AI651" s="17"/>
      <c r="AJ651" s="17">
        <v>8.6353494944338596E-2</v>
      </c>
      <c r="AK651" s="17">
        <v>8.3939692114112799E-2</v>
      </c>
      <c r="AL651" s="17">
        <v>6.6393824479882999E-2</v>
      </c>
      <c r="AM651" s="17">
        <v>7.9653958196995903E-2</v>
      </c>
      <c r="AN651" s="17">
        <v>6.7369229789757498E-2</v>
      </c>
      <c r="AO651" s="17">
        <v>4.7761738695230101E-2</v>
      </c>
      <c r="AP651" s="17">
        <v>0.110459341513183</v>
      </c>
      <c r="AQ651" s="17">
        <v>4.9352030847680903E-2</v>
      </c>
    </row>
    <row r="652" spans="2:43" x14ac:dyDescent="0.35">
      <c r="B652" t="s">
        <v>304</v>
      </c>
      <c r="C652" s="17">
        <v>0.101423456797959</v>
      </c>
      <c r="D652" s="17">
        <v>0.106168091258052</v>
      </c>
      <c r="E652" s="17">
        <v>9.5586511792114706E-2</v>
      </c>
      <c r="F652" s="17"/>
      <c r="G652" s="17">
        <v>0.106755154990631</v>
      </c>
      <c r="H652" s="17">
        <v>9.8916533652033095E-2</v>
      </c>
      <c r="I652" s="17">
        <v>9.1238849662729896E-2</v>
      </c>
      <c r="J652" s="17">
        <v>0.136565585312066</v>
      </c>
      <c r="K652" s="17">
        <v>8.8158205774486104E-2</v>
      </c>
      <c r="L652" s="17">
        <v>9.3142041938952203E-2</v>
      </c>
      <c r="M652" s="17"/>
      <c r="N652" s="17">
        <v>0.11246028900529</v>
      </c>
      <c r="O652" s="17">
        <v>9.0456988726733398E-2</v>
      </c>
      <c r="P652" s="17">
        <v>0.15899574914316</v>
      </c>
      <c r="Q652" s="17">
        <v>0.10350165529038401</v>
      </c>
      <c r="R652" s="17">
        <v>7.2639184969234397E-2</v>
      </c>
      <c r="S652" s="17"/>
      <c r="T652" s="17">
        <v>0.115270036639902</v>
      </c>
      <c r="U652" s="17">
        <v>0.117388721528129</v>
      </c>
      <c r="V652" s="17">
        <v>9.62312606264355E-2</v>
      </c>
      <c r="W652" s="17">
        <v>8.7384806972613804E-2</v>
      </c>
      <c r="X652" s="17"/>
      <c r="Y652" s="17">
        <v>9.7932278072020998E-2</v>
      </c>
      <c r="Z652" s="17">
        <v>0.15294448230417301</v>
      </c>
      <c r="AA652" s="17">
        <v>9.8930263022666304E-2</v>
      </c>
      <c r="AB652" s="17">
        <v>0.16271348766766999</v>
      </c>
      <c r="AC652" s="17">
        <v>2.8277012251256301E-2</v>
      </c>
      <c r="AD652" s="17">
        <v>7.3707576856936297E-2</v>
      </c>
      <c r="AE652" s="17"/>
      <c r="AF652" s="17" t="s">
        <v>63</v>
      </c>
      <c r="AG652" s="17"/>
      <c r="AH652" s="17">
        <v>0.10133701971908</v>
      </c>
      <c r="AI652" s="17"/>
      <c r="AJ652" s="17">
        <v>7.0577459193099698E-2</v>
      </c>
      <c r="AK652" s="17">
        <v>0.13592504566486999</v>
      </c>
      <c r="AL652" s="17">
        <v>0.120458736717131</v>
      </c>
      <c r="AM652" s="17">
        <v>8.2937051299252607E-2</v>
      </c>
      <c r="AN652" s="17">
        <v>0.13123707315400401</v>
      </c>
      <c r="AO652" s="17">
        <v>0.1093755405629</v>
      </c>
      <c r="AP652" s="17">
        <v>0.121262097854641</v>
      </c>
      <c r="AQ652" s="17">
        <v>4.2565843977648302E-2</v>
      </c>
    </row>
    <row r="653" spans="2:43" x14ac:dyDescent="0.35">
      <c r="B653" t="s">
        <v>60</v>
      </c>
      <c r="C653" s="17">
        <v>8.2074929230793098E-2</v>
      </c>
      <c r="D653" s="17">
        <v>5.8141939565862E-2</v>
      </c>
      <c r="E653" s="17">
        <v>0.106432037654915</v>
      </c>
      <c r="F653" s="17"/>
      <c r="G653" s="17">
        <v>5.3032286752525901E-2</v>
      </c>
      <c r="H653" s="17">
        <v>7.1195485748633602E-2</v>
      </c>
      <c r="I653" s="17">
        <v>7.2613705827154096E-2</v>
      </c>
      <c r="J653" s="17">
        <v>6.6723901000226293E-2</v>
      </c>
      <c r="K653" s="17">
        <v>6.9238230065290896E-2</v>
      </c>
      <c r="L653" s="17">
        <v>0.123718823083371</v>
      </c>
      <c r="M653" s="17"/>
      <c r="N653" s="17">
        <v>9.5743872442569294E-2</v>
      </c>
      <c r="O653" s="17">
        <v>8.65137873787655E-2</v>
      </c>
      <c r="P653" s="17">
        <v>6.6690485306417496E-2</v>
      </c>
      <c r="Q653" s="17">
        <v>8.4265834735229195E-2</v>
      </c>
      <c r="R653" s="17">
        <v>7.0892634883593403E-2</v>
      </c>
      <c r="S653" s="17"/>
      <c r="T653" s="17">
        <v>0.120662447264255</v>
      </c>
      <c r="U653" s="17">
        <v>6.8277745058174397E-2</v>
      </c>
      <c r="V653" s="17">
        <v>5.5023187115604701E-2</v>
      </c>
      <c r="W653" s="17">
        <v>4.8057785044681597E-2</v>
      </c>
      <c r="X653" s="17"/>
      <c r="Y653" s="17">
        <v>4.6941561822298701E-2</v>
      </c>
      <c r="Z653" s="17">
        <v>9.0145234376387301E-2</v>
      </c>
      <c r="AA653" s="17">
        <v>0.118391083744042</v>
      </c>
      <c r="AB653" s="17">
        <v>1.4728740255346401E-2</v>
      </c>
      <c r="AC653" s="17">
        <v>0.13768110116184301</v>
      </c>
      <c r="AD653" s="17">
        <v>0.26850711864052701</v>
      </c>
      <c r="AE653" s="17"/>
      <c r="AF653" s="17" t="s">
        <v>63</v>
      </c>
      <c r="AG653" s="17"/>
      <c r="AH653" s="17">
        <v>7.8043685650090705E-2</v>
      </c>
      <c r="AI653" s="17"/>
      <c r="AJ653" s="17">
        <v>8.8183172206378502E-2</v>
      </c>
      <c r="AK653" s="17">
        <v>5.9315196639606702E-2</v>
      </c>
      <c r="AL653" s="17">
        <v>8.1127689942422102E-2</v>
      </c>
      <c r="AM653" s="17">
        <v>8.4121583386183807E-2</v>
      </c>
      <c r="AN653" s="17">
        <v>0.10986947771689499</v>
      </c>
      <c r="AO653" s="17">
        <v>5.3458825002502201E-2</v>
      </c>
      <c r="AP653" s="17">
        <v>7.9233522299816395E-2</v>
      </c>
      <c r="AQ653" s="17">
        <v>0.17118036776552001</v>
      </c>
    </row>
    <row r="654" spans="2:43" x14ac:dyDescent="0.35">
      <c r="B654" t="s">
        <v>305</v>
      </c>
      <c r="C654" s="17">
        <v>0.47039478292903503</v>
      </c>
      <c r="D654" s="17">
        <v>0.50670288216428905</v>
      </c>
      <c r="E654" s="17">
        <v>0.43617149883696599</v>
      </c>
      <c r="F654" s="17"/>
      <c r="G654" s="17">
        <v>0.393189456572686</v>
      </c>
      <c r="H654" s="17">
        <v>0.48024786157732402</v>
      </c>
      <c r="I654" s="17">
        <v>0.55350675261957805</v>
      </c>
      <c r="J654" s="17">
        <v>0.454635191799526</v>
      </c>
      <c r="K654" s="17">
        <v>0.484050131349609</v>
      </c>
      <c r="L654" s="17">
        <v>0.444363301591022</v>
      </c>
      <c r="M654" s="17"/>
      <c r="N654" s="17">
        <v>0.44565878110183699</v>
      </c>
      <c r="O654" s="17">
        <v>0.45108159856707403</v>
      </c>
      <c r="P654" s="17">
        <v>0.43590881341953902</v>
      </c>
      <c r="Q654" s="17">
        <v>0.50649307514934006</v>
      </c>
      <c r="R654" s="17">
        <v>0.48040131315881401</v>
      </c>
      <c r="S654" s="17"/>
      <c r="T654" s="17">
        <v>0.37433177844488402</v>
      </c>
      <c r="U654" s="17">
        <v>0.46890827621817299</v>
      </c>
      <c r="V654" s="17">
        <v>0.54510993168340605</v>
      </c>
      <c r="W654" s="17">
        <v>0.51538611905260701</v>
      </c>
      <c r="X654" s="17"/>
      <c r="Y654" s="17">
        <v>0.52626714348364201</v>
      </c>
      <c r="Z654" s="17">
        <v>0.40080900905654598</v>
      </c>
      <c r="AA654" s="17">
        <v>0.421131643800989</v>
      </c>
      <c r="AB654" s="17">
        <v>0.550870184352515</v>
      </c>
      <c r="AC654" s="17">
        <v>0.438685217053709</v>
      </c>
      <c r="AD654" s="17">
        <v>0.222231623585739</v>
      </c>
      <c r="AE654" s="17"/>
      <c r="AF654" s="17" t="s">
        <v>63</v>
      </c>
      <c r="AG654" s="17"/>
      <c r="AH654" s="17">
        <v>0.47669630156863102</v>
      </c>
      <c r="AI654" s="17"/>
      <c r="AJ654" s="17">
        <v>0.51363765544677398</v>
      </c>
      <c r="AK654" s="17">
        <v>0.43548282307522701</v>
      </c>
      <c r="AL654" s="17">
        <v>0.452684975460799</v>
      </c>
      <c r="AM654" s="17">
        <v>0.44123924038635698</v>
      </c>
      <c r="AN654" s="17">
        <v>0.47890801002786698</v>
      </c>
      <c r="AO654" s="17">
        <v>0.52744813349173802</v>
      </c>
      <c r="AP654" s="17">
        <v>0.46382246362738899</v>
      </c>
      <c r="AQ654" s="17">
        <v>0.47388877588155798</v>
      </c>
    </row>
    <row r="655" spans="2:43" x14ac:dyDescent="0.35">
      <c r="B655" t="s">
        <v>306</v>
      </c>
      <c r="C655" s="17">
        <v>0.17946782010784301</v>
      </c>
      <c r="D655" s="17">
        <v>0.17137809319588199</v>
      </c>
      <c r="E655" s="17">
        <v>0.185358714633448</v>
      </c>
      <c r="F655" s="17"/>
      <c r="G655" s="17">
        <v>0.20887020283251401</v>
      </c>
      <c r="H655" s="17">
        <v>0.17572970726774401</v>
      </c>
      <c r="I655" s="17">
        <v>0.14887076760759399</v>
      </c>
      <c r="J655" s="17">
        <v>0.24476491664393099</v>
      </c>
      <c r="K655" s="17">
        <v>0.12844201103407099</v>
      </c>
      <c r="L655" s="17">
        <v>0.178228087079633</v>
      </c>
      <c r="M655" s="17"/>
      <c r="N655" s="17">
        <v>0.15266443101404401</v>
      </c>
      <c r="O655" s="17">
        <v>0.17128165429957101</v>
      </c>
      <c r="P655" s="17">
        <v>0.19667648111347999</v>
      </c>
      <c r="Q655" s="17">
        <v>0.195921095092086</v>
      </c>
      <c r="R655" s="17">
        <v>0.15893081185945401</v>
      </c>
      <c r="S655" s="17"/>
      <c r="T655" s="17">
        <v>0.202042432555778</v>
      </c>
      <c r="U655" s="17">
        <v>0.193020533801014</v>
      </c>
      <c r="V655" s="17">
        <v>0.16062521232559901</v>
      </c>
      <c r="W655" s="17">
        <v>0.17046851184516401</v>
      </c>
      <c r="X655" s="17"/>
      <c r="Y655" s="17">
        <v>0.16454059814247701</v>
      </c>
      <c r="Z655" s="17">
        <v>0.24362173809694501</v>
      </c>
      <c r="AA655" s="17">
        <v>0.17814824480153199</v>
      </c>
      <c r="AB655" s="17">
        <v>0.217640087448183</v>
      </c>
      <c r="AC655" s="17">
        <v>0.12385519402899001</v>
      </c>
      <c r="AD655" s="17">
        <v>0.28194788712333801</v>
      </c>
      <c r="AE655" s="17"/>
      <c r="AF655" s="17" t="s">
        <v>63</v>
      </c>
      <c r="AG655" s="17"/>
      <c r="AH655" s="17">
        <v>0.17483944549984901</v>
      </c>
      <c r="AI655" s="17"/>
      <c r="AJ655" s="17">
        <v>0.15693095413743799</v>
      </c>
      <c r="AK655" s="17">
        <v>0.21986473777898299</v>
      </c>
      <c r="AL655" s="17">
        <v>0.18685256119701399</v>
      </c>
      <c r="AM655" s="17">
        <v>0.16259100949624899</v>
      </c>
      <c r="AN655" s="17">
        <v>0.198606302943761</v>
      </c>
      <c r="AO655" s="17">
        <v>0.15713727925813001</v>
      </c>
      <c r="AP655" s="17">
        <v>0.23172143936782399</v>
      </c>
      <c r="AQ655" s="17">
        <v>9.1917874825329093E-2</v>
      </c>
    </row>
    <row r="656" spans="2:43" x14ac:dyDescent="0.35">
      <c r="B656" t="s">
        <v>242</v>
      </c>
      <c r="C656" s="17">
        <v>0.29092696282119102</v>
      </c>
      <c r="D656" s="17">
        <v>0.33532478896840701</v>
      </c>
      <c r="E656" s="17">
        <v>0.25081278420351799</v>
      </c>
      <c r="F656" s="17"/>
      <c r="G656" s="17">
        <v>0.184319253740172</v>
      </c>
      <c r="H656" s="17">
        <v>0.30451815430958001</v>
      </c>
      <c r="I656" s="17">
        <v>0.404635985011984</v>
      </c>
      <c r="J656" s="17">
        <v>0.209870275155594</v>
      </c>
      <c r="K656" s="17">
        <v>0.35560812031553801</v>
      </c>
      <c r="L656" s="17">
        <v>0.266135214511389</v>
      </c>
      <c r="M656" s="17"/>
      <c r="N656" s="17">
        <v>0.29299435008779301</v>
      </c>
      <c r="O656" s="17">
        <v>0.27979994426750299</v>
      </c>
      <c r="P656" s="17">
        <v>0.239232332306059</v>
      </c>
      <c r="Q656" s="17">
        <v>0.310571980057254</v>
      </c>
      <c r="R656" s="17">
        <v>0.32147050129936</v>
      </c>
      <c r="S656" s="17"/>
      <c r="T656" s="17">
        <v>0.17228934588910599</v>
      </c>
      <c r="U656" s="17">
        <v>0.27588774241715902</v>
      </c>
      <c r="V656" s="17">
        <v>0.38448471935780698</v>
      </c>
      <c r="W656" s="17">
        <v>0.34491760720744302</v>
      </c>
      <c r="X656" s="17"/>
      <c r="Y656" s="17">
        <v>0.36172654534116599</v>
      </c>
      <c r="Z656" s="17">
        <v>0.157187270959601</v>
      </c>
      <c r="AA656" s="17">
        <v>0.24298339899945701</v>
      </c>
      <c r="AB656" s="17">
        <v>0.33323009690433197</v>
      </c>
      <c r="AC656" s="17">
        <v>0.31483002302471902</v>
      </c>
      <c r="AD656" s="17">
        <v>-5.9716263537599103E-2</v>
      </c>
      <c r="AE656" s="17"/>
      <c r="AF656" s="17" t="s">
        <v>63</v>
      </c>
      <c r="AG656" s="17"/>
      <c r="AH656" s="17">
        <v>0.30185685606878299</v>
      </c>
      <c r="AI656" s="17"/>
      <c r="AJ656" s="17">
        <v>0.35670670130933502</v>
      </c>
      <c r="AK656" s="17">
        <v>0.21561808529624299</v>
      </c>
      <c r="AL656" s="17">
        <v>0.26583241426378501</v>
      </c>
      <c r="AM656" s="17">
        <v>0.27864823089010798</v>
      </c>
      <c r="AN656" s="17">
        <v>0.28030170708410601</v>
      </c>
      <c r="AO656" s="17">
        <v>0.37031085423360799</v>
      </c>
      <c r="AP656" s="17">
        <v>0.232101024259565</v>
      </c>
      <c r="AQ656" s="17">
        <v>0.381970901056229</v>
      </c>
    </row>
    <row r="657" spans="2:43" x14ac:dyDescent="0.35">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row>
    <row r="658" spans="2:43" x14ac:dyDescent="0.35">
      <c r="B658" s="6" t="s">
        <v>309</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row>
    <row r="659" spans="2:43" x14ac:dyDescent="0.35">
      <c r="B659" s="24" t="s">
        <v>65</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row>
    <row r="660" spans="2:43" x14ac:dyDescent="0.35">
      <c r="B660" t="s">
        <v>300</v>
      </c>
      <c r="C660" s="17">
        <v>0.160577041727194</v>
      </c>
      <c r="D660" s="17">
        <v>0.195591833091183</v>
      </c>
      <c r="E660" s="17">
        <v>0.12622882860911899</v>
      </c>
      <c r="F660" s="17"/>
      <c r="G660" s="17">
        <v>0.22435089001116401</v>
      </c>
      <c r="H660" s="17">
        <v>0.15951520664945201</v>
      </c>
      <c r="I660" s="17">
        <v>0.237137883756185</v>
      </c>
      <c r="J660" s="17">
        <v>0.14594231902694699</v>
      </c>
      <c r="K660" s="17">
        <v>0.14004042204731701</v>
      </c>
      <c r="L660" s="17">
        <v>0.11000167961297801</v>
      </c>
      <c r="M660" s="17"/>
      <c r="N660" s="17">
        <v>0.10760521712509299</v>
      </c>
      <c r="O660" s="17">
        <v>0.14878425091022501</v>
      </c>
      <c r="P660" s="17">
        <v>0.17061027943489401</v>
      </c>
      <c r="Q660" s="17">
        <v>0.15704934798423101</v>
      </c>
      <c r="R660" s="17">
        <v>0.20116722838919901</v>
      </c>
      <c r="S660" s="17"/>
      <c r="T660" s="17">
        <v>0.16013801072101699</v>
      </c>
      <c r="U660" s="17">
        <v>0.114621079393187</v>
      </c>
      <c r="V660" s="17">
        <v>0.215439000636931</v>
      </c>
      <c r="W660" s="17">
        <v>0.17244060272310599</v>
      </c>
      <c r="X660" s="17"/>
      <c r="Y660" s="17">
        <v>0.17238755390760299</v>
      </c>
      <c r="Z660" s="17">
        <v>0.148607763017539</v>
      </c>
      <c r="AA660" s="17">
        <v>0.10217539261724499</v>
      </c>
      <c r="AB660" s="17">
        <v>0.19125982089423901</v>
      </c>
      <c r="AC660" s="17">
        <v>0.29046395486341903</v>
      </c>
      <c r="AD660" s="17">
        <v>0.1965156370317</v>
      </c>
      <c r="AE660" s="17"/>
      <c r="AF660" s="17" t="s">
        <v>63</v>
      </c>
      <c r="AG660" s="17"/>
      <c r="AH660" s="17">
        <v>0.16542619792487301</v>
      </c>
      <c r="AI660" s="17"/>
      <c r="AJ660" s="17">
        <v>0.19077406194888599</v>
      </c>
      <c r="AK660" s="17">
        <v>0.118920661559878</v>
      </c>
      <c r="AL660" s="17">
        <v>0.14980999271022599</v>
      </c>
      <c r="AM660" s="17">
        <v>0.15072494715221299</v>
      </c>
      <c r="AN660" s="17">
        <v>0.17454311000289199</v>
      </c>
      <c r="AO660" s="17">
        <v>0.221339831809829</v>
      </c>
      <c r="AP660" s="17">
        <v>0.124158778052502</v>
      </c>
      <c r="AQ660" s="17">
        <v>0.20470102727066899</v>
      </c>
    </row>
    <row r="661" spans="2:43" x14ac:dyDescent="0.35">
      <c r="B661" t="s">
        <v>301</v>
      </c>
      <c r="C661" s="17">
        <v>0.25790447291191398</v>
      </c>
      <c r="D661" s="17">
        <v>0.28590577733671702</v>
      </c>
      <c r="E661" s="17">
        <v>0.23103007349482299</v>
      </c>
      <c r="F661" s="17"/>
      <c r="G661" s="17">
        <v>0.19587900212159901</v>
      </c>
      <c r="H661" s="17">
        <v>0.30910964504653299</v>
      </c>
      <c r="I661" s="17">
        <v>0.25938464439658698</v>
      </c>
      <c r="J661" s="17">
        <v>0.27579186202183098</v>
      </c>
      <c r="K661" s="17">
        <v>0.25084451846475098</v>
      </c>
      <c r="L661" s="17">
        <v>0.23885953583099401</v>
      </c>
      <c r="M661" s="17"/>
      <c r="N661" s="17">
        <v>0.21001480849516599</v>
      </c>
      <c r="O661" s="17">
        <v>0.24379877148673901</v>
      </c>
      <c r="P661" s="17">
        <v>0.23909677772962701</v>
      </c>
      <c r="Q661" s="17">
        <v>0.28378306000862902</v>
      </c>
      <c r="R661" s="17">
        <v>0.267915134807795</v>
      </c>
      <c r="S661" s="17"/>
      <c r="T661" s="17">
        <v>0.176308966952295</v>
      </c>
      <c r="U661" s="17">
        <v>0.26291278860884598</v>
      </c>
      <c r="V661" s="17">
        <v>0.285994445645605</v>
      </c>
      <c r="W661" s="17">
        <v>0.30433595937371</v>
      </c>
      <c r="X661" s="17"/>
      <c r="Y661" s="17">
        <v>0.30333824341630899</v>
      </c>
      <c r="Z661" s="17">
        <v>0.18598277015393799</v>
      </c>
      <c r="AA661" s="17">
        <v>0.21757835304300499</v>
      </c>
      <c r="AB661" s="17">
        <v>0.21789972007511599</v>
      </c>
      <c r="AC661" s="17">
        <v>0.28904751775466497</v>
      </c>
      <c r="AD661" s="17">
        <v>0.143705000923911</v>
      </c>
      <c r="AE661" s="17"/>
      <c r="AF661" s="17" t="s">
        <v>63</v>
      </c>
      <c r="AG661" s="17"/>
      <c r="AH661" s="17">
        <v>0.25791742190019301</v>
      </c>
      <c r="AI661" s="17"/>
      <c r="AJ661" s="17">
        <v>0.25284950051301502</v>
      </c>
      <c r="AK661" s="17">
        <v>0.29690604627450801</v>
      </c>
      <c r="AL661" s="17">
        <v>0.24087467513581501</v>
      </c>
      <c r="AM661" s="17">
        <v>0.261402118028493</v>
      </c>
      <c r="AN661" s="17">
        <v>0.14987998942857</v>
      </c>
      <c r="AO661" s="17">
        <v>0.28203380291754998</v>
      </c>
      <c r="AP661" s="17">
        <v>0.27017758480308401</v>
      </c>
      <c r="AQ661" s="17">
        <v>0.18341359013837</v>
      </c>
    </row>
    <row r="662" spans="2:43" x14ac:dyDescent="0.35">
      <c r="B662" t="s">
        <v>302</v>
      </c>
      <c r="C662" s="17">
        <v>0.300316934517809</v>
      </c>
      <c r="D662" s="17">
        <v>0.27257267649718397</v>
      </c>
      <c r="E662" s="17">
        <v>0.32794578902524002</v>
      </c>
      <c r="F662" s="17"/>
      <c r="G662" s="17">
        <v>0.375090773232436</v>
      </c>
      <c r="H662" s="17">
        <v>0.26055759965634101</v>
      </c>
      <c r="I662" s="17">
        <v>0.253157649635042</v>
      </c>
      <c r="J662" s="17">
        <v>0.26571831420502101</v>
      </c>
      <c r="K662" s="17">
        <v>0.342272767382931</v>
      </c>
      <c r="L662" s="17">
        <v>0.325007701577326</v>
      </c>
      <c r="M662" s="17"/>
      <c r="N662" s="17">
        <v>0.36746825665181698</v>
      </c>
      <c r="O662" s="17">
        <v>0.341058236675024</v>
      </c>
      <c r="P662" s="17">
        <v>0.25715524340520202</v>
      </c>
      <c r="Q662" s="17">
        <v>0.26962491904743702</v>
      </c>
      <c r="R662" s="17">
        <v>0.28836749145037499</v>
      </c>
      <c r="S662" s="17"/>
      <c r="T662" s="17">
        <v>0.31993398644794202</v>
      </c>
      <c r="U662" s="17">
        <v>0.33941570004171201</v>
      </c>
      <c r="V662" s="17">
        <v>0.26670173808497899</v>
      </c>
      <c r="W662" s="17">
        <v>0.251908817342685</v>
      </c>
      <c r="X662" s="17"/>
      <c r="Y662" s="17">
        <v>0.28078418144267803</v>
      </c>
      <c r="Z662" s="17">
        <v>0.322682648312408</v>
      </c>
      <c r="AA662" s="17">
        <v>0.347651983099105</v>
      </c>
      <c r="AB662" s="17">
        <v>0.29393605291493302</v>
      </c>
      <c r="AC662" s="17">
        <v>0.245635022757444</v>
      </c>
      <c r="AD662" s="17">
        <v>0.19848630992424501</v>
      </c>
      <c r="AE662" s="17"/>
      <c r="AF662" s="17" t="s">
        <v>63</v>
      </c>
      <c r="AG662" s="17"/>
      <c r="AH662" s="17">
        <v>0.30066864966596801</v>
      </c>
      <c r="AI662" s="17"/>
      <c r="AJ662" s="17">
        <v>0.27992291022106303</v>
      </c>
      <c r="AK662" s="17">
        <v>0.27856987435747299</v>
      </c>
      <c r="AL662" s="17">
        <v>0.36166599392689402</v>
      </c>
      <c r="AM662" s="17">
        <v>0.331047978311726</v>
      </c>
      <c r="AN662" s="17">
        <v>0.26031981210237498</v>
      </c>
      <c r="AO662" s="17">
        <v>0.18341496928235199</v>
      </c>
      <c r="AP662" s="17">
        <v>0.26907870779895099</v>
      </c>
      <c r="AQ662" s="17">
        <v>0.465591713784751</v>
      </c>
    </row>
    <row r="663" spans="2:43" x14ac:dyDescent="0.35">
      <c r="B663" t="s">
        <v>303</v>
      </c>
      <c r="C663" s="17">
        <v>9.1458055909585001E-2</v>
      </c>
      <c r="D663" s="17">
        <v>9.4458818428446306E-2</v>
      </c>
      <c r="E663" s="17">
        <v>8.8870733711159902E-2</v>
      </c>
      <c r="F663" s="17"/>
      <c r="G663" s="17">
        <v>0.105486268207084</v>
      </c>
      <c r="H663" s="17">
        <v>9.7145089843356E-2</v>
      </c>
      <c r="I663" s="17">
        <v>8.8327805581107199E-2</v>
      </c>
      <c r="J663" s="17">
        <v>0.101263728720333</v>
      </c>
      <c r="K663" s="17">
        <v>7.2947531379674704E-2</v>
      </c>
      <c r="L663" s="17">
        <v>8.8546759798010896E-2</v>
      </c>
      <c r="M663" s="17"/>
      <c r="N663" s="17">
        <v>8.3515767880250599E-2</v>
      </c>
      <c r="O663" s="17">
        <v>8.5651299785257803E-2</v>
      </c>
      <c r="P663" s="17">
        <v>9.3830881519591097E-2</v>
      </c>
      <c r="Q663" s="17">
        <v>9.62609336249656E-2</v>
      </c>
      <c r="R663" s="17">
        <v>9.5874860368547102E-2</v>
      </c>
      <c r="S663" s="17"/>
      <c r="T663" s="17">
        <v>0.101431642777392</v>
      </c>
      <c r="U663" s="17">
        <v>8.5493746144573501E-2</v>
      </c>
      <c r="V663" s="17">
        <v>7.6113249609952693E-2</v>
      </c>
      <c r="W663" s="17">
        <v>0.120629330243733</v>
      </c>
      <c r="X663" s="17"/>
      <c r="Y663" s="17">
        <v>8.5887781358815099E-2</v>
      </c>
      <c r="Z663" s="17">
        <v>0.136169644360775</v>
      </c>
      <c r="AA663" s="17">
        <v>9.4814599402781904E-2</v>
      </c>
      <c r="AB663" s="17">
        <v>7.4164708772791896E-2</v>
      </c>
      <c r="AC663" s="17">
        <v>3.3237279563534401E-2</v>
      </c>
      <c r="AD663" s="17">
        <v>0.213127519755408</v>
      </c>
      <c r="AE663" s="17"/>
      <c r="AF663" s="17" t="s">
        <v>63</v>
      </c>
      <c r="AG663" s="17"/>
      <c r="AH663" s="17">
        <v>9.2717030365590494E-2</v>
      </c>
      <c r="AI663" s="17"/>
      <c r="AJ663" s="17">
        <v>0.104260591624736</v>
      </c>
      <c r="AK663" s="17">
        <v>0.106377723550151</v>
      </c>
      <c r="AL663" s="17">
        <v>8.90696822337117E-2</v>
      </c>
      <c r="AM663" s="17">
        <v>6.4169127982096105E-2</v>
      </c>
      <c r="AN663" s="17">
        <v>0.14759380915530099</v>
      </c>
      <c r="AO663" s="17">
        <v>9.2500430608003795E-2</v>
      </c>
      <c r="AP663" s="17">
        <v>8.4256301604118206E-2</v>
      </c>
      <c r="AQ663" s="17">
        <v>4.2565843977648302E-2</v>
      </c>
    </row>
    <row r="664" spans="2:43" x14ac:dyDescent="0.35">
      <c r="B664" t="s">
        <v>304</v>
      </c>
      <c r="C664" s="17">
        <v>9.6300259347470302E-2</v>
      </c>
      <c r="D664" s="17">
        <v>9.6119409425533903E-2</v>
      </c>
      <c r="E664" s="17">
        <v>9.3885101392328196E-2</v>
      </c>
      <c r="F664" s="17"/>
      <c r="G664" s="17">
        <v>7.22257382469806E-2</v>
      </c>
      <c r="H664" s="17">
        <v>8.7844508140279901E-2</v>
      </c>
      <c r="I664" s="17">
        <v>9.4366343587358403E-2</v>
      </c>
      <c r="J664" s="17">
        <v>0.12949717150394699</v>
      </c>
      <c r="K664" s="17">
        <v>0.108665104898773</v>
      </c>
      <c r="L664" s="17">
        <v>8.4968967203772103E-2</v>
      </c>
      <c r="M664" s="17"/>
      <c r="N664" s="17">
        <v>8.8542401793811801E-2</v>
      </c>
      <c r="O664" s="17">
        <v>9.6378217673019295E-2</v>
      </c>
      <c r="P664" s="17">
        <v>0.13887418714369601</v>
      </c>
      <c r="Q664" s="17">
        <v>9.8886257721871096E-2</v>
      </c>
      <c r="R664" s="17">
        <v>5.8073043419762597E-2</v>
      </c>
      <c r="S664" s="17"/>
      <c r="T664" s="17">
        <v>0.10300262278667199</v>
      </c>
      <c r="U664" s="17">
        <v>0.110851409064142</v>
      </c>
      <c r="V664" s="17">
        <v>8.2822324876049805E-2</v>
      </c>
      <c r="W664" s="17">
        <v>9.2449009038823401E-2</v>
      </c>
      <c r="X664" s="17"/>
      <c r="Y664" s="17">
        <v>9.3734700642054095E-2</v>
      </c>
      <c r="Z664" s="17">
        <v>0.128354419484215</v>
      </c>
      <c r="AA664" s="17">
        <v>9.2104767235543603E-2</v>
      </c>
      <c r="AB664" s="17">
        <v>0.13979692161607299</v>
      </c>
      <c r="AC664" s="17">
        <v>5.1487743663010302E-2</v>
      </c>
      <c r="AD664" s="17">
        <v>0.107974171362514</v>
      </c>
      <c r="AE664" s="17"/>
      <c r="AF664" s="17" t="s">
        <v>63</v>
      </c>
      <c r="AG664" s="17"/>
      <c r="AH664" s="17">
        <v>9.6087869992760797E-2</v>
      </c>
      <c r="AI664" s="17"/>
      <c r="AJ664" s="17">
        <v>7.6320858063494201E-2</v>
      </c>
      <c r="AK664" s="17">
        <v>0.111324621277338</v>
      </c>
      <c r="AL664" s="17">
        <v>9.0592687778448297E-2</v>
      </c>
      <c r="AM664" s="17">
        <v>9.5625445727745895E-2</v>
      </c>
      <c r="AN664" s="17">
        <v>0.109075118954667</v>
      </c>
      <c r="AO664" s="17">
        <v>0.14705070459910899</v>
      </c>
      <c r="AP664" s="17">
        <v>0.12938259600331001</v>
      </c>
      <c r="AQ664" s="17">
        <v>0</v>
      </c>
    </row>
    <row r="665" spans="2:43" x14ac:dyDescent="0.35">
      <c r="B665" t="s">
        <v>60</v>
      </c>
      <c r="C665" s="17">
        <v>9.3443235586027296E-2</v>
      </c>
      <c r="D665" s="17">
        <v>5.53514852209359E-2</v>
      </c>
      <c r="E665" s="17">
        <v>0.132039473767329</v>
      </c>
      <c r="F665" s="17"/>
      <c r="G665" s="17">
        <v>2.69673281807369E-2</v>
      </c>
      <c r="H665" s="17">
        <v>8.5827950664038699E-2</v>
      </c>
      <c r="I665" s="17">
        <v>6.7625673043719997E-2</v>
      </c>
      <c r="J665" s="17">
        <v>8.17866045219212E-2</v>
      </c>
      <c r="K665" s="17">
        <v>8.5229655826552703E-2</v>
      </c>
      <c r="L665" s="17">
        <v>0.152615355976918</v>
      </c>
      <c r="M665" s="17"/>
      <c r="N665" s="17">
        <v>0.142853548053862</v>
      </c>
      <c r="O665" s="17">
        <v>8.4329223469734496E-2</v>
      </c>
      <c r="P665" s="17">
        <v>0.10043263076698999</v>
      </c>
      <c r="Q665" s="17">
        <v>9.4395481612866497E-2</v>
      </c>
      <c r="R665" s="17">
        <v>8.8602241564321504E-2</v>
      </c>
      <c r="S665" s="17"/>
      <c r="T665" s="17">
        <v>0.13918477031468199</v>
      </c>
      <c r="U665" s="17">
        <v>8.6705276747538806E-2</v>
      </c>
      <c r="V665" s="17">
        <v>7.2929241146481999E-2</v>
      </c>
      <c r="W665" s="17">
        <v>5.8236281277941802E-2</v>
      </c>
      <c r="X665" s="17"/>
      <c r="Y665" s="17">
        <v>6.3867539232540793E-2</v>
      </c>
      <c r="Z665" s="17">
        <v>7.8202754671123906E-2</v>
      </c>
      <c r="AA665" s="17">
        <v>0.14567490460231999</v>
      </c>
      <c r="AB665" s="17">
        <v>8.2942775726848106E-2</v>
      </c>
      <c r="AC665" s="17">
        <v>9.0128481397927104E-2</v>
      </c>
      <c r="AD665" s="17">
        <v>0.14019136100222199</v>
      </c>
      <c r="AE665" s="17"/>
      <c r="AF665" s="17" t="s">
        <v>63</v>
      </c>
      <c r="AG665" s="17"/>
      <c r="AH665" s="17">
        <v>8.7182830150614204E-2</v>
      </c>
      <c r="AI665" s="17"/>
      <c r="AJ665" s="17">
        <v>9.5872077628805202E-2</v>
      </c>
      <c r="AK665" s="17">
        <v>8.7901072980651501E-2</v>
      </c>
      <c r="AL665" s="17">
        <v>6.7986968214905102E-2</v>
      </c>
      <c r="AM665" s="17">
        <v>9.7030382797725898E-2</v>
      </c>
      <c r="AN665" s="17">
        <v>0.158588160356196</v>
      </c>
      <c r="AO665" s="17">
        <v>7.36602607831566E-2</v>
      </c>
      <c r="AP665" s="17">
        <v>0.12294603173803401</v>
      </c>
      <c r="AQ665" s="17">
        <v>0.10372782482856201</v>
      </c>
    </row>
    <row r="666" spans="2:43" x14ac:dyDescent="0.35">
      <c r="B666" t="s">
        <v>305</v>
      </c>
      <c r="C666" s="17">
        <v>0.41848151463910799</v>
      </c>
      <c r="D666" s="17">
        <v>0.48149761042789901</v>
      </c>
      <c r="E666" s="17">
        <v>0.35725890210394201</v>
      </c>
      <c r="F666" s="17"/>
      <c r="G666" s="17">
        <v>0.42022989213276302</v>
      </c>
      <c r="H666" s="17">
        <v>0.468624851695984</v>
      </c>
      <c r="I666" s="17">
        <v>0.49652252815277298</v>
      </c>
      <c r="J666" s="17">
        <v>0.42173418104877702</v>
      </c>
      <c r="K666" s="17">
        <v>0.39088494051206801</v>
      </c>
      <c r="L666" s="17">
        <v>0.34886121544397197</v>
      </c>
      <c r="M666" s="17"/>
      <c r="N666" s="17">
        <v>0.31762002562025898</v>
      </c>
      <c r="O666" s="17">
        <v>0.39258302239696402</v>
      </c>
      <c r="P666" s="17">
        <v>0.40970705716452099</v>
      </c>
      <c r="Q666" s="17">
        <v>0.440832407992859</v>
      </c>
      <c r="R666" s="17">
        <v>0.46908236319699398</v>
      </c>
      <c r="S666" s="17"/>
      <c r="T666" s="17">
        <v>0.336446977673312</v>
      </c>
      <c r="U666" s="17">
        <v>0.37753386800203298</v>
      </c>
      <c r="V666" s="17">
        <v>0.50143344628253605</v>
      </c>
      <c r="W666" s="17">
        <v>0.47677656209681601</v>
      </c>
      <c r="X666" s="17"/>
      <c r="Y666" s="17">
        <v>0.47572579732391201</v>
      </c>
      <c r="Z666" s="17">
        <v>0.33459053317147702</v>
      </c>
      <c r="AA666" s="17">
        <v>0.31975374566025</v>
      </c>
      <c r="AB666" s="17">
        <v>0.40915954096935397</v>
      </c>
      <c r="AC666" s="17">
        <v>0.579511472618084</v>
      </c>
      <c r="AD666" s="17">
        <v>0.34022063795561103</v>
      </c>
      <c r="AE666" s="17"/>
      <c r="AF666" s="17" t="s">
        <v>63</v>
      </c>
      <c r="AG666" s="17"/>
      <c r="AH666" s="17">
        <v>0.42334361982506702</v>
      </c>
      <c r="AI666" s="17"/>
      <c r="AJ666" s="17">
        <v>0.44362356246190199</v>
      </c>
      <c r="AK666" s="17">
        <v>0.41582670783438602</v>
      </c>
      <c r="AL666" s="17">
        <v>0.390684667846041</v>
      </c>
      <c r="AM666" s="17">
        <v>0.41212706518070602</v>
      </c>
      <c r="AN666" s="17">
        <v>0.32442309943146203</v>
      </c>
      <c r="AO666" s="17">
        <v>0.50337363472737895</v>
      </c>
      <c r="AP666" s="17">
        <v>0.39433636285558599</v>
      </c>
      <c r="AQ666" s="17">
        <v>0.38811461740903902</v>
      </c>
    </row>
    <row r="667" spans="2:43" x14ac:dyDescent="0.35">
      <c r="B667" t="s">
        <v>306</v>
      </c>
      <c r="C667" s="17">
        <v>0.187758315257055</v>
      </c>
      <c r="D667" s="17">
        <v>0.19057822785397999</v>
      </c>
      <c r="E667" s="17">
        <v>0.182755835103488</v>
      </c>
      <c r="F667" s="17"/>
      <c r="G667" s="17">
        <v>0.17771200645406501</v>
      </c>
      <c r="H667" s="17">
        <v>0.18498959798363601</v>
      </c>
      <c r="I667" s="17">
        <v>0.18269414916846599</v>
      </c>
      <c r="J667" s="17">
        <v>0.23076090022428</v>
      </c>
      <c r="K667" s="17">
        <v>0.18161263627844801</v>
      </c>
      <c r="L667" s="17">
        <v>0.173515727001783</v>
      </c>
      <c r="M667" s="17"/>
      <c r="N667" s="17">
        <v>0.17205816967406201</v>
      </c>
      <c r="O667" s="17">
        <v>0.182029517458277</v>
      </c>
      <c r="P667" s="17">
        <v>0.232705068663287</v>
      </c>
      <c r="Q667" s="17">
        <v>0.195147191346837</v>
      </c>
      <c r="R667" s="17">
        <v>0.15394790378831</v>
      </c>
      <c r="S667" s="17"/>
      <c r="T667" s="17">
        <v>0.20443426556406399</v>
      </c>
      <c r="U667" s="17">
        <v>0.19634515520871601</v>
      </c>
      <c r="V667" s="17">
        <v>0.15893557448600301</v>
      </c>
      <c r="W667" s="17">
        <v>0.21307833928255601</v>
      </c>
      <c r="X667" s="17"/>
      <c r="Y667" s="17">
        <v>0.179622482000869</v>
      </c>
      <c r="Z667" s="17">
        <v>0.264524063844991</v>
      </c>
      <c r="AA667" s="17">
        <v>0.18691936663832601</v>
      </c>
      <c r="AB667" s="17">
        <v>0.21396163038886501</v>
      </c>
      <c r="AC667" s="17">
        <v>8.4725023226544696E-2</v>
      </c>
      <c r="AD667" s="17">
        <v>0.32110169111792197</v>
      </c>
      <c r="AE667" s="17"/>
      <c r="AF667" s="17" t="s">
        <v>63</v>
      </c>
      <c r="AG667" s="17"/>
      <c r="AH667" s="17">
        <v>0.18880490035835101</v>
      </c>
      <c r="AI667" s="17"/>
      <c r="AJ667" s="17">
        <v>0.18058144968823001</v>
      </c>
      <c r="AK667" s="17">
        <v>0.21770234482748901</v>
      </c>
      <c r="AL667" s="17">
        <v>0.17966237001216001</v>
      </c>
      <c r="AM667" s="17">
        <v>0.15979457370984201</v>
      </c>
      <c r="AN667" s="17">
        <v>0.256668928109968</v>
      </c>
      <c r="AO667" s="17">
        <v>0.23955113520711199</v>
      </c>
      <c r="AP667" s="17">
        <v>0.21363889760742799</v>
      </c>
      <c r="AQ667" s="17">
        <v>4.2565843977648302E-2</v>
      </c>
    </row>
    <row r="668" spans="2:43" x14ac:dyDescent="0.35">
      <c r="B668" t="s">
        <v>242</v>
      </c>
      <c r="C668" s="17">
        <v>0.23072319938205299</v>
      </c>
      <c r="D668" s="17">
        <v>0.29091938257391903</v>
      </c>
      <c r="E668" s="17">
        <v>0.17450306700045401</v>
      </c>
      <c r="F668" s="17"/>
      <c r="G668" s="17">
        <v>0.242517885678698</v>
      </c>
      <c r="H668" s="17">
        <v>0.28363525371234799</v>
      </c>
      <c r="I668" s="17">
        <v>0.31382837898430699</v>
      </c>
      <c r="J668" s="17">
        <v>0.19097328082449699</v>
      </c>
      <c r="K668" s="17">
        <v>0.20927230423362</v>
      </c>
      <c r="L668" s="17">
        <v>0.175345488442189</v>
      </c>
      <c r="M668" s="17"/>
      <c r="N668" s="17">
        <v>0.145561855946197</v>
      </c>
      <c r="O668" s="17">
        <v>0.21055350493868699</v>
      </c>
      <c r="P668" s="17">
        <v>0.177001988501234</v>
      </c>
      <c r="Q668" s="17">
        <v>0.245685216646023</v>
      </c>
      <c r="R668" s="17">
        <v>0.31513445940868401</v>
      </c>
      <c r="S668" s="17"/>
      <c r="T668" s="17">
        <v>0.132012712109248</v>
      </c>
      <c r="U668" s="17">
        <v>0.181188712793317</v>
      </c>
      <c r="V668" s="17">
        <v>0.34249787179653401</v>
      </c>
      <c r="W668" s="17">
        <v>0.26369822281425997</v>
      </c>
      <c r="X668" s="17"/>
      <c r="Y668" s="17">
        <v>0.29610331532304301</v>
      </c>
      <c r="Z668" s="17">
        <v>7.00664693264864E-2</v>
      </c>
      <c r="AA668" s="17">
        <v>0.13283437902192399</v>
      </c>
      <c r="AB668" s="17">
        <v>0.19519791058048999</v>
      </c>
      <c r="AC668" s="17">
        <v>0.49478644939153998</v>
      </c>
      <c r="AD668" s="17">
        <v>1.9118946837688999E-2</v>
      </c>
      <c r="AE668" s="17"/>
      <c r="AF668" s="17" t="s">
        <v>63</v>
      </c>
      <c r="AG668" s="17"/>
      <c r="AH668" s="17">
        <v>0.23453871946671501</v>
      </c>
      <c r="AI668" s="17"/>
      <c r="AJ668" s="17">
        <v>0.26304211277367201</v>
      </c>
      <c r="AK668" s="17">
        <v>0.19812436300689701</v>
      </c>
      <c r="AL668" s="17">
        <v>0.21102229783388099</v>
      </c>
      <c r="AM668" s="17">
        <v>0.25233249147086401</v>
      </c>
      <c r="AN668" s="17">
        <v>6.7754171321494097E-2</v>
      </c>
      <c r="AO668" s="17">
        <v>0.26382249952026698</v>
      </c>
      <c r="AP668" s="17">
        <v>0.180697465248158</v>
      </c>
      <c r="AQ668" s="17">
        <v>0.34554877343139101</v>
      </c>
    </row>
    <row r="669" spans="2:43" x14ac:dyDescent="0.3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row>
    <row r="670" spans="2:43" x14ac:dyDescent="0.35">
      <c r="B670" s="6" t="s">
        <v>310</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row>
    <row r="671" spans="2:43" x14ac:dyDescent="0.35">
      <c r="B671" s="24" t="s">
        <v>65</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row>
    <row r="672" spans="2:43" x14ac:dyDescent="0.35">
      <c r="B672" t="s">
        <v>300</v>
      </c>
      <c r="C672" s="17">
        <v>0.29354374433972402</v>
      </c>
      <c r="D672" s="17">
        <v>0.31838222166730601</v>
      </c>
      <c r="E672" s="17">
        <v>0.27000191983514399</v>
      </c>
      <c r="F672" s="17"/>
      <c r="G672" s="17">
        <v>0.25394833680281997</v>
      </c>
      <c r="H672" s="17">
        <v>0.28245091082493601</v>
      </c>
      <c r="I672" s="17">
        <v>0.32839436343301498</v>
      </c>
      <c r="J672" s="17">
        <v>0.26299042597254702</v>
      </c>
      <c r="K672" s="17">
        <v>0.35377251969043699</v>
      </c>
      <c r="L672" s="17">
        <v>0.27945819052364201</v>
      </c>
      <c r="M672" s="17"/>
      <c r="N672" s="17">
        <v>0.216896503035513</v>
      </c>
      <c r="O672" s="17">
        <v>0.24958269211109499</v>
      </c>
      <c r="P672" s="17">
        <v>0.295930867963761</v>
      </c>
      <c r="Q672" s="17">
        <v>0.33825693850251798</v>
      </c>
      <c r="R672" s="17">
        <v>0.32478196180564201</v>
      </c>
      <c r="S672" s="17"/>
      <c r="T672" s="17">
        <v>0.26033499106808999</v>
      </c>
      <c r="U672" s="17">
        <v>0.25741737928803798</v>
      </c>
      <c r="V672" s="17">
        <v>0.34895779526935</v>
      </c>
      <c r="W672" s="17">
        <v>0.35288362242217303</v>
      </c>
      <c r="X672" s="17"/>
      <c r="Y672" s="17">
        <v>0.32256775694206902</v>
      </c>
      <c r="Z672" s="17">
        <v>0.15905154728736101</v>
      </c>
      <c r="AA672" s="17">
        <v>0.29691285122055799</v>
      </c>
      <c r="AB672" s="17">
        <v>0.38468354931082499</v>
      </c>
      <c r="AC672" s="17">
        <v>0.26930397231511399</v>
      </c>
      <c r="AD672" s="17">
        <v>0.189778447779542</v>
      </c>
      <c r="AE672" s="17"/>
      <c r="AF672" s="17" t="s">
        <v>63</v>
      </c>
      <c r="AG672" s="17"/>
      <c r="AH672" s="17">
        <v>0.297091366032879</v>
      </c>
      <c r="AI672" s="17"/>
      <c r="AJ672" s="17">
        <v>0.32371070702729499</v>
      </c>
      <c r="AK672" s="17">
        <v>0.31814542343195001</v>
      </c>
      <c r="AL672" s="17">
        <v>0.27688096626054798</v>
      </c>
      <c r="AM672" s="17">
        <v>0.29612465319047798</v>
      </c>
      <c r="AN672" s="17">
        <v>0.31852896632206201</v>
      </c>
      <c r="AO672" s="17">
        <v>0.25204317904462797</v>
      </c>
      <c r="AP672" s="17">
        <v>0.23482476546747799</v>
      </c>
      <c r="AQ672" s="17">
        <v>0.24845121487803801</v>
      </c>
    </row>
    <row r="673" spans="2:43" x14ac:dyDescent="0.35">
      <c r="B673" t="s">
        <v>301</v>
      </c>
      <c r="C673" s="17">
        <v>0.33439984051712401</v>
      </c>
      <c r="D673" s="17">
        <v>0.34665605055757698</v>
      </c>
      <c r="E673" s="17">
        <v>0.32365273885429902</v>
      </c>
      <c r="F673" s="17"/>
      <c r="G673" s="17">
        <v>0.32520739178366598</v>
      </c>
      <c r="H673" s="17">
        <v>0.30975090825780999</v>
      </c>
      <c r="I673" s="17">
        <v>0.30326261342764399</v>
      </c>
      <c r="J673" s="17">
        <v>0.33148442628073299</v>
      </c>
      <c r="K673" s="17">
        <v>0.340660654854894</v>
      </c>
      <c r="L673" s="17">
        <v>0.372441601022931</v>
      </c>
      <c r="M673" s="17"/>
      <c r="N673" s="17">
        <v>0.28437364771655199</v>
      </c>
      <c r="O673" s="17">
        <v>0.36371499057019901</v>
      </c>
      <c r="P673" s="17">
        <v>0.32426243902706497</v>
      </c>
      <c r="Q673" s="17">
        <v>0.30230880039944102</v>
      </c>
      <c r="R673" s="17">
        <v>0.34796322496120702</v>
      </c>
      <c r="S673" s="17"/>
      <c r="T673" s="17">
        <v>0.29920097372177601</v>
      </c>
      <c r="U673" s="17">
        <v>0.35730392576856301</v>
      </c>
      <c r="V673" s="17">
        <v>0.31831114317992898</v>
      </c>
      <c r="W673" s="17">
        <v>0.34200747559720002</v>
      </c>
      <c r="X673" s="17"/>
      <c r="Y673" s="17">
        <v>0.33042739274114202</v>
      </c>
      <c r="Z673" s="17">
        <v>0.38125516785070401</v>
      </c>
      <c r="AA673" s="17">
        <v>0.34997972359972901</v>
      </c>
      <c r="AB673" s="17">
        <v>0.24343870251185301</v>
      </c>
      <c r="AC673" s="17">
        <v>0.34867925373846698</v>
      </c>
      <c r="AD673" s="17">
        <v>0.19154787175301799</v>
      </c>
      <c r="AE673" s="17"/>
      <c r="AF673" s="17" t="s">
        <v>63</v>
      </c>
      <c r="AG673" s="17"/>
      <c r="AH673" s="17">
        <v>0.33368189757157501</v>
      </c>
      <c r="AI673" s="17"/>
      <c r="AJ673" s="17">
        <v>0.36671224006209002</v>
      </c>
      <c r="AK673" s="17">
        <v>0.29091959415392998</v>
      </c>
      <c r="AL673" s="17">
        <v>0.31094290215088</v>
      </c>
      <c r="AM673" s="17">
        <v>0.40044518033960003</v>
      </c>
      <c r="AN673" s="17">
        <v>0.192697325217176</v>
      </c>
      <c r="AO673" s="17">
        <v>0.36864635753977798</v>
      </c>
      <c r="AP673" s="17">
        <v>0.27042434014799799</v>
      </c>
      <c r="AQ673" s="17">
        <v>0.36288178963405598</v>
      </c>
    </row>
    <row r="674" spans="2:43" x14ac:dyDescent="0.35">
      <c r="B674" t="s">
        <v>302</v>
      </c>
      <c r="C674" s="17">
        <v>0.19646332512343601</v>
      </c>
      <c r="D674" s="17">
        <v>0.175856176280203</v>
      </c>
      <c r="E674" s="17">
        <v>0.21491659385963699</v>
      </c>
      <c r="F674" s="17"/>
      <c r="G674" s="17">
        <v>0.20021530409616201</v>
      </c>
      <c r="H674" s="17">
        <v>0.21226936635204599</v>
      </c>
      <c r="I674" s="17">
        <v>0.187242090133073</v>
      </c>
      <c r="J674" s="17">
        <v>0.19413877931589499</v>
      </c>
      <c r="K674" s="17">
        <v>0.18112020112521801</v>
      </c>
      <c r="L674" s="17">
        <v>0.20007461838659599</v>
      </c>
      <c r="M674" s="17"/>
      <c r="N674" s="17">
        <v>0.28366960005122999</v>
      </c>
      <c r="O674" s="17">
        <v>0.20963644521059199</v>
      </c>
      <c r="P674" s="17">
        <v>0.187897059339207</v>
      </c>
      <c r="Q674" s="17">
        <v>0.17838382578332601</v>
      </c>
      <c r="R674" s="17">
        <v>0.18855761404197499</v>
      </c>
      <c r="S674" s="17"/>
      <c r="T674" s="17">
        <v>0.20780851619712901</v>
      </c>
      <c r="U674" s="17">
        <v>0.20480769662864801</v>
      </c>
      <c r="V674" s="17">
        <v>0.190792876611526</v>
      </c>
      <c r="W674" s="17">
        <v>0.14980187151568</v>
      </c>
      <c r="X674" s="17"/>
      <c r="Y674" s="17">
        <v>0.17573132000523101</v>
      </c>
      <c r="Z674" s="17">
        <v>0.22132225035061401</v>
      </c>
      <c r="AA674" s="17">
        <v>0.21858053411339301</v>
      </c>
      <c r="AB674" s="17">
        <v>0.15227724973524701</v>
      </c>
      <c r="AC674" s="17">
        <v>0.20405150836826899</v>
      </c>
      <c r="AD674" s="17">
        <v>0.27595511030346198</v>
      </c>
      <c r="AE674" s="17"/>
      <c r="AF674" s="17" t="s">
        <v>63</v>
      </c>
      <c r="AG674" s="17"/>
      <c r="AH674" s="17">
        <v>0.19818973876665599</v>
      </c>
      <c r="AI674" s="17"/>
      <c r="AJ674" s="17">
        <v>0.179691565753894</v>
      </c>
      <c r="AK674" s="17">
        <v>0.18378703223989501</v>
      </c>
      <c r="AL674" s="17">
        <v>0.21522571899590601</v>
      </c>
      <c r="AM674" s="17">
        <v>0.17651148151069801</v>
      </c>
      <c r="AN674" s="17">
        <v>0.22087325988453901</v>
      </c>
      <c r="AO674" s="17">
        <v>0.16153784718743699</v>
      </c>
      <c r="AP674" s="17">
        <v>0.25056121337741299</v>
      </c>
      <c r="AQ674" s="17">
        <v>0.28169061822207397</v>
      </c>
    </row>
    <row r="675" spans="2:43" x14ac:dyDescent="0.35">
      <c r="B675" t="s">
        <v>303</v>
      </c>
      <c r="C675" s="17">
        <v>5.1250193204350501E-2</v>
      </c>
      <c r="D675" s="17">
        <v>5.6238776443966701E-2</v>
      </c>
      <c r="E675" s="17">
        <v>4.6486694138868197E-2</v>
      </c>
      <c r="F675" s="17"/>
      <c r="G675" s="17">
        <v>0.14730241257913901</v>
      </c>
      <c r="H675" s="17">
        <v>4.3644461614922303E-2</v>
      </c>
      <c r="I675" s="17">
        <v>5.2192999973810099E-2</v>
      </c>
      <c r="J675" s="17">
        <v>5.4909046097537599E-2</v>
      </c>
      <c r="K675" s="17">
        <v>2.37387725943769E-2</v>
      </c>
      <c r="L675" s="17">
        <v>3.1932678460122002E-2</v>
      </c>
      <c r="M675" s="17"/>
      <c r="N675" s="17">
        <v>6.2237057244598902E-2</v>
      </c>
      <c r="O675" s="17">
        <v>5.0726594631718601E-2</v>
      </c>
      <c r="P675" s="17">
        <v>4.0225886353183998E-2</v>
      </c>
      <c r="Q675" s="17">
        <v>6.1979850928035901E-2</v>
      </c>
      <c r="R675" s="17">
        <v>3.7547217761407597E-2</v>
      </c>
      <c r="S675" s="17"/>
      <c r="T675" s="17">
        <v>5.8843830648654602E-2</v>
      </c>
      <c r="U675" s="17">
        <v>5.4255721213332803E-2</v>
      </c>
      <c r="V675" s="17">
        <v>4.30092368701641E-2</v>
      </c>
      <c r="W675" s="17">
        <v>5.7935689991299701E-2</v>
      </c>
      <c r="X675" s="17"/>
      <c r="Y675" s="17">
        <v>5.6046514910417497E-2</v>
      </c>
      <c r="Z675" s="17">
        <v>6.18332437024917E-2</v>
      </c>
      <c r="AA675" s="17">
        <v>3.1540146055962399E-2</v>
      </c>
      <c r="AB675" s="17">
        <v>9.4420777443823906E-2</v>
      </c>
      <c r="AC675" s="17">
        <v>4.85351645901477E-2</v>
      </c>
      <c r="AD675" s="17">
        <v>5.2347636694267202E-2</v>
      </c>
      <c r="AE675" s="17"/>
      <c r="AF675" s="17" t="s">
        <v>63</v>
      </c>
      <c r="AG675" s="17"/>
      <c r="AH675" s="17">
        <v>5.2007157610679103E-2</v>
      </c>
      <c r="AI675" s="17"/>
      <c r="AJ675" s="17">
        <v>3.1611038300614201E-2</v>
      </c>
      <c r="AK675" s="17">
        <v>8.1378339064977503E-2</v>
      </c>
      <c r="AL675" s="17">
        <v>6.7484961278407807E-2</v>
      </c>
      <c r="AM675" s="17">
        <v>2.7860451771850401E-2</v>
      </c>
      <c r="AN675" s="17">
        <v>7.1257644723410396E-2</v>
      </c>
      <c r="AO675" s="17">
        <v>3.67611924373661E-2</v>
      </c>
      <c r="AP675" s="17">
        <v>5.7497253384255001E-2</v>
      </c>
      <c r="AQ675" s="17">
        <v>4.9352030847680903E-2</v>
      </c>
    </row>
    <row r="676" spans="2:43" x14ac:dyDescent="0.35">
      <c r="B676" t="s">
        <v>304</v>
      </c>
      <c r="C676" s="17">
        <v>6.0408582657838897E-2</v>
      </c>
      <c r="D676" s="17">
        <v>5.7590314002146099E-2</v>
      </c>
      <c r="E676" s="17">
        <v>6.3509503438787002E-2</v>
      </c>
      <c r="F676" s="17"/>
      <c r="G676" s="17">
        <v>3.8957729005139399E-2</v>
      </c>
      <c r="H676" s="17">
        <v>7.3237179663257004E-2</v>
      </c>
      <c r="I676" s="17">
        <v>6.4760998348817503E-2</v>
      </c>
      <c r="J676" s="17">
        <v>8.1349915566535896E-2</v>
      </c>
      <c r="K676" s="17">
        <v>5.0933077996695997E-2</v>
      </c>
      <c r="L676" s="17">
        <v>4.9687860997847902E-2</v>
      </c>
      <c r="M676" s="17"/>
      <c r="N676" s="17">
        <v>7.08884905716856E-2</v>
      </c>
      <c r="O676" s="17">
        <v>4.98942774699088E-2</v>
      </c>
      <c r="P676" s="17">
        <v>0.102824025375405</v>
      </c>
      <c r="Q676" s="17">
        <v>6.5293054480596094E-2</v>
      </c>
      <c r="R676" s="17">
        <v>3.7409058225441799E-2</v>
      </c>
      <c r="S676" s="17"/>
      <c r="T676" s="17">
        <v>6.5402410788554494E-2</v>
      </c>
      <c r="U676" s="17">
        <v>5.5488842693670201E-2</v>
      </c>
      <c r="V676" s="17">
        <v>6.4391085621610195E-2</v>
      </c>
      <c r="W676" s="17">
        <v>6.3539642633722804E-2</v>
      </c>
      <c r="X676" s="17"/>
      <c r="Y676" s="17">
        <v>6.8633776854065701E-2</v>
      </c>
      <c r="Z676" s="17">
        <v>7.3284984031539602E-2</v>
      </c>
      <c r="AA676" s="17">
        <v>4.3009929088164797E-2</v>
      </c>
      <c r="AB676" s="17">
        <v>9.2682893007436096E-2</v>
      </c>
      <c r="AC676" s="17">
        <v>2.0812772864516001E-2</v>
      </c>
      <c r="AD676" s="17">
        <v>0.107974171362514</v>
      </c>
      <c r="AE676" s="17"/>
      <c r="AF676" s="17" t="s">
        <v>63</v>
      </c>
      <c r="AG676" s="17"/>
      <c r="AH676" s="17">
        <v>5.7309916125404002E-2</v>
      </c>
      <c r="AI676" s="17"/>
      <c r="AJ676" s="17">
        <v>3.0960793804005699E-2</v>
      </c>
      <c r="AK676" s="17">
        <v>8.1879914873936796E-2</v>
      </c>
      <c r="AL676" s="17">
        <v>6.5123838735632197E-2</v>
      </c>
      <c r="AM676" s="17">
        <v>5.26730980957551E-2</v>
      </c>
      <c r="AN676" s="17">
        <v>8.6773326135916498E-2</v>
      </c>
      <c r="AO676" s="17">
        <v>9.6946716981143502E-2</v>
      </c>
      <c r="AP676" s="17">
        <v>8.5801367233560799E-2</v>
      </c>
      <c r="AQ676" s="17">
        <v>0</v>
      </c>
    </row>
    <row r="677" spans="2:43" x14ac:dyDescent="0.35">
      <c r="B677" t="s">
        <v>60</v>
      </c>
      <c r="C677" s="17">
        <v>6.3934314157526304E-2</v>
      </c>
      <c r="D677" s="17">
        <v>4.5276461048800599E-2</v>
      </c>
      <c r="E677" s="17">
        <v>8.1432549873263704E-2</v>
      </c>
      <c r="F677" s="17"/>
      <c r="G677" s="17">
        <v>3.4368825733073899E-2</v>
      </c>
      <c r="H677" s="17">
        <v>7.8647173287028194E-2</v>
      </c>
      <c r="I677" s="17">
        <v>6.4146934683640897E-2</v>
      </c>
      <c r="J677" s="17">
        <v>7.5127406766752503E-2</v>
      </c>
      <c r="K677" s="17">
        <v>4.9774773738377999E-2</v>
      </c>
      <c r="L677" s="17">
        <v>6.6405050608860094E-2</v>
      </c>
      <c r="M677" s="17"/>
      <c r="N677" s="17">
        <v>8.1934701380420902E-2</v>
      </c>
      <c r="O677" s="17">
        <v>7.6445000006486602E-2</v>
      </c>
      <c r="P677" s="17">
        <v>4.8859721941378498E-2</v>
      </c>
      <c r="Q677" s="17">
        <v>5.3777529906082297E-2</v>
      </c>
      <c r="R677" s="17">
        <v>6.3740923204326602E-2</v>
      </c>
      <c r="S677" s="17"/>
      <c r="T677" s="17">
        <v>0.10840927757579601</v>
      </c>
      <c r="U677" s="17">
        <v>7.0726434407748701E-2</v>
      </c>
      <c r="V677" s="17">
        <v>3.4537862447419902E-2</v>
      </c>
      <c r="W677" s="17">
        <v>3.38316978399252E-2</v>
      </c>
      <c r="X677" s="17"/>
      <c r="Y677" s="17">
        <v>4.6593238547074603E-2</v>
      </c>
      <c r="Z677" s="17">
        <v>0.103252806777291</v>
      </c>
      <c r="AA677" s="17">
        <v>5.9976815922193803E-2</v>
      </c>
      <c r="AB677" s="17">
        <v>3.2496827990815401E-2</v>
      </c>
      <c r="AC677" s="17">
        <v>0.108617328123487</v>
      </c>
      <c r="AD677" s="17">
        <v>0.18239676210719599</v>
      </c>
      <c r="AE677" s="17"/>
      <c r="AF677" s="17" t="s">
        <v>63</v>
      </c>
      <c r="AG677" s="17"/>
      <c r="AH677" s="17">
        <v>6.1719923892807102E-2</v>
      </c>
      <c r="AI677" s="17"/>
      <c r="AJ677" s="17">
        <v>6.7313655052101004E-2</v>
      </c>
      <c r="AK677" s="17">
        <v>4.3889696235310201E-2</v>
      </c>
      <c r="AL677" s="17">
        <v>6.4341612578625501E-2</v>
      </c>
      <c r="AM677" s="17">
        <v>4.6385135091617999E-2</v>
      </c>
      <c r="AN677" s="17">
        <v>0.10986947771689499</v>
      </c>
      <c r="AO677" s="17">
        <v>8.4064706809647505E-2</v>
      </c>
      <c r="AP677" s="17">
        <v>0.100891060389295</v>
      </c>
      <c r="AQ677" s="17">
        <v>5.7624346418151097E-2</v>
      </c>
    </row>
    <row r="678" spans="2:43" x14ac:dyDescent="0.35">
      <c r="B678" t="s">
        <v>305</v>
      </c>
      <c r="C678" s="17">
        <v>0.62794358485684898</v>
      </c>
      <c r="D678" s="17">
        <v>0.66503827222488299</v>
      </c>
      <c r="E678" s="17">
        <v>0.593654658689444</v>
      </c>
      <c r="F678" s="17"/>
      <c r="G678" s="17">
        <v>0.57915572858648601</v>
      </c>
      <c r="H678" s="17">
        <v>0.59220181908274605</v>
      </c>
      <c r="I678" s="17">
        <v>0.63165697686065903</v>
      </c>
      <c r="J678" s="17">
        <v>0.59447485225327901</v>
      </c>
      <c r="K678" s="17">
        <v>0.69443317454533104</v>
      </c>
      <c r="L678" s="17">
        <v>0.65189979154657296</v>
      </c>
      <c r="M678" s="17"/>
      <c r="N678" s="17">
        <v>0.50127015075206505</v>
      </c>
      <c r="O678" s="17">
        <v>0.61329768268129403</v>
      </c>
      <c r="P678" s="17">
        <v>0.62019330699082598</v>
      </c>
      <c r="Q678" s="17">
        <v>0.640565738901959</v>
      </c>
      <c r="R678" s="17">
        <v>0.67274518676684902</v>
      </c>
      <c r="S678" s="17"/>
      <c r="T678" s="17">
        <v>0.559535964789866</v>
      </c>
      <c r="U678" s="17">
        <v>0.61472130505660005</v>
      </c>
      <c r="V678" s="17">
        <v>0.66726893844927904</v>
      </c>
      <c r="W678" s="17">
        <v>0.69489109801937299</v>
      </c>
      <c r="X678" s="17"/>
      <c r="Y678" s="17">
        <v>0.65299514968321104</v>
      </c>
      <c r="Z678" s="17">
        <v>0.54030671513806405</v>
      </c>
      <c r="AA678" s="17">
        <v>0.64689257482028595</v>
      </c>
      <c r="AB678" s="17">
        <v>0.628122251822678</v>
      </c>
      <c r="AC678" s="17">
        <v>0.61798322605358003</v>
      </c>
      <c r="AD678" s="17">
        <v>0.38132631953256002</v>
      </c>
      <c r="AE678" s="17"/>
      <c r="AF678" s="17" t="s">
        <v>63</v>
      </c>
      <c r="AG678" s="17"/>
      <c r="AH678" s="17">
        <v>0.63077326360445396</v>
      </c>
      <c r="AI678" s="17"/>
      <c r="AJ678" s="17">
        <v>0.69042294708938601</v>
      </c>
      <c r="AK678" s="17">
        <v>0.60906501758588005</v>
      </c>
      <c r="AL678" s="17">
        <v>0.58782386841142897</v>
      </c>
      <c r="AM678" s="17">
        <v>0.69656983353007795</v>
      </c>
      <c r="AN678" s="17">
        <v>0.51122629153923804</v>
      </c>
      <c r="AO678" s="17">
        <v>0.62068953658440595</v>
      </c>
      <c r="AP678" s="17">
        <v>0.50524910561547598</v>
      </c>
      <c r="AQ678" s="17">
        <v>0.61133300451209405</v>
      </c>
    </row>
    <row r="679" spans="2:43" x14ac:dyDescent="0.35">
      <c r="B679" t="s">
        <v>306</v>
      </c>
      <c r="C679" s="17">
        <v>0.111658775862189</v>
      </c>
      <c r="D679" s="17">
        <v>0.113829090446113</v>
      </c>
      <c r="E679" s="17">
        <v>0.109996197577655</v>
      </c>
      <c r="F679" s="17"/>
      <c r="G679" s="17">
        <v>0.186260141584279</v>
      </c>
      <c r="H679" s="17">
        <v>0.116881641278179</v>
      </c>
      <c r="I679" s="17">
        <v>0.116953998322628</v>
      </c>
      <c r="J679" s="17">
        <v>0.136258961664073</v>
      </c>
      <c r="K679" s="17">
        <v>7.4671850591072897E-2</v>
      </c>
      <c r="L679" s="17">
        <v>8.1620539457970001E-2</v>
      </c>
      <c r="M679" s="17"/>
      <c r="N679" s="17">
        <v>0.133125547816284</v>
      </c>
      <c r="O679" s="17">
        <v>0.100620872101627</v>
      </c>
      <c r="P679" s="17">
        <v>0.143049911728589</v>
      </c>
      <c r="Q679" s="17">
        <v>0.12727290540863201</v>
      </c>
      <c r="R679" s="17">
        <v>7.4956275986849494E-2</v>
      </c>
      <c r="S679" s="17"/>
      <c r="T679" s="17">
        <v>0.124246241437209</v>
      </c>
      <c r="U679" s="17">
        <v>0.109744563907003</v>
      </c>
      <c r="V679" s="17">
        <v>0.107400322491774</v>
      </c>
      <c r="W679" s="17">
        <v>0.121475332625023</v>
      </c>
      <c r="X679" s="17"/>
      <c r="Y679" s="17">
        <v>0.124680291764483</v>
      </c>
      <c r="Z679" s="17">
        <v>0.13511822773403101</v>
      </c>
      <c r="AA679" s="17">
        <v>7.4550075144127204E-2</v>
      </c>
      <c r="AB679" s="17">
        <v>0.18710367045126</v>
      </c>
      <c r="AC679" s="17">
        <v>6.9347937454663694E-2</v>
      </c>
      <c r="AD679" s="17">
        <v>0.16032180805678201</v>
      </c>
      <c r="AE679" s="17"/>
      <c r="AF679" s="17" t="s">
        <v>63</v>
      </c>
      <c r="AG679" s="17"/>
      <c r="AH679" s="17">
        <v>0.109317073736083</v>
      </c>
      <c r="AI679" s="17"/>
      <c r="AJ679" s="17">
        <v>6.2571832104620001E-2</v>
      </c>
      <c r="AK679" s="17">
        <v>0.16325825393891399</v>
      </c>
      <c r="AL679" s="17">
        <v>0.13260880001403999</v>
      </c>
      <c r="AM679" s="17">
        <v>8.0533549867605497E-2</v>
      </c>
      <c r="AN679" s="17">
        <v>0.15803097085932699</v>
      </c>
      <c r="AO679" s="17">
        <v>0.13370790941850999</v>
      </c>
      <c r="AP679" s="17">
        <v>0.14329862061781601</v>
      </c>
      <c r="AQ679" s="17">
        <v>4.9352030847680903E-2</v>
      </c>
    </row>
    <row r="680" spans="2:43" x14ac:dyDescent="0.35">
      <c r="B680" t="s">
        <v>242</v>
      </c>
      <c r="C680" s="17">
        <v>0.51628480899465901</v>
      </c>
      <c r="D680" s="17">
        <v>0.55120918177877098</v>
      </c>
      <c r="E680" s="17">
        <v>0.48365846111178901</v>
      </c>
      <c r="F680" s="17"/>
      <c r="G680" s="17">
        <v>0.392895587002207</v>
      </c>
      <c r="H680" s="17">
        <v>0.47532017780456698</v>
      </c>
      <c r="I680" s="17">
        <v>0.51470297853803104</v>
      </c>
      <c r="J680" s="17">
        <v>0.45821589058920598</v>
      </c>
      <c r="K680" s="17">
        <v>0.61976132395425898</v>
      </c>
      <c r="L680" s="17">
        <v>0.57027925208860297</v>
      </c>
      <c r="M680" s="17"/>
      <c r="N680" s="17">
        <v>0.36814460293578</v>
      </c>
      <c r="O680" s="17">
        <v>0.51267681057966696</v>
      </c>
      <c r="P680" s="17">
        <v>0.47714339526223698</v>
      </c>
      <c r="Q680" s="17">
        <v>0.51329283349332699</v>
      </c>
      <c r="R680" s="17">
        <v>0.59778891077999996</v>
      </c>
      <c r="S680" s="17"/>
      <c r="T680" s="17">
        <v>0.43528972335265698</v>
      </c>
      <c r="U680" s="17">
        <v>0.50497674114959801</v>
      </c>
      <c r="V680" s="17">
        <v>0.55986861595750503</v>
      </c>
      <c r="W680" s="17">
        <v>0.57341576539435002</v>
      </c>
      <c r="X680" s="17"/>
      <c r="Y680" s="17">
        <v>0.52831485791872801</v>
      </c>
      <c r="Z680" s="17">
        <v>0.40518848740403302</v>
      </c>
      <c r="AA680" s="17">
        <v>0.57234249967615902</v>
      </c>
      <c r="AB680" s="17">
        <v>0.44101858137141797</v>
      </c>
      <c r="AC680" s="17">
        <v>0.54863528859891697</v>
      </c>
      <c r="AD680" s="17">
        <v>0.22100451147577799</v>
      </c>
      <c r="AE680" s="17"/>
      <c r="AF680" s="17" t="s">
        <v>63</v>
      </c>
      <c r="AG680" s="17"/>
      <c r="AH680" s="17">
        <v>0.52145618986837095</v>
      </c>
      <c r="AI680" s="17"/>
      <c r="AJ680" s="17">
        <v>0.62785111498476598</v>
      </c>
      <c r="AK680" s="17">
        <v>0.44580676364696598</v>
      </c>
      <c r="AL680" s="17">
        <v>0.45521506839738901</v>
      </c>
      <c r="AM680" s="17">
        <v>0.61603628366247298</v>
      </c>
      <c r="AN680" s="17">
        <v>0.35319532067991199</v>
      </c>
      <c r="AO680" s="17">
        <v>0.48698162716589599</v>
      </c>
      <c r="AP680" s="17">
        <v>0.36195048499766003</v>
      </c>
      <c r="AQ680" s="17">
        <v>0.56198097366441302</v>
      </c>
    </row>
    <row r="681" spans="2:43" x14ac:dyDescent="0.35">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row>
    <row r="682" spans="2:43" x14ac:dyDescent="0.35">
      <c r="B682" s="6" t="s">
        <v>311</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row>
    <row r="683" spans="2:43" x14ac:dyDescent="0.35">
      <c r="B683" s="24" t="s">
        <v>65</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row>
    <row r="684" spans="2:43" x14ac:dyDescent="0.35">
      <c r="B684" t="s">
        <v>300</v>
      </c>
      <c r="C684" s="17">
        <v>9.3575864909204207E-2</v>
      </c>
      <c r="D684" s="17">
        <v>0.114450630374962</v>
      </c>
      <c r="E684" s="17">
        <v>7.3088609023725895E-2</v>
      </c>
      <c r="F684" s="17"/>
      <c r="G684" s="17">
        <v>9.6380781675380903E-2</v>
      </c>
      <c r="H684" s="17">
        <v>0.12720038765765301</v>
      </c>
      <c r="I684" s="17">
        <v>0.11496933303899</v>
      </c>
      <c r="J684" s="17">
        <v>8.6455057126286095E-2</v>
      </c>
      <c r="K684" s="17">
        <v>9.8423920517390698E-2</v>
      </c>
      <c r="L684" s="17">
        <v>5.7706369343250102E-2</v>
      </c>
      <c r="M684" s="17"/>
      <c r="N684" s="17">
        <v>7.0987145473572003E-2</v>
      </c>
      <c r="O684" s="17">
        <v>7.8901370188374301E-2</v>
      </c>
      <c r="P684" s="17">
        <v>9.3379093672175298E-2</v>
      </c>
      <c r="Q684" s="17">
        <v>9.9785561026908401E-2</v>
      </c>
      <c r="R684" s="17">
        <v>0.12160601615245201</v>
      </c>
      <c r="S684" s="17"/>
      <c r="T684" s="17">
        <v>7.7351628030747396E-2</v>
      </c>
      <c r="U684" s="17">
        <v>9.0689103223867307E-2</v>
      </c>
      <c r="V684" s="17">
        <v>0.12115831274248599</v>
      </c>
      <c r="W684" s="17">
        <v>0.11424886888831499</v>
      </c>
      <c r="X684" s="17"/>
      <c r="Y684" s="17">
        <v>0.13815669759771099</v>
      </c>
      <c r="Z684" s="17">
        <v>5.8034334280496903E-2</v>
      </c>
      <c r="AA684" s="17">
        <v>4.8412450607273901E-2</v>
      </c>
      <c r="AB684" s="17">
        <v>5.4611600065218001E-2</v>
      </c>
      <c r="AC684" s="17">
        <v>0.10359880131140201</v>
      </c>
      <c r="AD684" s="17">
        <v>0</v>
      </c>
      <c r="AE684" s="17"/>
      <c r="AF684" s="17" t="s">
        <v>63</v>
      </c>
      <c r="AG684" s="17"/>
      <c r="AH684" s="17">
        <v>9.5370045795971206E-2</v>
      </c>
      <c r="AI684" s="17"/>
      <c r="AJ684" s="17">
        <v>0.103662204748714</v>
      </c>
      <c r="AK684" s="17">
        <v>0.104236135880487</v>
      </c>
      <c r="AL684" s="17">
        <v>8.2567070983529806E-2</v>
      </c>
      <c r="AM684" s="17">
        <v>7.7459115810957699E-2</v>
      </c>
      <c r="AN684" s="17">
        <v>0.132263411544432</v>
      </c>
      <c r="AO684" s="17">
        <v>0.11887675831349501</v>
      </c>
      <c r="AP684" s="17">
        <v>8.3382585906275494E-2</v>
      </c>
      <c r="AQ684" s="17">
        <v>4.0198865573495897E-2</v>
      </c>
    </row>
    <row r="685" spans="2:43" x14ac:dyDescent="0.35">
      <c r="B685" t="s">
        <v>301</v>
      </c>
      <c r="C685" s="17">
        <v>0.22457521532833399</v>
      </c>
      <c r="D685" s="17">
        <v>0.232151255785984</v>
      </c>
      <c r="E685" s="17">
        <v>0.21801396327401801</v>
      </c>
      <c r="F685" s="17"/>
      <c r="G685" s="17">
        <v>0.23809447211443299</v>
      </c>
      <c r="H685" s="17">
        <v>0.23130916653960501</v>
      </c>
      <c r="I685" s="17">
        <v>0.29267669934502</v>
      </c>
      <c r="J685" s="17">
        <v>0.194769594097218</v>
      </c>
      <c r="K685" s="17">
        <v>0.23565452759373101</v>
      </c>
      <c r="L685" s="17">
        <v>0.184724596508966</v>
      </c>
      <c r="M685" s="17"/>
      <c r="N685" s="17">
        <v>0.18334972667511201</v>
      </c>
      <c r="O685" s="17">
        <v>0.22898808051106101</v>
      </c>
      <c r="P685" s="17">
        <v>0.211169714308059</v>
      </c>
      <c r="Q685" s="17">
        <v>0.20925365225319001</v>
      </c>
      <c r="R685" s="17">
        <v>0.268240326380767</v>
      </c>
      <c r="S685" s="17"/>
      <c r="T685" s="17">
        <v>0.19961713136050299</v>
      </c>
      <c r="U685" s="17">
        <v>0.213927441327909</v>
      </c>
      <c r="V685" s="17">
        <v>0.26775893119786098</v>
      </c>
      <c r="W685" s="17">
        <v>0.206446014608789</v>
      </c>
      <c r="X685" s="17"/>
      <c r="Y685" s="17">
        <v>0.241519416367342</v>
      </c>
      <c r="Z685" s="17">
        <v>0.21452872724622399</v>
      </c>
      <c r="AA685" s="17">
        <v>0.17683798538303699</v>
      </c>
      <c r="AB685" s="17">
        <v>0.31338436375891798</v>
      </c>
      <c r="AC685" s="17">
        <v>0.28709233222028802</v>
      </c>
      <c r="AD685" s="17">
        <v>0.112863442086289</v>
      </c>
      <c r="AE685" s="17"/>
      <c r="AF685" s="17" t="s">
        <v>63</v>
      </c>
      <c r="AG685" s="17"/>
      <c r="AH685" s="17">
        <v>0.227724610165118</v>
      </c>
      <c r="AI685" s="17"/>
      <c r="AJ685" s="17">
        <v>0.23691012923017599</v>
      </c>
      <c r="AK685" s="17">
        <v>0.22972750720195501</v>
      </c>
      <c r="AL685" s="17">
        <v>0.25775974712259297</v>
      </c>
      <c r="AM685" s="17">
        <v>0.20967985373421399</v>
      </c>
      <c r="AN685" s="17">
        <v>0.13795237323517001</v>
      </c>
      <c r="AO685" s="17">
        <v>0.22951473605314099</v>
      </c>
      <c r="AP685" s="17">
        <v>0.144273573381096</v>
      </c>
      <c r="AQ685" s="17">
        <v>0.28753717960804698</v>
      </c>
    </row>
    <row r="686" spans="2:43" x14ac:dyDescent="0.35">
      <c r="B686" t="s">
        <v>302</v>
      </c>
      <c r="C686" s="17">
        <v>0.26064778528669003</v>
      </c>
      <c r="D686" s="17">
        <v>0.27212247458487698</v>
      </c>
      <c r="E686" s="17">
        <v>0.25034553785286201</v>
      </c>
      <c r="F686" s="17"/>
      <c r="G686" s="17">
        <v>0.23942470409564001</v>
      </c>
      <c r="H686" s="17">
        <v>0.22775852995831999</v>
      </c>
      <c r="I686" s="17">
        <v>0.25800956575842199</v>
      </c>
      <c r="J686" s="17">
        <v>0.25067780998746803</v>
      </c>
      <c r="K686" s="17">
        <v>0.28441135493435798</v>
      </c>
      <c r="L686" s="17">
        <v>0.28577471869750498</v>
      </c>
      <c r="M686" s="17"/>
      <c r="N686" s="17">
        <v>0.22365513551007801</v>
      </c>
      <c r="O686" s="17">
        <v>0.296354201428569</v>
      </c>
      <c r="P686" s="17">
        <v>0.25475648655705602</v>
      </c>
      <c r="Q686" s="17">
        <v>0.26368434934593898</v>
      </c>
      <c r="R686" s="17">
        <v>0.18759294566314799</v>
      </c>
      <c r="S686" s="17"/>
      <c r="T686" s="17">
        <v>0.26943548586341998</v>
      </c>
      <c r="U686" s="17">
        <v>0.256707182687613</v>
      </c>
      <c r="V686" s="17">
        <v>0.25717036463563298</v>
      </c>
      <c r="W686" s="17">
        <v>0.26437225090963601</v>
      </c>
      <c r="X686" s="17"/>
      <c r="Y686" s="17">
        <v>0.25097863712650997</v>
      </c>
      <c r="Z686" s="17">
        <v>0.228815024565551</v>
      </c>
      <c r="AA686" s="17">
        <v>0.29765067832113701</v>
      </c>
      <c r="AB686" s="17">
        <v>0.25668029760098499</v>
      </c>
      <c r="AC686" s="17">
        <v>0.210808272093955</v>
      </c>
      <c r="AD686" s="17">
        <v>0.26589059261654902</v>
      </c>
      <c r="AE686" s="17"/>
      <c r="AF686" s="17" t="s">
        <v>63</v>
      </c>
      <c r="AG686" s="17"/>
      <c r="AH686" s="17">
        <v>0.26264168673342903</v>
      </c>
      <c r="AI686" s="17"/>
      <c r="AJ686" s="17">
        <v>0.25649179556017498</v>
      </c>
      <c r="AK686" s="17">
        <v>0.25229180495529202</v>
      </c>
      <c r="AL686" s="17">
        <v>0.21354325699247101</v>
      </c>
      <c r="AM686" s="17">
        <v>0.34073233820056698</v>
      </c>
      <c r="AN686" s="17">
        <v>0.25160482150324898</v>
      </c>
      <c r="AO686" s="17">
        <v>0.21719141638004699</v>
      </c>
      <c r="AP686" s="17">
        <v>0.27774540505869399</v>
      </c>
      <c r="AQ686" s="17">
        <v>0.23474249094215899</v>
      </c>
    </row>
    <row r="687" spans="2:43" x14ac:dyDescent="0.35">
      <c r="B687" t="s">
        <v>303</v>
      </c>
      <c r="C687" s="17">
        <v>0.13172110083771099</v>
      </c>
      <c r="D687" s="17">
        <v>0.13160826646898999</v>
      </c>
      <c r="E687" s="17">
        <v>0.13243822967323701</v>
      </c>
      <c r="F687" s="17"/>
      <c r="G687" s="17">
        <v>0.181076415970997</v>
      </c>
      <c r="H687" s="17">
        <v>0.15867877302465899</v>
      </c>
      <c r="I687" s="17">
        <v>0.11423702028626</v>
      </c>
      <c r="J687" s="17">
        <v>0.11834853799608699</v>
      </c>
      <c r="K687" s="17">
        <v>8.6577610704656097E-2</v>
      </c>
      <c r="L687" s="17">
        <v>0.138953105558899</v>
      </c>
      <c r="M687" s="17"/>
      <c r="N687" s="17">
        <v>0.14026323880858099</v>
      </c>
      <c r="O687" s="17">
        <v>0.125758378467692</v>
      </c>
      <c r="P687" s="17">
        <v>0.10692767909185399</v>
      </c>
      <c r="Q687" s="17">
        <v>0.14372412125994399</v>
      </c>
      <c r="R687" s="17">
        <v>0.14065623277337</v>
      </c>
      <c r="S687" s="17"/>
      <c r="T687" s="17">
        <v>0.13938054645812401</v>
      </c>
      <c r="U687" s="17">
        <v>0.15215270691876001</v>
      </c>
      <c r="V687" s="17">
        <v>0.102846044046889</v>
      </c>
      <c r="W687" s="17">
        <v>0.146295356096418</v>
      </c>
      <c r="X687" s="17"/>
      <c r="Y687" s="17">
        <v>0.11492579838604</v>
      </c>
      <c r="Z687" s="17">
        <v>0.19462464583682201</v>
      </c>
      <c r="AA687" s="17">
        <v>0.13200276743676201</v>
      </c>
      <c r="AB687" s="17">
        <v>0.11316500065335799</v>
      </c>
      <c r="AC687" s="17">
        <v>0.171678042420747</v>
      </c>
      <c r="AD687" s="17">
        <v>0.114355080728336</v>
      </c>
      <c r="AE687" s="17"/>
      <c r="AF687" s="17" t="s">
        <v>63</v>
      </c>
      <c r="AG687" s="17"/>
      <c r="AH687" s="17">
        <v>0.13278656123793001</v>
      </c>
      <c r="AI687" s="17"/>
      <c r="AJ687" s="17">
        <v>0.118112629817321</v>
      </c>
      <c r="AK687" s="17">
        <v>0.138863578962379</v>
      </c>
      <c r="AL687" s="17">
        <v>0.12899845398770499</v>
      </c>
      <c r="AM687" s="17">
        <v>0.112510419289543</v>
      </c>
      <c r="AN687" s="17">
        <v>0.16987232710682501</v>
      </c>
      <c r="AO687" s="17">
        <v>0.166375918906179</v>
      </c>
      <c r="AP687" s="17">
        <v>0.17269596741992599</v>
      </c>
      <c r="AQ687" s="17">
        <v>8.4916071231504006E-2</v>
      </c>
    </row>
    <row r="688" spans="2:43" x14ac:dyDescent="0.35">
      <c r="B688" t="s">
        <v>304</v>
      </c>
      <c r="C688" s="17">
        <v>0.185685187308466</v>
      </c>
      <c r="D688" s="17">
        <v>0.15470454437905401</v>
      </c>
      <c r="E688" s="17">
        <v>0.21299318339365</v>
      </c>
      <c r="F688" s="17"/>
      <c r="G688" s="17">
        <v>0.171025573459028</v>
      </c>
      <c r="H688" s="17">
        <v>0.18624878947451201</v>
      </c>
      <c r="I688" s="17">
        <v>0.157027010486367</v>
      </c>
      <c r="J688" s="17">
        <v>0.22957694664801101</v>
      </c>
      <c r="K688" s="17">
        <v>0.182513864846648</v>
      </c>
      <c r="L688" s="17">
        <v>0.18326051785033401</v>
      </c>
      <c r="M688" s="17"/>
      <c r="N688" s="17">
        <v>0.19460373830234801</v>
      </c>
      <c r="O688" s="17">
        <v>0.193101593291612</v>
      </c>
      <c r="P688" s="17">
        <v>0.21132032938210099</v>
      </c>
      <c r="Q688" s="17">
        <v>0.17816192082714799</v>
      </c>
      <c r="R688" s="17">
        <v>0.16121993700311199</v>
      </c>
      <c r="S688" s="17"/>
      <c r="T688" s="17">
        <v>0.18938763659692801</v>
      </c>
      <c r="U688" s="17">
        <v>0.188044253902965</v>
      </c>
      <c r="V688" s="17">
        <v>0.17315581228160901</v>
      </c>
      <c r="W688" s="17">
        <v>0.16112130788422499</v>
      </c>
      <c r="X688" s="17"/>
      <c r="Y688" s="17">
        <v>0.18014544939250701</v>
      </c>
      <c r="Z688" s="17">
        <v>0.19925131363895601</v>
      </c>
      <c r="AA688" s="17">
        <v>0.204365963898512</v>
      </c>
      <c r="AB688" s="17">
        <v>0.192902902891811</v>
      </c>
      <c r="AC688" s="17">
        <v>9.9358470497108095E-2</v>
      </c>
      <c r="AD688" s="17">
        <v>0.275286242466727</v>
      </c>
      <c r="AE688" s="17"/>
      <c r="AF688" s="17" t="s">
        <v>63</v>
      </c>
      <c r="AG688" s="17"/>
      <c r="AH688" s="17">
        <v>0.183982061462729</v>
      </c>
      <c r="AI688" s="17"/>
      <c r="AJ688" s="17">
        <v>0.17009528508598401</v>
      </c>
      <c r="AK688" s="17">
        <v>0.19732131821853399</v>
      </c>
      <c r="AL688" s="17">
        <v>0.20706110549965501</v>
      </c>
      <c r="AM688" s="17">
        <v>0.179523113689429</v>
      </c>
      <c r="AN688" s="17">
        <v>0.15293315635381799</v>
      </c>
      <c r="AO688" s="17">
        <v>0.17183941414387</v>
      </c>
      <c r="AP688" s="17">
        <v>0.198017337739193</v>
      </c>
      <c r="AQ688" s="17">
        <v>0.192945892887014</v>
      </c>
    </row>
    <row r="689" spans="2:43" x14ac:dyDescent="0.35">
      <c r="B689" t="s">
        <v>60</v>
      </c>
      <c r="C689" s="17">
        <v>0.103794846329595</v>
      </c>
      <c r="D689" s="17">
        <v>9.4962828406133196E-2</v>
      </c>
      <c r="E689" s="17">
        <v>0.113120476782507</v>
      </c>
      <c r="F689" s="17"/>
      <c r="G689" s="17">
        <v>7.3998052684521906E-2</v>
      </c>
      <c r="H689" s="17">
        <v>6.8804353345250105E-2</v>
      </c>
      <c r="I689" s="17">
        <v>6.3080371084940495E-2</v>
      </c>
      <c r="J689" s="17">
        <v>0.12017205414493</v>
      </c>
      <c r="K689" s="17">
        <v>0.112418721403215</v>
      </c>
      <c r="L689" s="17">
        <v>0.14958069204104499</v>
      </c>
      <c r="M689" s="17"/>
      <c r="N689" s="17">
        <v>0.18714101523030799</v>
      </c>
      <c r="O689" s="17">
        <v>7.6896376112692996E-2</v>
      </c>
      <c r="P689" s="17">
        <v>0.122446696988755</v>
      </c>
      <c r="Q689" s="17">
        <v>0.10539039528687</v>
      </c>
      <c r="R689" s="17">
        <v>0.120684542027151</v>
      </c>
      <c r="S689" s="17"/>
      <c r="T689" s="17">
        <v>0.124827571690278</v>
      </c>
      <c r="U689" s="17">
        <v>9.8479311938886802E-2</v>
      </c>
      <c r="V689" s="17">
        <v>7.7910535095521594E-2</v>
      </c>
      <c r="W689" s="17">
        <v>0.107516201612617</v>
      </c>
      <c r="X689" s="17"/>
      <c r="Y689" s="17">
        <v>7.4274001129889494E-2</v>
      </c>
      <c r="Z689" s="17">
        <v>0.10474595443195001</v>
      </c>
      <c r="AA689" s="17">
        <v>0.14073015435327799</v>
      </c>
      <c r="AB689" s="17">
        <v>6.92558350297105E-2</v>
      </c>
      <c r="AC689" s="17">
        <v>0.12746408145650101</v>
      </c>
      <c r="AD689" s="17">
        <v>0.231604642102099</v>
      </c>
      <c r="AE689" s="17"/>
      <c r="AF689" s="17" t="s">
        <v>63</v>
      </c>
      <c r="AG689" s="17"/>
      <c r="AH689" s="17">
        <v>9.7495034604822298E-2</v>
      </c>
      <c r="AI689" s="17"/>
      <c r="AJ689" s="17">
        <v>0.11472795555763</v>
      </c>
      <c r="AK689" s="17">
        <v>7.7559654781352502E-2</v>
      </c>
      <c r="AL689" s="17">
        <v>0.110070365414045</v>
      </c>
      <c r="AM689" s="17">
        <v>8.0095159275288499E-2</v>
      </c>
      <c r="AN689" s="17">
        <v>0.15537391025650599</v>
      </c>
      <c r="AO689" s="17">
        <v>9.6201756203269304E-2</v>
      </c>
      <c r="AP689" s="17">
        <v>0.123885130494815</v>
      </c>
      <c r="AQ689" s="17">
        <v>0.15965949975777899</v>
      </c>
    </row>
    <row r="690" spans="2:43" x14ac:dyDescent="0.35">
      <c r="B690" t="s">
        <v>305</v>
      </c>
      <c r="C690" s="17">
        <v>0.31815108023753802</v>
      </c>
      <c r="D690" s="17">
        <v>0.346601886160946</v>
      </c>
      <c r="E690" s="17">
        <v>0.291102572297744</v>
      </c>
      <c r="F690" s="17"/>
      <c r="G690" s="17">
        <v>0.33447525378981402</v>
      </c>
      <c r="H690" s="17">
        <v>0.358509554197258</v>
      </c>
      <c r="I690" s="17">
        <v>0.40764603238401098</v>
      </c>
      <c r="J690" s="17">
        <v>0.28122465122350399</v>
      </c>
      <c r="K690" s="17">
        <v>0.33407844811112197</v>
      </c>
      <c r="L690" s="17">
        <v>0.24243096585221599</v>
      </c>
      <c r="M690" s="17"/>
      <c r="N690" s="17">
        <v>0.254336872148684</v>
      </c>
      <c r="O690" s="17">
        <v>0.30788945069943502</v>
      </c>
      <c r="P690" s="17">
        <v>0.30454880798023398</v>
      </c>
      <c r="Q690" s="17">
        <v>0.30903921328009898</v>
      </c>
      <c r="R690" s="17">
        <v>0.38984634253321998</v>
      </c>
      <c r="S690" s="17"/>
      <c r="T690" s="17">
        <v>0.27696875939124999</v>
      </c>
      <c r="U690" s="17">
        <v>0.304616544551776</v>
      </c>
      <c r="V690" s="17">
        <v>0.38891724394034699</v>
      </c>
      <c r="W690" s="17">
        <v>0.32069488349710401</v>
      </c>
      <c r="X690" s="17"/>
      <c r="Y690" s="17">
        <v>0.37967611396505302</v>
      </c>
      <c r="Z690" s="17">
        <v>0.272563061526721</v>
      </c>
      <c r="AA690" s="17">
        <v>0.225250435990311</v>
      </c>
      <c r="AB690" s="17">
        <v>0.36799596382413602</v>
      </c>
      <c r="AC690" s="17">
        <v>0.39069113353168999</v>
      </c>
      <c r="AD690" s="17">
        <v>0.112863442086289</v>
      </c>
      <c r="AE690" s="17"/>
      <c r="AF690" s="17" t="s">
        <v>63</v>
      </c>
      <c r="AG690" s="17"/>
      <c r="AH690" s="17">
        <v>0.32309465596108899</v>
      </c>
      <c r="AI690" s="17"/>
      <c r="AJ690" s="17">
        <v>0.34057233397888997</v>
      </c>
      <c r="AK690" s="17">
        <v>0.33396364308244197</v>
      </c>
      <c r="AL690" s="17">
        <v>0.34032681810612297</v>
      </c>
      <c r="AM690" s="17">
        <v>0.28713896954517198</v>
      </c>
      <c r="AN690" s="17">
        <v>0.27021578477960201</v>
      </c>
      <c r="AO690" s="17">
        <v>0.34839149436663502</v>
      </c>
      <c r="AP690" s="17">
        <v>0.22765615928737101</v>
      </c>
      <c r="AQ690" s="17">
        <v>0.32773604518154298</v>
      </c>
    </row>
    <row r="691" spans="2:43" x14ac:dyDescent="0.35">
      <c r="B691" t="s">
        <v>306</v>
      </c>
      <c r="C691" s="17">
        <v>0.317406288146177</v>
      </c>
      <c r="D691" s="17">
        <v>0.286312810848044</v>
      </c>
      <c r="E691" s="17">
        <v>0.34543141306688702</v>
      </c>
      <c r="F691" s="17"/>
      <c r="G691" s="17">
        <v>0.35210198943002402</v>
      </c>
      <c r="H691" s="17">
        <v>0.344927562499172</v>
      </c>
      <c r="I691" s="17">
        <v>0.27126403077262701</v>
      </c>
      <c r="J691" s="17">
        <v>0.347925484644098</v>
      </c>
      <c r="K691" s="17">
        <v>0.26909147555130503</v>
      </c>
      <c r="L691" s="17">
        <v>0.32221362340923398</v>
      </c>
      <c r="M691" s="17"/>
      <c r="N691" s="17">
        <v>0.334866977110929</v>
      </c>
      <c r="O691" s="17">
        <v>0.31885997175930297</v>
      </c>
      <c r="P691" s="17">
        <v>0.31824800847395501</v>
      </c>
      <c r="Q691" s="17">
        <v>0.32188604208709298</v>
      </c>
      <c r="R691" s="17">
        <v>0.30187616977648202</v>
      </c>
      <c r="S691" s="17"/>
      <c r="T691" s="17">
        <v>0.32876818305505201</v>
      </c>
      <c r="U691" s="17">
        <v>0.34019696082172501</v>
      </c>
      <c r="V691" s="17">
        <v>0.276001856328498</v>
      </c>
      <c r="W691" s="17">
        <v>0.30741666398064299</v>
      </c>
      <c r="X691" s="17"/>
      <c r="Y691" s="17">
        <v>0.29507124777854699</v>
      </c>
      <c r="Z691" s="17">
        <v>0.39387595947577803</v>
      </c>
      <c r="AA691" s="17">
        <v>0.33636873133527501</v>
      </c>
      <c r="AB691" s="17">
        <v>0.306067903545168</v>
      </c>
      <c r="AC691" s="17">
        <v>0.27103651291785502</v>
      </c>
      <c r="AD691" s="17">
        <v>0.38964132319506301</v>
      </c>
      <c r="AE691" s="17"/>
      <c r="AF691" s="17" t="s">
        <v>63</v>
      </c>
      <c r="AG691" s="17"/>
      <c r="AH691" s="17">
        <v>0.31676862270065897</v>
      </c>
      <c r="AI691" s="17"/>
      <c r="AJ691" s="17">
        <v>0.288207914903305</v>
      </c>
      <c r="AK691" s="17">
        <v>0.33618489718091299</v>
      </c>
      <c r="AL691" s="17">
        <v>0.33605955948735999</v>
      </c>
      <c r="AM691" s="17">
        <v>0.292033532978972</v>
      </c>
      <c r="AN691" s="17">
        <v>0.32280548346064297</v>
      </c>
      <c r="AO691" s="17">
        <v>0.33821533305004903</v>
      </c>
      <c r="AP691" s="17">
        <v>0.37071330515911899</v>
      </c>
      <c r="AQ691" s="17">
        <v>0.27786196411851799</v>
      </c>
    </row>
    <row r="692" spans="2:43" x14ac:dyDescent="0.35">
      <c r="B692" t="s">
        <v>242</v>
      </c>
      <c r="C692" s="17">
        <v>7.4479209136135704E-4</v>
      </c>
      <c r="D692" s="17">
        <v>6.0289075312901799E-2</v>
      </c>
      <c r="E692" s="17">
        <v>-5.4328840769142898E-2</v>
      </c>
      <c r="F692" s="17"/>
      <c r="G692" s="17">
        <v>-1.7626735640210701E-2</v>
      </c>
      <c r="H692" s="17">
        <v>1.3581991698086901E-2</v>
      </c>
      <c r="I692" s="17">
        <v>0.136382001611383</v>
      </c>
      <c r="J692" s="17">
        <v>-6.6700833420594102E-2</v>
      </c>
      <c r="K692" s="17">
        <v>6.4986972559817294E-2</v>
      </c>
      <c r="L692" s="17">
        <v>-7.97826575570178E-2</v>
      </c>
      <c r="M692" s="17"/>
      <c r="N692" s="17">
        <v>-8.0530104962245205E-2</v>
      </c>
      <c r="O692" s="17">
        <v>-1.09705210598686E-2</v>
      </c>
      <c r="P692" s="17">
        <v>-1.36992004937204E-2</v>
      </c>
      <c r="Q692" s="17">
        <v>-1.28468288069942E-2</v>
      </c>
      <c r="R692" s="17">
        <v>8.7970172756738005E-2</v>
      </c>
      <c r="S692" s="17"/>
      <c r="T692" s="17">
        <v>-5.1799423663801497E-2</v>
      </c>
      <c r="U692" s="17">
        <v>-3.5580416269949101E-2</v>
      </c>
      <c r="V692" s="17">
        <v>0.11291538761184899</v>
      </c>
      <c r="W692" s="17">
        <v>1.3278219516461199E-2</v>
      </c>
      <c r="X692" s="17"/>
      <c r="Y692" s="17">
        <v>8.4604866186505701E-2</v>
      </c>
      <c r="Z692" s="17">
        <v>-0.121312897949057</v>
      </c>
      <c r="AA692" s="17">
        <v>-0.11111829534496299</v>
      </c>
      <c r="AB692" s="17">
        <v>6.1928060278968002E-2</v>
      </c>
      <c r="AC692" s="17">
        <v>0.119654620613835</v>
      </c>
      <c r="AD692" s="17">
        <v>-0.27677788110877299</v>
      </c>
      <c r="AE692" s="17"/>
      <c r="AF692" s="17" t="s">
        <v>63</v>
      </c>
      <c r="AG692" s="17"/>
      <c r="AH692" s="17">
        <v>6.32603326042952E-3</v>
      </c>
      <c r="AI692" s="17"/>
      <c r="AJ692" s="17">
        <v>5.2364419075585499E-2</v>
      </c>
      <c r="AK692" s="17">
        <v>-2.2212540984704598E-3</v>
      </c>
      <c r="AL692" s="17">
        <v>4.2672586187629301E-3</v>
      </c>
      <c r="AM692" s="17">
        <v>-4.8945634338001297E-3</v>
      </c>
      <c r="AN692" s="17">
        <v>-5.2589698681041699E-2</v>
      </c>
      <c r="AO692" s="17">
        <v>1.01761613165869E-2</v>
      </c>
      <c r="AP692" s="17">
        <v>-0.143057145871748</v>
      </c>
      <c r="AQ692" s="17">
        <v>4.9874081063024801E-2</v>
      </c>
    </row>
    <row r="693" spans="2:43" x14ac:dyDescent="0.35">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row>
    <row r="694" spans="2:43" x14ac:dyDescent="0.35">
      <c r="B694" s="6" t="s">
        <v>312</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row>
    <row r="695" spans="2:43" x14ac:dyDescent="0.35">
      <c r="B695" s="24" t="s">
        <v>65</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row>
    <row r="696" spans="2:43" x14ac:dyDescent="0.35">
      <c r="B696" t="s">
        <v>300</v>
      </c>
      <c r="C696" s="17">
        <v>0.38324248202925698</v>
      </c>
      <c r="D696" s="17">
        <v>0.42835628529152198</v>
      </c>
      <c r="E696" s="17">
        <v>0.33979625612407999</v>
      </c>
      <c r="F696" s="17"/>
      <c r="G696" s="17">
        <v>0.31579467484747098</v>
      </c>
      <c r="H696" s="17">
        <v>0.39978407043787101</v>
      </c>
      <c r="I696" s="17">
        <v>0.40747441760899999</v>
      </c>
      <c r="J696" s="17">
        <v>0.35968884543409901</v>
      </c>
      <c r="K696" s="17">
        <v>0.418422454065975</v>
      </c>
      <c r="L696" s="17">
        <v>0.377617841291158</v>
      </c>
      <c r="M696" s="17"/>
      <c r="N696" s="17">
        <v>0.20486589264930699</v>
      </c>
      <c r="O696" s="17">
        <v>0.36226651611687</v>
      </c>
      <c r="P696" s="17">
        <v>0.40600665413176001</v>
      </c>
      <c r="Q696" s="17">
        <v>0.41689528870673298</v>
      </c>
      <c r="R696" s="17">
        <v>0.386550343709195</v>
      </c>
      <c r="S696" s="17"/>
      <c r="T696" s="17">
        <v>0.33927988719779201</v>
      </c>
      <c r="U696" s="17">
        <v>0.39670481980840799</v>
      </c>
      <c r="V696" s="17">
        <v>0.46328935795612802</v>
      </c>
      <c r="W696" s="17">
        <v>0.35773637480871401</v>
      </c>
      <c r="X696" s="17"/>
      <c r="Y696" s="17">
        <v>0.40401313325448501</v>
      </c>
      <c r="Z696" s="17">
        <v>0.30506223520811498</v>
      </c>
      <c r="AA696" s="17">
        <v>0.37763951453667399</v>
      </c>
      <c r="AB696" s="17">
        <v>0.4288150560888</v>
      </c>
      <c r="AC696" s="17">
        <v>0.37501208422932703</v>
      </c>
      <c r="AD696" s="17">
        <v>0.34061340871932999</v>
      </c>
      <c r="AE696" s="17"/>
      <c r="AF696" s="17" t="s">
        <v>63</v>
      </c>
      <c r="AG696" s="17"/>
      <c r="AH696" s="17">
        <v>0.39287442286669799</v>
      </c>
      <c r="AI696" s="17"/>
      <c r="AJ696" s="17">
        <v>0.39501012222915999</v>
      </c>
      <c r="AK696" s="17">
        <v>0.37775761141889402</v>
      </c>
      <c r="AL696" s="17">
        <v>0.384519856902585</v>
      </c>
      <c r="AM696" s="17">
        <v>0.44764561637780498</v>
      </c>
      <c r="AN696" s="17">
        <v>0.38011405584914798</v>
      </c>
      <c r="AO696" s="17">
        <v>0.33248408401806501</v>
      </c>
      <c r="AP696" s="17">
        <v>0.285678280521376</v>
      </c>
      <c r="AQ696" s="17">
        <v>0.38208738616138899</v>
      </c>
    </row>
    <row r="697" spans="2:43" x14ac:dyDescent="0.35">
      <c r="B697" t="s">
        <v>301</v>
      </c>
      <c r="C697" s="17">
        <v>0.30903880353200203</v>
      </c>
      <c r="D697" s="17">
        <v>0.30764702250227799</v>
      </c>
      <c r="E697" s="17">
        <v>0.31185060366843598</v>
      </c>
      <c r="F697" s="17"/>
      <c r="G697" s="17">
        <v>0.299959143787842</v>
      </c>
      <c r="H697" s="17">
        <v>0.27795731595147199</v>
      </c>
      <c r="I697" s="17">
        <v>0.28399371335289503</v>
      </c>
      <c r="J697" s="17">
        <v>0.30053487600219397</v>
      </c>
      <c r="K697" s="17">
        <v>0.31153040304709201</v>
      </c>
      <c r="L697" s="17">
        <v>0.35335544703729799</v>
      </c>
      <c r="M697" s="17"/>
      <c r="N697" s="17">
        <v>0.362416143497581</v>
      </c>
      <c r="O697" s="17">
        <v>0.29515538114268502</v>
      </c>
      <c r="P697" s="17">
        <v>0.27532967700537297</v>
      </c>
      <c r="Q697" s="17">
        <v>0.32552034352199899</v>
      </c>
      <c r="R697" s="17">
        <v>0.32448715888948798</v>
      </c>
      <c r="S697" s="17"/>
      <c r="T697" s="17">
        <v>0.30543335403701599</v>
      </c>
      <c r="U697" s="17">
        <v>0.28628814272501701</v>
      </c>
      <c r="V697" s="17">
        <v>0.28780762655509701</v>
      </c>
      <c r="W697" s="17">
        <v>0.33181279441036698</v>
      </c>
      <c r="X697" s="17"/>
      <c r="Y697" s="17">
        <v>0.28417709783001499</v>
      </c>
      <c r="Z697" s="17">
        <v>0.348294314832157</v>
      </c>
      <c r="AA697" s="17">
        <v>0.32672199411657799</v>
      </c>
      <c r="AB697" s="17">
        <v>0.26642353055731</v>
      </c>
      <c r="AC697" s="17">
        <v>0.40020482296942</v>
      </c>
      <c r="AD697" s="17">
        <v>0.16039455557618101</v>
      </c>
      <c r="AE697" s="17"/>
      <c r="AF697" s="17" t="s">
        <v>63</v>
      </c>
      <c r="AG697" s="17"/>
      <c r="AH697" s="17">
        <v>0.30453489787209098</v>
      </c>
      <c r="AI697" s="17"/>
      <c r="AJ697" s="17">
        <v>0.33655442629750698</v>
      </c>
      <c r="AK697" s="17">
        <v>0.317133072625009</v>
      </c>
      <c r="AL697" s="17">
        <v>0.28335315766588498</v>
      </c>
      <c r="AM697" s="17">
        <v>0.28702436869633202</v>
      </c>
      <c r="AN697" s="17">
        <v>0.25523443165302701</v>
      </c>
      <c r="AO697" s="17">
        <v>0.348957261491121</v>
      </c>
      <c r="AP697" s="17">
        <v>0.33610927266462598</v>
      </c>
      <c r="AQ697" s="17">
        <v>0.23049777420053</v>
      </c>
    </row>
    <row r="698" spans="2:43" x14ac:dyDescent="0.35">
      <c r="B698" t="s">
        <v>302</v>
      </c>
      <c r="C698" s="17">
        <v>0.14696100656493599</v>
      </c>
      <c r="D698" s="17">
        <v>0.12275978251757499</v>
      </c>
      <c r="E698" s="17">
        <v>0.170394425582091</v>
      </c>
      <c r="F698" s="17"/>
      <c r="G698" s="17">
        <v>0.234492331856545</v>
      </c>
      <c r="H698" s="17">
        <v>0.149605723810567</v>
      </c>
      <c r="I698" s="17">
        <v>0.15782473219586901</v>
      </c>
      <c r="J698" s="17">
        <v>0.12057227442703899</v>
      </c>
      <c r="K698" s="17">
        <v>0.13487784213208201</v>
      </c>
      <c r="L698" s="17">
        <v>0.12757928050342501</v>
      </c>
      <c r="M698" s="17"/>
      <c r="N698" s="17">
        <v>0.141855104822108</v>
      </c>
      <c r="O698" s="17">
        <v>0.17124928653275001</v>
      </c>
      <c r="P698" s="17">
        <v>0.126821280801446</v>
      </c>
      <c r="Q698" s="17">
        <v>0.118531031300389</v>
      </c>
      <c r="R698" s="17">
        <v>0.16685964934150699</v>
      </c>
      <c r="S698" s="17"/>
      <c r="T698" s="17">
        <v>0.16605735494496399</v>
      </c>
      <c r="U698" s="17">
        <v>0.13747629851669199</v>
      </c>
      <c r="V698" s="17">
        <v>0.11948078289092701</v>
      </c>
      <c r="W698" s="17">
        <v>0.17507448324597399</v>
      </c>
      <c r="X698" s="17"/>
      <c r="Y698" s="17">
        <v>0.151830397408171</v>
      </c>
      <c r="Z698" s="17">
        <v>0.17142506708545399</v>
      </c>
      <c r="AA698" s="17">
        <v>0.14962578388551501</v>
      </c>
      <c r="AB698" s="17">
        <v>0.15468508543321299</v>
      </c>
      <c r="AC698" s="17">
        <v>8.7472983631638704E-2</v>
      </c>
      <c r="AD698" s="17">
        <v>0.114910167504425</v>
      </c>
      <c r="AE698" s="17"/>
      <c r="AF698" s="17" t="s">
        <v>63</v>
      </c>
      <c r="AG698" s="17"/>
      <c r="AH698" s="17">
        <v>0.14440418561106899</v>
      </c>
      <c r="AI698" s="17"/>
      <c r="AJ698" s="17">
        <v>0.14170834163009</v>
      </c>
      <c r="AK698" s="17">
        <v>0.16002889213438101</v>
      </c>
      <c r="AL698" s="17">
        <v>0.13943390742882</v>
      </c>
      <c r="AM698" s="17">
        <v>0.119701527774348</v>
      </c>
      <c r="AN698" s="17">
        <v>8.96628448651038E-2</v>
      </c>
      <c r="AO698" s="17">
        <v>0.115826895280097</v>
      </c>
      <c r="AP698" s="17">
        <v>0.16719342543632701</v>
      </c>
      <c r="AQ698" s="17">
        <v>0.28847680509210599</v>
      </c>
    </row>
    <row r="699" spans="2:43" x14ac:dyDescent="0.35">
      <c r="B699" t="s">
        <v>303</v>
      </c>
      <c r="C699" s="17">
        <v>4.3319980325280602E-2</v>
      </c>
      <c r="D699" s="17">
        <v>4.1083458695057397E-2</v>
      </c>
      <c r="E699" s="17">
        <v>4.5759626130488597E-2</v>
      </c>
      <c r="F699" s="17"/>
      <c r="G699" s="17">
        <v>5.3836855536991197E-2</v>
      </c>
      <c r="H699" s="17">
        <v>4.1302191401247398E-2</v>
      </c>
      <c r="I699" s="17">
        <v>2.94801662383114E-2</v>
      </c>
      <c r="J699" s="17">
        <v>8.8780760212473595E-2</v>
      </c>
      <c r="K699" s="17">
        <v>1.5389125495410799E-2</v>
      </c>
      <c r="L699" s="17">
        <v>3.6960257182865802E-2</v>
      </c>
      <c r="M699" s="17"/>
      <c r="N699" s="17">
        <v>0.10469161281899</v>
      </c>
      <c r="O699" s="17">
        <v>4.8835306440989899E-2</v>
      </c>
      <c r="P699" s="17">
        <v>3.3408661397628901E-2</v>
      </c>
      <c r="Q699" s="17">
        <v>2.80246884427395E-2</v>
      </c>
      <c r="R699" s="17">
        <v>5.4284979645269398E-2</v>
      </c>
      <c r="S699" s="17"/>
      <c r="T699" s="17">
        <v>4.4556287193362201E-2</v>
      </c>
      <c r="U699" s="17">
        <v>4.5261450221511797E-2</v>
      </c>
      <c r="V699" s="17">
        <v>2.6121491433525299E-2</v>
      </c>
      <c r="W699" s="17">
        <v>5.9908607859102403E-2</v>
      </c>
      <c r="X699" s="17"/>
      <c r="Y699" s="17">
        <v>5.1293609439303098E-2</v>
      </c>
      <c r="Z699" s="17">
        <v>1.7716460779095802E-2</v>
      </c>
      <c r="AA699" s="17">
        <v>3.6897528639260699E-2</v>
      </c>
      <c r="AB699" s="17">
        <v>2.38728041046701E-2</v>
      </c>
      <c r="AC699" s="17">
        <v>2.52692522301497E-2</v>
      </c>
      <c r="AD699" s="17">
        <v>0.19413203857625499</v>
      </c>
      <c r="AE699" s="17"/>
      <c r="AF699" s="17" t="s">
        <v>63</v>
      </c>
      <c r="AG699" s="17"/>
      <c r="AH699" s="17">
        <v>4.46213831362594E-2</v>
      </c>
      <c r="AI699" s="17"/>
      <c r="AJ699" s="17">
        <v>4.5089681118808997E-2</v>
      </c>
      <c r="AK699" s="17">
        <v>5.3010715921855599E-2</v>
      </c>
      <c r="AL699" s="17">
        <v>5.3574633081182502E-2</v>
      </c>
      <c r="AM699" s="17">
        <v>3.6098137312511901E-2</v>
      </c>
      <c r="AN699" s="17">
        <v>4.7384418557008402E-2</v>
      </c>
      <c r="AO699" s="17">
        <v>2.14395783241252E-2</v>
      </c>
      <c r="AP699" s="17">
        <v>3.2609216807650498E-2</v>
      </c>
      <c r="AQ699" s="17">
        <v>4.1313688127822899E-2</v>
      </c>
    </row>
    <row r="700" spans="2:43" x14ac:dyDescent="0.35">
      <c r="B700" t="s">
        <v>304</v>
      </c>
      <c r="C700" s="17">
        <v>5.8108062994119601E-2</v>
      </c>
      <c r="D700" s="17">
        <v>5.5203977148478897E-2</v>
      </c>
      <c r="E700" s="17">
        <v>5.8188473103865303E-2</v>
      </c>
      <c r="F700" s="17"/>
      <c r="G700" s="17">
        <v>6.89496657904137E-2</v>
      </c>
      <c r="H700" s="17">
        <v>6.2635287711947693E-2</v>
      </c>
      <c r="I700" s="17">
        <v>5.9829665552902499E-2</v>
      </c>
      <c r="J700" s="17">
        <v>7.0629907119912794E-2</v>
      </c>
      <c r="K700" s="17">
        <v>5.30187062412045E-2</v>
      </c>
      <c r="L700" s="17">
        <v>4.4825890370083901E-2</v>
      </c>
      <c r="M700" s="17"/>
      <c r="N700" s="17">
        <v>0.108081284991572</v>
      </c>
      <c r="O700" s="17">
        <v>5.5584877706251097E-2</v>
      </c>
      <c r="P700" s="17">
        <v>8.9701429435390195E-2</v>
      </c>
      <c r="Q700" s="17">
        <v>5.8883096550488102E-2</v>
      </c>
      <c r="R700" s="17">
        <v>2.3807696142424999E-2</v>
      </c>
      <c r="S700" s="17"/>
      <c r="T700" s="17">
        <v>6.5050642275501294E-2</v>
      </c>
      <c r="U700" s="17">
        <v>6.83034345796181E-2</v>
      </c>
      <c r="V700" s="17">
        <v>5.6325585214967298E-2</v>
      </c>
      <c r="W700" s="17">
        <v>4.3739974648183903E-2</v>
      </c>
      <c r="X700" s="17"/>
      <c r="Y700" s="17">
        <v>6.3005136432034495E-2</v>
      </c>
      <c r="Z700" s="17">
        <v>7.9784283660788893E-2</v>
      </c>
      <c r="AA700" s="17">
        <v>4.7140815136733002E-2</v>
      </c>
      <c r="AB700" s="17">
        <v>9.3706695825191602E-2</v>
      </c>
      <c r="AC700" s="17">
        <v>2.1912375541537101E-2</v>
      </c>
      <c r="AD700" s="17">
        <v>3.5468211852815998E-2</v>
      </c>
      <c r="AE700" s="17"/>
      <c r="AF700" s="17" t="s">
        <v>63</v>
      </c>
      <c r="AG700" s="17"/>
      <c r="AH700" s="17">
        <v>5.76235071136907E-2</v>
      </c>
      <c r="AI700" s="17"/>
      <c r="AJ700" s="17">
        <v>2.72214520840048E-2</v>
      </c>
      <c r="AK700" s="17">
        <v>5.3573993004735899E-2</v>
      </c>
      <c r="AL700" s="17">
        <v>6.4027285404225698E-2</v>
      </c>
      <c r="AM700" s="17">
        <v>6.31452147473862E-2</v>
      </c>
      <c r="AN700" s="17">
        <v>0.110646552302319</v>
      </c>
      <c r="AO700" s="17">
        <v>8.4870508819213597E-2</v>
      </c>
      <c r="AP700" s="17">
        <v>0.11845812794445899</v>
      </c>
      <c r="AQ700" s="17">
        <v>0</v>
      </c>
    </row>
    <row r="701" spans="2:43" x14ac:dyDescent="0.35">
      <c r="B701" t="s">
        <v>60</v>
      </c>
      <c r="C701" s="17">
        <v>5.93296645544059E-2</v>
      </c>
      <c r="D701" s="17">
        <v>4.4949473845088801E-2</v>
      </c>
      <c r="E701" s="17">
        <v>7.4010615391038995E-2</v>
      </c>
      <c r="F701" s="17"/>
      <c r="G701" s="17">
        <v>2.69673281807369E-2</v>
      </c>
      <c r="H701" s="17">
        <v>6.8715410686895503E-2</v>
      </c>
      <c r="I701" s="17">
        <v>6.13973050510217E-2</v>
      </c>
      <c r="J701" s="17">
        <v>5.9793336804282199E-2</v>
      </c>
      <c r="K701" s="17">
        <v>6.6761469018235806E-2</v>
      </c>
      <c r="L701" s="17">
        <v>5.96612836151693E-2</v>
      </c>
      <c r="M701" s="17"/>
      <c r="N701" s="17">
        <v>7.8089961220443094E-2</v>
      </c>
      <c r="O701" s="17">
        <v>6.6908632060454498E-2</v>
      </c>
      <c r="P701" s="17">
        <v>6.8732297228401601E-2</v>
      </c>
      <c r="Q701" s="17">
        <v>5.2145551477651701E-2</v>
      </c>
      <c r="R701" s="17">
        <v>4.4010172272116101E-2</v>
      </c>
      <c r="S701" s="17"/>
      <c r="T701" s="17">
        <v>7.9622474351363895E-2</v>
      </c>
      <c r="U701" s="17">
        <v>6.5965854148753597E-2</v>
      </c>
      <c r="V701" s="17">
        <v>4.6975155949354898E-2</v>
      </c>
      <c r="W701" s="17">
        <v>3.1727765027658797E-2</v>
      </c>
      <c r="X701" s="17"/>
      <c r="Y701" s="17">
        <v>4.5680625635991401E-2</v>
      </c>
      <c r="Z701" s="17">
        <v>7.7717638434389599E-2</v>
      </c>
      <c r="AA701" s="17">
        <v>6.1974363685238697E-2</v>
      </c>
      <c r="AB701" s="17">
        <v>3.2496827990815401E-2</v>
      </c>
      <c r="AC701" s="17">
        <v>9.0128481397927104E-2</v>
      </c>
      <c r="AD701" s="17">
        <v>0.15448161777099201</v>
      </c>
      <c r="AE701" s="17"/>
      <c r="AF701" s="17" t="s">
        <v>63</v>
      </c>
      <c r="AG701" s="17"/>
      <c r="AH701" s="17">
        <v>5.5941603400191102E-2</v>
      </c>
      <c r="AI701" s="17"/>
      <c r="AJ701" s="17">
        <v>5.4415976640428403E-2</v>
      </c>
      <c r="AK701" s="17">
        <v>3.8495714895125599E-2</v>
      </c>
      <c r="AL701" s="17">
        <v>7.5091159517301803E-2</v>
      </c>
      <c r="AM701" s="17">
        <v>4.6385135091617999E-2</v>
      </c>
      <c r="AN701" s="17">
        <v>0.116957696773395</v>
      </c>
      <c r="AO701" s="17">
        <v>9.64216720673787E-2</v>
      </c>
      <c r="AP701" s="17">
        <v>5.9951676625562098E-2</v>
      </c>
      <c r="AQ701" s="17">
        <v>5.7624346418151097E-2</v>
      </c>
    </row>
    <row r="702" spans="2:43" x14ac:dyDescent="0.35">
      <c r="B702" t="s">
        <v>305</v>
      </c>
      <c r="C702" s="17">
        <v>0.69228128556125801</v>
      </c>
      <c r="D702" s="17">
        <v>0.73600330779379997</v>
      </c>
      <c r="E702" s="17">
        <v>0.65164685979251702</v>
      </c>
      <c r="F702" s="17"/>
      <c r="G702" s="17">
        <v>0.61575381863531298</v>
      </c>
      <c r="H702" s="17">
        <v>0.677741386389343</v>
      </c>
      <c r="I702" s="17">
        <v>0.69146813096189497</v>
      </c>
      <c r="J702" s="17">
        <v>0.66022372143629304</v>
      </c>
      <c r="K702" s="17">
        <v>0.72995285711306701</v>
      </c>
      <c r="L702" s="17">
        <v>0.73097328832845598</v>
      </c>
      <c r="M702" s="17"/>
      <c r="N702" s="17">
        <v>0.56728203614688799</v>
      </c>
      <c r="O702" s="17">
        <v>0.65742189725955502</v>
      </c>
      <c r="P702" s="17">
        <v>0.68133633113713299</v>
      </c>
      <c r="Q702" s="17">
        <v>0.74241563222873197</v>
      </c>
      <c r="R702" s="17">
        <v>0.71103750259868304</v>
      </c>
      <c r="S702" s="17"/>
      <c r="T702" s="17">
        <v>0.644713241234809</v>
      </c>
      <c r="U702" s="17">
        <v>0.68299296253342401</v>
      </c>
      <c r="V702" s="17">
        <v>0.75109698451122497</v>
      </c>
      <c r="W702" s="17">
        <v>0.68954916921908105</v>
      </c>
      <c r="X702" s="17"/>
      <c r="Y702" s="17">
        <v>0.68819023108449995</v>
      </c>
      <c r="Z702" s="17">
        <v>0.65335655004027204</v>
      </c>
      <c r="AA702" s="17">
        <v>0.70436150865325198</v>
      </c>
      <c r="AB702" s="17">
        <v>0.69523858664611005</v>
      </c>
      <c r="AC702" s="17">
        <v>0.77521690719874703</v>
      </c>
      <c r="AD702" s="17">
        <v>0.50100796429551198</v>
      </c>
      <c r="AE702" s="17"/>
      <c r="AF702" s="17" t="s">
        <v>63</v>
      </c>
      <c r="AG702" s="17"/>
      <c r="AH702" s="17">
        <v>0.69740932073879003</v>
      </c>
      <c r="AI702" s="17"/>
      <c r="AJ702" s="17">
        <v>0.73156454852666797</v>
      </c>
      <c r="AK702" s="17">
        <v>0.69489068404390197</v>
      </c>
      <c r="AL702" s="17">
        <v>0.66787301456847004</v>
      </c>
      <c r="AM702" s="17">
        <v>0.73466998507413594</v>
      </c>
      <c r="AN702" s="17">
        <v>0.63534848750217399</v>
      </c>
      <c r="AO702" s="17">
        <v>0.681441345509186</v>
      </c>
      <c r="AP702" s="17">
        <v>0.62178755318600099</v>
      </c>
      <c r="AQ702" s="17">
        <v>0.61258516036192001</v>
      </c>
    </row>
    <row r="703" spans="2:43" x14ac:dyDescent="0.35">
      <c r="B703" t="s">
        <v>306</v>
      </c>
      <c r="C703" s="17">
        <v>0.1014280433194</v>
      </c>
      <c r="D703" s="17">
        <v>9.6287435843536301E-2</v>
      </c>
      <c r="E703" s="17">
        <v>0.103948099234354</v>
      </c>
      <c r="F703" s="17"/>
      <c r="G703" s="17">
        <v>0.122786521327405</v>
      </c>
      <c r="H703" s="17">
        <v>0.10393747911319499</v>
      </c>
      <c r="I703" s="17">
        <v>8.9309831791213906E-2</v>
      </c>
      <c r="J703" s="17">
        <v>0.15941066733238601</v>
      </c>
      <c r="K703" s="17">
        <v>6.8407831736615299E-2</v>
      </c>
      <c r="L703" s="17">
        <v>8.1786147552949703E-2</v>
      </c>
      <c r="M703" s="17"/>
      <c r="N703" s="17">
        <v>0.212772897810561</v>
      </c>
      <c r="O703" s="17">
        <v>0.104420184147241</v>
      </c>
      <c r="P703" s="17">
        <v>0.12311009083301901</v>
      </c>
      <c r="Q703" s="17">
        <v>8.6907784993227599E-2</v>
      </c>
      <c r="R703" s="17">
        <v>7.8092675787694396E-2</v>
      </c>
      <c r="S703" s="17"/>
      <c r="T703" s="17">
        <v>0.109606929468864</v>
      </c>
      <c r="U703" s="17">
        <v>0.11356488480113</v>
      </c>
      <c r="V703" s="17">
        <v>8.2447076648492601E-2</v>
      </c>
      <c r="W703" s="17">
        <v>0.10364858250728599</v>
      </c>
      <c r="X703" s="17"/>
      <c r="Y703" s="17">
        <v>0.114298745871338</v>
      </c>
      <c r="Z703" s="17">
        <v>9.7500744439884698E-2</v>
      </c>
      <c r="AA703" s="17">
        <v>8.4038343775993701E-2</v>
      </c>
      <c r="AB703" s="17">
        <v>0.117579499929862</v>
      </c>
      <c r="AC703" s="17">
        <v>4.7181627771686802E-2</v>
      </c>
      <c r="AD703" s="17">
        <v>0.22960025042907101</v>
      </c>
      <c r="AE703" s="17"/>
      <c r="AF703" s="17" t="s">
        <v>63</v>
      </c>
      <c r="AG703" s="17"/>
      <c r="AH703" s="17">
        <v>0.10224489024995</v>
      </c>
      <c r="AI703" s="17"/>
      <c r="AJ703" s="17">
        <v>7.2311133202813793E-2</v>
      </c>
      <c r="AK703" s="17">
        <v>0.106584708926592</v>
      </c>
      <c r="AL703" s="17">
        <v>0.11760191848540801</v>
      </c>
      <c r="AM703" s="17">
        <v>9.9243352059898093E-2</v>
      </c>
      <c r="AN703" s="17">
        <v>0.15803097085932699</v>
      </c>
      <c r="AO703" s="17">
        <v>0.106310087143339</v>
      </c>
      <c r="AP703" s="17">
        <v>0.15106734475211001</v>
      </c>
      <c r="AQ703" s="17">
        <v>4.1313688127822899E-2</v>
      </c>
    </row>
    <row r="704" spans="2:43" x14ac:dyDescent="0.35">
      <c r="B704" t="s">
        <v>242</v>
      </c>
      <c r="C704" s="17">
        <v>0.59085324224185798</v>
      </c>
      <c r="D704" s="17">
        <v>0.63971587195026303</v>
      </c>
      <c r="E704" s="17">
        <v>0.54769876055816302</v>
      </c>
      <c r="F704" s="17"/>
      <c r="G704" s="17">
        <v>0.492967297307908</v>
      </c>
      <c r="H704" s="17">
        <v>0.57380390727614705</v>
      </c>
      <c r="I704" s="17">
        <v>0.60215829917068098</v>
      </c>
      <c r="J704" s="17">
        <v>0.50081305410390597</v>
      </c>
      <c r="K704" s="17">
        <v>0.66154502537645199</v>
      </c>
      <c r="L704" s="17">
        <v>0.64918714077550599</v>
      </c>
      <c r="M704" s="17"/>
      <c r="N704" s="17">
        <v>0.35450913833632702</v>
      </c>
      <c r="O704" s="17">
        <v>0.55300171311231405</v>
      </c>
      <c r="P704" s="17">
        <v>0.55822624030411405</v>
      </c>
      <c r="Q704" s="17">
        <v>0.65550784723550404</v>
      </c>
      <c r="R704" s="17">
        <v>0.63294482681098896</v>
      </c>
      <c r="S704" s="17"/>
      <c r="T704" s="17">
        <v>0.53510631176594503</v>
      </c>
      <c r="U704" s="17">
        <v>0.56942807773229498</v>
      </c>
      <c r="V704" s="17">
        <v>0.66864990786273304</v>
      </c>
      <c r="W704" s="17">
        <v>0.58590058671179501</v>
      </c>
      <c r="X704" s="17"/>
      <c r="Y704" s="17">
        <v>0.57389148521316302</v>
      </c>
      <c r="Z704" s="17">
        <v>0.55585580560038805</v>
      </c>
      <c r="AA704" s="17">
        <v>0.62032316487725803</v>
      </c>
      <c r="AB704" s="17">
        <v>0.57765908671624899</v>
      </c>
      <c r="AC704" s="17">
        <v>0.72803527942706103</v>
      </c>
      <c r="AD704" s="17">
        <v>0.27140771386644003</v>
      </c>
      <c r="AE704" s="17"/>
      <c r="AF704" s="17" t="s">
        <v>63</v>
      </c>
      <c r="AG704" s="17"/>
      <c r="AH704" s="17">
        <v>0.59516443048884005</v>
      </c>
      <c r="AI704" s="17"/>
      <c r="AJ704" s="17">
        <v>0.65925341532385395</v>
      </c>
      <c r="AK704" s="17">
        <v>0.58830597511731098</v>
      </c>
      <c r="AL704" s="17">
        <v>0.55027109608306102</v>
      </c>
      <c r="AM704" s="17">
        <v>0.63542663301423796</v>
      </c>
      <c r="AN704" s="17">
        <v>0.477317516642847</v>
      </c>
      <c r="AO704" s="17">
        <v>0.575131258365847</v>
      </c>
      <c r="AP704" s="17">
        <v>0.47072020843389101</v>
      </c>
      <c r="AQ704" s="17">
        <v>0.57127147223409702</v>
      </c>
    </row>
    <row r="705" spans="2:43" x14ac:dyDescent="0.35">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row>
    <row r="706" spans="2:43" x14ac:dyDescent="0.35">
      <c r="B706" s="6" t="s">
        <v>313</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row>
    <row r="707" spans="2:43" x14ac:dyDescent="0.35">
      <c r="B707" s="24" t="s">
        <v>65</v>
      </c>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row>
    <row r="708" spans="2:43" x14ac:dyDescent="0.35">
      <c r="B708" t="s">
        <v>300</v>
      </c>
      <c r="C708" s="17">
        <v>0.24314026911593001</v>
      </c>
      <c r="D708" s="17">
        <v>0.27658378466008199</v>
      </c>
      <c r="E708" s="17">
        <v>0.21074509789701301</v>
      </c>
      <c r="F708" s="17"/>
      <c r="G708" s="17">
        <v>0.20190806773585401</v>
      </c>
      <c r="H708" s="17">
        <v>0.233720141478861</v>
      </c>
      <c r="I708" s="17">
        <v>0.26364507095575102</v>
      </c>
      <c r="J708" s="17">
        <v>0.27661900357652702</v>
      </c>
      <c r="K708" s="17">
        <v>0.223328951796853</v>
      </c>
      <c r="L708" s="17">
        <v>0.243670877885763</v>
      </c>
      <c r="M708" s="17"/>
      <c r="N708" s="17">
        <v>0.164654221212861</v>
      </c>
      <c r="O708" s="17">
        <v>0.21305964700093599</v>
      </c>
      <c r="P708" s="17">
        <v>0.26070537236268498</v>
      </c>
      <c r="Q708" s="17">
        <v>0.258082532233395</v>
      </c>
      <c r="R708" s="17">
        <v>0.28337354434392598</v>
      </c>
      <c r="S708" s="17"/>
      <c r="T708" s="17">
        <v>0.256547266834733</v>
      </c>
      <c r="U708" s="17">
        <v>0.22156446361437501</v>
      </c>
      <c r="V708" s="17">
        <v>0.28543593782377202</v>
      </c>
      <c r="W708" s="17">
        <v>0.235677790181789</v>
      </c>
      <c r="X708" s="17"/>
      <c r="Y708" s="17">
        <v>0.237812845238454</v>
      </c>
      <c r="Z708" s="17">
        <v>0.188737395352883</v>
      </c>
      <c r="AA708" s="17">
        <v>0.256034943162182</v>
      </c>
      <c r="AB708" s="17">
        <v>0.28580924201561902</v>
      </c>
      <c r="AC708" s="17">
        <v>0.26444012025623498</v>
      </c>
      <c r="AD708" s="17">
        <v>0.30219594488631002</v>
      </c>
      <c r="AE708" s="17"/>
      <c r="AF708" s="17" t="s">
        <v>63</v>
      </c>
      <c r="AG708" s="17"/>
      <c r="AH708" s="17">
        <v>0.246806677703166</v>
      </c>
      <c r="AI708" s="17"/>
      <c r="AJ708" s="17">
        <v>0.270879530795892</v>
      </c>
      <c r="AK708" s="17">
        <v>0.23091710414310301</v>
      </c>
      <c r="AL708" s="17">
        <v>0.26290375441411101</v>
      </c>
      <c r="AM708" s="17">
        <v>0.23120954936822599</v>
      </c>
      <c r="AN708" s="17">
        <v>0.24603136439999301</v>
      </c>
      <c r="AO708" s="17">
        <v>0.202307725282283</v>
      </c>
      <c r="AP708" s="17">
        <v>0.19416213280464401</v>
      </c>
      <c r="AQ708" s="17">
        <v>0.29316842053604603</v>
      </c>
    </row>
    <row r="709" spans="2:43" x14ac:dyDescent="0.35">
      <c r="B709" t="s">
        <v>301</v>
      </c>
      <c r="C709" s="17">
        <v>0.34074996589244699</v>
      </c>
      <c r="D709" s="17">
        <v>0.351116877810976</v>
      </c>
      <c r="E709" s="17">
        <v>0.33192505134979799</v>
      </c>
      <c r="F709" s="17"/>
      <c r="G709" s="17">
        <v>0.30114456523928401</v>
      </c>
      <c r="H709" s="17">
        <v>0.34602883230816001</v>
      </c>
      <c r="I709" s="17">
        <v>0.36114734260885301</v>
      </c>
      <c r="J709" s="17">
        <v>0.268986078380756</v>
      </c>
      <c r="K709" s="17">
        <v>0.38492438234783699</v>
      </c>
      <c r="L709" s="17">
        <v>0.35918594771220402</v>
      </c>
      <c r="M709" s="17"/>
      <c r="N709" s="17">
        <v>0.25183699920737601</v>
      </c>
      <c r="O709" s="17">
        <v>0.34092214640739299</v>
      </c>
      <c r="P709" s="17">
        <v>0.29641556799003299</v>
      </c>
      <c r="Q709" s="17">
        <v>0.35359965881387001</v>
      </c>
      <c r="R709" s="17">
        <v>0.37604666116774399</v>
      </c>
      <c r="S709" s="17"/>
      <c r="T709" s="17">
        <v>0.26805290480862598</v>
      </c>
      <c r="U709" s="17">
        <v>0.36894588394394701</v>
      </c>
      <c r="V709" s="17">
        <v>0.34357456410804998</v>
      </c>
      <c r="W709" s="17">
        <v>0.39987825555041401</v>
      </c>
      <c r="X709" s="17"/>
      <c r="Y709" s="17">
        <v>0.365289168722433</v>
      </c>
      <c r="Z709" s="17">
        <v>0.33208345633017999</v>
      </c>
      <c r="AA709" s="17">
        <v>0.33233115991384299</v>
      </c>
      <c r="AB709" s="17">
        <v>0.299125896806967</v>
      </c>
      <c r="AC709" s="17">
        <v>0.32276644834153601</v>
      </c>
      <c r="AD709" s="17">
        <v>0.156081941403275</v>
      </c>
      <c r="AE709" s="17"/>
      <c r="AF709" s="17" t="s">
        <v>63</v>
      </c>
      <c r="AG709" s="17"/>
      <c r="AH709" s="17">
        <v>0.34181441044137201</v>
      </c>
      <c r="AI709" s="17"/>
      <c r="AJ709" s="17">
        <v>0.35194468787226901</v>
      </c>
      <c r="AK709" s="17">
        <v>0.347318411742019</v>
      </c>
      <c r="AL709" s="17">
        <v>0.32414547682578698</v>
      </c>
      <c r="AM709" s="17">
        <v>0.34828294039407398</v>
      </c>
      <c r="AN709" s="17">
        <v>0.24810659953731101</v>
      </c>
      <c r="AO709" s="17">
        <v>0.36100091318149002</v>
      </c>
      <c r="AP709" s="17">
        <v>0.33808230943690698</v>
      </c>
      <c r="AQ709" s="17">
        <v>0.326202926695906</v>
      </c>
    </row>
    <row r="710" spans="2:43" x14ac:dyDescent="0.35">
      <c r="B710" t="s">
        <v>302</v>
      </c>
      <c r="C710" s="17">
        <v>0.23421240785228001</v>
      </c>
      <c r="D710" s="17">
        <v>0.219285771124516</v>
      </c>
      <c r="E710" s="17">
        <v>0.247204903052826</v>
      </c>
      <c r="F710" s="17"/>
      <c r="G710" s="17">
        <v>0.28519211776029002</v>
      </c>
      <c r="H710" s="17">
        <v>0.225017982376437</v>
      </c>
      <c r="I710" s="17">
        <v>0.20389145008545201</v>
      </c>
      <c r="J710" s="17">
        <v>0.22901681585650999</v>
      </c>
      <c r="K710" s="17">
        <v>0.29087875074319702</v>
      </c>
      <c r="L710" s="17">
        <v>0.209958880372802</v>
      </c>
      <c r="M710" s="17"/>
      <c r="N710" s="17">
        <v>0.285726380414486</v>
      </c>
      <c r="O710" s="17">
        <v>0.27171988815304798</v>
      </c>
      <c r="P710" s="17">
        <v>0.238064724124013</v>
      </c>
      <c r="Q710" s="17">
        <v>0.20882563707535101</v>
      </c>
      <c r="R710" s="17">
        <v>0.18352377383294199</v>
      </c>
      <c r="S710" s="17"/>
      <c r="T710" s="17">
        <v>0.246777647195631</v>
      </c>
      <c r="U710" s="17">
        <v>0.23593802073825801</v>
      </c>
      <c r="V710" s="17">
        <v>0.21467320377326901</v>
      </c>
      <c r="W710" s="17">
        <v>0.221189946619675</v>
      </c>
      <c r="X710" s="17"/>
      <c r="Y710" s="17">
        <v>0.21803324865976401</v>
      </c>
      <c r="Z710" s="17">
        <v>0.28558644089097102</v>
      </c>
      <c r="AA710" s="17">
        <v>0.24278027729703999</v>
      </c>
      <c r="AB710" s="17">
        <v>0.23561016934086301</v>
      </c>
      <c r="AC710" s="17">
        <v>0.22520865249512101</v>
      </c>
      <c r="AD710" s="17">
        <v>0.21331219321060599</v>
      </c>
      <c r="AE710" s="17"/>
      <c r="AF710" s="17" t="s">
        <v>63</v>
      </c>
      <c r="AG710" s="17"/>
      <c r="AH710" s="17">
        <v>0.23597336142220801</v>
      </c>
      <c r="AI710" s="17"/>
      <c r="AJ710" s="17">
        <v>0.203157122939883</v>
      </c>
      <c r="AK710" s="17">
        <v>0.22072398978078001</v>
      </c>
      <c r="AL710" s="17">
        <v>0.23160889992507899</v>
      </c>
      <c r="AM710" s="17">
        <v>0.26362405486735302</v>
      </c>
      <c r="AN710" s="17">
        <v>0.218942499982441</v>
      </c>
      <c r="AO710" s="17">
        <v>0.211687846908865</v>
      </c>
      <c r="AP710" s="17">
        <v>0.27134881744631401</v>
      </c>
      <c r="AQ710" s="17">
        <v>0.32300430634989702</v>
      </c>
    </row>
    <row r="711" spans="2:43" x14ac:dyDescent="0.35">
      <c r="B711" t="s">
        <v>303</v>
      </c>
      <c r="C711" s="17">
        <v>3.1054264676208101E-2</v>
      </c>
      <c r="D711" s="17">
        <v>2.5631159693430699E-2</v>
      </c>
      <c r="E711" s="17">
        <v>3.6630598026937501E-2</v>
      </c>
      <c r="F711" s="17"/>
      <c r="G711" s="17">
        <v>8.0818093239737598E-2</v>
      </c>
      <c r="H711" s="17">
        <v>3.5690682581587502E-2</v>
      </c>
      <c r="I711" s="17">
        <v>3.1409439302651797E-2</v>
      </c>
      <c r="J711" s="17">
        <v>4.4107847469552798E-2</v>
      </c>
      <c r="K711" s="17">
        <v>0</v>
      </c>
      <c r="L711" s="17">
        <v>1.7947869494494201E-2</v>
      </c>
      <c r="M711" s="17"/>
      <c r="N711" s="17">
        <v>4.0569397261044499E-2</v>
      </c>
      <c r="O711" s="17">
        <v>3.3915855665838102E-2</v>
      </c>
      <c r="P711" s="17">
        <v>3.00416535738595E-2</v>
      </c>
      <c r="Q711" s="17">
        <v>2.5975447220785E-2</v>
      </c>
      <c r="R711" s="17">
        <v>3.3271332350841197E-2</v>
      </c>
      <c r="S711" s="17"/>
      <c r="T711" s="17">
        <v>5.0511330646171998E-2</v>
      </c>
      <c r="U711" s="17">
        <v>2.35592279291948E-2</v>
      </c>
      <c r="V711" s="17">
        <v>1.16976121538534E-2</v>
      </c>
      <c r="W711" s="17">
        <v>3.80802106549838E-2</v>
      </c>
      <c r="X711" s="17"/>
      <c r="Y711" s="17">
        <v>3.1624335091939897E-2</v>
      </c>
      <c r="Z711" s="17">
        <v>3.4266966265363498E-2</v>
      </c>
      <c r="AA711" s="17">
        <v>1.9099735570766201E-2</v>
      </c>
      <c r="AB711" s="17">
        <v>4.4175962823583603E-2</v>
      </c>
      <c r="AC711" s="17">
        <v>5.68083254835249E-2</v>
      </c>
      <c r="AD711" s="17">
        <v>3.4266594505578001E-2</v>
      </c>
      <c r="AE711" s="17"/>
      <c r="AF711" s="17" t="s">
        <v>63</v>
      </c>
      <c r="AG711" s="17"/>
      <c r="AH711" s="17">
        <v>3.0740731825777901E-2</v>
      </c>
      <c r="AI711" s="17"/>
      <c r="AJ711" s="17">
        <v>3.0397243037058999E-2</v>
      </c>
      <c r="AK711" s="17">
        <v>4.2196380782797603E-2</v>
      </c>
      <c r="AL711" s="17">
        <v>1.96373569943885E-2</v>
      </c>
      <c r="AM711" s="17">
        <v>2.6384957466355399E-2</v>
      </c>
      <c r="AN711" s="17">
        <v>4.7384418557008402E-2</v>
      </c>
      <c r="AO711" s="17">
        <v>4.39920908365709E-2</v>
      </c>
      <c r="AP711" s="17">
        <v>3.49815266390179E-2</v>
      </c>
      <c r="AQ711" s="17">
        <v>0</v>
      </c>
    </row>
    <row r="712" spans="2:43" x14ac:dyDescent="0.35">
      <c r="B712" t="s">
        <v>304</v>
      </c>
      <c r="C712" s="17">
        <v>7.8002068611828901E-2</v>
      </c>
      <c r="D712" s="17">
        <v>8.7406690528049905E-2</v>
      </c>
      <c r="E712" s="17">
        <v>6.7388433700271602E-2</v>
      </c>
      <c r="F712" s="17"/>
      <c r="G712" s="17">
        <v>8.7555991360923902E-2</v>
      </c>
      <c r="H712" s="17">
        <v>7.7597038066103893E-2</v>
      </c>
      <c r="I712" s="17">
        <v>8.7583430157884098E-2</v>
      </c>
      <c r="J712" s="17">
        <v>9.8559987420888201E-2</v>
      </c>
      <c r="K712" s="17">
        <v>5.0684778092541197E-2</v>
      </c>
      <c r="L712" s="17">
        <v>7.1570801827453207E-2</v>
      </c>
      <c r="M712" s="17"/>
      <c r="N712" s="17">
        <v>9.0427373769445402E-2</v>
      </c>
      <c r="O712" s="17">
        <v>7.5206787356756705E-2</v>
      </c>
      <c r="P712" s="17">
        <v>0.114125724935148</v>
      </c>
      <c r="Q712" s="17">
        <v>7.3615258592175298E-2</v>
      </c>
      <c r="R712" s="17">
        <v>6.06223310705973E-2</v>
      </c>
      <c r="S712" s="17"/>
      <c r="T712" s="17">
        <v>7.0208132184422706E-2</v>
      </c>
      <c r="U712" s="17">
        <v>7.6648292195802006E-2</v>
      </c>
      <c r="V712" s="17">
        <v>9.5297039268690903E-2</v>
      </c>
      <c r="W712" s="17">
        <v>7.0822188059820906E-2</v>
      </c>
      <c r="X712" s="17"/>
      <c r="Y712" s="17">
        <v>9.0029247143966901E-2</v>
      </c>
      <c r="Z712" s="17">
        <v>8.9396180524554794E-2</v>
      </c>
      <c r="AA712" s="17">
        <v>6.6129844153279202E-2</v>
      </c>
      <c r="AB712" s="17">
        <v>9.2682893007436096E-2</v>
      </c>
      <c r="AC712" s="17">
        <v>1.55775796972361E-2</v>
      </c>
      <c r="AD712" s="17">
        <v>0.115912977961911</v>
      </c>
      <c r="AE712" s="17"/>
      <c r="AF712" s="17" t="s">
        <v>63</v>
      </c>
      <c r="AG712" s="17"/>
      <c r="AH712" s="17">
        <v>7.4792191219402906E-2</v>
      </c>
      <c r="AI712" s="17"/>
      <c r="AJ712" s="17">
        <v>6.1816649306424797E-2</v>
      </c>
      <c r="AK712" s="17">
        <v>0.107481428431989</v>
      </c>
      <c r="AL712" s="17">
        <v>7.9284613304337601E-2</v>
      </c>
      <c r="AM712" s="17">
        <v>6.9146542329592206E-2</v>
      </c>
      <c r="AN712" s="17">
        <v>0.109075118954667</v>
      </c>
      <c r="AO712" s="17">
        <v>9.6946716981143502E-2</v>
      </c>
      <c r="AP712" s="17">
        <v>8.2558065564798694E-2</v>
      </c>
      <c r="AQ712" s="17">
        <v>0</v>
      </c>
    </row>
    <row r="713" spans="2:43" x14ac:dyDescent="0.35">
      <c r="B713" t="s">
        <v>60</v>
      </c>
      <c r="C713" s="17">
        <v>7.2841023851305503E-2</v>
      </c>
      <c r="D713" s="17">
        <v>3.9975716182946E-2</v>
      </c>
      <c r="E713" s="17">
        <v>0.106105915973154</v>
      </c>
      <c r="F713" s="17"/>
      <c r="G713" s="17">
        <v>4.3381164663910503E-2</v>
      </c>
      <c r="H713" s="17">
        <v>8.1945323188849895E-2</v>
      </c>
      <c r="I713" s="17">
        <v>5.23232668894077E-2</v>
      </c>
      <c r="J713" s="17">
        <v>8.2710267295766193E-2</v>
      </c>
      <c r="K713" s="17">
        <v>5.0183137019571902E-2</v>
      </c>
      <c r="L713" s="17">
        <v>9.7665622707282407E-2</v>
      </c>
      <c r="M713" s="17"/>
      <c r="N713" s="17">
        <v>0.16678562813478701</v>
      </c>
      <c r="O713" s="17">
        <v>6.5175675416028603E-2</v>
      </c>
      <c r="P713" s="17">
        <v>6.0646957014261198E-2</v>
      </c>
      <c r="Q713" s="17">
        <v>7.9901466064423096E-2</v>
      </c>
      <c r="R713" s="17">
        <v>6.3162357233949196E-2</v>
      </c>
      <c r="S713" s="17"/>
      <c r="T713" s="17">
        <v>0.107902718330415</v>
      </c>
      <c r="U713" s="17">
        <v>7.3344111578424104E-2</v>
      </c>
      <c r="V713" s="17">
        <v>4.9321642872364901E-2</v>
      </c>
      <c r="W713" s="17">
        <v>3.4351608933317998E-2</v>
      </c>
      <c r="X713" s="17"/>
      <c r="Y713" s="17">
        <v>5.7211155143442299E-2</v>
      </c>
      <c r="Z713" s="17">
        <v>6.9929560636048493E-2</v>
      </c>
      <c r="AA713" s="17">
        <v>8.3624039902889705E-2</v>
      </c>
      <c r="AB713" s="17">
        <v>4.2595836005531303E-2</v>
      </c>
      <c r="AC713" s="17">
        <v>0.115198873726347</v>
      </c>
      <c r="AD713" s="17">
        <v>0.17823034803231999</v>
      </c>
      <c r="AE713" s="17"/>
      <c r="AF713" s="17" t="s">
        <v>63</v>
      </c>
      <c r="AG713" s="17"/>
      <c r="AH713" s="17">
        <v>6.9872627388073399E-2</v>
      </c>
      <c r="AI713" s="17"/>
      <c r="AJ713" s="17">
        <v>8.1804766048473102E-2</v>
      </c>
      <c r="AK713" s="17">
        <v>5.1362685119312197E-2</v>
      </c>
      <c r="AL713" s="17">
        <v>8.2419898536297095E-2</v>
      </c>
      <c r="AM713" s="17">
        <v>6.1351955574398501E-2</v>
      </c>
      <c r="AN713" s="17">
        <v>0.13045999856858001</v>
      </c>
      <c r="AO713" s="17">
        <v>8.4064706809647505E-2</v>
      </c>
      <c r="AP713" s="17">
        <v>7.8867148108317894E-2</v>
      </c>
      <c r="AQ713" s="17">
        <v>5.7624346418151097E-2</v>
      </c>
    </row>
    <row r="714" spans="2:43" x14ac:dyDescent="0.35">
      <c r="B714" t="s">
        <v>305</v>
      </c>
      <c r="C714" s="17">
        <v>0.583890235008377</v>
      </c>
      <c r="D714" s="17">
        <v>0.62770066247105705</v>
      </c>
      <c r="E714" s="17">
        <v>0.54267014924681101</v>
      </c>
      <c r="F714" s="17"/>
      <c r="G714" s="17">
        <v>0.50305263297513703</v>
      </c>
      <c r="H714" s="17">
        <v>0.57974897378702195</v>
      </c>
      <c r="I714" s="17">
        <v>0.62479241356460402</v>
      </c>
      <c r="J714" s="17">
        <v>0.54560508195728297</v>
      </c>
      <c r="K714" s="17">
        <v>0.60825333414468996</v>
      </c>
      <c r="L714" s="17">
        <v>0.60285682559796805</v>
      </c>
      <c r="M714" s="17"/>
      <c r="N714" s="17">
        <v>0.41649122042023701</v>
      </c>
      <c r="O714" s="17">
        <v>0.55398179340832898</v>
      </c>
      <c r="P714" s="17">
        <v>0.55712094035271797</v>
      </c>
      <c r="Q714" s="17">
        <v>0.61168219104726496</v>
      </c>
      <c r="R714" s="17">
        <v>0.65942020551167002</v>
      </c>
      <c r="S714" s="17"/>
      <c r="T714" s="17">
        <v>0.52460017164335904</v>
      </c>
      <c r="U714" s="17">
        <v>0.59051034755832099</v>
      </c>
      <c r="V714" s="17">
        <v>0.62901050193182195</v>
      </c>
      <c r="W714" s="17">
        <v>0.63555604573220204</v>
      </c>
      <c r="X714" s="17"/>
      <c r="Y714" s="17">
        <v>0.60310201396088703</v>
      </c>
      <c r="Z714" s="17">
        <v>0.52082085168306302</v>
      </c>
      <c r="AA714" s="17">
        <v>0.58836610307602499</v>
      </c>
      <c r="AB714" s="17">
        <v>0.58493513882258596</v>
      </c>
      <c r="AC714" s="17">
        <v>0.58720656859777098</v>
      </c>
      <c r="AD714" s="17">
        <v>0.45827788628958499</v>
      </c>
      <c r="AE714" s="17"/>
      <c r="AF714" s="17" t="s">
        <v>63</v>
      </c>
      <c r="AG714" s="17"/>
      <c r="AH714" s="17">
        <v>0.58862108814453795</v>
      </c>
      <c r="AI714" s="17"/>
      <c r="AJ714" s="17">
        <v>0.62282421866816096</v>
      </c>
      <c r="AK714" s="17">
        <v>0.57823551588512201</v>
      </c>
      <c r="AL714" s="17">
        <v>0.58704923123989805</v>
      </c>
      <c r="AM714" s="17">
        <v>0.57949248976230106</v>
      </c>
      <c r="AN714" s="17">
        <v>0.49413796393730403</v>
      </c>
      <c r="AO714" s="17">
        <v>0.56330863846377399</v>
      </c>
      <c r="AP714" s="17">
        <v>0.53224444224155099</v>
      </c>
      <c r="AQ714" s="17">
        <v>0.61937134723195197</v>
      </c>
    </row>
    <row r="715" spans="2:43" x14ac:dyDescent="0.35">
      <c r="B715" t="s">
        <v>306</v>
      </c>
      <c r="C715" s="17">
        <v>0.109056333288037</v>
      </c>
      <c r="D715" s="17">
        <v>0.113037850221481</v>
      </c>
      <c r="E715" s="17">
        <v>0.104019031727209</v>
      </c>
      <c r="F715" s="17"/>
      <c r="G715" s="17">
        <v>0.168374084600662</v>
      </c>
      <c r="H715" s="17">
        <v>0.11328772064769101</v>
      </c>
      <c r="I715" s="17">
        <v>0.118992869460536</v>
      </c>
      <c r="J715" s="17">
        <v>0.14266783489044099</v>
      </c>
      <c r="K715" s="17">
        <v>5.0684778092541197E-2</v>
      </c>
      <c r="L715" s="17">
        <v>8.9518671321947393E-2</v>
      </c>
      <c r="M715" s="17"/>
      <c r="N715" s="17">
        <v>0.13099677103049001</v>
      </c>
      <c r="O715" s="17">
        <v>0.109122643022595</v>
      </c>
      <c r="P715" s="17">
        <v>0.14416737850900799</v>
      </c>
      <c r="Q715" s="17">
        <v>9.9590705812960298E-2</v>
      </c>
      <c r="R715" s="17">
        <v>9.3893663421438497E-2</v>
      </c>
      <c r="S715" s="17"/>
      <c r="T715" s="17">
        <v>0.120719462830595</v>
      </c>
      <c r="U715" s="17">
        <v>0.10020752012499699</v>
      </c>
      <c r="V715" s="17">
        <v>0.106994651422544</v>
      </c>
      <c r="W715" s="17">
        <v>0.108902398714805</v>
      </c>
      <c r="X715" s="17"/>
      <c r="Y715" s="17">
        <v>0.121653582235907</v>
      </c>
      <c r="Z715" s="17">
        <v>0.12366314678991799</v>
      </c>
      <c r="AA715" s="17">
        <v>8.5229579724045407E-2</v>
      </c>
      <c r="AB715" s="17">
        <v>0.13685885583102</v>
      </c>
      <c r="AC715" s="17">
        <v>7.2385905180761004E-2</v>
      </c>
      <c r="AD715" s="17">
        <v>0.150179572467489</v>
      </c>
      <c r="AE715" s="17"/>
      <c r="AF715" s="17" t="s">
        <v>63</v>
      </c>
      <c r="AG715" s="17"/>
      <c r="AH715" s="17">
        <v>0.105532923045181</v>
      </c>
      <c r="AI715" s="17"/>
      <c r="AJ715" s="17">
        <v>9.2213892343483803E-2</v>
      </c>
      <c r="AK715" s="17">
        <v>0.14967780921478599</v>
      </c>
      <c r="AL715" s="17">
        <v>9.8921970298726E-2</v>
      </c>
      <c r="AM715" s="17">
        <v>9.5531499795947605E-2</v>
      </c>
      <c r="AN715" s="17">
        <v>0.15645953751167499</v>
      </c>
      <c r="AO715" s="17">
        <v>0.14093880781771401</v>
      </c>
      <c r="AP715" s="17">
        <v>0.117539592203817</v>
      </c>
      <c r="AQ715" s="17">
        <v>0</v>
      </c>
    </row>
    <row r="716" spans="2:43" x14ac:dyDescent="0.35">
      <c r="B716" t="s">
        <v>242</v>
      </c>
      <c r="C716" s="17">
        <v>0.47483390172034001</v>
      </c>
      <c r="D716" s="17">
        <v>0.514662812249577</v>
      </c>
      <c r="E716" s="17">
        <v>0.43865111751960201</v>
      </c>
      <c r="F716" s="17"/>
      <c r="G716" s="17">
        <v>0.33467854837447603</v>
      </c>
      <c r="H716" s="17">
        <v>0.46646125313933001</v>
      </c>
      <c r="I716" s="17">
        <v>0.50579954410406802</v>
      </c>
      <c r="J716" s="17">
        <v>0.40293724706684197</v>
      </c>
      <c r="K716" s="17">
        <v>0.55756855605214894</v>
      </c>
      <c r="L716" s="17">
        <v>0.51333815427602003</v>
      </c>
      <c r="M716" s="17"/>
      <c r="N716" s="17">
        <v>0.285494449389747</v>
      </c>
      <c r="O716" s="17">
        <v>0.44485915038573398</v>
      </c>
      <c r="P716" s="17">
        <v>0.41295356184371101</v>
      </c>
      <c r="Q716" s="17">
        <v>0.51209148523430503</v>
      </c>
      <c r="R716" s="17">
        <v>0.56552654209023201</v>
      </c>
      <c r="S716" s="17"/>
      <c r="T716" s="17">
        <v>0.403880708812764</v>
      </c>
      <c r="U716" s="17">
        <v>0.49030282743332498</v>
      </c>
      <c r="V716" s="17">
        <v>0.52201585050927801</v>
      </c>
      <c r="W716" s="17">
        <v>0.52665364701739703</v>
      </c>
      <c r="X716" s="17"/>
      <c r="Y716" s="17">
        <v>0.48144843172497997</v>
      </c>
      <c r="Z716" s="17">
        <v>0.397157704893144</v>
      </c>
      <c r="AA716" s="17">
        <v>0.50313652335198</v>
      </c>
      <c r="AB716" s="17">
        <v>0.44807628299156599</v>
      </c>
      <c r="AC716" s="17">
        <v>0.51482066341701005</v>
      </c>
      <c r="AD716" s="17">
        <v>0.30809831382209601</v>
      </c>
      <c r="AE716" s="17"/>
      <c r="AF716" s="17" t="s">
        <v>63</v>
      </c>
      <c r="AG716" s="17"/>
      <c r="AH716" s="17">
        <v>0.48308816509935698</v>
      </c>
      <c r="AI716" s="17"/>
      <c r="AJ716" s="17">
        <v>0.53061032632467697</v>
      </c>
      <c r="AK716" s="17">
        <v>0.42855770667033599</v>
      </c>
      <c r="AL716" s="17">
        <v>0.48812726094117198</v>
      </c>
      <c r="AM716" s="17">
        <v>0.48396098996635301</v>
      </c>
      <c r="AN716" s="17">
        <v>0.33767842642562801</v>
      </c>
      <c r="AO716" s="17">
        <v>0.42236983064605899</v>
      </c>
      <c r="AP716" s="17">
        <v>0.414704850037734</v>
      </c>
      <c r="AQ716" s="17">
        <v>0.61937134723195197</v>
      </c>
    </row>
    <row r="717" spans="2:43" x14ac:dyDescent="0.35">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row>
    <row r="718" spans="2:43" x14ac:dyDescent="0.35">
      <c r="B718" s="6" t="s">
        <v>314</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row>
    <row r="719" spans="2:43" x14ac:dyDescent="0.35">
      <c r="B719" s="24" t="s">
        <v>65</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row>
    <row r="720" spans="2:43" x14ac:dyDescent="0.35">
      <c r="B720" t="s">
        <v>300</v>
      </c>
      <c r="C720" s="17">
        <v>0.33640389443891899</v>
      </c>
      <c r="D720" s="17">
        <v>0.32850868017509799</v>
      </c>
      <c r="E720" s="17">
        <v>0.345857592031864</v>
      </c>
      <c r="F720" s="17"/>
      <c r="G720" s="17">
        <v>0.30521335186080101</v>
      </c>
      <c r="H720" s="17">
        <v>0.32635621482250199</v>
      </c>
      <c r="I720" s="17">
        <v>0.34963421184620402</v>
      </c>
      <c r="J720" s="17">
        <v>0.31881183861957202</v>
      </c>
      <c r="K720" s="17">
        <v>0.35079089277106501</v>
      </c>
      <c r="L720" s="17">
        <v>0.35000878853041201</v>
      </c>
      <c r="M720" s="17"/>
      <c r="N720" s="17">
        <v>0.272418603791098</v>
      </c>
      <c r="O720" s="17">
        <v>0.29778571689273697</v>
      </c>
      <c r="P720" s="17">
        <v>0.39417774671564498</v>
      </c>
      <c r="Q720" s="17">
        <v>0.34260853459319501</v>
      </c>
      <c r="R720" s="17">
        <v>0.377523981643625</v>
      </c>
      <c r="S720" s="17"/>
      <c r="T720" s="17">
        <v>0.31072991482654799</v>
      </c>
      <c r="U720" s="17">
        <v>0.32103245678550701</v>
      </c>
      <c r="V720" s="17">
        <v>0.42100853918966502</v>
      </c>
      <c r="W720" s="17">
        <v>0.308163513307813</v>
      </c>
      <c r="X720" s="17"/>
      <c r="Y720" s="17">
        <v>0.33969916798477501</v>
      </c>
      <c r="Z720" s="17">
        <v>0.292202664800986</v>
      </c>
      <c r="AA720" s="17">
        <v>0.333500443960146</v>
      </c>
      <c r="AB720" s="17">
        <v>0.451972943415063</v>
      </c>
      <c r="AC720" s="17">
        <v>0.34069793358459899</v>
      </c>
      <c r="AD720" s="17">
        <v>0.25730232603740699</v>
      </c>
      <c r="AE720" s="17"/>
      <c r="AF720" s="17" t="s">
        <v>63</v>
      </c>
      <c r="AG720" s="17"/>
      <c r="AH720" s="17">
        <v>0.33796254386885699</v>
      </c>
      <c r="AI720" s="17"/>
      <c r="AJ720" s="17">
        <v>0.37962035048258103</v>
      </c>
      <c r="AK720" s="17">
        <v>0.304829710985489</v>
      </c>
      <c r="AL720" s="17">
        <v>0.34584254438337098</v>
      </c>
      <c r="AM720" s="17">
        <v>0.32328711960963102</v>
      </c>
      <c r="AN720" s="17">
        <v>0.36902646395587602</v>
      </c>
      <c r="AO720" s="17">
        <v>0.33946740812314202</v>
      </c>
      <c r="AP720" s="17">
        <v>0.26504235296839102</v>
      </c>
      <c r="AQ720" s="17">
        <v>0.372033033197401</v>
      </c>
    </row>
    <row r="721" spans="2:43" x14ac:dyDescent="0.35">
      <c r="B721" t="s">
        <v>301</v>
      </c>
      <c r="C721" s="17">
        <v>0.31854555750201702</v>
      </c>
      <c r="D721" s="17">
        <v>0.31437888500860001</v>
      </c>
      <c r="E721" s="17">
        <v>0.32114338135761999</v>
      </c>
      <c r="F721" s="17"/>
      <c r="G721" s="17">
        <v>0.30626223752538501</v>
      </c>
      <c r="H721" s="17">
        <v>0.31013026895034601</v>
      </c>
      <c r="I721" s="17">
        <v>0.32312915222893202</v>
      </c>
      <c r="J721" s="17">
        <v>0.32849572548359102</v>
      </c>
      <c r="K721" s="17">
        <v>0.34389896217187299</v>
      </c>
      <c r="L721" s="17">
        <v>0.30552947568487598</v>
      </c>
      <c r="M721" s="17"/>
      <c r="N721" s="17">
        <v>0.24672446581942201</v>
      </c>
      <c r="O721" s="17">
        <v>0.326743103367371</v>
      </c>
      <c r="P721" s="17">
        <v>0.24253806948836901</v>
      </c>
      <c r="Q721" s="17">
        <v>0.355261161462054</v>
      </c>
      <c r="R721" s="17">
        <v>0.308987833295507</v>
      </c>
      <c r="S721" s="17"/>
      <c r="T721" s="17">
        <v>0.30513020204350599</v>
      </c>
      <c r="U721" s="17">
        <v>0.34742326365855403</v>
      </c>
      <c r="V721" s="17">
        <v>0.26514394084292597</v>
      </c>
      <c r="W721" s="17">
        <v>0.34405045707104998</v>
      </c>
      <c r="X721" s="17"/>
      <c r="Y721" s="17">
        <v>0.32967084321732298</v>
      </c>
      <c r="Z721" s="17">
        <v>0.36981416989735799</v>
      </c>
      <c r="AA721" s="17">
        <v>0.30291055495305302</v>
      </c>
      <c r="AB721" s="17">
        <v>0.23778073580367101</v>
      </c>
      <c r="AC721" s="17">
        <v>0.33577265945384299</v>
      </c>
      <c r="AD721" s="17">
        <v>0.192286493417654</v>
      </c>
      <c r="AE721" s="17"/>
      <c r="AF721" s="17" t="s">
        <v>63</v>
      </c>
      <c r="AG721" s="17"/>
      <c r="AH721" s="17">
        <v>0.323452647873059</v>
      </c>
      <c r="AI721" s="17"/>
      <c r="AJ721" s="17">
        <v>0.30422485201005001</v>
      </c>
      <c r="AK721" s="17">
        <v>0.32706132477637101</v>
      </c>
      <c r="AL721" s="17">
        <v>0.30845825101150698</v>
      </c>
      <c r="AM721" s="17">
        <v>0.356821767852187</v>
      </c>
      <c r="AN721" s="17">
        <v>0.18529351382068401</v>
      </c>
      <c r="AO721" s="17">
        <v>0.28368446655034302</v>
      </c>
      <c r="AP721" s="17">
        <v>0.32774065872955099</v>
      </c>
      <c r="AQ721" s="17">
        <v>0.38884219255817398</v>
      </c>
    </row>
    <row r="722" spans="2:43" x14ac:dyDescent="0.35">
      <c r="B722" t="s">
        <v>302</v>
      </c>
      <c r="C722" s="17">
        <v>0.17507519235640301</v>
      </c>
      <c r="D722" s="17">
        <v>0.199233885463099</v>
      </c>
      <c r="E722" s="17">
        <v>0.15167121402084599</v>
      </c>
      <c r="F722" s="17"/>
      <c r="G722" s="17">
        <v>0.20193455328384199</v>
      </c>
      <c r="H722" s="17">
        <v>0.18916526774781001</v>
      </c>
      <c r="I722" s="17">
        <v>0.17840531773333199</v>
      </c>
      <c r="J722" s="17">
        <v>0.14193522744959999</v>
      </c>
      <c r="K722" s="17">
        <v>0.150173201190753</v>
      </c>
      <c r="L722" s="17">
        <v>0.18775361538320201</v>
      </c>
      <c r="M722" s="17"/>
      <c r="N722" s="17">
        <v>0.22780129579420999</v>
      </c>
      <c r="O722" s="17">
        <v>0.18836803947840799</v>
      </c>
      <c r="P722" s="17">
        <v>0.166549106562246</v>
      </c>
      <c r="Q722" s="17">
        <v>0.165604941510196</v>
      </c>
      <c r="R722" s="17">
        <v>0.15812438011889399</v>
      </c>
      <c r="S722" s="17"/>
      <c r="T722" s="17">
        <v>0.17428047149412901</v>
      </c>
      <c r="U722" s="17">
        <v>0.15734142923324701</v>
      </c>
      <c r="V722" s="17">
        <v>0.17618683583759401</v>
      </c>
      <c r="W722" s="17">
        <v>0.19137770623769401</v>
      </c>
      <c r="X722" s="17"/>
      <c r="Y722" s="17">
        <v>0.16114544918770199</v>
      </c>
      <c r="Z722" s="17">
        <v>0.182137151488523</v>
      </c>
      <c r="AA722" s="17">
        <v>0.208814534431254</v>
      </c>
      <c r="AB722" s="17">
        <v>0.149198337388951</v>
      </c>
      <c r="AC722" s="17">
        <v>0.122898108211916</v>
      </c>
      <c r="AD722" s="17">
        <v>0.21105198154974</v>
      </c>
      <c r="AE722" s="17"/>
      <c r="AF722" s="17" t="s">
        <v>63</v>
      </c>
      <c r="AG722" s="17"/>
      <c r="AH722" s="17">
        <v>0.175018101343067</v>
      </c>
      <c r="AI722" s="17"/>
      <c r="AJ722" s="17">
        <v>0.15586061355069999</v>
      </c>
      <c r="AK722" s="17">
        <v>0.189296303240585</v>
      </c>
      <c r="AL722" s="17">
        <v>0.184687810620566</v>
      </c>
      <c r="AM722" s="17">
        <v>0.18845065290832999</v>
      </c>
      <c r="AN722" s="17">
        <v>0.181062278961935</v>
      </c>
      <c r="AO722" s="17">
        <v>0.14784145872072499</v>
      </c>
      <c r="AP722" s="17">
        <v>0.19619796692438601</v>
      </c>
      <c r="AQ722" s="17">
        <v>0.13809675618274</v>
      </c>
    </row>
    <row r="723" spans="2:43" x14ac:dyDescent="0.35">
      <c r="B723" t="s">
        <v>303</v>
      </c>
      <c r="C723" s="17">
        <v>3.5828487783073799E-2</v>
      </c>
      <c r="D723" s="17">
        <v>3.3353832154615001E-2</v>
      </c>
      <c r="E723" s="17">
        <v>3.84723866696106E-2</v>
      </c>
      <c r="F723" s="17"/>
      <c r="G723" s="17">
        <v>8.0622066582944504E-2</v>
      </c>
      <c r="H723" s="17">
        <v>4.0187419038092399E-2</v>
      </c>
      <c r="I723" s="17">
        <v>1.9473542623710701E-2</v>
      </c>
      <c r="J723" s="17">
        <v>5.83265444141714E-2</v>
      </c>
      <c r="K723" s="17">
        <v>1.7013254380625099E-2</v>
      </c>
      <c r="L723" s="17">
        <v>2.22588583469913E-2</v>
      </c>
      <c r="M723" s="17"/>
      <c r="N723" s="17">
        <v>1.81881750758669E-2</v>
      </c>
      <c r="O723" s="17">
        <v>4.1547588183419901E-2</v>
      </c>
      <c r="P723" s="17">
        <v>5.0562955662652703E-2</v>
      </c>
      <c r="Q723" s="17">
        <v>1.86221819733383E-2</v>
      </c>
      <c r="R723" s="17">
        <v>4.9677629055214202E-2</v>
      </c>
      <c r="S723" s="17"/>
      <c r="T723" s="17">
        <v>3.1786217095994801E-2</v>
      </c>
      <c r="U723" s="17">
        <v>4.1621503788607898E-2</v>
      </c>
      <c r="V723" s="17">
        <v>2.3599026840482401E-2</v>
      </c>
      <c r="W723" s="17">
        <v>4.7012551210296703E-2</v>
      </c>
      <c r="X723" s="17"/>
      <c r="Y723" s="17">
        <v>4.7369590762390203E-2</v>
      </c>
      <c r="Z723" s="17">
        <v>3.0938038539983101E-2</v>
      </c>
      <c r="AA723" s="17">
        <v>1.4422736413022901E-2</v>
      </c>
      <c r="AB723" s="17">
        <v>3.88093052594373E-2</v>
      </c>
      <c r="AC723" s="17">
        <v>3.89985044344782E-2</v>
      </c>
      <c r="AD723" s="17">
        <v>7.4059509190988596E-2</v>
      </c>
      <c r="AE723" s="17"/>
      <c r="AF723" s="17" t="s">
        <v>63</v>
      </c>
      <c r="AG723" s="17"/>
      <c r="AH723" s="17">
        <v>3.1511810692638802E-2</v>
      </c>
      <c r="AI723" s="17"/>
      <c r="AJ723" s="17">
        <v>4.1390796604777597E-2</v>
      </c>
      <c r="AK723" s="17">
        <v>4.9689103652521001E-2</v>
      </c>
      <c r="AL723" s="17">
        <v>3.9333053533950703E-2</v>
      </c>
      <c r="AM723" s="17">
        <v>2.3517882691517999E-2</v>
      </c>
      <c r="AN723" s="17">
        <v>4.7384418557008402E-2</v>
      </c>
      <c r="AO723" s="17">
        <v>2.3148612743818801E-2</v>
      </c>
      <c r="AP723" s="17">
        <v>3.5240782121215702E-2</v>
      </c>
      <c r="AQ723" s="17">
        <v>0</v>
      </c>
    </row>
    <row r="724" spans="2:43" x14ac:dyDescent="0.35">
      <c r="B724" t="s">
        <v>304</v>
      </c>
      <c r="C724" s="17">
        <v>6.4869237575512204E-2</v>
      </c>
      <c r="D724" s="17">
        <v>7.6323273960520396E-2</v>
      </c>
      <c r="E724" s="17">
        <v>5.21418745977026E-2</v>
      </c>
      <c r="F724" s="17"/>
      <c r="G724" s="17">
        <v>5.7260017878798197E-2</v>
      </c>
      <c r="H724" s="17">
        <v>7.2048395670084905E-2</v>
      </c>
      <c r="I724" s="17">
        <v>6.6656097894018301E-2</v>
      </c>
      <c r="J724" s="17">
        <v>8.7935458883479894E-2</v>
      </c>
      <c r="K724" s="17">
        <v>5.3131869833606703E-2</v>
      </c>
      <c r="L724" s="17">
        <v>5.4200228172679998E-2</v>
      </c>
      <c r="M724" s="17"/>
      <c r="N724" s="17">
        <v>9.0427373769445402E-2</v>
      </c>
      <c r="O724" s="17">
        <v>7.1211377839432696E-2</v>
      </c>
      <c r="P724" s="17">
        <v>8.8717750819416394E-2</v>
      </c>
      <c r="Q724" s="17">
        <v>5.5845750557445298E-2</v>
      </c>
      <c r="R724" s="17">
        <v>4.2421145402217503E-2</v>
      </c>
      <c r="S724" s="17"/>
      <c r="T724" s="17">
        <v>6.1965208387799502E-2</v>
      </c>
      <c r="U724" s="17">
        <v>6.6332282688147698E-2</v>
      </c>
      <c r="V724" s="17">
        <v>6.9439790928295303E-2</v>
      </c>
      <c r="W724" s="17">
        <v>6.0197461356778101E-2</v>
      </c>
      <c r="X724" s="17"/>
      <c r="Y724" s="17">
        <v>7.5908757942464905E-2</v>
      </c>
      <c r="Z724" s="17">
        <v>7.3219784789536099E-2</v>
      </c>
      <c r="AA724" s="17">
        <v>4.66793815030042E-2</v>
      </c>
      <c r="AB724" s="17">
        <v>8.1487375261816805E-2</v>
      </c>
      <c r="AC724" s="17">
        <v>4.3227300665980198E-2</v>
      </c>
      <c r="AD724" s="17">
        <v>6.8517265879752806E-2</v>
      </c>
      <c r="AE724" s="17"/>
      <c r="AF724" s="17" t="s">
        <v>63</v>
      </c>
      <c r="AG724" s="17"/>
      <c r="AH724" s="17">
        <v>6.3944104434573504E-2</v>
      </c>
      <c r="AI724" s="17"/>
      <c r="AJ724" s="17">
        <v>5.1225710539452997E-2</v>
      </c>
      <c r="AK724" s="17">
        <v>7.2148264656550304E-2</v>
      </c>
      <c r="AL724" s="17">
        <v>7.31587928506819E-2</v>
      </c>
      <c r="AM724" s="17">
        <v>5.5488391723911103E-2</v>
      </c>
      <c r="AN724" s="17">
        <v>8.6773326135916498E-2</v>
      </c>
      <c r="AO724" s="17">
        <v>9.6946716981143502E-2</v>
      </c>
      <c r="AP724" s="17">
        <v>6.07922886839177E-2</v>
      </c>
      <c r="AQ724" s="17">
        <v>4.3403671643533898E-2</v>
      </c>
    </row>
    <row r="725" spans="2:43" x14ac:dyDescent="0.35">
      <c r="B725" t="s">
        <v>60</v>
      </c>
      <c r="C725" s="17">
        <v>6.92776303440749E-2</v>
      </c>
      <c r="D725" s="17">
        <v>4.8201443238067902E-2</v>
      </c>
      <c r="E725" s="17">
        <v>9.0713551322356201E-2</v>
      </c>
      <c r="F725" s="17"/>
      <c r="G725" s="17">
        <v>4.8707772868228902E-2</v>
      </c>
      <c r="H725" s="17">
        <v>6.2112433771163898E-2</v>
      </c>
      <c r="I725" s="17">
        <v>6.2701677673802803E-2</v>
      </c>
      <c r="J725" s="17">
        <v>6.4495205149586302E-2</v>
      </c>
      <c r="K725" s="17">
        <v>8.4991819652077902E-2</v>
      </c>
      <c r="L725" s="17">
        <v>8.0249033881839404E-2</v>
      </c>
      <c r="M725" s="17"/>
      <c r="N725" s="17">
        <v>0.14444008574995901</v>
      </c>
      <c r="O725" s="17">
        <v>7.4344174238630406E-2</v>
      </c>
      <c r="P725" s="17">
        <v>5.7454370751670203E-2</v>
      </c>
      <c r="Q725" s="17">
        <v>6.2057429903771E-2</v>
      </c>
      <c r="R725" s="17">
        <v>6.3265030484542295E-2</v>
      </c>
      <c r="S725" s="17"/>
      <c r="T725" s="17">
        <v>0.116107986152023</v>
      </c>
      <c r="U725" s="17">
        <v>6.6249063845936207E-2</v>
      </c>
      <c r="V725" s="17">
        <v>4.4621866361037502E-2</v>
      </c>
      <c r="W725" s="17">
        <v>4.9198310816368003E-2</v>
      </c>
      <c r="X725" s="17"/>
      <c r="Y725" s="17">
        <v>4.6206190905344398E-2</v>
      </c>
      <c r="Z725" s="17">
        <v>5.16881904836137E-2</v>
      </c>
      <c r="AA725" s="17">
        <v>9.3672348739520295E-2</v>
      </c>
      <c r="AB725" s="17">
        <v>4.0751302871060997E-2</v>
      </c>
      <c r="AC725" s="17">
        <v>0.118405493649183</v>
      </c>
      <c r="AD725" s="17">
        <v>0.19678242392445799</v>
      </c>
      <c r="AE725" s="17"/>
      <c r="AF725" s="17" t="s">
        <v>63</v>
      </c>
      <c r="AG725" s="17"/>
      <c r="AH725" s="17">
        <v>6.81107917878052E-2</v>
      </c>
      <c r="AI725" s="17"/>
      <c r="AJ725" s="17">
        <v>6.7677676812438095E-2</v>
      </c>
      <c r="AK725" s="17">
        <v>5.6975292688483503E-2</v>
      </c>
      <c r="AL725" s="17">
        <v>4.8519547599923697E-2</v>
      </c>
      <c r="AM725" s="17">
        <v>5.2434185214421503E-2</v>
      </c>
      <c r="AN725" s="17">
        <v>0.13045999856858001</v>
      </c>
      <c r="AO725" s="17">
        <v>0.10891133688082701</v>
      </c>
      <c r="AP725" s="17">
        <v>0.11498595057253901</v>
      </c>
      <c r="AQ725" s="17">
        <v>5.7624346418151097E-2</v>
      </c>
    </row>
    <row r="726" spans="2:43" x14ac:dyDescent="0.35">
      <c r="B726" t="s">
        <v>305</v>
      </c>
      <c r="C726" s="17">
        <v>0.65494945194093601</v>
      </c>
      <c r="D726" s="17">
        <v>0.64288756518369805</v>
      </c>
      <c r="E726" s="17">
        <v>0.66700097338948405</v>
      </c>
      <c r="F726" s="17"/>
      <c r="G726" s="17">
        <v>0.61147558938618596</v>
      </c>
      <c r="H726" s="17">
        <v>0.636486483772848</v>
      </c>
      <c r="I726" s="17">
        <v>0.67276336407513604</v>
      </c>
      <c r="J726" s="17">
        <v>0.64730756410316304</v>
      </c>
      <c r="K726" s="17">
        <v>0.694689854942938</v>
      </c>
      <c r="L726" s="17">
        <v>0.65553826421528705</v>
      </c>
      <c r="M726" s="17"/>
      <c r="N726" s="17">
        <v>0.51914306961051904</v>
      </c>
      <c r="O726" s="17">
        <v>0.62452882026010903</v>
      </c>
      <c r="P726" s="17">
        <v>0.63671581620401396</v>
      </c>
      <c r="Q726" s="17">
        <v>0.69786969605524896</v>
      </c>
      <c r="R726" s="17">
        <v>0.68651181493913205</v>
      </c>
      <c r="S726" s="17"/>
      <c r="T726" s="17">
        <v>0.61586011687005404</v>
      </c>
      <c r="U726" s="17">
        <v>0.66845572044406099</v>
      </c>
      <c r="V726" s="17">
        <v>0.68615248003259099</v>
      </c>
      <c r="W726" s="17">
        <v>0.65221397037886297</v>
      </c>
      <c r="X726" s="17"/>
      <c r="Y726" s="17">
        <v>0.66937001120209805</v>
      </c>
      <c r="Z726" s="17">
        <v>0.66201683469834405</v>
      </c>
      <c r="AA726" s="17">
        <v>0.63641099891319897</v>
      </c>
      <c r="AB726" s="17">
        <v>0.68975367921873398</v>
      </c>
      <c r="AC726" s="17">
        <v>0.67647059303844204</v>
      </c>
      <c r="AD726" s="17">
        <v>0.44958881945506102</v>
      </c>
      <c r="AE726" s="17"/>
      <c r="AF726" s="17" t="s">
        <v>63</v>
      </c>
      <c r="AG726" s="17"/>
      <c r="AH726" s="17">
        <v>0.66141519174191599</v>
      </c>
      <c r="AI726" s="17"/>
      <c r="AJ726" s="17">
        <v>0.68384520249263203</v>
      </c>
      <c r="AK726" s="17">
        <v>0.63189103576186001</v>
      </c>
      <c r="AL726" s="17">
        <v>0.65430079539487795</v>
      </c>
      <c r="AM726" s="17">
        <v>0.68010888746181897</v>
      </c>
      <c r="AN726" s="17">
        <v>0.55431997777655995</v>
      </c>
      <c r="AO726" s="17">
        <v>0.62315187467348598</v>
      </c>
      <c r="AP726" s="17">
        <v>0.59278301169794201</v>
      </c>
      <c r="AQ726" s="17">
        <v>0.76087522575557498</v>
      </c>
    </row>
    <row r="727" spans="2:43" x14ac:dyDescent="0.35">
      <c r="B727" t="s">
        <v>306</v>
      </c>
      <c r="C727" s="17">
        <v>0.100697725358586</v>
      </c>
      <c r="D727" s="17">
        <v>0.109677106115135</v>
      </c>
      <c r="E727" s="17">
        <v>9.0614261267313201E-2</v>
      </c>
      <c r="F727" s="17"/>
      <c r="G727" s="17">
        <v>0.13788208446174299</v>
      </c>
      <c r="H727" s="17">
        <v>0.11223581470817701</v>
      </c>
      <c r="I727" s="17">
        <v>8.6129640517729006E-2</v>
      </c>
      <c r="J727" s="17">
        <v>0.14626200329765099</v>
      </c>
      <c r="K727" s="17">
        <v>7.0145124214231802E-2</v>
      </c>
      <c r="L727" s="17">
        <v>7.6459086519671302E-2</v>
      </c>
      <c r="M727" s="17"/>
      <c r="N727" s="17">
        <v>0.10861554884531199</v>
      </c>
      <c r="O727" s="17">
        <v>0.112758966022853</v>
      </c>
      <c r="P727" s="17">
        <v>0.139280706482069</v>
      </c>
      <c r="Q727" s="17">
        <v>7.4467932530783598E-2</v>
      </c>
      <c r="R727" s="17">
        <v>9.2098774457431698E-2</v>
      </c>
      <c r="S727" s="17"/>
      <c r="T727" s="17">
        <v>9.3751425483794198E-2</v>
      </c>
      <c r="U727" s="17">
        <v>0.10795378647675601</v>
      </c>
      <c r="V727" s="17">
        <v>9.3038817768777704E-2</v>
      </c>
      <c r="W727" s="17">
        <v>0.10721001256707501</v>
      </c>
      <c r="X727" s="17"/>
      <c r="Y727" s="17">
        <v>0.123278348704855</v>
      </c>
      <c r="Z727" s="17">
        <v>0.10415782332951901</v>
      </c>
      <c r="AA727" s="17">
        <v>6.1102117916027099E-2</v>
      </c>
      <c r="AB727" s="17">
        <v>0.120296680521254</v>
      </c>
      <c r="AC727" s="17">
        <v>8.2225805100458405E-2</v>
      </c>
      <c r="AD727" s="17">
        <v>0.14257677507074101</v>
      </c>
      <c r="AE727" s="17"/>
      <c r="AF727" s="17" t="s">
        <v>63</v>
      </c>
      <c r="AG727" s="17"/>
      <c r="AH727" s="17">
        <v>9.5455915127212201E-2</v>
      </c>
      <c r="AI727" s="17"/>
      <c r="AJ727" s="17">
        <v>9.26165071442306E-2</v>
      </c>
      <c r="AK727" s="17">
        <v>0.12183736830907101</v>
      </c>
      <c r="AL727" s="17">
        <v>0.112491846384633</v>
      </c>
      <c r="AM727" s="17">
        <v>7.9006274415429095E-2</v>
      </c>
      <c r="AN727" s="17">
        <v>0.13415774469292499</v>
      </c>
      <c r="AO727" s="17">
        <v>0.12009532972496199</v>
      </c>
      <c r="AP727" s="17">
        <v>9.6033070805133403E-2</v>
      </c>
      <c r="AQ727" s="17">
        <v>4.3403671643533898E-2</v>
      </c>
    </row>
    <row r="728" spans="2:43" x14ac:dyDescent="0.35">
      <c r="B728" t="s">
        <v>242</v>
      </c>
      <c r="C728" s="17">
        <v>0.55425172658235</v>
      </c>
      <c r="D728" s="17">
        <v>0.53321045906856301</v>
      </c>
      <c r="E728" s="17">
        <v>0.57638671212217096</v>
      </c>
      <c r="F728" s="17"/>
      <c r="G728" s="17">
        <v>0.47359350492444402</v>
      </c>
      <c r="H728" s="17">
        <v>0.52425066906467099</v>
      </c>
      <c r="I728" s="17">
        <v>0.58663372355740695</v>
      </c>
      <c r="J728" s="17">
        <v>0.50104556080551199</v>
      </c>
      <c r="K728" s="17">
        <v>0.62454473072870598</v>
      </c>
      <c r="L728" s="17">
        <v>0.57907917769561601</v>
      </c>
      <c r="M728" s="17"/>
      <c r="N728" s="17">
        <v>0.41052752076520699</v>
      </c>
      <c r="O728" s="17">
        <v>0.51176985423725596</v>
      </c>
      <c r="P728" s="17">
        <v>0.49743510972194499</v>
      </c>
      <c r="Q728" s="17">
        <v>0.62340176352446597</v>
      </c>
      <c r="R728" s="17">
        <v>0.59441304048169996</v>
      </c>
      <c r="S728" s="17"/>
      <c r="T728" s="17">
        <v>0.52210869138626004</v>
      </c>
      <c r="U728" s="17">
        <v>0.56050193396730497</v>
      </c>
      <c r="V728" s="17">
        <v>0.59311366226381301</v>
      </c>
      <c r="W728" s="17">
        <v>0.54500395781178801</v>
      </c>
      <c r="X728" s="17"/>
      <c r="Y728" s="17">
        <v>0.54609166249724295</v>
      </c>
      <c r="Z728" s="17">
        <v>0.55785901136882499</v>
      </c>
      <c r="AA728" s="17">
        <v>0.57530888099717203</v>
      </c>
      <c r="AB728" s="17">
        <v>0.56945699869748001</v>
      </c>
      <c r="AC728" s="17">
        <v>0.59424478793798396</v>
      </c>
      <c r="AD728" s="17">
        <v>0.30701204438432</v>
      </c>
      <c r="AE728" s="17"/>
      <c r="AF728" s="17" t="s">
        <v>63</v>
      </c>
      <c r="AG728" s="17"/>
      <c r="AH728" s="17">
        <v>0.56595927661470402</v>
      </c>
      <c r="AI728" s="17"/>
      <c r="AJ728" s="17">
        <v>0.59122869534840095</v>
      </c>
      <c r="AK728" s="17">
        <v>0.51005366745278902</v>
      </c>
      <c r="AL728" s="17">
        <v>0.54180894901024501</v>
      </c>
      <c r="AM728" s="17">
        <v>0.60110261304639001</v>
      </c>
      <c r="AN728" s="17">
        <v>0.42016223308363498</v>
      </c>
      <c r="AO728" s="17">
        <v>0.50305654494852303</v>
      </c>
      <c r="AP728" s="17">
        <v>0.496749940892808</v>
      </c>
      <c r="AQ728" s="17">
        <v>0.717471554112041</v>
      </c>
    </row>
    <row r="729" spans="2:43" x14ac:dyDescent="0.35">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row>
    <row r="730" spans="2:43" x14ac:dyDescent="0.35">
      <c r="B730" s="6" t="s">
        <v>315</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row>
    <row r="731" spans="2:43" x14ac:dyDescent="0.35">
      <c r="B731" s="24" t="s">
        <v>65</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row>
    <row r="732" spans="2:43" x14ac:dyDescent="0.35">
      <c r="B732" t="s">
        <v>300</v>
      </c>
      <c r="C732" s="17">
        <v>0.24718060378245599</v>
      </c>
      <c r="D732" s="17">
        <v>0.27829771136939802</v>
      </c>
      <c r="E732" s="17">
        <v>0.217135008530975</v>
      </c>
      <c r="F732" s="17"/>
      <c r="G732" s="17">
        <v>0.175613073058832</v>
      </c>
      <c r="H732" s="17">
        <v>0.24307092645745601</v>
      </c>
      <c r="I732" s="17">
        <v>0.309391224296163</v>
      </c>
      <c r="J732" s="17">
        <v>0.22115587303791001</v>
      </c>
      <c r="K732" s="17">
        <v>0.23224353563900099</v>
      </c>
      <c r="L732" s="17">
        <v>0.26434141162864</v>
      </c>
      <c r="M732" s="17"/>
      <c r="N732" s="17">
        <v>0.212026490151662</v>
      </c>
      <c r="O732" s="17">
        <v>0.19539276014641199</v>
      </c>
      <c r="P732" s="17">
        <v>0.25018579002548402</v>
      </c>
      <c r="Q732" s="17">
        <v>0.26685263175804702</v>
      </c>
      <c r="R732" s="17">
        <v>0.32939982492152697</v>
      </c>
      <c r="S732" s="17"/>
      <c r="T732" s="17">
        <v>0.230375692647036</v>
      </c>
      <c r="U732" s="17">
        <v>0.19764679375689301</v>
      </c>
      <c r="V732" s="17">
        <v>0.324881771809096</v>
      </c>
      <c r="W732" s="17">
        <v>0.27970077690379502</v>
      </c>
      <c r="X732" s="17"/>
      <c r="Y732" s="17">
        <v>0.26372897571819698</v>
      </c>
      <c r="Z732" s="17">
        <v>0.16436667069095301</v>
      </c>
      <c r="AA732" s="17">
        <v>0.25573752189578403</v>
      </c>
      <c r="AB732" s="17">
        <v>0.239796893726515</v>
      </c>
      <c r="AC732" s="17">
        <v>0.233931782663274</v>
      </c>
      <c r="AD732" s="17">
        <v>0.299507727142382</v>
      </c>
      <c r="AE732" s="17"/>
      <c r="AF732" s="17" t="s">
        <v>63</v>
      </c>
      <c r="AG732" s="17"/>
      <c r="AH732" s="17">
        <v>0.24997827370707101</v>
      </c>
      <c r="AI732" s="17"/>
      <c r="AJ732" s="17">
        <v>0.25078777667688101</v>
      </c>
      <c r="AK732" s="17">
        <v>0.221833270568848</v>
      </c>
      <c r="AL732" s="17">
        <v>0.27269638986342798</v>
      </c>
      <c r="AM732" s="17">
        <v>0.24860597739019499</v>
      </c>
      <c r="AN732" s="17">
        <v>0.27951249403556999</v>
      </c>
      <c r="AO732" s="17">
        <v>0.21881388703065299</v>
      </c>
      <c r="AP732" s="17">
        <v>0.24205375345750599</v>
      </c>
      <c r="AQ732" s="17">
        <v>0.28248213677622402</v>
      </c>
    </row>
    <row r="733" spans="2:43" x14ac:dyDescent="0.35">
      <c r="B733" t="s">
        <v>301</v>
      </c>
      <c r="C733" s="17">
        <v>0.31816187427411702</v>
      </c>
      <c r="D733" s="17">
        <v>0.29735855725657401</v>
      </c>
      <c r="E733" s="17">
        <v>0.33891778310871501</v>
      </c>
      <c r="F733" s="17"/>
      <c r="G733" s="17">
        <v>0.32663893750950301</v>
      </c>
      <c r="H733" s="17">
        <v>0.29611887512756302</v>
      </c>
      <c r="I733" s="17">
        <v>0.30082116419812099</v>
      </c>
      <c r="J733" s="17">
        <v>0.330729482886085</v>
      </c>
      <c r="K733" s="17">
        <v>0.35282013334395901</v>
      </c>
      <c r="L733" s="17">
        <v>0.31298989926182702</v>
      </c>
      <c r="M733" s="17"/>
      <c r="N733" s="17">
        <v>0.233833312925289</v>
      </c>
      <c r="O733" s="17">
        <v>0.33839842347723598</v>
      </c>
      <c r="P733" s="17">
        <v>0.25822606825898697</v>
      </c>
      <c r="Q733" s="17">
        <v>0.36062174784548401</v>
      </c>
      <c r="R733" s="17">
        <v>0.25889153640205498</v>
      </c>
      <c r="S733" s="17"/>
      <c r="T733" s="17">
        <v>0.293228917243959</v>
      </c>
      <c r="U733" s="17">
        <v>0.34727816472457501</v>
      </c>
      <c r="V733" s="17">
        <v>0.31730560745103997</v>
      </c>
      <c r="W733" s="17">
        <v>0.27096071564205898</v>
      </c>
      <c r="X733" s="17"/>
      <c r="Y733" s="17">
        <v>0.31297974663635902</v>
      </c>
      <c r="Z733" s="17">
        <v>0.39372779020410797</v>
      </c>
      <c r="AA733" s="17">
        <v>0.300570659836642</v>
      </c>
      <c r="AB733" s="17">
        <v>0.335156224270796</v>
      </c>
      <c r="AC733" s="17">
        <v>0.34073724248512999</v>
      </c>
      <c r="AD733" s="17">
        <v>0.19239910700701701</v>
      </c>
      <c r="AE733" s="17"/>
      <c r="AF733" s="17" t="s">
        <v>63</v>
      </c>
      <c r="AG733" s="17"/>
      <c r="AH733" s="17">
        <v>0.31950513991982499</v>
      </c>
      <c r="AI733" s="17"/>
      <c r="AJ733" s="17">
        <v>0.33035512347567803</v>
      </c>
      <c r="AK733" s="17">
        <v>0.33985523065580497</v>
      </c>
      <c r="AL733" s="17">
        <v>0.31492725227606</v>
      </c>
      <c r="AM733" s="17">
        <v>0.33014645039485901</v>
      </c>
      <c r="AN733" s="17">
        <v>0.17403756426759001</v>
      </c>
      <c r="AO733" s="17">
        <v>0.242948636400319</v>
      </c>
      <c r="AP733" s="17">
        <v>0.30486015587508197</v>
      </c>
      <c r="AQ733" s="17">
        <v>0.39451355687387901</v>
      </c>
    </row>
    <row r="734" spans="2:43" x14ac:dyDescent="0.35">
      <c r="B734" t="s">
        <v>302</v>
      </c>
      <c r="C734" s="17">
        <v>0.224124959544719</v>
      </c>
      <c r="D734" s="17">
        <v>0.215382286715427</v>
      </c>
      <c r="E734" s="17">
        <v>0.23236492299904299</v>
      </c>
      <c r="F734" s="17"/>
      <c r="G734" s="17">
        <v>0.31992316923673902</v>
      </c>
      <c r="H734" s="17">
        <v>0.20064627936146201</v>
      </c>
      <c r="I734" s="17">
        <v>0.21905313501929599</v>
      </c>
      <c r="J734" s="17">
        <v>0.20121560870927799</v>
      </c>
      <c r="K734" s="17">
        <v>0.22708973660061299</v>
      </c>
      <c r="L734" s="17">
        <v>0.21854568831099999</v>
      </c>
      <c r="M734" s="17"/>
      <c r="N734" s="17">
        <v>0.28111049577303399</v>
      </c>
      <c r="O734" s="17">
        <v>0.249304221276894</v>
      </c>
      <c r="P734" s="17">
        <v>0.262236579962563</v>
      </c>
      <c r="Q734" s="17">
        <v>0.183722425272145</v>
      </c>
      <c r="R734" s="17">
        <v>0.202360501136127</v>
      </c>
      <c r="S734" s="17"/>
      <c r="T734" s="17">
        <v>0.24881120681937699</v>
      </c>
      <c r="U734" s="17">
        <v>0.25474004110375098</v>
      </c>
      <c r="V734" s="17">
        <v>0.181642896365281</v>
      </c>
      <c r="W734" s="17">
        <v>0.224328850412643</v>
      </c>
      <c r="X734" s="17"/>
      <c r="Y734" s="17">
        <v>0.209342642977147</v>
      </c>
      <c r="Z734" s="17">
        <v>0.19361211664011899</v>
      </c>
      <c r="AA734" s="17">
        <v>0.247885786979329</v>
      </c>
      <c r="AB734" s="17">
        <v>0.22521563062337899</v>
      </c>
      <c r="AC734" s="17">
        <v>0.24105036362917501</v>
      </c>
      <c r="AD734" s="17">
        <v>0.27862903408659301</v>
      </c>
      <c r="AE734" s="17"/>
      <c r="AF734" s="17" t="s">
        <v>63</v>
      </c>
      <c r="AG734" s="17"/>
      <c r="AH734" s="17">
        <v>0.223341034862028</v>
      </c>
      <c r="AI734" s="17"/>
      <c r="AJ734" s="17">
        <v>0.21972154940515801</v>
      </c>
      <c r="AK734" s="17">
        <v>0.21720785749966301</v>
      </c>
      <c r="AL734" s="17">
        <v>0.20712142307112799</v>
      </c>
      <c r="AM734" s="17">
        <v>0.24900132263806399</v>
      </c>
      <c r="AN734" s="17">
        <v>0.25607898625153502</v>
      </c>
      <c r="AO734" s="17">
        <v>0.26971651169433197</v>
      </c>
      <c r="AP734" s="17">
        <v>0.20181017184924399</v>
      </c>
      <c r="AQ734" s="17">
        <v>0.17941044431056299</v>
      </c>
    </row>
    <row r="735" spans="2:43" x14ac:dyDescent="0.35">
      <c r="B735" t="s">
        <v>303</v>
      </c>
      <c r="C735" s="17">
        <v>5.4813152348098103E-2</v>
      </c>
      <c r="D735" s="17">
        <v>6.18538802913235E-2</v>
      </c>
      <c r="E735" s="17">
        <v>4.8009755986340399E-2</v>
      </c>
      <c r="F735" s="17"/>
      <c r="G735" s="17">
        <v>8.7637224935887797E-2</v>
      </c>
      <c r="H735" s="17">
        <v>6.2129249074616401E-2</v>
      </c>
      <c r="I735" s="17">
        <v>5.3715410312011297E-2</v>
      </c>
      <c r="J735" s="17">
        <v>6.7825803686904496E-2</v>
      </c>
      <c r="K735" s="17">
        <v>4.4606137136851402E-2</v>
      </c>
      <c r="L735" s="17">
        <v>3.5398157213420302E-2</v>
      </c>
      <c r="M735" s="17"/>
      <c r="N735" s="17">
        <v>3.8261508465080099E-2</v>
      </c>
      <c r="O735" s="17">
        <v>7.5333064755448306E-2</v>
      </c>
      <c r="P735" s="17">
        <v>3.7281876870140299E-2</v>
      </c>
      <c r="Q735" s="17">
        <v>3.6961183548351803E-2</v>
      </c>
      <c r="R735" s="17">
        <v>6.22941382180539E-2</v>
      </c>
      <c r="S735" s="17"/>
      <c r="T735" s="17">
        <v>4.8275622224219397E-2</v>
      </c>
      <c r="U735" s="17">
        <v>5.0498920399620999E-2</v>
      </c>
      <c r="V735" s="17">
        <v>4.4180983074851098E-2</v>
      </c>
      <c r="W735" s="17">
        <v>8.1907786103028901E-2</v>
      </c>
      <c r="X735" s="17"/>
      <c r="Y735" s="17">
        <v>5.9945336236352703E-2</v>
      </c>
      <c r="Z735" s="17">
        <v>6.4437149316186701E-2</v>
      </c>
      <c r="AA735" s="17">
        <v>3.5511176862625601E-2</v>
      </c>
      <c r="AB735" s="17">
        <v>9.1609316923898398E-2</v>
      </c>
      <c r="AC735" s="17">
        <v>4.69173636807226E-2</v>
      </c>
      <c r="AD735" s="17">
        <v>8.2625537569899807E-2</v>
      </c>
      <c r="AE735" s="17"/>
      <c r="AF735" s="17" t="s">
        <v>63</v>
      </c>
      <c r="AG735" s="17"/>
      <c r="AH735" s="17">
        <v>5.5117436986718997E-2</v>
      </c>
      <c r="AI735" s="17"/>
      <c r="AJ735" s="17">
        <v>6.4826785473587098E-2</v>
      </c>
      <c r="AK735" s="17">
        <v>4.78129898083378E-2</v>
      </c>
      <c r="AL735" s="17">
        <v>4.75272420253793E-2</v>
      </c>
      <c r="AM735" s="17">
        <v>4.72805426058404E-2</v>
      </c>
      <c r="AN735" s="17">
        <v>7.3137630740808202E-2</v>
      </c>
      <c r="AO735" s="17">
        <v>7.3654540063928797E-2</v>
      </c>
      <c r="AP735" s="17">
        <v>7.8999116630569299E-2</v>
      </c>
      <c r="AQ735" s="17">
        <v>0</v>
      </c>
    </row>
    <row r="736" spans="2:43" x14ac:dyDescent="0.35">
      <c r="B736" t="s">
        <v>304</v>
      </c>
      <c r="C736" s="17">
        <v>9.4513564692089297E-2</v>
      </c>
      <c r="D736" s="17">
        <v>0.10610595939390099</v>
      </c>
      <c r="E736" s="17">
        <v>8.3331490023471996E-2</v>
      </c>
      <c r="F736" s="17"/>
      <c r="G736" s="17">
        <v>5.5818769525963603E-2</v>
      </c>
      <c r="H736" s="17">
        <v>0.119025522056948</v>
      </c>
      <c r="I736" s="17">
        <v>7.3156609299175404E-2</v>
      </c>
      <c r="J736" s="17">
        <v>0.12472978219365</v>
      </c>
      <c r="K736" s="17">
        <v>9.8538532073030705E-2</v>
      </c>
      <c r="L736" s="17">
        <v>8.4817767069125E-2</v>
      </c>
      <c r="M736" s="17"/>
      <c r="N736" s="17">
        <v>0.112656693735907</v>
      </c>
      <c r="O736" s="17">
        <v>7.9298498644905693E-2</v>
      </c>
      <c r="P736" s="17">
        <v>0.124137418622794</v>
      </c>
      <c r="Q736" s="17">
        <v>9.7308716668710105E-2</v>
      </c>
      <c r="R736" s="17">
        <v>9.55441480049153E-2</v>
      </c>
      <c r="S736" s="17"/>
      <c r="T736" s="17">
        <v>7.7371130740731694E-2</v>
      </c>
      <c r="U736" s="17">
        <v>9.0169631252992793E-2</v>
      </c>
      <c r="V736" s="17">
        <v>9.4181788404385597E-2</v>
      </c>
      <c r="W736" s="17">
        <v>0.111706600639085</v>
      </c>
      <c r="X736" s="17"/>
      <c r="Y736" s="17">
        <v>0.112716314407059</v>
      </c>
      <c r="Z736" s="17">
        <v>0.120381578705856</v>
      </c>
      <c r="AA736" s="17">
        <v>7.4799721907325298E-2</v>
      </c>
      <c r="AB736" s="17">
        <v>9.3493194200065605E-2</v>
      </c>
      <c r="AC736" s="17">
        <v>2.39570369574847E-2</v>
      </c>
      <c r="AD736" s="17">
        <v>7.2505959509698306E-2</v>
      </c>
      <c r="AE736" s="17"/>
      <c r="AF736" s="17" t="s">
        <v>63</v>
      </c>
      <c r="AG736" s="17"/>
      <c r="AH736" s="17">
        <v>9.3172442435863201E-2</v>
      </c>
      <c r="AI736" s="17"/>
      <c r="AJ736" s="17">
        <v>7.21215599662898E-2</v>
      </c>
      <c r="AK736" s="17">
        <v>0.12521682563347999</v>
      </c>
      <c r="AL736" s="17">
        <v>0.10256984299015801</v>
      </c>
      <c r="AM736" s="17">
        <v>8.4719167987497304E-2</v>
      </c>
      <c r="AN736" s="17">
        <v>8.6773326135916498E-2</v>
      </c>
      <c r="AO736" s="17">
        <v>0.10999461911229901</v>
      </c>
      <c r="AP736" s="17">
        <v>8.0960427613186003E-2</v>
      </c>
      <c r="AQ736" s="17">
        <v>8.5969515621182199E-2</v>
      </c>
    </row>
    <row r="737" spans="2:43" x14ac:dyDescent="0.35">
      <c r="B737" t="s">
        <v>60</v>
      </c>
      <c r="C737" s="17">
        <v>6.12058453585205E-2</v>
      </c>
      <c r="D737" s="17">
        <v>4.1001604973376897E-2</v>
      </c>
      <c r="E737" s="17">
        <v>8.0241039351454393E-2</v>
      </c>
      <c r="F737" s="17"/>
      <c r="G737" s="17">
        <v>3.4368825733073899E-2</v>
      </c>
      <c r="H737" s="17">
        <v>7.9009147921954306E-2</v>
      </c>
      <c r="I737" s="17">
        <v>4.3862456875232998E-2</v>
      </c>
      <c r="J737" s="17">
        <v>5.4343449486172597E-2</v>
      </c>
      <c r="K737" s="17">
        <v>4.4701925206545097E-2</v>
      </c>
      <c r="L737" s="17">
        <v>8.3907076515987694E-2</v>
      </c>
      <c r="M737" s="17"/>
      <c r="N737" s="17">
        <v>0.12211149894902899</v>
      </c>
      <c r="O737" s="17">
        <v>6.2273031699104503E-2</v>
      </c>
      <c r="P737" s="17">
        <v>6.7932266260031293E-2</v>
      </c>
      <c r="Q737" s="17">
        <v>5.4533294907261699E-2</v>
      </c>
      <c r="R737" s="17">
        <v>5.1509851317322497E-2</v>
      </c>
      <c r="S737" s="17"/>
      <c r="T737" s="17">
        <v>0.101937430324676</v>
      </c>
      <c r="U737" s="17">
        <v>5.9666448762166903E-2</v>
      </c>
      <c r="V737" s="17">
        <v>3.7806952895346302E-2</v>
      </c>
      <c r="W737" s="17">
        <v>3.1395270299389898E-2</v>
      </c>
      <c r="X737" s="17"/>
      <c r="Y737" s="17">
        <v>4.1286984024885301E-2</v>
      </c>
      <c r="Z737" s="17">
        <v>6.3474694442778201E-2</v>
      </c>
      <c r="AA737" s="17">
        <v>8.5495132518294298E-2</v>
      </c>
      <c r="AB737" s="17">
        <v>1.4728740255346401E-2</v>
      </c>
      <c r="AC737" s="17">
        <v>0.113406210584213</v>
      </c>
      <c r="AD737" s="17">
        <v>7.4332634684409996E-2</v>
      </c>
      <c r="AE737" s="17"/>
      <c r="AF737" s="17" t="s">
        <v>63</v>
      </c>
      <c r="AG737" s="17"/>
      <c r="AH737" s="17">
        <v>5.8885672088492699E-2</v>
      </c>
      <c r="AI737" s="17"/>
      <c r="AJ737" s="17">
        <v>6.2187205002406098E-2</v>
      </c>
      <c r="AK737" s="17">
        <v>4.8073825833866199E-2</v>
      </c>
      <c r="AL737" s="17">
        <v>5.5157849773847203E-2</v>
      </c>
      <c r="AM737" s="17">
        <v>4.0246538983544598E-2</v>
      </c>
      <c r="AN737" s="17">
        <v>0.13045999856858001</v>
      </c>
      <c r="AO737" s="17">
        <v>8.4871805698468902E-2</v>
      </c>
      <c r="AP737" s="17">
        <v>9.1316374574412704E-2</v>
      </c>
      <c r="AQ737" s="17">
        <v>5.7624346418151097E-2</v>
      </c>
    </row>
    <row r="738" spans="2:43" x14ac:dyDescent="0.35">
      <c r="B738" t="s">
        <v>305</v>
      </c>
      <c r="C738" s="17">
        <v>0.56534247805657301</v>
      </c>
      <c r="D738" s="17">
        <v>0.57565626862597197</v>
      </c>
      <c r="E738" s="17">
        <v>0.55605279163969001</v>
      </c>
      <c r="F738" s="17"/>
      <c r="G738" s="17">
        <v>0.50225201056833602</v>
      </c>
      <c r="H738" s="17">
        <v>0.53918980158501895</v>
      </c>
      <c r="I738" s="17">
        <v>0.61021238849428405</v>
      </c>
      <c r="J738" s="17">
        <v>0.55188535592399401</v>
      </c>
      <c r="K738" s="17">
        <v>0.58506366898296003</v>
      </c>
      <c r="L738" s="17">
        <v>0.57733131089046696</v>
      </c>
      <c r="M738" s="17"/>
      <c r="N738" s="17">
        <v>0.445859803076951</v>
      </c>
      <c r="O738" s="17">
        <v>0.53379118362364797</v>
      </c>
      <c r="P738" s="17">
        <v>0.508411858284471</v>
      </c>
      <c r="Q738" s="17">
        <v>0.62747437960353103</v>
      </c>
      <c r="R738" s="17">
        <v>0.58829136132358095</v>
      </c>
      <c r="S738" s="17"/>
      <c r="T738" s="17">
        <v>0.523604609890996</v>
      </c>
      <c r="U738" s="17">
        <v>0.54492495848146805</v>
      </c>
      <c r="V738" s="17">
        <v>0.64218737926013603</v>
      </c>
      <c r="W738" s="17">
        <v>0.55066149254585395</v>
      </c>
      <c r="X738" s="17"/>
      <c r="Y738" s="17">
        <v>0.57670872235455595</v>
      </c>
      <c r="Z738" s="17">
        <v>0.55809446089506098</v>
      </c>
      <c r="AA738" s="17">
        <v>0.55630818173242602</v>
      </c>
      <c r="AB738" s="17">
        <v>0.57495311799731097</v>
      </c>
      <c r="AC738" s="17">
        <v>0.57466902514840401</v>
      </c>
      <c r="AD738" s="17">
        <v>0.49190683414939901</v>
      </c>
      <c r="AE738" s="17"/>
      <c r="AF738" s="17" t="s">
        <v>63</v>
      </c>
      <c r="AG738" s="17"/>
      <c r="AH738" s="17">
        <v>0.56948341362689703</v>
      </c>
      <c r="AI738" s="17"/>
      <c r="AJ738" s="17">
        <v>0.58114290015255898</v>
      </c>
      <c r="AK738" s="17">
        <v>0.56168850122465297</v>
      </c>
      <c r="AL738" s="17">
        <v>0.58762364213948803</v>
      </c>
      <c r="AM738" s="17">
        <v>0.57875242778505298</v>
      </c>
      <c r="AN738" s="17">
        <v>0.45355005830315998</v>
      </c>
      <c r="AO738" s="17">
        <v>0.46176252343097202</v>
      </c>
      <c r="AP738" s="17">
        <v>0.54691390933258799</v>
      </c>
      <c r="AQ738" s="17">
        <v>0.67699569365010304</v>
      </c>
    </row>
    <row r="739" spans="2:43" x14ac:dyDescent="0.35">
      <c r="B739" t="s">
        <v>306</v>
      </c>
      <c r="C739" s="17">
        <v>0.14932671704018699</v>
      </c>
      <c r="D739" s="17">
        <v>0.16795983968522399</v>
      </c>
      <c r="E739" s="17">
        <v>0.13134124600981201</v>
      </c>
      <c r="F739" s="17"/>
      <c r="G739" s="17">
        <v>0.14345599446185101</v>
      </c>
      <c r="H739" s="17">
        <v>0.181154771131565</v>
      </c>
      <c r="I739" s="17">
        <v>0.12687201961118699</v>
      </c>
      <c r="J739" s="17">
        <v>0.19255558588055499</v>
      </c>
      <c r="K739" s="17">
        <v>0.143144669209882</v>
      </c>
      <c r="L739" s="17">
        <v>0.120215924282545</v>
      </c>
      <c r="M739" s="17"/>
      <c r="N739" s="17">
        <v>0.15091820220098701</v>
      </c>
      <c r="O739" s="17">
        <v>0.154631563400354</v>
      </c>
      <c r="P739" s="17">
        <v>0.16141929549293399</v>
      </c>
      <c r="Q739" s="17">
        <v>0.134269900217062</v>
      </c>
      <c r="R739" s="17">
        <v>0.157838286222969</v>
      </c>
      <c r="S739" s="17"/>
      <c r="T739" s="17">
        <v>0.12564675296495101</v>
      </c>
      <c r="U739" s="17">
        <v>0.14066855165261399</v>
      </c>
      <c r="V739" s="17">
        <v>0.13836277147923701</v>
      </c>
      <c r="W739" s="17">
        <v>0.19361438674211401</v>
      </c>
      <c r="X739" s="17"/>
      <c r="Y739" s="17">
        <v>0.17266165064341199</v>
      </c>
      <c r="Z739" s="17">
        <v>0.18481872802204199</v>
      </c>
      <c r="AA739" s="17">
        <v>0.110310898769951</v>
      </c>
      <c r="AB739" s="17">
        <v>0.185102511123964</v>
      </c>
      <c r="AC739" s="17">
        <v>7.0874400638207199E-2</v>
      </c>
      <c r="AD739" s="17">
        <v>0.155131497079598</v>
      </c>
      <c r="AE739" s="17"/>
      <c r="AF739" s="17" t="s">
        <v>63</v>
      </c>
      <c r="AG739" s="17"/>
      <c r="AH739" s="17">
        <v>0.14828987942258201</v>
      </c>
      <c r="AI739" s="17"/>
      <c r="AJ739" s="17">
        <v>0.136948345439877</v>
      </c>
      <c r="AK739" s="17">
        <v>0.173029815441818</v>
      </c>
      <c r="AL739" s="17">
        <v>0.15009708501553701</v>
      </c>
      <c r="AM739" s="17">
        <v>0.13199971059333801</v>
      </c>
      <c r="AN739" s="17">
        <v>0.15991095687672499</v>
      </c>
      <c r="AO739" s="17">
        <v>0.18364915917622701</v>
      </c>
      <c r="AP739" s="17">
        <v>0.159959544243755</v>
      </c>
      <c r="AQ739" s="17">
        <v>8.5969515621182199E-2</v>
      </c>
    </row>
    <row r="740" spans="2:43" x14ac:dyDescent="0.35">
      <c r="B740" t="s">
        <v>242</v>
      </c>
      <c r="C740" s="17">
        <v>0.41601576101638599</v>
      </c>
      <c r="D740" s="17">
        <v>0.40769642894074698</v>
      </c>
      <c r="E740" s="17">
        <v>0.42471154562987801</v>
      </c>
      <c r="F740" s="17"/>
      <c r="G740" s="17">
        <v>0.35879601610648398</v>
      </c>
      <c r="H740" s="17">
        <v>0.35803503045345397</v>
      </c>
      <c r="I740" s="17">
        <v>0.483340368883097</v>
      </c>
      <c r="J740" s="17">
        <v>0.35932977004343902</v>
      </c>
      <c r="K740" s="17">
        <v>0.44191899977307803</v>
      </c>
      <c r="L740" s="17">
        <v>0.457115386607922</v>
      </c>
      <c r="M740" s="17"/>
      <c r="N740" s="17">
        <v>0.29494160087596499</v>
      </c>
      <c r="O740" s="17">
        <v>0.37915962022329402</v>
      </c>
      <c r="P740" s="17">
        <v>0.34699256279153701</v>
      </c>
      <c r="Q740" s="17">
        <v>0.493204479386469</v>
      </c>
      <c r="R740" s="17">
        <v>0.43045307510061198</v>
      </c>
      <c r="S740" s="17"/>
      <c r="T740" s="17">
        <v>0.39795785692604402</v>
      </c>
      <c r="U740" s="17">
        <v>0.404256406828854</v>
      </c>
      <c r="V740" s="17">
        <v>0.50382460778089899</v>
      </c>
      <c r="W740" s="17">
        <v>0.35704710580373999</v>
      </c>
      <c r="X740" s="17"/>
      <c r="Y740" s="17">
        <v>0.40404707171114501</v>
      </c>
      <c r="Z740" s="17">
        <v>0.37327573287301802</v>
      </c>
      <c r="AA740" s="17">
        <v>0.44599728296247498</v>
      </c>
      <c r="AB740" s="17">
        <v>0.38985060687334699</v>
      </c>
      <c r="AC740" s="17">
        <v>0.50379462451019696</v>
      </c>
      <c r="AD740" s="17">
        <v>0.33677533706980101</v>
      </c>
      <c r="AE740" s="17"/>
      <c r="AF740" s="17" t="s">
        <v>63</v>
      </c>
      <c r="AG740" s="17"/>
      <c r="AH740" s="17">
        <v>0.42119353420431499</v>
      </c>
      <c r="AI740" s="17"/>
      <c r="AJ740" s="17">
        <v>0.44419455471268199</v>
      </c>
      <c r="AK740" s="17">
        <v>0.38865868578283502</v>
      </c>
      <c r="AL740" s="17">
        <v>0.43752655712395</v>
      </c>
      <c r="AM740" s="17">
        <v>0.446752717191716</v>
      </c>
      <c r="AN740" s="17">
        <v>0.29363910142643501</v>
      </c>
      <c r="AO740" s="17">
        <v>0.27811336425474398</v>
      </c>
      <c r="AP740" s="17">
        <v>0.38695436508883302</v>
      </c>
      <c r="AQ740" s="17">
        <v>0.59102617802892099</v>
      </c>
    </row>
    <row r="741" spans="2:43" x14ac:dyDescent="0.35">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row>
    <row r="742" spans="2:43" x14ac:dyDescent="0.35">
      <c r="B742" s="6" t="s">
        <v>316</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row>
    <row r="743" spans="2:43" x14ac:dyDescent="0.35">
      <c r="B743" s="24" t="s">
        <v>65</v>
      </c>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row>
    <row r="744" spans="2:43" x14ac:dyDescent="0.35">
      <c r="B744" t="s">
        <v>300</v>
      </c>
      <c r="C744" s="17">
        <v>0.26518769985260598</v>
      </c>
      <c r="D744" s="17">
        <v>0.27792406171199702</v>
      </c>
      <c r="E744" s="17">
        <v>0.25209410942032101</v>
      </c>
      <c r="F744" s="17"/>
      <c r="G744" s="17">
        <v>0.18650206926329099</v>
      </c>
      <c r="H744" s="17">
        <v>0.24848983351860701</v>
      </c>
      <c r="I744" s="17">
        <v>0.29838163483024899</v>
      </c>
      <c r="J744" s="17">
        <v>0.24925676257139001</v>
      </c>
      <c r="K744" s="17">
        <v>0.276479518894306</v>
      </c>
      <c r="L744" s="17">
        <v>0.29035954181783202</v>
      </c>
      <c r="M744" s="17"/>
      <c r="N744" s="17">
        <v>0.21508966321852099</v>
      </c>
      <c r="O744" s="17">
        <v>0.23077654725514801</v>
      </c>
      <c r="P744" s="17">
        <v>0.26635547689986699</v>
      </c>
      <c r="Q744" s="17">
        <v>0.27593420753987602</v>
      </c>
      <c r="R744" s="17">
        <v>0.330500033977563</v>
      </c>
      <c r="S744" s="17"/>
      <c r="T744" s="17">
        <v>0.236048627330112</v>
      </c>
      <c r="U744" s="17">
        <v>0.233335143230435</v>
      </c>
      <c r="V744" s="17">
        <v>0.31869027551899098</v>
      </c>
      <c r="W744" s="17">
        <v>0.31930362179370497</v>
      </c>
      <c r="X744" s="17"/>
      <c r="Y744" s="17">
        <v>0.27477200989627998</v>
      </c>
      <c r="Z744" s="17">
        <v>0.19388131131463399</v>
      </c>
      <c r="AA744" s="17">
        <v>0.27409997917727302</v>
      </c>
      <c r="AB744" s="17">
        <v>0.27600787777827301</v>
      </c>
      <c r="AC744" s="17">
        <v>0.30777372858525298</v>
      </c>
      <c r="AD744" s="17">
        <v>0.17107935591471399</v>
      </c>
      <c r="AE744" s="17"/>
      <c r="AF744" s="17" t="s">
        <v>63</v>
      </c>
      <c r="AG744" s="17"/>
      <c r="AH744" s="17">
        <v>0.26803059783382099</v>
      </c>
      <c r="AI744" s="17"/>
      <c r="AJ744" s="17">
        <v>0.32435935758786599</v>
      </c>
      <c r="AK744" s="17">
        <v>0.25427855821196899</v>
      </c>
      <c r="AL744" s="17">
        <v>0.266780803395959</v>
      </c>
      <c r="AM744" s="17">
        <v>0.26173963001981698</v>
      </c>
      <c r="AN744" s="17">
        <v>0.33471452585350397</v>
      </c>
      <c r="AO744" s="17">
        <v>0.20793822438502399</v>
      </c>
      <c r="AP744" s="17">
        <v>0.26338017869104102</v>
      </c>
      <c r="AQ744" s="17">
        <v>9.5530912205092106E-2</v>
      </c>
    </row>
    <row r="745" spans="2:43" x14ac:dyDescent="0.35">
      <c r="B745" t="s">
        <v>301</v>
      </c>
      <c r="C745" s="17">
        <v>0.33941131700841498</v>
      </c>
      <c r="D745" s="17">
        <v>0.33406705058450298</v>
      </c>
      <c r="E745" s="17">
        <v>0.344832747313497</v>
      </c>
      <c r="F745" s="17"/>
      <c r="G745" s="17">
        <v>0.31872628520113799</v>
      </c>
      <c r="H745" s="17">
        <v>0.28876842523011098</v>
      </c>
      <c r="I745" s="17">
        <v>0.36624293269997499</v>
      </c>
      <c r="J745" s="17">
        <v>0.35951393574323998</v>
      </c>
      <c r="K745" s="17">
        <v>0.34722441251081798</v>
      </c>
      <c r="L745" s="17">
        <v>0.34884363784216599</v>
      </c>
      <c r="M745" s="17"/>
      <c r="N745" s="17">
        <v>0.18055569342500299</v>
      </c>
      <c r="O745" s="17">
        <v>0.34730824940306998</v>
      </c>
      <c r="P745" s="17">
        <v>0.31579446138664802</v>
      </c>
      <c r="Q745" s="17">
        <v>0.37205398145383001</v>
      </c>
      <c r="R745" s="17">
        <v>0.31740298415208401</v>
      </c>
      <c r="S745" s="17"/>
      <c r="T745" s="17">
        <v>0.28349555428184903</v>
      </c>
      <c r="U745" s="17">
        <v>0.36210584610914298</v>
      </c>
      <c r="V745" s="17">
        <v>0.33552566836876302</v>
      </c>
      <c r="W745" s="17">
        <v>0.34497882042018702</v>
      </c>
      <c r="X745" s="17"/>
      <c r="Y745" s="17">
        <v>0.34926268150150902</v>
      </c>
      <c r="Z745" s="17">
        <v>0.35934220342775403</v>
      </c>
      <c r="AA745" s="17">
        <v>0.35208197136282199</v>
      </c>
      <c r="AB745" s="17">
        <v>0.30306184259911101</v>
      </c>
      <c r="AC745" s="17">
        <v>0.30228845846735197</v>
      </c>
      <c r="AD745" s="17">
        <v>7.6456450863119405E-2</v>
      </c>
      <c r="AE745" s="17"/>
      <c r="AF745" s="17" t="s">
        <v>63</v>
      </c>
      <c r="AG745" s="17"/>
      <c r="AH745" s="17">
        <v>0.34420467958452899</v>
      </c>
      <c r="AI745" s="17"/>
      <c r="AJ745" s="17">
        <v>0.28274641963987002</v>
      </c>
      <c r="AK745" s="17">
        <v>0.35356533115105798</v>
      </c>
      <c r="AL745" s="17">
        <v>0.35966758567234303</v>
      </c>
      <c r="AM745" s="17">
        <v>0.34831981072763202</v>
      </c>
      <c r="AN745" s="17">
        <v>0.24307127873714299</v>
      </c>
      <c r="AO745" s="17">
        <v>0.37738544836762999</v>
      </c>
      <c r="AP745" s="17">
        <v>0.30123292321617701</v>
      </c>
      <c r="AQ745" s="17">
        <v>0.51962849367887898</v>
      </c>
    </row>
    <row r="746" spans="2:43" x14ac:dyDescent="0.35">
      <c r="B746" t="s">
        <v>302</v>
      </c>
      <c r="C746" s="17">
        <v>0.195577875343348</v>
      </c>
      <c r="D746" s="17">
        <v>0.193548984469257</v>
      </c>
      <c r="E746" s="17">
        <v>0.19850772700372901</v>
      </c>
      <c r="F746" s="17"/>
      <c r="G746" s="17">
        <v>0.26044041414059899</v>
      </c>
      <c r="H746" s="17">
        <v>0.20613230569824201</v>
      </c>
      <c r="I746" s="17">
        <v>0.191454908879608</v>
      </c>
      <c r="J746" s="17">
        <v>0.14954086549852599</v>
      </c>
      <c r="K746" s="17">
        <v>0.221329075457015</v>
      </c>
      <c r="L746" s="17">
        <v>0.179295697380048</v>
      </c>
      <c r="M746" s="17"/>
      <c r="N746" s="17">
        <v>0.37301929684806701</v>
      </c>
      <c r="O746" s="17">
        <v>0.22315595571976701</v>
      </c>
      <c r="P746" s="17">
        <v>0.172214774911397</v>
      </c>
      <c r="Q746" s="17">
        <v>0.161937786196895</v>
      </c>
      <c r="R746" s="17">
        <v>0.17499968051647999</v>
      </c>
      <c r="S746" s="17"/>
      <c r="T746" s="17">
        <v>0.22403429486561</v>
      </c>
      <c r="U746" s="17">
        <v>0.19899800544379501</v>
      </c>
      <c r="V746" s="17">
        <v>0.16957719940388</v>
      </c>
      <c r="W746" s="17">
        <v>0.194259035046465</v>
      </c>
      <c r="X746" s="17"/>
      <c r="Y746" s="17">
        <v>0.192533055277405</v>
      </c>
      <c r="Z746" s="17">
        <v>0.20197352309163299</v>
      </c>
      <c r="AA746" s="17">
        <v>0.19300826100084001</v>
      </c>
      <c r="AB746" s="17">
        <v>0.19385967997032999</v>
      </c>
      <c r="AC746" s="17">
        <v>0.20442250512869201</v>
      </c>
      <c r="AD746" s="17">
        <v>0.230259666156022</v>
      </c>
      <c r="AE746" s="17"/>
      <c r="AF746" s="17" t="s">
        <v>63</v>
      </c>
      <c r="AG746" s="17"/>
      <c r="AH746" s="17">
        <v>0.19522948378788799</v>
      </c>
      <c r="AI746" s="17"/>
      <c r="AJ746" s="17">
        <v>0.20084201001156299</v>
      </c>
      <c r="AK746" s="17">
        <v>0.185588184314572</v>
      </c>
      <c r="AL746" s="17">
        <v>0.18907980522885201</v>
      </c>
      <c r="AM746" s="17">
        <v>0.19649438626324001</v>
      </c>
      <c r="AN746" s="17">
        <v>0.17818697299953301</v>
      </c>
      <c r="AO746" s="17">
        <v>0.21973007171428799</v>
      </c>
      <c r="AP746" s="17">
        <v>0.20640429710965699</v>
      </c>
      <c r="AQ746" s="17">
        <v>0.182615250380601</v>
      </c>
    </row>
    <row r="747" spans="2:43" x14ac:dyDescent="0.35">
      <c r="B747" t="s">
        <v>303</v>
      </c>
      <c r="C747" s="17">
        <v>4.2511405555466203E-2</v>
      </c>
      <c r="D747" s="17">
        <v>4.8920767514648397E-2</v>
      </c>
      <c r="E747" s="17">
        <v>3.6284218715777999E-2</v>
      </c>
      <c r="F747" s="17"/>
      <c r="G747" s="17">
        <v>0.117186561321697</v>
      </c>
      <c r="H747" s="17">
        <v>5.54542914348072E-2</v>
      </c>
      <c r="I747" s="17">
        <v>2.73041895336462E-2</v>
      </c>
      <c r="J747" s="17">
        <v>4.3990096420289199E-2</v>
      </c>
      <c r="K747" s="17">
        <v>2.3713559286664299E-2</v>
      </c>
      <c r="L747" s="17">
        <v>2.3695114833452002E-2</v>
      </c>
      <c r="M747" s="17"/>
      <c r="N747" s="17">
        <v>4.0785096282676701E-2</v>
      </c>
      <c r="O747" s="17">
        <v>5.55878643923838E-2</v>
      </c>
      <c r="P747" s="17">
        <v>3.1590906160353399E-2</v>
      </c>
      <c r="Q747" s="17">
        <v>3.4061316939794799E-2</v>
      </c>
      <c r="R747" s="17">
        <v>3.8981638017443303E-2</v>
      </c>
      <c r="S747" s="17"/>
      <c r="T747" s="17">
        <v>6.2259450480962097E-2</v>
      </c>
      <c r="U747" s="17">
        <v>4.4491020822340903E-2</v>
      </c>
      <c r="V747" s="17">
        <v>4.3851273214277599E-2</v>
      </c>
      <c r="W747" s="17">
        <v>2.0023156724601299E-2</v>
      </c>
      <c r="X747" s="17"/>
      <c r="Y747" s="17">
        <v>4.1756934983228702E-2</v>
      </c>
      <c r="Z747" s="17">
        <v>5.9275699104018101E-2</v>
      </c>
      <c r="AA747" s="17">
        <v>2.8327927759858301E-2</v>
      </c>
      <c r="AB747" s="17">
        <v>7.9958916485235204E-2</v>
      </c>
      <c r="AC747" s="17">
        <v>3.20418245799746E-2</v>
      </c>
      <c r="AD747" s="17">
        <v>9.7241255543169494E-2</v>
      </c>
      <c r="AE747" s="17"/>
      <c r="AF747" s="17" t="s">
        <v>63</v>
      </c>
      <c r="AG747" s="17"/>
      <c r="AH747" s="17">
        <v>4.1872187879015699E-2</v>
      </c>
      <c r="AI747" s="17"/>
      <c r="AJ747" s="17">
        <v>4.8104211039885499E-2</v>
      </c>
      <c r="AK747" s="17">
        <v>4.4029515362193399E-2</v>
      </c>
      <c r="AL747" s="17">
        <v>5.9441917535819101E-2</v>
      </c>
      <c r="AM747" s="17">
        <v>4.8349786557709003E-2</v>
      </c>
      <c r="AN747" s="17">
        <v>6.9569347822674502E-2</v>
      </c>
      <c r="AO747" s="17">
        <v>1.01236889306895E-2</v>
      </c>
      <c r="AP747" s="17">
        <v>2.7923014516391599E-2</v>
      </c>
      <c r="AQ747" s="17">
        <v>0</v>
      </c>
    </row>
    <row r="748" spans="2:43" x14ac:dyDescent="0.35">
      <c r="B748" t="s">
        <v>304</v>
      </c>
      <c r="C748" s="17">
        <v>8.4243771481670601E-2</v>
      </c>
      <c r="D748" s="17">
        <v>8.9677945204419698E-2</v>
      </c>
      <c r="E748" s="17">
        <v>7.7637126607808901E-2</v>
      </c>
      <c r="F748" s="17"/>
      <c r="G748" s="17">
        <v>9.0177341892539398E-2</v>
      </c>
      <c r="H748" s="17">
        <v>0.116992461748778</v>
      </c>
      <c r="I748" s="17">
        <v>7.2728555228496403E-2</v>
      </c>
      <c r="J748" s="17">
        <v>0.116212180802116</v>
      </c>
      <c r="K748" s="17">
        <v>4.95113216283318E-2</v>
      </c>
      <c r="L748" s="17">
        <v>6.6569822872106901E-2</v>
      </c>
      <c r="M748" s="17"/>
      <c r="N748" s="17">
        <v>9.0427373769445402E-2</v>
      </c>
      <c r="O748" s="17">
        <v>7.6620308424065503E-2</v>
      </c>
      <c r="P748" s="17">
        <v>0.12937666154656299</v>
      </c>
      <c r="Q748" s="17">
        <v>8.5476208535059398E-2</v>
      </c>
      <c r="R748" s="17">
        <v>6.0875285784108599E-2</v>
      </c>
      <c r="S748" s="17"/>
      <c r="T748" s="17">
        <v>8.5760306785379506E-2</v>
      </c>
      <c r="U748" s="17">
        <v>9.2444562029286803E-2</v>
      </c>
      <c r="V748" s="17">
        <v>8.1998541191292698E-2</v>
      </c>
      <c r="W748" s="17">
        <v>6.7940547944773194E-2</v>
      </c>
      <c r="X748" s="17"/>
      <c r="Y748" s="17">
        <v>9.5811363629577803E-2</v>
      </c>
      <c r="Z748" s="17">
        <v>0.104731803231043</v>
      </c>
      <c r="AA748" s="17">
        <v>6.4459419619551706E-2</v>
      </c>
      <c r="AB748" s="17">
        <v>9.2682893007436096E-2</v>
      </c>
      <c r="AC748" s="17">
        <v>3.5298183770979499E-2</v>
      </c>
      <c r="AD748" s="17">
        <v>0.15645615288244799</v>
      </c>
      <c r="AE748" s="17"/>
      <c r="AF748" s="17" t="s">
        <v>63</v>
      </c>
      <c r="AG748" s="17"/>
      <c r="AH748" s="17">
        <v>8.2001726748466397E-2</v>
      </c>
      <c r="AI748" s="17"/>
      <c r="AJ748" s="17">
        <v>6.6557583606473306E-2</v>
      </c>
      <c r="AK748" s="17">
        <v>0.113935061749177</v>
      </c>
      <c r="AL748" s="17">
        <v>7.1229293409790395E-2</v>
      </c>
      <c r="AM748" s="17">
        <v>9.2700094167866204E-2</v>
      </c>
      <c r="AN748" s="17">
        <v>6.4588396870250295E-2</v>
      </c>
      <c r="AO748" s="17">
        <v>8.6015929161632504E-2</v>
      </c>
      <c r="AP748" s="17">
        <v>9.9844560942729504E-2</v>
      </c>
      <c r="AQ748" s="17">
        <v>4.2565843977648302E-2</v>
      </c>
    </row>
    <row r="749" spans="2:43" x14ac:dyDescent="0.35">
      <c r="B749" t="s">
        <v>60</v>
      </c>
      <c r="C749" s="17">
        <v>7.3067930758495006E-2</v>
      </c>
      <c r="D749" s="17">
        <v>5.58611905151742E-2</v>
      </c>
      <c r="E749" s="17">
        <v>9.06440709388662E-2</v>
      </c>
      <c r="F749" s="17"/>
      <c r="G749" s="17">
        <v>2.69673281807369E-2</v>
      </c>
      <c r="H749" s="17">
        <v>8.41626823694549E-2</v>
      </c>
      <c r="I749" s="17">
        <v>4.3887778828025199E-2</v>
      </c>
      <c r="J749" s="17">
        <v>8.1486158964438699E-2</v>
      </c>
      <c r="K749" s="17">
        <v>8.1742112222864399E-2</v>
      </c>
      <c r="L749" s="17">
        <v>9.1236185254395794E-2</v>
      </c>
      <c r="M749" s="17"/>
      <c r="N749" s="17">
        <v>0.10012287645628801</v>
      </c>
      <c r="O749" s="17">
        <v>6.6551074805565602E-2</v>
      </c>
      <c r="P749" s="17">
        <v>8.4667719095171498E-2</v>
      </c>
      <c r="Q749" s="17">
        <v>7.05364993345447E-2</v>
      </c>
      <c r="R749" s="17">
        <v>7.7240377552321896E-2</v>
      </c>
      <c r="S749" s="17"/>
      <c r="T749" s="17">
        <v>0.10840176625608799</v>
      </c>
      <c r="U749" s="17">
        <v>6.8625422364999605E-2</v>
      </c>
      <c r="V749" s="17">
        <v>5.0357042302796397E-2</v>
      </c>
      <c r="W749" s="17">
        <v>5.3494818070268201E-2</v>
      </c>
      <c r="X749" s="17"/>
      <c r="Y749" s="17">
        <v>4.5863954711999402E-2</v>
      </c>
      <c r="Z749" s="17">
        <v>8.0795459830918806E-2</v>
      </c>
      <c r="AA749" s="17">
        <v>8.8022441079654998E-2</v>
      </c>
      <c r="AB749" s="17">
        <v>5.4428790159615298E-2</v>
      </c>
      <c r="AC749" s="17">
        <v>0.118175299467749</v>
      </c>
      <c r="AD749" s="17">
        <v>0.26850711864052701</v>
      </c>
      <c r="AE749" s="17"/>
      <c r="AF749" s="17" t="s">
        <v>63</v>
      </c>
      <c r="AG749" s="17"/>
      <c r="AH749" s="17">
        <v>6.8661324166278903E-2</v>
      </c>
      <c r="AI749" s="17"/>
      <c r="AJ749" s="17">
        <v>7.7390418114341594E-2</v>
      </c>
      <c r="AK749" s="17">
        <v>4.8603349211030697E-2</v>
      </c>
      <c r="AL749" s="17">
        <v>5.3800594757236898E-2</v>
      </c>
      <c r="AM749" s="17">
        <v>5.2396292263735399E-2</v>
      </c>
      <c r="AN749" s="17">
        <v>0.10986947771689499</v>
      </c>
      <c r="AO749" s="17">
        <v>9.8806637440736103E-2</v>
      </c>
      <c r="AP749" s="17">
        <v>0.10121502552400399</v>
      </c>
      <c r="AQ749" s="17">
        <v>0.15965949975777899</v>
      </c>
    </row>
    <row r="750" spans="2:43" x14ac:dyDescent="0.35">
      <c r="B750" t="s">
        <v>305</v>
      </c>
      <c r="C750" s="17">
        <v>0.60459901686102102</v>
      </c>
      <c r="D750" s="17">
        <v>0.61199111229650005</v>
      </c>
      <c r="E750" s="17">
        <v>0.59692685673381796</v>
      </c>
      <c r="F750" s="17"/>
      <c r="G750" s="17">
        <v>0.50522835446442804</v>
      </c>
      <c r="H750" s="17">
        <v>0.53725825874871802</v>
      </c>
      <c r="I750" s="17">
        <v>0.66462456753022403</v>
      </c>
      <c r="J750" s="17">
        <v>0.60877069831463104</v>
      </c>
      <c r="K750" s="17">
        <v>0.62370393140512503</v>
      </c>
      <c r="L750" s="17">
        <v>0.63920317965999696</v>
      </c>
      <c r="M750" s="17"/>
      <c r="N750" s="17">
        <v>0.39564535664352402</v>
      </c>
      <c r="O750" s="17">
        <v>0.57808479665821799</v>
      </c>
      <c r="P750" s="17">
        <v>0.58214993828651496</v>
      </c>
      <c r="Q750" s="17">
        <v>0.64798818899370603</v>
      </c>
      <c r="R750" s="17">
        <v>0.64790301812964701</v>
      </c>
      <c r="S750" s="17"/>
      <c r="T750" s="17">
        <v>0.51954418161196103</v>
      </c>
      <c r="U750" s="17">
        <v>0.59544098933957801</v>
      </c>
      <c r="V750" s="17">
        <v>0.65421594388775395</v>
      </c>
      <c r="W750" s="17">
        <v>0.66428244221389199</v>
      </c>
      <c r="X750" s="17"/>
      <c r="Y750" s="17">
        <v>0.624034691397789</v>
      </c>
      <c r="Z750" s="17">
        <v>0.55322351474238796</v>
      </c>
      <c r="AA750" s="17">
        <v>0.62618195054009496</v>
      </c>
      <c r="AB750" s="17">
        <v>0.57906972037738402</v>
      </c>
      <c r="AC750" s="17">
        <v>0.61006218705260495</v>
      </c>
      <c r="AD750" s="17">
        <v>0.24753580677783299</v>
      </c>
      <c r="AE750" s="17"/>
      <c r="AF750" s="17" t="s">
        <v>63</v>
      </c>
      <c r="AG750" s="17"/>
      <c r="AH750" s="17">
        <v>0.61223527741835004</v>
      </c>
      <c r="AI750" s="17"/>
      <c r="AJ750" s="17">
        <v>0.60710577722773595</v>
      </c>
      <c r="AK750" s="17">
        <v>0.60784388936302702</v>
      </c>
      <c r="AL750" s="17">
        <v>0.62644838906830203</v>
      </c>
      <c r="AM750" s="17">
        <v>0.610059440747449</v>
      </c>
      <c r="AN750" s="17">
        <v>0.57778580459064699</v>
      </c>
      <c r="AO750" s="17">
        <v>0.58532367275265396</v>
      </c>
      <c r="AP750" s="17">
        <v>0.56461310190721803</v>
      </c>
      <c r="AQ750" s="17">
        <v>0.615159405883971</v>
      </c>
    </row>
    <row r="751" spans="2:43" x14ac:dyDescent="0.35">
      <c r="B751" t="s">
        <v>306</v>
      </c>
      <c r="C751" s="17">
        <v>0.12675517703713701</v>
      </c>
      <c r="D751" s="17">
        <v>0.13859871271906801</v>
      </c>
      <c r="E751" s="17">
        <v>0.113921345323587</v>
      </c>
      <c r="F751" s="17"/>
      <c r="G751" s="17">
        <v>0.20736390321423601</v>
      </c>
      <c r="H751" s="17">
        <v>0.17244675318358499</v>
      </c>
      <c r="I751" s="17">
        <v>0.10003274476214299</v>
      </c>
      <c r="J751" s="17">
        <v>0.16020227722240499</v>
      </c>
      <c r="K751" s="17">
        <v>7.3224880914996099E-2</v>
      </c>
      <c r="L751" s="17">
        <v>9.0264937705558906E-2</v>
      </c>
      <c r="M751" s="17"/>
      <c r="N751" s="17">
        <v>0.131212470052122</v>
      </c>
      <c r="O751" s="17">
        <v>0.132208172816449</v>
      </c>
      <c r="P751" s="17">
        <v>0.160967567706916</v>
      </c>
      <c r="Q751" s="17">
        <v>0.119537525474854</v>
      </c>
      <c r="R751" s="17">
        <v>9.9856923801552006E-2</v>
      </c>
      <c r="S751" s="17"/>
      <c r="T751" s="17">
        <v>0.14801975726634201</v>
      </c>
      <c r="U751" s="17">
        <v>0.13693558285162799</v>
      </c>
      <c r="V751" s="17">
        <v>0.12584981440557</v>
      </c>
      <c r="W751" s="17">
        <v>8.7963704669374504E-2</v>
      </c>
      <c r="X751" s="17"/>
      <c r="Y751" s="17">
        <v>0.13756829861280701</v>
      </c>
      <c r="Z751" s="17">
        <v>0.16400750233506101</v>
      </c>
      <c r="AA751" s="17">
        <v>9.2787347379409996E-2</v>
      </c>
      <c r="AB751" s="17">
        <v>0.17264180949267099</v>
      </c>
      <c r="AC751" s="17">
        <v>6.7340008350954106E-2</v>
      </c>
      <c r="AD751" s="17">
        <v>0.253697408425618</v>
      </c>
      <c r="AE751" s="17"/>
      <c r="AF751" s="17" t="s">
        <v>63</v>
      </c>
      <c r="AG751" s="17"/>
      <c r="AH751" s="17">
        <v>0.123873914627482</v>
      </c>
      <c r="AI751" s="17"/>
      <c r="AJ751" s="17">
        <v>0.11466179464635901</v>
      </c>
      <c r="AK751" s="17">
        <v>0.15796457711136999</v>
      </c>
      <c r="AL751" s="17">
        <v>0.13067121094560899</v>
      </c>
      <c r="AM751" s="17">
        <v>0.14104988072557501</v>
      </c>
      <c r="AN751" s="17">
        <v>0.13415774469292499</v>
      </c>
      <c r="AO751" s="17">
        <v>9.6139618092321993E-2</v>
      </c>
      <c r="AP751" s="17">
        <v>0.12776757545912101</v>
      </c>
      <c r="AQ751" s="17">
        <v>4.2565843977648302E-2</v>
      </c>
    </row>
    <row r="752" spans="2:43" x14ac:dyDescent="0.35">
      <c r="B752" t="s">
        <v>242</v>
      </c>
      <c r="C752" s="17">
        <v>0.47784383982388401</v>
      </c>
      <c r="D752" s="17">
        <v>0.47339239957743201</v>
      </c>
      <c r="E752" s="17">
        <v>0.48300551141023101</v>
      </c>
      <c r="F752" s="17"/>
      <c r="G752" s="17">
        <v>0.29786445125019201</v>
      </c>
      <c r="H752" s="17">
        <v>0.36481150556513198</v>
      </c>
      <c r="I752" s="17">
        <v>0.56459182276808195</v>
      </c>
      <c r="J752" s="17">
        <v>0.448568421092226</v>
      </c>
      <c r="K752" s="17">
        <v>0.55047905049012902</v>
      </c>
      <c r="L752" s="17">
        <v>0.54893824195443797</v>
      </c>
      <c r="M752" s="17"/>
      <c r="N752" s="17">
        <v>0.26443288659140202</v>
      </c>
      <c r="O752" s="17">
        <v>0.44587662384176902</v>
      </c>
      <c r="P752" s="17">
        <v>0.42118237057959901</v>
      </c>
      <c r="Q752" s="17">
        <v>0.52845066351885195</v>
      </c>
      <c r="R752" s="17">
        <v>0.54804609432809503</v>
      </c>
      <c r="S752" s="17"/>
      <c r="T752" s="17">
        <v>0.37152442434562</v>
      </c>
      <c r="U752" s="17">
        <v>0.45850540648795002</v>
      </c>
      <c r="V752" s="17">
        <v>0.52836612948218298</v>
      </c>
      <c r="W752" s="17">
        <v>0.57631873754451801</v>
      </c>
      <c r="X752" s="17"/>
      <c r="Y752" s="17">
        <v>0.48646639278498199</v>
      </c>
      <c r="Z752" s="17">
        <v>0.38921601240732701</v>
      </c>
      <c r="AA752" s="17">
        <v>0.53339460316068499</v>
      </c>
      <c r="AB752" s="17">
        <v>0.40642791088471197</v>
      </c>
      <c r="AC752" s="17">
        <v>0.54272217870165096</v>
      </c>
      <c r="AD752" s="17">
        <v>-6.1616016477846801E-3</v>
      </c>
      <c r="AE752" s="17"/>
      <c r="AF752" s="17" t="s">
        <v>63</v>
      </c>
      <c r="AG752" s="17"/>
      <c r="AH752" s="17">
        <v>0.488361362790868</v>
      </c>
      <c r="AI752" s="17"/>
      <c r="AJ752" s="17">
        <v>0.492443982581378</v>
      </c>
      <c r="AK752" s="17">
        <v>0.449879312251657</v>
      </c>
      <c r="AL752" s="17">
        <v>0.49577717812269201</v>
      </c>
      <c r="AM752" s="17">
        <v>0.46900956002187399</v>
      </c>
      <c r="AN752" s="17">
        <v>0.44362805989772203</v>
      </c>
      <c r="AO752" s="17">
        <v>0.48918405466033199</v>
      </c>
      <c r="AP752" s="17">
        <v>0.43684552644809699</v>
      </c>
      <c r="AQ752" s="17">
        <v>0.57259356190632305</v>
      </c>
    </row>
    <row r="753" spans="2:43" x14ac:dyDescent="0.35">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row>
    <row r="754" spans="2:43" x14ac:dyDescent="0.35">
      <c r="B754" s="6" t="s">
        <v>317</v>
      </c>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row>
    <row r="755" spans="2:43" x14ac:dyDescent="0.35">
      <c r="B755" s="24" t="s">
        <v>65</v>
      </c>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row>
    <row r="756" spans="2:43" x14ac:dyDescent="0.35">
      <c r="B756" t="s">
        <v>251</v>
      </c>
      <c r="C756" s="17">
        <v>0.14265211002013301</v>
      </c>
      <c r="D756" s="17">
        <v>0.17800914939819501</v>
      </c>
      <c r="E756" s="17">
        <v>0.10787876314389699</v>
      </c>
      <c r="F756" s="17"/>
      <c r="G756" s="17">
        <v>0.29518580161392799</v>
      </c>
      <c r="H756" s="17">
        <v>0.20746586378958801</v>
      </c>
      <c r="I756" s="17">
        <v>0.15813967252012601</v>
      </c>
      <c r="J756" s="17">
        <v>0.127458392491797</v>
      </c>
      <c r="K756" s="17">
        <v>8.4516492099127496E-2</v>
      </c>
      <c r="L756" s="17">
        <v>7.1681826065862098E-2</v>
      </c>
      <c r="M756" s="17"/>
      <c r="N756" s="17">
        <v>6.9107813693724998E-2</v>
      </c>
      <c r="O756" s="17">
        <v>9.8042614903594394E-2</v>
      </c>
      <c r="P756" s="17">
        <v>0.18011297697809001</v>
      </c>
      <c r="Q756" s="17">
        <v>0.13703233678919199</v>
      </c>
      <c r="R756" s="17">
        <v>0.24591534884692101</v>
      </c>
      <c r="S756" s="17"/>
      <c r="T756" s="17">
        <v>0.116910827959029</v>
      </c>
      <c r="U756" s="17">
        <v>0.10498695716984301</v>
      </c>
      <c r="V756" s="17">
        <v>0.17046430902415499</v>
      </c>
      <c r="W756" s="17">
        <v>0.214940594189654</v>
      </c>
      <c r="X756" s="17"/>
      <c r="Y756" s="17">
        <v>0.17435538618895299</v>
      </c>
      <c r="Z756" s="17">
        <v>0.119163917023706</v>
      </c>
      <c r="AA756" s="17">
        <v>7.3135487819935105E-2</v>
      </c>
      <c r="AB756" s="17">
        <v>9.4465455178871297E-2</v>
      </c>
      <c r="AC756" s="17">
        <v>0.324358652343882</v>
      </c>
      <c r="AD756" s="17">
        <v>0</v>
      </c>
      <c r="AE756" s="17"/>
      <c r="AF756" s="17" t="s">
        <v>63</v>
      </c>
      <c r="AG756" s="17"/>
      <c r="AH756" s="17">
        <v>0.14390321571390399</v>
      </c>
      <c r="AI756" s="17"/>
      <c r="AJ756" s="17">
        <v>0.18460624937539299</v>
      </c>
      <c r="AK756" s="17">
        <v>0.164471924769169</v>
      </c>
      <c r="AL756" s="17">
        <v>0.11777444978931401</v>
      </c>
      <c r="AM756" s="17">
        <v>0.11023879369753201</v>
      </c>
      <c r="AN756" s="17">
        <v>0.24416490834134499</v>
      </c>
      <c r="AO756" s="17">
        <v>0.131583437912447</v>
      </c>
      <c r="AP756" s="17">
        <v>0.105581912148448</v>
      </c>
      <c r="AQ756" s="17">
        <v>5.5332046631596098E-2</v>
      </c>
    </row>
    <row r="757" spans="2:43" x14ac:dyDescent="0.35">
      <c r="B757" t="s">
        <v>252</v>
      </c>
      <c r="C757" s="17">
        <v>0.23688559739082099</v>
      </c>
      <c r="D757" s="17">
        <v>0.26075077284867798</v>
      </c>
      <c r="E757" s="17">
        <v>0.21256915838137</v>
      </c>
      <c r="F757" s="17"/>
      <c r="G757" s="17">
        <v>0.34327864456449703</v>
      </c>
      <c r="H757" s="17">
        <v>0.245880487247741</v>
      </c>
      <c r="I757" s="17">
        <v>0.25924527842809397</v>
      </c>
      <c r="J757" s="17">
        <v>0.234325850253611</v>
      </c>
      <c r="K757" s="17">
        <v>0.20357058536181799</v>
      </c>
      <c r="L757" s="17">
        <v>0.19605273418253299</v>
      </c>
      <c r="M757" s="17"/>
      <c r="N757" s="17">
        <v>0.14654696290661201</v>
      </c>
      <c r="O757" s="17">
        <v>0.25796270537891097</v>
      </c>
      <c r="P757" s="17">
        <v>0.160821974390606</v>
      </c>
      <c r="Q757" s="17">
        <v>0.25614748507153201</v>
      </c>
      <c r="R757" s="17">
        <v>0.23684086473353599</v>
      </c>
      <c r="S757" s="17"/>
      <c r="T757" s="17">
        <v>0.20492863812730999</v>
      </c>
      <c r="U757" s="17">
        <v>0.23784341333525699</v>
      </c>
      <c r="V757" s="17">
        <v>0.26595974325553901</v>
      </c>
      <c r="W757" s="17">
        <v>0.24801537373965399</v>
      </c>
      <c r="X757" s="17"/>
      <c r="Y757" s="17">
        <v>0.258299851022395</v>
      </c>
      <c r="Z757" s="17">
        <v>0.206368815152396</v>
      </c>
      <c r="AA757" s="17">
        <v>0.20053286020475899</v>
      </c>
      <c r="AB757" s="17">
        <v>0.22161692972288899</v>
      </c>
      <c r="AC757" s="17">
        <v>0.32064279258609502</v>
      </c>
      <c r="AD757" s="17">
        <v>0.118779294534739</v>
      </c>
      <c r="AE757" s="17"/>
      <c r="AF757" s="17" t="s">
        <v>63</v>
      </c>
      <c r="AG757" s="17"/>
      <c r="AH757" s="17">
        <v>0.24173660168450301</v>
      </c>
      <c r="AI757" s="17"/>
      <c r="AJ757" s="17">
        <v>0.216167951005209</v>
      </c>
      <c r="AK757" s="17">
        <v>0.242461235904564</v>
      </c>
      <c r="AL757" s="17">
        <v>0.247982058465716</v>
      </c>
      <c r="AM757" s="17">
        <v>0.23714697321350101</v>
      </c>
      <c r="AN757" s="17">
        <v>0.13261277520727099</v>
      </c>
      <c r="AO757" s="17">
        <v>0.30519200539475599</v>
      </c>
      <c r="AP757" s="17">
        <v>0.20917859491620699</v>
      </c>
      <c r="AQ757" s="17">
        <v>0.28422371976119698</v>
      </c>
    </row>
    <row r="758" spans="2:43" x14ac:dyDescent="0.35">
      <c r="B758" t="s">
        <v>253</v>
      </c>
      <c r="C758" s="17">
        <v>0.23578982242657701</v>
      </c>
      <c r="D758" s="17">
        <v>0.23670093503787701</v>
      </c>
      <c r="E758" s="17">
        <v>0.23595821879237999</v>
      </c>
      <c r="F758" s="17"/>
      <c r="G758" s="17">
        <v>0.14945831617635899</v>
      </c>
      <c r="H758" s="17">
        <v>0.23080350232456601</v>
      </c>
      <c r="I758" s="17">
        <v>0.29285837534529502</v>
      </c>
      <c r="J758" s="17">
        <v>0.22502845034100999</v>
      </c>
      <c r="K758" s="17">
        <v>0.268072495539249</v>
      </c>
      <c r="L758" s="17">
        <v>0.22581696225720799</v>
      </c>
      <c r="M758" s="17"/>
      <c r="N758" s="17">
        <v>0.260452745268547</v>
      </c>
      <c r="O758" s="17">
        <v>0.24302771539548501</v>
      </c>
      <c r="P758" s="17">
        <v>0.19835554882785</v>
      </c>
      <c r="Q758" s="17">
        <v>0.25354116452214298</v>
      </c>
      <c r="R758" s="17">
        <v>0.20958378713498299</v>
      </c>
      <c r="S758" s="17"/>
      <c r="T758" s="17">
        <v>0.24589773891709699</v>
      </c>
      <c r="U758" s="17">
        <v>0.23792140882136401</v>
      </c>
      <c r="V758" s="17">
        <v>0.22130491614417599</v>
      </c>
      <c r="W758" s="17">
        <v>0.24690091931765601</v>
      </c>
      <c r="X758" s="17"/>
      <c r="Y758" s="17">
        <v>0.25639019699634902</v>
      </c>
      <c r="Z758" s="17">
        <v>0.28869199357897701</v>
      </c>
      <c r="AA758" s="17">
        <v>0.21489996910676601</v>
      </c>
      <c r="AB758" s="17">
        <v>0.27700329362345699</v>
      </c>
      <c r="AC758" s="17">
        <v>0.116391184485976</v>
      </c>
      <c r="AD758" s="17">
        <v>0.106414100541963</v>
      </c>
      <c r="AE758" s="17"/>
      <c r="AF758" s="17" t="s">
        <v>63</v>
      </c>
      <c r="AG758" s="17"/>
      <c r="AH758" s="17">
        <v>0.23079037979133901</v>
      </c>
      <c r="AI758" s="17"/>
      <c r="AJ758" s="17">
        <v>0.23920194978154399</v>
      </c>
      <c r="AK758" s="17">
        <v>0.25192052480553101</v>
      </c>
      <c r="AL758" s="17">
        <v>0.24010015717022501</v>
      </c>
      <c r="AM758" s="17">
        <v>0.17926324309392699</v>
      </c>
      <c r="AN758" s="17">
        <v>0.22127539245331701</v>
      </c>
      <c r="AO758" s="17">
        <v>0.20499879251778899</v>
      </c>
      <c r="AP758" s="17">
        <v>0.25597367218518402</v>
      </c>
      <c r="AQ758" s="17">
        <v>0.35719087181009401</v>
      </c>
    </row>
    <row r="759" spans="2:43" x14ac:dyDescent="0.35">
      <c r="B759" t="s">
        <v>254</v>
      </c>
      <c r="C759" s="17">
        <v>0.132880261460013</v>
      </c>
      <c r="D759" s="17">
        <v>0.12323636516165801</v>
      </c>
      <c r="E759" s="17">
        <v>0.14315277421231201</v>
      </c>
      <c r="F759" s="17"/>
      <c r="G759" s="17">
        <v>0.130118373139612</v>
      </c>
      <c r="H759" s="17">
        <v>0.129543350222555</v>
      </c>
      <c r="I759" s="17">
        <v>9.1322627379817098E-2</v>
      </c>
      <c r="J759" s="17">
        <v>0.12654334901074701</v>
      </c>
      <c r="K759" s="17">
        <v>0.126469151743696</v>
      </c>
      <c r="L759" s="17">
        <v>0.16957366015442599</v>
      </c>
      <c r="M759" s="17"/>
      <c r="N759" s="17">
        <v>0.175583697321334</v>
      </c>
      <c r="O759" s="17">
        <v>0.13813060884311601</v>
      </c>
      <c r="P759" s="17">
        <v>0.14785353419934</v>
      </c>
      <c r="Q759" s="17">
        <v>0.12256488448250299</v>
      </c>
      <c r="R759" s="17">
        <v>0.112719140758356</v>
      </c>
      <c r="S759" s="17"/>
      <c r="T759" s="17">
        <v>0.146029471388402</v>
      </c>
      <c r="U759" s="17">
        <v>0.15771998813958699</v>
      </c>
      <c r="V759" s="17">
        <v>0.13734947197331701</v>
      </c>
      <c r="W759" s="17">
        <v>7.6603514131483294E-2</v>
      </c>
      <c r="X759" s="17"/>
      <c r="Y759" s="17">
        <v>0.110399538948476</v>
      </c>
      <c r="Z759" s="17">
        <v>0.15752590029320701</v>
      </c>
      <c r="AA759" s="17">
        <v>0.17675560423162401</v>
      </c>
      <c r="AB759" s="17">
        <v>0.105179279597131</v>
      </c>
      <c r="AC759" s="17">
        <v>9.8796124252287704E-2</v>
      </c>
      <c r="AD759" s="17">
        <v>0.11240320314597101</v>
      </c>
      <c r="AE759" s="17"/>
      <c r="AF759" s="17" t="s">
        <v>63</v>
      </c>
      <c r="AG759" s="17"/>
      <c r="AH759" s="17">
        <v>0.13671755239078501</v>
      </c>
      <c r="AI759" s="17"/>
      <c r="AJ759" s="17">
        <v>0.13689335740358499</v>
      </c>
      <c r="AK759" s="17">
        <v>0.117581485074369</v>
      </c>
      <c r="AL759" s="17">
        <v>0.149968523458302</v>
      </c>
      <c r="AM759" s="17">
        <v>0.20404829599219401</v>
      </c>
      <c r="AN759" s="17">
        <v>0.13679600632564301</v>
      </c>
      <c r="AO759" s="17">
        <v>0.107530534777995</v>
      </c>
      <c r="AP759" s="17">
        <v>9.0008370486272193E-2</v>
      </c>
      <c r="AQ759" s="17">
        <v>0</v>
      </c>
    </row>
    <row r="760" spans="2:43" x14ac:dyDescent="0.35">
      <c r="B760" t="s">
        <v>255</v>
      </c>
      <c r="C760" s="17">
        <v>0.18564871765956301</v>
      </c>
      <c r="D760" s="17">
        <v>0.148261637262984</v>
      </c>
      <c r="E760" s="17">
        <v>0.22086578369042101</v>
      </c>
      <c r="F760" s="17"/>
      <c r="G760" s="17">
        <v>3.0233248605030998E-2</v>
      </c>
      <c r="H760" s="17">
        <v>0.120910899101125</v>
      </c>
      <c r="I760" s="17">
        <v>0.16675535164041799</v>
      </c>
      <c r="J760" s="17">
        <v>0.17531518506617699</v>
      </c>
      <c r="K760" s="17">
        <v>0.24342084900062799</v>
      </c>
      <c r="L760" s="17">
        <v>0.275885023826482</v>
      </c>
      <c r="M760" s="17"/>
      <c r="N760" s="17">
        <v>0.29225173482518302</v>
      </c>
      <c r="O760" s="17">
        <v>0.191672684365955</v>
      </c>
      <c r="P760" s="17">
        <v>0.23924558056313</v>
      </c>
      <c r="Q760" s="17">
        <v>0.17443716465987499</v>
      </c>
      <c r="R760" s="17">
        <v>0.123798452570685</v>
      </c>
      <c r="S760" s="17"/>
      <c r="T760" s="17">
        <v>0.20862092566066101</v>
      </c>
      <c r="U760" s="17">
        <v>0.19707957934812501</v>
      </c>
      <c r="V760" s="17">
        <v>0.16724293742147001</v>
      </c>
      <c r="W760" s="17">
        <v>0.14333661725948299</v>
      </c>
      <c r="X760" s="17"/>
      <c r="Y760" s="17">
        <v>0.15048236041547799</v>
      </c>
      <c r="Z760" s="17">
        <v>0.17084479602681199</v>
      </c>
      <c r="AA760" s="17">
        <v>0.28151031694984402</v>
      </c>
      <c r="AB760" s="17">
        <v>0.18839649021641</v>
      </c>
      <c r="AC760" s="17">
        <v>1.32825944151054E-2</v>
      </c>
      <c r="AD760" s="17">
        <v>0.398425798547968</v>
      </c>
      <c r="AE760" s="17"/>
      <c r="AF760" s="17" t="s">
        <v>63</v>
      </c>
      <c r="AG760" s="17"/>
      <c r="AH760" s="17">
        <v>0.18196106585233601</v>
      </c>
      <c r="AI760" s="17"/>
      <c r="AJ760" s="17">
        <v>0.15282359507102</v>
      </c>
      <c r="AK760" s="17">
        <v>0.16728948876251701</v>
      </c>
      <c r="AL760" s="17">
        <v>0.178756631205786</v>
      </c>
      <c r="AM760" s="17">
        <v>0.18956632186594999</v>
      </c>
      <c r="AN760" s="17">
        <v>0.22352045408962201</v>
      </c>
      <c r="AO760" s="17">
        <v>0.188272612187705</v>
      </c>
      <c r="AP760" s="17">
        <v>0.29425276614842499</v>
      </c>
      <c r="AQ760" s="17">
        <v>0.201218208457484</v>
      </c>
    </row>
    <row r="761" spans="2:43" x14ac:dyDescent="0.35">
      <c r="B761" t="s">
        <v>60</v>
      </c>
      <c r="C761" s="17">
        <v>6.6143491042892397E-2</v>
      </c>
      <c r="D761" s="17">
        <v>5.3041140290608101E-2</v>
      </c>
      <c r="E761" s="17">
        <v>7.9575301779619106E-2</v>
      </c>
      <c r="F761" s="17"/>
      <c r="G761" s="17">
        <v>5.1725615900573001E-2</v>
      </c>
      <c r="H761" s="17">
        <v>6.5395897314425203E-2</v>
      </c>
      <c r="I761" s="17">
        <v>3.1678694686250099E-2</v>
      </c>
      <c r="J761" s="17">
        <v>0.111328772836658</v>
      </c>
      <c r="K761" s="17">
        <v>7.3950426255481497E-2</v>
      </c>
      <c r="L761" s="17">
        <v>6.0989793513489099E-2</v>
      </c>
      <c r="M761" s="17"/>
      <c r="N761" s="17">
        <v>5.6057045984598201E-2</v>
      </c>
      <c r="O761" s="17">
        <v>7.1163671112937504E-2</v>
      </c>
      <c r="P761" s="17">
        <v>7.3610385040984203E-2</v>
      </c>
      <c r="Q761" s="17">
        <v>5.62769644747554E-2</v>
      </c>
      <c r="R761" s="17">
        <v>7.1142405955518295E-2</v>
      </c>
      <c r="S761" s="17"/>
      <c r="T761" s="17">
        <v>7.7612397947499898E-2</v>
      </c>
      <c r="U761" s="17">
        <v>6.4448653185824406E-2</v>
      </c>
      <c r="V761" s="17">
        <v>3.7678622181342797E-2</v>
      </c>
      <c r="W761" s="17">
        <v>7.0202981362070302E-2</v>
      </c>
      <c r="X761" s="17"/>
      <c r="Y761" s="17">
        <v>5.0072666428349601E-2</v>
      </c>
      <c r="Z761" s="17">
        <v>5.7404577924902202E-2</v>
      </c>
      <c r="AA761" s="17">
        <v>5.3165761687071898E-2</v>
      </c>
      <c r="AB761" s="17">
        <v>0.113338551661242</v>
      </c>
      <c r="AC761" s="17">
        <v>0.12652865191665399</v>
      </c>
      <c r="AD761" s="17">
        <v>0.26397760322935898</v>
      </c>
      <c r="AE761" s="17"/>
      <c r="AF761" s="17" t="s">
        <v>63</v>
      </c>
      <c r="AG761" s="17"/>
      <c r="AH761" s="17">
        <v>6.4891184567133497E-2</v>
      </c>
      <c r="AI761" s="17"/>
      <c r="AJ761" s="17">
        <v>7.0306897363249202E-2</v>
      </c>
      <c r="AK761" s="17">
        <v>5.6275340683849498E-2</v>
      </c>
      <c r="AL761" s="17">
        <v>6.5418179910656904E-2</v>
      </c>
      <c r="AM761" s="17">
        <v>7.97363721368953E-2</v>
      </c>
      <c r="AN761" s="17">
        <v>4.1630463582800703E-2</v>
      </c>
      <c r="AO761" s="17">
        <v>6.2422617209307703E-2</v>
      </c>
      <c r="AP761" s="17">
        <v>4.5004684115463899E-2</v>
      </c>
      <c r="AQ761" s="17">
        <v>0.102035153339628</v>
      </c>
    </row>
    <row r="762" spans="2:43" x14ac:dyDescent="0.35">
      <c r="B762" t="s">
        <v>256</v>
      </c>
      <c r="C762" s="17">
        <v>0.37953770741095399</v>
      </c>
      <c r="D762" s="17">
        <v>0.43875992224687299</v>
      </c>
      <c r="E762" s="17">
        <v>0.32044792152526702</v>
      </c>
      <c r="F762" s="17"/>
      <c r="G762" s="17">
        <v>0.63846444617842502</v>
      </c>
      <c r="H762" s="17">
        <v>0.45334635103732901</v>
      </c>
      <c r="I762" s="17">
        <v>0.41738495094821998</v>
      </c>
      <c r="J762" s="17">
        <v>0.36178424274540799</v>
      </c>
      <c r="K762" s="17">
        <v>0.28808707746094497</v>
      </c>
      <c r="L762" s="17">
        <v>0.26773456024839498</v>
      </c>
      <c r="M762" s="17"/>
      <c r="N762" s="17">
        <v>0.21565477660033699</v>
      </c>
      <c r="O762" s="17">
        <v>0.35600532028250598</v>
      </c>
      <c r="P762" s="17">
        <v>0.340934951368696</v>
      </c>
      <c r="Q762" s="17">
        <v>0.39317982186072398</v>
      </c>
      <c r="R762" s="17">
        <v>0.48275621358045701</v>
      </c>
      <c r="S762" s="17"/>
      <c r="T762" s="17">
        <v>0.32183946608633901</v>
      </c>
      <c r="U762" s="17">
        <v>0.34283037050510001</v>
      </c>
      <c r="V762" s="17">
        <v>0.436424052279694</v>
      </c>
      <c r="W762" s="17">
        <v>0.46295596792930699</v>
      </c>
      <c r="X762" s="17"/>
      <c r="Y762" s="17">
        <v>0.43265523721134802</v>
      </c>
      <c r="Z762" s="17">
        <v>0.32553273217610301</v>
      </c>
      <c r="AA762" s="17">
        <v>0.27366834802469397</v>
      </c>
      <c r="AB762" s="17">
        <v>0.31608238490175999</v>
      </c>
      <c r="AC762" s="17">
        <v>0.64500144492997702</v>
      </c>
      <c r="AD762" s="17">
        <v>0.118779294534739</v>
      </c>
      <c r="AE762" s="17"/>
      <c r="AF762" s="17" t="s">
        <v>63</v>
      </c>
      <c r="AG762" s="17"/>
      <c r="AH762" s="17">
        <v>0.38563981739840703</v>
      </c>
      <c r="AI762" s="17"/>
      <c r="AJ762" s="17">
        <v>0.40077420038060202</v>
      </c>
      <c r="AK762" s="17">
        <v>0.40693316067373297</v>
      </c>
      <c r="AL762" s="17">
        <v>0.36575650825502998</v>
      </c>
      <c r="AM762" s="17">
        <v>0.34738576691103301</v>
      </c>
      <c r="AN762" s="17">
        <v>0.37677768354861702</v>
      </c>
      <c r="AO762" s="17">
        <v>0.43677544330720403</v>
      </c>
      <c r="AP762" s="17">
        <v>0.31476050706465503</v>
      </c>
      <c r="AQ762" s="17">
        <v>0.339555766392793</v>
      </c>
    </row>
    <row r="763" spans="2:43" x14ac:dyDescent="0.35">
      <c r="B763" t="s">
        <v>257</v>
      </c>
      <c r="C763" s="17">
        <v>0.318528979119577</v>
      </c>
      <c r="D763" s="17">
        <v>0.271498002424642</v>
      </c>
      <c r="E763" s="17">
        <v>0.36401855790273302</v>
      </c>
      <c r="F763" s="17"/>
      <c r="G763" s="17">
        <v>0.16035162174464301</v>
      </c>
      <c r="H763" s="17">
        <v>0.25045424932367999</v>
      </c>
      <c r="I763" s="17">
        <v>0.25807797902023499</v>
      </c>
      <c r="J763" s="17">
        <v>0.30185853407692398</v>
      </c>
      <c r="K763" s="17">
        <v>0.36989000074432399</v>
      </c>
      <c r="L763" s="17">
        <v>0.44545868398090699</v>
      </c>
      <c r="M763" s="17"/>
      <c r="N763" s="17">
        <v>0.46783543214651702</v>
      </c>
      <c r="O763" s="17">
        <v>0.32980329320907098</v>
      </c>
      <c r="P763" s="17">
        <v>0.38709911476247</v>
      </c>
      <c r="Q763" s="17">
        <v>0.29700204914237799</v>
      </c>
      <c r="R763" s="17">
        <v>0.23651759332904199</v>
      </c>
      <c r="S763" s="17"/>
      <c r="T763" s="17">
        <v>0.35465039704906398</v>
      </c>
      <c r="U763" s="17">
        <v>0.35479956748771202</v>
      </c>
      <c r="V763" s="17">
        <v>0.30459240939478799</v>
      </c>
      <c r="W763" s="17">
        <v>0.21994013139096599</v>
      </c>
      <c r="X763" s="17"/>
      <c r="Y763" s="17">
        <v>0.26088189936395301</v>
      </c>
      <c r="Z763" s="17">
        <v>0.32837069632001897</v>
      </c>
      <c r="AA763" s="17">
        <v>0.45826592118146797</v>
      </c>
      <c r="AB763" s="17">
        <v>0.293575769813541</v>
      </c>
      <c r="AC763" s="17">
        <v>0.112078718667393</v>
      </c>
      <c r="AD763" s="17">
        <v>0.51082900169393897</v>
      </c>
      <c r="AE763" s="17"/>
      <c r="AF763" s="17" t="s">
        <v>63</v>
      </c>
      <c r="AG763" s="17"/>
      <c r="AH763" s="17">
        <v>0.31867861824311999</v>
      </c>
      <c r="AI763" s="17"/>
      <c r="AJ763" s="17">
        <v>0.28971695247460499</v>
      </c>
      <c r="AK763" s="17">
        <v>0.28487097383688598</v>
      </c>
      <c r="AL763" s="17">
        <v>0.32872515466408803</v>
      </c>
      <c r="AM763" s="17">
        <v>0.393614617858144</v>
      </c>
      <c r="AN763" s="17">
        <v>0.36031646041526499</v>
      </c>
      <c r="AO763" s="17">
        <v>0.29580314696569998</v>
      </c>
      <c r="AP763" s="17">
        <v>0.38426113663469702</v>
      </c>
      <c r="AQ763" s="17">
        <v>0.201218208457484</v>
      </c>
    </row>
    <row r="764" spans="2:43" x14ac:dyDescent="0.35">
      <c r="B764" t="s">
        <v>242</v>
      </c>
      <c r="C764" s="17">
        <v>6.1008728291377698E-2</v>
      </c>
      <c r="D764" s="17">
        <v>0.16726191982223099</v>
      </c>
      <c r="E764" s="17">
        <v>-4.3570636377466103E-2</v>
      </c>
      <c r="F764" s="17"/>
      <c r="G764" s="17">
        <v>0.478112824433782</v>
      </c>
      <c r="H764" s="17">
        <v>0.20289210171364899</v>
      </c>
      <c r="I764" s="17">
        <v>0.15930697192798501</v>
      </c>
      <c r="J764" s="17">
        <v>5.9925708668483797E-2</v>
      </c>
      <c r="K764" s="17">
        <v>-8.1802923283379195E-2</v>
      </c>
      <c r="L764" s="17">
        <v>-0.17772412373251301</v>
      </c>
      <c r="M764" s="17"/>
      <c r="N764" s="17">
        <v>-0.25218065554618002</v>
      </c>
      <c r="O764" s="17">
        <v>2.6202027073434098E-2</v>
      </c>
      <c r="P764" s="17">
        <v>-4.6164163393773897E-2</v>
      </c>
      <c r="Q764" s="17">
        <v>9.6177772718345905E-2</v>
      </c>
      <c r="R764" s="17">
        <v>0.24623862025141499</v>
      </c>
      <c r="S764" s="17"/>
      <c r="T764" s="17">
        <v>-3.2810930962724402E-2</v>
      </c>
      <c r="U764" s="17">
        <v>-1.1969196982611599E-2</v>
      </c>
      <c r="V764" s="17">
        <v>0.13183164288490601</v>
      </c>
      <c r="W764" s="17">
        <v>0.243015836538341</v>
      </c>
      <c r="X764" s="17"/>
      <c r="Y764" s="17">
        <v>0.17177333784739399</v>
      </c>
      <c r="Z764" s="17">
        <v>-2.8379641439160701E-3</v>
      </c>
      <c r="AA764" s="17">
        <v>-0.184597573156774</v>
      </c>
      <c r="AB764" s="17">
        <v>2.2506615088218801E-2</v>
      </c>
      <c r="AC764" s="17">
        <v>0.53292272626258397</v>
      </c>
      <c r="AD764" s="17">
        <v>-0.39204970715920001</v>
      </c>
      <c r="AE764" s="17"/>
      <c r="AF764" s="17" t="s">
        <v>63</v>
      </c>
      <c r="AG764" s="17"/>
      <c r="AH764" s="17">
        <v>6.6961199155286505E-2</v>
      </c>
      <c r="AI764" s="17"/>
      <c r="AJ764" s="17">
        <v>0.111057247905997</v>
      </c>
      <c r="AK764" s="17">
        <v>0.122062186836846</v>
      </c>
      <c r="AL764" s="17">
        <v>3.7031353590941597E-2</v>
      </c>
      <c r="AM764" s="17">
        <v>-4.6228850947111301E-2</v>
      </c>
      <c r="AN764" s="17">
        <v>1.6461223133351102E-2</v>
      </c>
      <c r="AO764" s="17">
        <v>0.14097229634150399</v>
      </c>
      <c r="AP764" s="17">
        <v>-6.9500629570041897E-2</v>
      </c>
      <c r="AQ764" s="17">
        <v>0.138337557935309</v>
      </c>
    </row>
    <row r="765" spans="2:43" x14ac:dyDescent="0.35">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row>
    <row r="766" spans="2:43" x14ac:dyDescent="0.35">
      <c r="B766" s="6" t="s">
        <v>322</v>
      </c>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row>
    <row r="767" spans="2:43" x14ac:dyDescent="0.35">
      <c r="B767" s="24" t="s">
        <v>65</v>
      </c>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row>
    <row r="768" spans="2:43" x14ac:dyDescent="0.35">
      <c r="B768" t="s">
        <v>319</v>
      </c>
      <c r="C768" s="17">
        <v>0.51576280418698195</v>
      </c>
      <c r="D768" s="17">
        <v>0.56306469382147395</v>
      </c>
      <c r="E768" s="17">
        <v>0.46769386432640098</v>
      </c>
      <c r="F768" s="17"/>
      <c r="G768" s="17">
        <v>0.60660792716858203</v>
      </c>
      <c r="H768" s="17">
        <v>0.52215408600930702</v>
      </c>
      <c r="I768" s="17">
        <v>0.59122596551762596</v>
      </c>
      <c r="J768" s="17">
        <v>0.49513212628954301</v>
      </c>
      <c r="K768" s="17">
        <v>0.46404971853703197</v>
      </c>
      <c r="L768" s="17">
        <v>0.47182622270645502</v>
      </c>
      <c r="M768" s="17"/>
      <c r="N768" s="17">
        <v>0.47364578979795802</v>
      </c>
      <c r="O768" s="17">
        <v>0.44662561966253</v>
      </c>
      <c r="P768" s="17">
        <v>0.52863002459417396</v>
      </c>
      <c r="Q768" s="17">
        <v>0.58602390076205602</v>
      </c>
      <c r="R768" s="17">
        <v>0.53786747723315098</v>
      </c>
      <c r="S768" s="17"/>
      <c r="T768" s="17">
        <v>0.50643797159321002</v>
      </c>
      <c r="U768" s="17">
        <v>0.47343531463965299</v>
      </c>
      <c r="V768" s="17">
        <v>0.56769882605076705</v>
      </c>
      <c r="W768" s="17">
        <v>0.54013544336113695</v>
      </c>
      <c r="X768" s="17"/>
      <c r="Y768" s="17">
        <v>0.54122173397351703</v>
      </c>
      <c r="Z768" s="17">
        <v>0.55805818774325699</v>
      </c>
      <c r="AA768" s="17">
        <v>0.47202029511910198</v>
      </c>
      <c r="AB768" s="17">
        <v>0.457837307543914</v>
      </c>
      <c r="AC768" s="17">
        <v>0.60134316724672499</v>
      </c>
      <c r="AD768" s="17">
        <v>0.30644362421893701</v>
      </c>
      <c r="AE768" s="17"/>
      <c r="AF768" s="17" t="s">
        <v>63</v>
      </c>
      <c r="AG768" s="17"/>
      <c r="AH768" s="17">
        <v>0.51558759043749502</v>
      </c>
      <c r="AI768" s="17"/>
      <c r="AJ768" s="17">
        <v>0.55549061882070805</v>
      </c>
      <c r="AK768" s="17">
        <v>0.55273651723244899</v>
      </c>
      <c r="AL768" s="17">
        <v>0.47149645855403999</v>
      </c>
      <c r="AM768" s="17">
        <v>0.48201302509702099</v>
      </c>
      <c r="AN768" s="17">
        <v>0.54938606596765904</v>
      </c>
      <c r="AO768" s="17">
        <v>0.52416722305080699</v>
      </c>
      <c r="AP768" s="17">
        <v>0.43383131577278999</v>
      </c>
      <c r="AQ768" s="17">
        <v>0.53108116231835301</v>
      </c>
    </row>
    <row r="769" spans="2:43" x14ac:dyDescent="0.35">
      <c r="B769" t="s">
        <v>320</v>
      </c>
      <c r="C769" s="17">
        <v>0.21499280517784</v>
      </c>
      <c r="D769" s="17">
        <v>0.22264045642460101</v>
      </c>
      <c r="E769" s="17">
        <v>0.20831585485590101</v>
      </c>
      <c r="F769" s="17"/>
      <c r="G769" s="17">
        <v>0.27629839439753701</v>
      </c>
      <c r="H769" s="17">
        <v>0.270130969700209</v>
      </c>
      <c r="I769" s="17">
        <v>0.21372902585460099</v>
      </c>
      <c r="J769" s="17">
        <v>0.20198402487104999</v>
      </c>
      <c r="K769" s="17">
        <v>0.206274361553271</v>
      </c>
      <c r="L769" s="17">
        <v>0.166891376597259</v>
      </c>
      <c r="M769" s="17"/>
      <c r="N769" s="17">
        <v>0.13923895817547599</v>
      </c>
      <c r="O769" s="17">
        <v>0.27544450877718202</v>
      </c>
      <c r="P769" s="17">
        <v>0.19910760934162799</v>
      </c>
      <c r="Q769" s="17">
        <v>0.17605943526117901</v>
      </c>
      <c r="R769" s="17">
        <v>0.18694926879594001</v>
      </c>
      <c r="S769" s="17"/>
      <c r="T769" s="17">
        <v>0.18396626593450499</v>
      </c>
      <c r="U769" s="17">
        <v>0.26445690164103602</v>
      </c>
      <c r="V769" s="17">
        <v>0.19037047661237599</v>
      </c>
      <c r="W769" s="17">
        <v>0.220184615908288</v>
      </c>
      <c r="X769" s="17"/>
      <c r="Y769" s="17">
        <v>0.238320310520829</v>
      </c>
      <c r="Z769" s="17">
        <v>0.213979892481445</v>
      </c>
      <c r="AA769" s="17">
        <v>0.19447930207602601</v>
      </c>
      <c r="AB769" s="17">
        <v>0.19434616158854101</v>
      </c>
      <c r="AC769" s="17">
        <v>0.18010671117010099</v>
      </c>
      <c r="AD769" s="17">
        <v>0.13890226397646399</v>
      </c>
      <c r="AE769" s="17"/>
      <c r="AF769" s="17" t="s">
        <v>63</v>
      </c>
      <c r="AG769" s="17"/>
      <c r="AH769" s="17">
        <v>0.221572554633678</v>
      </c>
      <c r="AI769" s="17"/>
      <c r="AJ769" s="17">
        <v>0.21730109505526701</v>
      </c>
      <c r="AK769" s="17">
        <v>0.16907775797847699</v>
      </c>
      <c r="AL769" s="17">
        <v>0.290134782707136</v>
      </c>
      <c r="AM769" s="17">
        <v>0.22058341208745</v>
      </c>
      <c r="AN769" s="17">
        <v>0.240041394341661</v>
      </c>
      <c r="AO769" s="17">
        <v>0.20835489308239599</v>
      </c>
      <c r="AP769" s="17">
        <v>0.246655105484618</v>
      </c>
      <c r="AQ769" s="17">
        <v>8.7283049635656404E-2</v>
      </c>
    </row>
    <row r="770" spans="2:43" x14ac:dyDescent="0.35">
      <c r="B770" t="s">
        <v>60</v>
      </c>
      <c r="C770" s="17">
        <v>0.26924439063517802</v>
      </c>
      <c r="D770" s="17">
        <v>0.21429484975392499</v>
      </c>
      <c r="E770" s="17">
        <v>0.32399028081769798</v>
      </c>
      <c r="F770" s="17"/>
      <c r="G770" s="17">
        <v>0.11709367843388099</v>
      </c>
      <c r="H770" s="17">
        <v>0.20771494429048401</v>
      </c>
      <c r="I770" s="17">
        <v>0.19504500862777299</v>
      </c>
      <c r="J770" s="17">
        <v>0.302883848839407</v>
      </c>
      <c r="K770" s="17">
        <v>0.32967591990969702</v>
      </c>
      <c r="L770" s="17">
        <v>0.36128240069628598</v>
      </c>
      <c r="M770" s="17"/>
      <c r="N770" s="17">
        <v>0.38711525202656599</v>
      </c>
      <c r="O770" s="17">
        <v>0.27792987156028798</v>
      </c>
      <c r="P770" s="17">
        <v>0.27226236606419801</v>
      </c>
      <c r="Q770" s="17">
        <v>0.237916663976765</v>
      </c>
      <c r="R770" s="17">
        <v>0.27518325397090998</v>
      </c>
      <c r="S770" s="17"/>
      <c r="T770" s="17">
        <v>0.30959576247228499</v>
      </c>
      <c r="U770" s="17">
        <v>0.26210778371931098</v>
      </c>
      <c r="V770" s="17">
        <v>0.24193069733685599</v>
      </c>
      <c r="W770" s="17">
        <v>0.239679940730576</v>
      </c>
      <c r="X770" s="17"/>
      <c r="Y770" s="17">
        <v>0.220457955505654</v>
      </c>
      <c r="Z770" s="17">
        <v>0.22796191977529801</v>
      </c>
      <c r="AA770" s="17">
        <v>0.33350040280487198</v>
      </c>
      <c r="AB770" s="17">
        <v>0.34781653086754399</v>
      </c>
      <c r="AC770" s="17">
        <v>0.218550121583174</v>
      </c>
      <c r="AD770" s="17">
        <v>0.554654111804599</v>
      </c>
      <c r="AE770" s="17"/>
      <c r="AF770" s="17" t="s">
        <v>63</v>
      </c>
      <c r="AG770" s="17"/>
      <c r="AH770" s="17">
        <v>0.262839854928827</v>
      </c>
      <c r="AI770" s="17"/>
      <c r="AJ770" s="17">
        <v>0.22720828612402399</v>
      </c>
      <c r="AK770" s="17">
        <v>0.278185724789074</v>
      </c>
      <c r="AL770" s="17">
        <v>0.23836875873882399</v>
      </c>
      <c r="AM770" s="17">
        <v>0.29740356281552899</v>
      </c>
      <c r="AN770" s="17">
        <v>0.21057253969067899</v>
      </c>
      <c r="AO770" s="17">
        <v>0.26747788386679799</v>
      </c>
      <c r="AP770" s="17">
        <v>0.31951357874259301</v>
      </c>
      <c r="AQ770" s="17">
        <v>0.38163578804599102</v>
      </c>
    </row>
    <row r="771" spans="2:43" x14ac:dyDescent="0.35">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row>
    <row r="772" spans="2:43" x14ac:dyDescent="0.35">
      <c r="B772" s="6" t="s">
        <v>323</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row>
    <row r="773" spans="2:43" x14ac:dyDescent="0.35">
      <c r="B773" s="24" t="s">
        <v>65</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row>
    <row r="774" spans="2:43" x14ac:dyDescent="0.35">
      <c r="B774" t="s">
        <v>319</v>
      </c>
      <c r="C774" s="17">
        <v>0.26039391569162801</v>
      </c>
      <c r="D774" s="17">
        <v>0.31333396051147</v>
      </c>
      <c r="E774" s="17">
        <v>0.207052436983651</v>
      </c>
      <c r="F774" s="17"/>
      <c r="G774" s="17">
        <v>0.32850393213046197</v>
      </c>
      <c r="H774" s="17">
        <v>0.34496393923972501</v>
      </c>
      <c r="I774" s="17">
        <v>0.32446639337361499</v>
      </c>
      <c r="J774" s="17">
        <v>0.22702720810254201</v>
      </c>
      <c r="K774" s="17">
        <v>0.220766821622492</v>
      </c>
      <c r="L774" s="17">
        <v>0.17942421244151299</v>
      </c>
      <c r="M774" s="17"/>
      <c r="N774" s="17">
        <v>0.159197524837843</v>
      </c>
      <c r="O774" s="17">
        <v>0.23477684278512101</v>
      </c>
      <c r="P774" s="17">
        <v>0.24795819188384999</v>
      </c>
      <c r="Q774" s="17">
        <v>0.27722243316882</v>
      </c>
      <c r="R774" s="17">
        <v>0.323603256800016</v>
      </c>
      <c r="S774" s="17"/>
      <c r="T774" s="17">
        <v>0.288719188879831</v>
      </c>
      <c r="U774" s="17">
        <v>0.20373923506862199</v>
      </c>
      <c r="V774" s="17">
        <v>0.26562401866333402</v>
      </c>
      <c r="W774" s="17">
        <v>0.32581511015875397</v>
      </c>
      <c r="X774" s="17"/>
      <c r="Y774" s="17">
        <v>0.29489070814863499</v>
      </c>
      <c r="Z774" s="17">
        <v>0.21767777880677999</v>
      </c>
      <c r="AA774" s="17">
        <v>0.18705806945366399</v>
      </c>
      <c r="AB774" s="17">
        <v>0.25723745578842999</v>
      </c>
      <c r="AC774" s="17">
        <v>0.40260055445794801</v>
      </c>
      <c r="AD774" s="17">
        <v>0.23118249768071</v>
      </c>
      <c r="AE774" s="17"/>
      <c r="AF774" s="17" t="s">
        <v>63</v>
      </c>
      <c r="AG774" s="17"/>
      <c r="AH774" s="17">
        <v>0.26114401331279502</v>
      </c>
      <c r="AI774" s="17"/>
      <c r="AJ774" s="17">
        <v>0.26050079371409801</v>
      </c>
      <c r="AK774" s="17">
        <v>0.33540596859100102</v>
      </c>
      <c r="AL774" s="17">
        <v>0.222606074875594</v>
      </c>
      <c r="AM774" s="17">
        <v>0.27198619403267399</v>
      </c>
      <c r="AN774" s="17">
        <v>0.221014016402661</v>
      </c>
      <c r="AO774" s="17">
        <v>0.22169523238473701</v>
      </c>
      <c r="AP774" s="17">
        <v>0.196954411359507</v>
      </c>
      <c r="AQ774" s="17">
        <v>0.23342572109632201</v>
      </c>
    </row>
    <row r="775" spans="2:43" x14ac:dyDescent="0.35">
      <c r="B775" t="s">
        <v>320</v>
      </c>
      <c r="C775" s="17">
        <v>0.42237558097996297</v>
      </c>
      <c r="D775" s="17">
        <v>0.4263268633442</v>
      </c>
      <c r="E775" s="17">
        <v>0.42035342244184998</v>
      </c>
      <c r="F775" s="17"/>
      <c r="G775" s="17">
        <v>0.56222659586262103</v>
      </c>
      <c r="H775" s="17">
        <v>0.41859799195285102</v>
      </c>
      <c r="I775" s="17">
        <v>0.41829974641733603</v>
      </c>
      <c r="J775" s="17">
        <v>0.41701194797591601</v>
      </c>
      <c r="K775" s="17">
        <v>0.44629686806992303</v>
      </c>
      <c r="L775" s="17">
        <v>0.36238982537818198</v>
      </c>
      <c r="M775" s="17"/>
      <c r="N775" s="17">
        <v>0.36640544838543798</v>
      </c>
      <c r="O775" s="17">
        <v>0.48334176341497598</v>
      </c>
      <c r="P775" s="17">
        <v>0.40884870060731499</v>
      </c>
      <c r="Q775" s="17">
        <v>0.40969724576319</v>
      </c>
      <c r="R775" s="17">
        <v>0.33455402860393901</v>
      </c>
      <c r="S775" s="17"/>
      <c r="T775" s="17">
        <v>0.38847829243910298</v>
      </c>
      <c r="U775" s="17">
        <v>0.48398307690827502</v>
      </c>
      <c r="V775" s="17">
        <v>0.42982119352846498</v>
      </c>
      <c r="W775" s="17">
        <v>0.37036074541535202</v>
      </c>
      <c r="X775" s="17"/>
      <c r="Y775" s="17">
        <v>0.44650768707878402</v>
      </c>
      <c r="Z775" s="17">
        <v>0.46202813984766899</v>
      </c>
      <c r="AA775" s="17">
        <v>0.39893177529224</v>
      </c>
      <c r="AB775" s="17">
        <v>0.376814123964818</v>
      </c>
      <c r="AC775" s="17">
        <v>0.43300406330033098</v>
      </c>
      <c r="AD775" s="17">
        <v>0.13983075583028101</v>
      </c>
      <c r="AE775" s="17"/>
      <c r="AF775" s="17" t="s">
        <v>63</v>
      </c>
      <c r="AG775" s="17"/>
      <c r="AH775" s="17">
        <v>0.42964049295356999</v>
      </c>
      <c r="AI775" s="17"/>
      <c r="AJ775" s="17">
        <v>0.45929586941392198</v>
      </c>
      <c r="AK775" s="17">
        <v>0.35112267477670001</v>
      </c>
      <c r="AL775" s="17">
        <v>0.44755512358556998</v>
      </c>
      <c r="AM775" s="17">
        <v>0.42213996676614401</v>
      </c>
      <c r="AN775" s="17">
        <v>0.515413910835404</v>
      </c>
      <c r="AO775" s="17">
        <v>0.42918000137343298</v>
      </c>
      <c r="AP775" s="17">
        <v>0.43050338897953699</v>
      </c>
      <c r="AQ775" s="17">
        <v>0.37301373884915101</v>
      </c>
    </row>
    <row r="776" spans="2:43" x14ac:dyDescent="0.35">
      <c r="B776" t="s">
        <v>60</v>
      </c>
      <c r="C776" s="17">
        <v>0.31723050332840902</v>
      </c>
      <c r="D776" s="17">
        <v>0.26033917614433</v>
      </c>
      <c r="E776" s="17">
        <v>0.37259414057450002</v>
      </c>
      <c r="F776" s="17"/>
      <c r="G776" s="17">
        <v>0.109269472006917</v>
      </c>
      <c r="H776" s="17">
        <v>0.23643806880742399</v>
      </c>
      <c r="I776" s="17">
        <v>0.25723386020904898</v>
      </c>
      <c r="J776" s="17">
        <v>0.35596084392154198</v>
      </c>
      <c r="K776" s="17">
        <v>0.33293631030758503</v>
      </c>
      <c r="L776" s="17">
        <v>0.458185962180305</v>
      </c>
      <c r="M776" s="17"/>
      <c r="N776" s="17">
        <v>0.47439702677671902</v>
      </c>
      <c r="O776" s="17">
        <v>0.28188139379990301</v>
      </c>
      <c r="P776" s="17">
        <v>0.34319310750883403</v>
      </c>
      <c r="Q776" s="17">
        <v>0.31308032106799</v>
      </c>
      <c r="R776" s="17">
        <v>0.34184271459604498</v>
      </c>
      <c r="S776" s="17"/>
      <c r="T776" s="17">
        <v>0.32280251868106602</v>
      </c>
      <c r="U776" s="17">
        <v>0.31227768802310202</v>
      </c>
      <c r="V776" s="17">
        <v>0.304554787808201</v>
      </c>
      <c r="W776" s="17">
        <v>0.303824144425895</v>
      </c>
      <c r="X776" s="17"/>
      <c r="Y776" s="17">
        <v>0.25860160477258098</v>
      </c>
      <c r="Z776" s="17">
        <v>0.32029408134555098</v>
      </c>
      <c r="AA776" s="17">
        <v>0.41401015525409601</v>
      </c>
      <c r="AB776" s="17">
        <v>0.365948420246752</v>
      </c>
      <c r="AC776" s="17">
        <v>0.16439538224172101</v>
      </c>
      <c r="AD776" s="17">
        <v>0.62898674648900899</v>
      </c>
      <c r="AE776" s="17"/>
      <c r="AF776" s="17" t="s">
        <v>63</v>
      </c>
      <c r="AG776" s="17"/>
      <c r="AH776" s="17">
        <v>0.30921549373363499</v>
      </c>
      <c r="AI776" s="17"/>
      <c r="AJ776" s="17">
        <v>0.28020333687198001</v>
      </c>
      <c r="AK776" s="17">
        <v>0.31347135663229903</v>
      </c>
      <c r="AL776" s="17">
        <v>0.32983880153883599</v>
      </c>
      <c r="AM776" s="17">
        <v>0.305873839201183</v>
      </c>
      <c r="AN776" s="17">
        <v>0.26357207276193501</v>
      </c>
      <c r="AO776" s="17">
        <v>0.34912476624182998</v>
      </c>
      <c r="AP776" s="17">
        <v>0.37254219966095597</v>
      </c>
      <c r="AQ776" s="17">
        <v>0.39356054005452701</v>
      </c>
    </row>
    <row r="777" spans="2:43"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row>
    <row r="778" spans="2:43" x14ac:dyDescent="0.35">
      <c r="B778" s="6" t="s">
        <v>324</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row>
    <row r="779" spans="2:43" x14ac:dyDescent="0.35">
      <c r="B779" s="24" t="s">
        <v>65</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row>
    <row r="780" spans="2:43" x14ac:dyDescent="0.35">
      <c r="B780" t="s">
        <v>319</v>
      </c>
      <c r="C780" s="17">
        <v>0.47151780801062598</v>
      </c>
      <c r="D780" s="17">
        <v>0.49598242604531001</v>
      </c>
      <c r="E780" s="17">
        <v>0.44767674813283398</v>
      </c>
      <c r="F780" s="17"/>
      <c r="G780" s="17">
        <v>0.49871405369285798</v>
      </c>
      <c r="H780" s="17">
        <v>0.46130168452487802</v>
      </c>
      <c r="I780" s="17">
        <v>0.54976867833920995</v>
      </c>
      <c r="J780" s="17">
        <v>0.481675083245095</v>
      </c>
      <c r="K780" s="17">
        <v>0.46398755411968901</v>
      </c>
      <c r="L780" s="17">
        <v>0.41759980525850299</v>
      </c>
      <c r="M780" s="17"/>
      <c r="N780" s="17">
        <v>0.39130290161341102</v>
      </c>
      <c r="O780" s="17">
        <v>0.45057062132984799</v>
      </c>
      <c r="P780" s="17">
        <v>0.43446840900390998</v>
      </c>
      <c r="Q780" s="17">
        <v>0.51613670199452399</v>
      </c>
      <c r="R780" s="17">
        <v>0.48436497621880897</v>
      </c>
      <c r="S780" s="17"/>
      <c r="T780" s="17">
        <v>0.45305980509154498</v>
      </c>
      <c r="U780" s="17">
        <v>0.47444838594841798</v>
      </c>
      <c r="V780" s="17">
        <v>0.50238229841189397</v>
      </c>
      <c r="W780" s="17">
        <v>0.50547101918639203</v>
      </c>
      <c r="X780" s="17"/>
      <c r="Y780" s="17">
        <v>0.51327322893473804</v>
      </c>
      <c r="Z780" s="17">
        <v>0.47360519095279602</v>
      </c>
      <c r="AA780" s="17">
        <v>0.41316660032475699</v>
      </c>
      <c r="AB780" s="17">
        <v>0.44160056214541799</v>
      </c>
      <c r="AC780" s="17">
        <v>0.54220196156343403</v>
      </c>
      <c r="AD780" s="17">
        <v>0.26665070953352599</v>
      </c>
      <c r="AE780" s="17"/>
      <c r="AF780" s="17" t="s">
        <v>63</v>
      </c>
      <c r="AG780" s="17"/>
      <c r="AH780" s="17">
        <v>0.47540890922527701</v>
      </c>
      <c r="AI780" s="17"/>
      <c r="AJ780" s="17">
        <v>0.49583087755653399</v>
      </c>
      <c r="AK780" s="17">
        <v>0.51416067553532896</v>
      </c>
      <c r="AL780" s="17">
        <v>0.46313594999006902</v>
      </c>
      <c r="AM780" s="17">
        <v>0.49981317439421802</v>
      </c>
      <c r="AN780" s="17">
        <v>0.36160707055348201</v>
      </c>
      <c r="AO780" s="17">
        <v>0.54295491334977997</v>
      </c>
      <c r="AP780" s="17">
        <v>0.31645251324648799</v>
      </c>
      <c r="AQ780" s="17">
        <v>0.34599935369208401</v>
      </c>
    </row>
    <row r="781" spans="2:43" x14ac:dyDescent="0.35">
      <c r="B781" t="s">
        <v>320</v>
      </c>
      <c r="C781" s="17">
        <v>0.25115603551149401</v>
      </c>
      <c r="D781" s="17">
        <v>0.27882445208107698</v>
      </c>
      <c r="E781" s="17">
        <v>0.22303626518001399</v>
      </c>
      <c r="F781" s="17"/>
      <c r="G781" s="17">
        <v>0.38057965977282598</v>
      </c>
      <c r="H781" s="17">
        <v>0.32098263635393998</v>
      </c>
      <c r="I781" s="17">
        <v>0.21230039399138001</v>
      </c>
      <c r="J781" s="17">
        <v>0.217438749414084</v>
      </c>
      <c r="K781" s="17">
        <v>0.21863222099096599</v>
      </c>
      <c r="L781" s="17">
        <v>0.21611351832561099</v>
      </c>
      <c r="M781" s="17"/>
      <c r="N781" s="17">
        <v>0.19954893112417799</v>
      </c>
      <c r="O781" s="17">
        <v>0.277194642340997</v>
      </c>
      <c r="P781" s="17">
        <v>0.25810381817258299</v>
      </c>
      <c r="Q781" s="17">
        <v>0.21093267630793799</v>
      </c>
      <c r="R781" s="17">
        <v>0.28068767499785202</v>
      </c>
      <c r="S781" s="17"/>
      <c r="T781" s="17">
        <v>0.25193814267997</v>
      </c>
      <c r="U781" s="17">
        <v>0.23595163877598699</v>
      </c>
      <c r="V781" s="17">
        <v>0.24609673596104401</v>
      </c>
      <c r="W781" s="17">
        <v>0.25046821469628999</v>
      </c>
      <c r="X781" s="17"/>
      <c r="Y781" s="17">
        <v>0.252038304756809</v>
      </c>
      <c r="Z781" s="17">
        <v>0.28630866335363198</v>
      </c>
      <c r="AA781" s="17">
        <v>0.23354373578788901</v>
      </c>
      <c r="AB781" s="17">
        <v>0.260411559313248</v>
      </c>
      <c r="AC781" s="17">
        <v>0.25515342968232602</v>
      </c>
      <c r="AD781" s="17">
        <v>0.148417277786242</v>
      </c>
      <c r="AE781" s="17"/>
      <c r="AF781" s="17" t="s">
        <v>63</v>
      </c>
      <c r="AG781" s="17"/>
      <c r="AH781" s="17">
        <v>0.25322482473056102</v>
      </c>
      <c r="AI781" s="17"/>
      <c r="AJ781" s="17">
        <v>0.27391170308879098</v>
      </c>
      <c r="AK781" s="17">
        <v>0.20432870282745899</v>
      </c>
      <c r="AL781" s="17">
        <v>0.25056893216463499</v>
      </c>
      <c r="AM781" s="17">
        <v>0.248237467626959</v>
      </c>
      <c r="AN781" s="17">
        <v>0.323047270416013</v>
      </c>
      <c r="AO781" s="17">
        <v>0.15293163393463499</v>
      </c>
      <c r="AP781" s="17">
        <v>0.35960993547634401</v>
      </c>
      <c r="AQ781" s="17">
        <v>0.27236485826192502</v>
      </c>
    </row>
    <row r="782" spans="2:43" x14ac:dyDescent="0.35">
      <c r="B782" t="s">
        <v>60</v>
      </c>
      <c r="C782" s="17">
        <v>0.27732615647788</v>
      </c>
      <c r="D782" s="17">
        <v>0.22519312187361301</v>
      </c>
      <c r="E782" s="17">
        <v>0.32928698668715201</v>
      </c>
      <c r="F782" s="17"/>
      <c r="G782" s="17">
        <v>0.120706286534316</v>
      </c>
      <c r="H782" s="17">
        <v>0.217715679121182</v>
      </c>
      <c r="I782" s="17">
        <v>0.23793092766941101</v>
      </c>
      <c r="J782" s="17">
        <v>0.30088616734082002</v>
      </c>
      <c r="K782" s="17">
        <v>0.31738022488934498</v>
      </c>
      <c r="L782" s="17">
        <v>0.36628667641588603</v>
      </c>
      <c r="M782" s="17"/>
      <c r="N782" s="17">
        <v>0.40914816726241099</v>
      </c>
      <c r="O782" s="17">
        <v>0.27223473632915501</v>
      </c>
      <c r="P782" s="17">
        <v>0.30742777282350697</v>
      </c>
      <c r="Q782" s="17">
        <v>0.27293062169753901</v>
      </c>
      <c r="R782" s="17">
        <v>0.23494734878334</v>
      </c>
      <c r="S782" s="17"/>
      <c r="T782" s="17">
        <v>0.29500205222848502</v>
      </c>
      <c r="U782" s="17">
        <v>0.289599975275595</v>
      </c>
      <c r="V782" s="17">
        <v>0.251520965627061</v>
      </c>
      <c r="W782" s="17">
        <v>0.244060766117318</v>
      </c>
      <c r="X782" s="17"/>
      <c r="Y782" s="17">
        <v>0.234688466308453</v>
      </c>
      <c r="Z782" s="17">
        <v>0.24008614569357201</v>
      </c>
      <c r="AA782" s="17">
        <v>0.353289663887354</v>
      </c>
      <c r="AB782" s="17">
        <v>0.29798787854133402</v>
      </c>
      <c r="AC782" s="17">
        <v>0.20264460875424101</v>
      </c>
      <c r="AD782" s="17">
        <v>0.58493201268023198</v>
      </c>
      <c r="AE782" s="17"/>
      <c r="AF782" s="17" t="s">
        <v>63</v>
      </c>
      <c r="AG782" s="17"/>
      <c r="AH782" s="17">
        <v>0.27136626604416197</v>
      </c>
      <c r="AI782" s="17"/>
      <c r="AJ782" s="17">
        <v>0.230257419354675</v>
      </c>
      <c r="AK782" s="17">
        <v>0.28151062163721202</v>
      </c>
      <c r="AL782" s="17">
        <v>0.28629511784529599</v>
      </c>
      <c r="AM782" s="17">
        <v>0.25194935797882301</v>
      </c>
      <c r="AN782" s="17">
        <v>0.31534565903050499</v>
      </c>
      <c r="AO782" s="17">
        <v>0.30411345271558499</v>
      </c>
      <c r="AP782" s="17">
        <v>0.323937551277168</v>
      </c>
      <c r="AQ782" s="17">
        <v>0.38163578804599102</v>
      </c>
    </row>
    <row r="783" spans="2:43"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row>
    <row r="784" spans="2:43" x14ac:dyDescent="0.35">
      <c r="B784" s="6" t="s">
        <v>325</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row>
    <row r="785" spans="2:43" x14ac:dyDescent="0.35">
      <c r="B785" s="24" t="s">
        <v>65</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row>
    <row r="786" spans="2:43" x14ac:dyDescent="0.35">
      <c r="B786" t="s">
        <v>319</v>
      </c>
      <c r="C786" s="17">
        <v>0.26490625475186003</v>
      </c>
      <c r="D786" s="17">
        <v>0.25927817584215201</v>
      </c>
      <c r="E786" s="17">
        <v>0.26872241083332299</v>
      </c>
      <c r="F786" s="17"/>
      <c r="G786" s="17">
        <v>0.30529111323743702</v>
      </c>
      <c r="H786" s="17">
        <v>0.27814367916459498</v>
      </c>
      <c r="I786" s="17">
        <v>0.31521490782497902</v>
      </c>
      <c r="J786" s="17">
        <v>0.253934275030266</v>
      </c>
      <c r="K786" s="17">
        <v>0.25777417457959001</v>
      </c>
      <c r="L786" s="17">
        <v>0.21983523521638901</v>
      </c>
      <c r="M786" s="17"/>
      <c r="N786" s="17">
        <v>0.30212136088202601</v>
      </c>
      <c r="O786" s="17">
        <v>0.26268646069199503</v>
      </c>
      <c r="P786" s="17">
        <v>0.308467640991406</v>
      </c>
      <c r="Q786" s="17">
        <v>0.23129680367936101</v>
      </c>
      <c r="R786" s="17">
        <v>0.29378294781340702</v>
      </c>
      <c r="S786" s="17"/>
      <c r="T786" s="17">
        <v>0.26136199012739902</v>
      </c>
      <c r="U786" s="17">
        <v>0.25694064986485698</v>
      </c>
      <c r="V786" s="17">
        <v>0.26953118497093798</v>
      </c>
      <c r="W786" s="17">
        <v>0.28841936883298902</v>
      </c>
      <c r="X786" s="17"/>
      <c r="Y786" s="17">
        <v>0.292336972568422</v>
      </c>
      <c r="Z786" s="17">
        <v>0.249147469292479</v>
      </c>
      <c r="AA786" s="17">
        <v>0.231080562226226</v>
      </c>
      <c r="AB786" s="17">
        <v>0.16267698888570001</v>
      </c>
      <c r="AC786" s="17">
        <v>0.37533592160189599</v>
      </c>
      <c r="AD786" s="17">
        <v>0.14341972568623901</v>
      </c>
      <c r="AE786" s="17"/>
      <c r="AF786" s="17" t="s">
        <v>63</v>
      </c>
      <c r="AG786" s="17"/>
      <c r="AH786" s="17">
        <v>0.26397435120627599</v>
      </c>
      <c r="AI786" s="17"/>
      <c r="AJ786" s="17">
        <v>0.27830497070684601</v>
      </c>
      <c r="AK786" s="17">
        <v>0.28135069634063797</v>
      </c>
      <c r="AL786" s="17">
        <v>0.240462653723682</v>
      </c>
      <c r="AM786" s="17">
        <v>0.27024512831645597</v>
      </c>
      <c r="AN786" s="17">
        <v>0.230616725179386</v>
      </c>
      <c r="AO786" s="17">
        <v>0.34130752155502703</v>
      </c>
      <c r="AP786" s="17">
        <v>0.15157670392985101</v>
      </c>
      <c r="AQ786" s="17">
        <v>0.28266126683884202</v>
      </c>
    </row>
    <row r="787" spans="2:43" x14ac:dyDescent="0.35">
      <c r="B787" t="s">
        <v>320</v>
      </c>
      <c r="C787" s="17">
        <v>0.36019124016097198</v>
      </c>
      <c r="D787" s="17">
        <v>0.402062935681262</v>
      </c>
      <c r="E787" s="17">
        <v>0.319887874777121</v>
      </c>
      <c r="F787" s="17"/>
      <c r="G787" s="17">
        <v>0.53546969407018097</v>
      </c>
      <c r="H787" s="17">
        <v>0.426353042307136</v>
      </c>
      <c r="I787" s="17">
        <v>0.35659392128087097</v>
      </c>
      <c r="J787" s="17">
        <v>0.35582083083809302</v>
      </c>
      <c r="K787" s="17">
        <v>0.33501204605510199</v>
      </c>
      <c r="L787" s="17">
        <v>0.26548122093337601</v>
      </c>
      <c r="M787" s="17"/>
      <c r="N787" s="17">
        <v>0.18896332432697799</v>
      </c>
      <c r="O787" s="17">
        <v>0.36781606174678999</v>
      </c>
      <c r="P787" s="17">
        <v>0.36080211581020599</v>
      </c>
      <c r="Q787" s="17">
        <v>0.37261861414404701</v>
      </c>
      <c r="R787" s="17">
        <v>0.36267240076243801</v>
      </c>
      <c r="S787" s="17"/>
      <c r="T787" s="17">
        <v>0.32357605378454002</v>
      </c>
      <c r="U787" s="17">
        <v>0.35733142549610702</v>
      </c>
      <c r="V787" s="17">
        <v>0.37327207254336497</v>
      </c>
      <c r="W787" s="17">
        <v>0.40324744016620201</v>
      </c>
      <c r="X787" s="17"/>
      <c r="Y787" s="17">
        <v>0.40668217614867802</v>
      </c>
      <c r="Z787" s="17">
        <v>0.44001244914236698</v>
      </c>
      <c r="AA787" s="17">
        <v>0.26185354270687999</v>
      </c>
      <c r="AB787" s="17">
        <v>0.33173674525580799</v>
      </c>
      <c r="AC787" s="17">
        <v>0.36733893694894898</v>
      </c>
      <c r="AD787" s="17">
        <v>0.26213324782375103</v>
      </c>
      <c r="AE787" s="17"/>
      <c r="AF787" s="17" t="s">
        <v>63</v>
      </c>
      <c r="AG787" s="17"/>
      <c r="AH787" s="17">
        <v>0.36923888420472201</v>
      </c>
      <c r="AI787" s="17"/>
      <c r="AJ787" s="17">
        <v>0.349385833204162</v>
      </c>
      <c r="AK787" s="17">
        <v>0.32977682808380498</v>
      </c>
      <c r="AL787" s="17">
        <v>0.41738714884523398</v>
      </c>
      <c r="AM787" s="17">
        <v>0.37412741349062201</v>
      </c>
      <c r="AN787" s="17">
        <v>0.43912763132107402</v>
      </c>
      <c r="AO787" s="17">
        <v>0.30076199630460898</v>
      </c>
      <c r="AP787" s="17">
        <v>0.404849540186413</v>
      </c>
      <c r="AQ787" s="17">
        <v>0.28088609274027598</v>
      </c>
    </row>
    <row r="788" spans="2:43" x14ac:dyDescent="0.35">
      <c r="B788" t="s">
        <v>60</v>
      </c>
      <c r="C788" s="17">
        <v>0.37490250508716799</v>
      </c>
      <c r="D788" s="17">
        <v>0.33865888847658598</v>
      </c>
      <c r="E788" s="17">
        <v>0.41138971438955602</v>
      </c>
      <c r="F788" s="17"/>
      <c r="G788" s="17">
        <v>0.15923919269238199</v>
      </c>
      <c r="H788" s="17">
        <v>0.29550327852826802</v>
      </c>
      <c r="I788" s="17">
        <v>0.32819117089414901</v>
      </c>
      <c r="J788" s="17">
        <v>0.39024489413164098</v>
      </c>
      <c r="K788" s="17">
        <v>0.407213779365307</v>
      </c>
      <c r="L788" s="17">
        <v>0.51468354385023396</v>
      </c>
      <c r="M788" s="17"/>
      <c r="N788" s="17">
        <v>0.50891531479099605</v>
      </c>
      <c r="O788" s="17">
        <v>0.36949747756121398</v>
      </c>
      <c r="P788" s="17">
        <v>0.33073024319838801</v>
      </c>
      <c r="Q788" s="17">
        <v>0.39608458217659198</v>
      </c>
      <c r="R788" s="17">
        <v>0.34354465142415502</v>
      </c>
      <c r="S788" s="17"/>
      <c r="T788" s="17">
        <v>0.41506195608806101</v>
      </c>
      <c r="U788" s="17">
        <v>0.38572792463903599</v>
      </c>
      <c r="V788" s="17">
        <v>0.35719674248569599</v>
      </c>
      <c r="W788" s="17">
        <v>0.30833319100080803</v>
      </c>
      <c r="X788" s="17"/>
      <c r="Y788" s="17">
        <v>0.30098085128289997</v>
      </c>
      <c r="Z788" s="17">
        <v>0.31084008156515402</v>
      </c>
      <c r="AA788" s="17">
        <v>0.50706589506689403</v>
      </c>
      <c r="AB788" s="17">
        <v>0.50558626585849198</v>
      </c>
      <c r="AC788" s="17">
        <v>0.25732514144915403</v>
      </c>
      <c r="AD788" s="17">
        <v>0.59444702649001002</v>
      </c>
      <c r="AE788" s="17"/>
      <c r="AF788" s="17" t="s">
        <v>63</v>
      </c>
      <c r="AG788" s="17"/>
      <c r="AH788" s="17">
        <v>0.366786764589002</v>
      </c>
      <c r="AI788" s="17"/>
      <c r="AJ788" s="17">
        <v>0.37230919608899199</v>
      </c>
      <c r="AK788" s="17">
        <v>0.38887247557555799</v>
      </c>
      <c r="AL788" s="17">
        <v>0.34215019743108499</v>
      </c>
      <c r="AM788" s="17">
        <v>0.35562745819292202</v>
      </c>
      <c r="AN788" s="17">
        <v>0.33025564349954001</v>
      </c>
      <c r="AO788" s="17">
        <v>0.35793048214036399</v>
      </c>
      <c r="AP788" s="17">
        <v>0.44357375588373499</v>
      </c>
      <c r="AQ788" s="17">
        <v>0.436452640420882</v>
      </c>
    </row>
    <row r="789" spans="2:43" x14ac:dyDescent="0.35">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row>
    <row r="790" spans="2:43" x14ac:dyDescent="0.35">
      <c r="B790" s="6" t="s">
        <v>326</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row>
    <row r="791" spans="2:43" x14ac:dyDescent="0.35">
      <c r="B791" s="24" t="s">
        <v>65</v>
      </c>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row>
    <row r="792" spans="2:43" x14ac:dyDescent="0.35">
      <c r="B792" t="s">
        <v>319</v>
      </c>
      <c r="C792" s="17">
        <v>0.22384748070469801</v>
      </c>
      <c r="D792" s="17">
        <v>0.26150828135524701</v>
      </c>
      <c r="E792" s="17">
        <v>0.187138138381262</v>
      </c>
      <c r="F792" s="17"/>
      <c r="G792" s="17">
        <v>0.26632878181724301</v>
      </c>
      <c r="H792" s="17">
        <v>0.25155379153944402</v>
      </c>
      <c r="I792" s="17">
        <v>0.29365677146715202</v>
      </c>
      <c r="J792" s="17">
        <v>0.231351562420161</v>
      </c>
      <c r="K792" s="17">
        <v>0.18899125267005101</v>
      </c>
      <c r="L792" s="17">
        <v>0.16040182731644301</v>
      </c>
      <c r="M792" s="17"/>
      <c r="N792" s="17">
        <v>0.228190211652814</v>
      </c>
      <c r="O792" s="17">
        <v>0.21049322038940499</v>
      </c>
      <c r="P792" s="17">
        <v>0.213580827928988</v>
      </c>
      <c r="Q792" s="17">
        <v>0.22071307227046899</v>
      </c>
      <c r="R792" s="17">
        <v>0.27000696588522</v>
      </c>
      <c r="S792" s="17"/>
      <c r="T792" s="17">
        <v>0.228149161974775</v>
      </c>
      <c r="U792" s="17">
        <v>0.20645879921440699</v>
      </c>
      <c r="V792" s="17">
        <v>0.21869211748519299</v>
      </c>
      <c r="W792" s="17">
        <v>0.25938587459949197</v>
      </c>
      <c r="X792" s="17"/>
      <c r="Y792" s="17">
        <v>0.25801303517916002</v>
      </c>
      <c r="Z792" s="17">
        <v>0.21555643172175101</v>
      </c>
      <c r="AA792" s="17">
        <v>0.17807417239564999</v>
      </c>
      <c r="AB792" s="17">
        <v>0.150801170024535</v>
      </c>
      <c r="AC792" s="17">
        <v>0.29927288127545199</v>
      </c>
      <c r="AD792" s="17">
        <v>0.113141824810607</v>
      </c>
      <c r="AE792" s="17"/>
      <c r="AF792" s="17" t="s">
        <v>63</v>
      </c>
      <c r="AG792" s="17"/>
      <c r="AH792" s="17">
        <v>0.22501277902991201</v>
      </c>
      <c r="AI792" s="17"/>
      <c r="AJ792" s="17">
        <v>0.232377447136766</v>
      </c>
      <c r="AK792" s="17">
        <v>0.25080351014383501</v>
      </c>
      <c r="AL792" s="17">
        <v>0.20775356271967599</v>
      </c>
      <c r="AM792" s="17">
        <v>0.200926836179596</v>
      </c>
      <c r="AN792" s="17">
        <v>0.25809799615720902</v>
      </c>
      <c r="AO792" s="17">
        <v>0.27850376836992702</v>
      </c>
      <c r="AP792" s="17">
        <v>0.185394885948754</v>
      </c>
      <c r="AQ792" s="17">
        <v>0.153226701409477</v>
      </c>
    </row>
    <row r="793" spans="2:43" x14ac:dyDescent="0.35">
      <c r="B793" t="s">
        <v>320</v>
      </c>
      <c r="C793" s="17">
        <v>0.44283550828867801</v>
      </c>
      <c r="D793" s="17">
        <v>0.45967814090531001</v>
      </c>
      <c r="E793" s="17">
        <v>0.42644214681065501</v>
      </c>
      <c r="F793" s="17"/>
      <c r="G793" s="17">
        <v>0.56919725884865802</v>
      </c>
      <c r="H793" s="17">
        <v>0.48654295512885498</v>
      </c>
      <c r="I793" s="17">
        <v>0.416157173700057</v>
      </c>
      <c r="J793" s="17">
        <v>0.38144053915683301</v>
      </c>
      <c r="K793" s="17">
        <v>0.449840208311858</v>
      </c>
      <c r="L793" s="17">
        <v>0.41393194178816101</v>
      </c>
      <c r="M793" s="17"/>
      <c r="N793" s="17">
        <v>0.31656956720988599</v>
      </c>
      <c r="O793" s="17">
        <v>0.47947466907931002</v>
      </c>
      <c r="P793" s="17">
        <v>0.442145256020329</v>
      </c>
      <c r="Q793" s="17">
        <v>0.43197704790997199</v>
      </c>
      <c r="R793" s="17">
        <v>0.41509822756930198</v>
      </c>
      <c r="S793" s="17"/>
      <c r="T793" s="17">
        <v>0.40841721435057599</v>
      </c>
      <c r="U793" s="17">
        <v>0.45380952053485701</v>
      </c>
      <c r="V793" s="17">
        <v>0.47963418432050797</v>
      </c>
      <c r="W793" s="17">
        <v>0.432449522545788</v>
      </c>
      <c r="X793" s="17"/>
      <c r="Y793" s="17">
        <v>0.45532162478182903</v>
      </c>
      <c r="Z793" s="17">
        <v>0.476680399034552</v>
      </c>
      <c r="AA793" s="17">
        <v>0.42228626223052901</v>
      </c>
      <c r="AB793" s="17">
        <v>0.41350395128922601</v>
      </c>
      <c r="AC793" s="17">
        <v>0.456915566775905</v>
      </c>
      <c r="AD793" s="17">
        <v>0.287310444535892</v>
      </c>
      <c r="AE793" s="17"/>
      <c r="AF793" s="17" t="s">
        <v>63</v>
      </c>
      <c r="AG793" s="17"/>
      <c r="AH793" s="17">
        <v>0.452639868754522</v>
      </c>
      <c r="AI793" s="17"/>
      <c r="AJ793" s="17">
        <v>0.45296220533147702</v>
      </c>
      <c r="AK793" s="17">
        <v>0.415408424178354</v>
      </c>
      <c r="AL793" s="17">
        <v>0.48096832679962098</v>
      </c>
      <c r="AM793" s="17">
        <v>0.49522334014108998</v>
      </c>
      <c r="AN793" s="17">
        <v>0.43241707609340801</v>
      </c>
      <c r="AO793" s="17">
        <v>0.34361112788046699</v>
      </c>
      <c r="AP793" s="17">
        <v>0.45493447365448297</v>
      </c>
      <c r="AQ793" s="17">
        <v>0.36900697004181798</v>
      </c>
    </row>
    <row r="794" spans="2:43" x14ac:dyDescent="0.35">
      <c r="B794" t="s">
        <v>60</v>
      </c>
      <c r="C794" s="17">
        <v>0.33331701100662497</v>
      </c>
      <c r="D794" s="17">
        <v>0.27881357773944299</v>
      </c>
      <c r="E794" s="17">
        <v>0.38641971480808301</v>
      </c>
      <c r="F794" s="17"/>
      <c r="G794" s="17">
        <v>0.164473959334099</v>
      </c>
      <c r="H794" s="17">
        <v>0.261903253331701</v>
      </c>
      <c r="I794" s="17">
        <v>0.29018605483279197</v>
      </c>
      <c r="J794" s="17">
        <v>0.38720789842300601</v>
      </c>
      <c r="K794" s="17">
        <v>0.36116853901809198</v>
      </c>
      <c r="L794" s="17">
        <v>0.42566623089539601</v>
      </c>
      <c r="M794" s="17"/>
      <c r="N794" s="17">
        <v>0.45524022113730001</v>
      </c>
      <c r="O794" s="17">
        <v>0.31003211053128499</v>
      </c>
      <c r="P794" s="17">
        <v>0.34427391605068303</v>
      </c>
      <c r="Q794" s="17">
        <v>0.34730987981955902</v>
      </c>
      <c r="R794" s="17">
        <v>0.31489480654547902</v>
      </c>
      <c r="S794" s="17"/>
      <c r="T794" s="17">
        <v>0.36343362367464899</v>
      </c>
      <c r="U794" s="17">
        <v>0.33973168025073602</v>
      </c>
      <c r="V794" s="17">
        <v>0.30167369819429901</v>
      </c>
      <c r="W794" s="17">
        <v>0.30816460285472003</v>
      </c>
      <c r="X794" s="17"/>
      <c r="Y794" s="17">
        <v>0.28666534003901101</v>
      </c>
      <c r="Z794" s="17">
        <v>0.30776316924369701</v>
      </c>
      <c r="AA794" s="17">
        <v>0.399639565373821</v>
      </c>
      <c r="AB794" s="17">
        <v>0.43569487868623902</v>
      </c>
      <c r="AC794" s="17">
        <v>0.24381155194864301</v>
      </c>
      <c r="AD794" s="17">
        <v>0.59954773065350198</v>
      </c>
      <c r="AE794" s="17"/>
      <c r="AF794" s="17" t="s">
        <v>63</v>
      </c>
      <c r="AG794" s="17"/>
      <c r="AH794" s="17">
        <v>0.32234735221556599</v>
      </c>
      <c r="AI794" s="17"/>
      <c r="AJ794" s="17">
        <v>0.31466034753175698</v>
      </c>
      <c r="AK794" s="17">
        <v>0.333788065677811</v>
      </c>
      <c r="AL794" s="17">
        <v>0.31127811048070397</v>
      </c>
      <c r="AM794" s="17">
        <v>0.30384982367931301</v>
      </c>
      <c r="AN794" s="17">
        <v>0.30948492774938202</v>
      </c>
      <c r="AO794" s="17">
        <v>0.37788510374960599</v>
      </c>
      <c r="AP794" s="17">
        <v>0.359670640396763</v>
      </c>
      <c r="AQ794" s="17">
        <v>0.47776632854870499</v>
      </c>
    </row>
    <row r="795" spans="2:43" x14ac:dyDescent="0.35">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row>
    <row r="796" spans="2:43" x14ac:dyDescent="0.35">
      <c r="B796" s="6" t="s">
        <v>327</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row>
    <row r="797" spans="2:43" x14ac:dyDescent="0.35">
      <c r="B797" s="24" t="s">
        <v>65</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row>
    <row r="798" spans="2:43" x14ac:dyDescent="0.35">
      <c r="B798" t="s">
        <v>319</v>
      </c>
      <c r="C798" s="17">
        <v>0.52804605764109702</v>
      </c>
      <c r="D798" s="17">
        <v>0.56168048962738104</v>
      </c>
      <c r="E798" s="17">
        <v>0.49676615962947701</v>
      </c>
      <c r="F798" s="17"/>
      <c r="G798" s="17">
        <v>0.52925892672611397</v>
      </c>
      <c r="H798" s="17">
        <v>0.50477074514160603</v>
      </c>
      <c r="I798" s="17">
        <v>0.62353639522808202</v>
      </c>
      <c r="J798" s="17">
        <v>0.50707751193286599</v>
      </c>
      <c r="K798" s="17">
        <v>0.48897235276901202</v>
      </c>
      <c r="L798" s="17">
        <v>0.52016595397225296</v>
      </c>
      <c r="M798" s="17"/>
      <c r="N798" s="17">
        <v>0.45130098491923398</v>
      </c>
      <c r="O798" s="17">
        <v>0.49976569167102097</v>
      </c>
      <c r="P798" s="17">
        <v>0.54460367691574496</v>
      </c>
      <c r="Q798" s="17">
        <v>0.56167979022348102</v>
      </c>
      <c r="R798" s="17">
        <v>0.534937758369607</v>
      </c>
      <c r="S798" s="17"/>
      <c r="T798" s="17">
        <v>0.51816997244957397</v>
      </c>
      <c r="U798" s="17">
        <v>0.49488746792632299</v>
      </c>
      <c r="V798" s="17">
        <v>0.58059421133571298</v>
      </c>
      <c r="W798" s="17">
        <v>0.51732308788432202</v>
      </c>
      <c r="X798" s="17"/>
      <c r="Y798" s="17">
        <v>0.53339478397262097</v>
      </c>
      <c r="Z798" s="17">
        <v>0.48869467933903998</v>
      </c>
      <c r="AA798" s="17">
        <v>0.52993275189792199</v>
      </c>
      <c r="AB798" s="17">
        <v>0.44332748937315702</v>
      </c>
      <c r="AC798" s="17">
        <v>0.63561204201756505</v>
      </c>
      <c r="AD798" s="17">
        <v>0.45721538142226098</v>
      </c>
      <c r="AE798" s="17"/>
      <c r="AF798" s="17" t="s">
        <v>63</v>
      </c>
      <c r="AG798" s="17"/>
      <c r="AH798" s="17">
        <v>0.529732593297634</v>
      </c>
      <c r="AI798" s="17"/>
      <c r="AJ798" s="17">
        <v>0.55915321285113495</v>
      </c>
      <c r="AK798" s="17">
        <v>0.53190970567915796</v>
      </c>
      <c r="AL798" s="17">
        <v>0.53863264421526802</v>
      </c>
      <c r="AM798" s="17">
        <v>0.50959906361640495</v>
      </c>
      <c r="AN798" s="17">
        <v>0.46735495740418498</v>
      </c>
      <c r="AO798" s="17">
        <v>0.57855477144092005</v>
      </c>
      <c r="AP798" s="17">
        <v>0.46612172484255898</v>
      </c>
      <c r="AQ798" s="17">
        <v>0.46722788120840603</v>
      </c>
    </row>
    <row r="799" spans="2:43" x14ac:dyDescent="0.35">
      <c r="B799" t="s">
        <v>320</v>
      </c>
      <c r="C799" s="17">
        <v>0.20576711320138599</v>
      </c>
      <c r="D799" s="17">
        <v>0.226342315231717</v>
      </c>
      <c r="E799" s="17">
        <v>0.18609452419504799</v>
      </c>
      <c r="F799" s="17"/>
      <c r="G799" s="17">
        <v>0.35148425021965102</v>
      </c>
      <c r="H799" s="17">
        <v>0.27686097117928399</v>
      </c>
      <c r="I799" s="17">
        <v>0.18405941304193299</v>
      </c>
      <c r="J799" s="17">
        <v>0.17673789768089401</v>
      </c>
      <c r="K799" s="17">
        <v>0.17407543890079399</v>
      </c>
      <c r="L799" s="17">
        <v>0.14949018669969899</v>
      </c>
      <c r="M799" s="17"/>
      <c r="N799" s="17">
        <v>0.14250845551005301</v>
      </c>
      <c r="O799" s="17">
        <v>0.249265300041318</v>
      </c>
      <c r="P799" s="17">
        <v>0.171708846346942</v>
      </c>
      <c r="Q799" s="17">
        <v>0.17882549844304199</v>
      </c>
      <c r="R799" s="17">
        <v>0.20479003695151299</v>
      </c>
      <c r="S799" s="17"/>
      <c r="T799" s="17">
        <v>0.19036934566115599</v>
      </c>
      <c r="U799" s="17">
        <v>0.22805860086502699</v>
      </c>
      <c r="V799" s="17">
        <v>0.17218025485154401</v>
      </c>
      <c r="W799" s="17">
        <v>0.251552365235515</v>
      </c>
      <c r="X799" s="17"/>
      <c r="Y799" s="17">
        <v>0.22390889292171401</v>
      </c>
      <c r="Z799" s="17">
        <v>0.29118762690201699</v>
      </c>
      <c r="AA799" s="17">
        <v>0.16039878789751999</v>
      </c>
      <c r="AB799" s="17">
        <v>0.17555540439268699</v>
      </c>
      <c r="AC799" s="17">
        <v>0.19915811954509899</v>
      </c>
      <c r="AD799" s="17">
        <v>0.10610797590677901</v>
      </c>
      <c r="AE799" s="17"/>
      <c r="AF799" s="17" t="s">
        <v>63</v>
      </c>
      <c r="AG799" s="17"/>
      <c r="AH799" s="17">
        <v>0.20778213127755299</v>
      </c>
      <c r="AI799" s="17"/>
      <c r="AJ799" s="17">
        <v>0.221046676409061</v>
      </c>
      <c r="AK799" s="17">
        <v>0.17690757296486401</v>
      </c>
      <c r="AL799" s="17">
        <v>0.20006883841328599</v>
      </c>
      <c r="AM799" s="17">
        <v>0.240376437021773</v>
      </c>
      <c r="AN799" s="17">
        <v>0.25064382498641902</v>
      </c>
      <c r="AO799" s="17">
        <v>0.15057755831483</v>
      </c>
      <c r="AP799" s="17">
        <v>0.24171404735827101</v>
      </c>
      <c r="AQ799" s="17">
        <v>0.15113633074560401</v>
      </c>
    </row>
    <row r="800" spans="2:43" x14ac:dyDescent="0.35">
      <c r="B800" t="s">
        <v>60</v>
      </c>
      <c r="C800" s="17">
        <v>0.26618682915751701</v>
      </c>
      <c r="D800" s="17">
        <v>0.21197719514090199</v>
      </c>
      <c r="E800" s="17">
        <v>0.31713931617547497</v>
      </c>
      <c r="F800" s="17"/>
      <c r="G800" s="17">
        <v>0.119256823054235</v>
      </c>
      <c r="H800" s="17">
        <v>0.21836828367910999</v>
      </c>
      <c r="I800" s="17">
        <v>0.19240419172998399</v>
      </c>
      <c r="J800" s="17">
        <v>0.31618459038623897</v>
      </c>
      <c r="K800" s="17">
        <v>0.33695220833019401</v>
      </c>
      <c r="L800" s="17">
        <v>0.330343859328047</v>
      </c>
      <c r="M800" s="17"/>
      <c r="N800" s="17">
        <v>0.40619055957071298</v>
      </c>
      <c r="O800" s="17">
        <v>0.25096900828766</v>
      </c>
      <c r="P800" s="17">
        <v>0.28368747673731298</v>
      </c>
      <c r="Q800" s="17">
        <v>0.25949471133347601</v>
      </c>
      <c r="R800" s="17">
        <v>0.26027220467888001</v>
      </c>
      <c r="S800" s="17"/>
      <c r="T800" s="17">
        <v>0.29146068188926999</v>
      </c>
      <c r="U800" s="17">
        <v>0.27705393120865002</v>
      </c>
      <c r="V800" s="17">
        <v>0.24722553381274301</v>
      </c>
      <c r="W800" s="17">
        <v>0.23112454688016401</v>
      </c>
      <c r="X800" s="17"/>
      <c r="Y800" s="17">
        <v>0.242696323105665</v>
      </c>
      <c r="Z800" s="17">
        <v>0.22011769375894299</v>
      </c>
      <c r="AA800" s="17">
        <v>0.30966846020455802</v>
      </c>
      <c r="AB800" s="17">
        <v>0.38111710623415501</v>
      </c>
      <c r="AC800" s="17">
        <v>0.16522983843733499</v>
      </c>
      <c r="AD800" s="17">
        <v>0.43667664267096001</v>
      </c>
      <c r="AE800" s="17"/>
      <c r="AF800" s="17" t="s">
        <v>63</v>
      </c>
      <c r="AG800" s="17"/>
      <c r="AH800" s="17">
        <v>0.26248527542481298</v>
      </c>
      <c r="AI800" s="17"/>
      <c r="AJ800" s="17">
        <v>0.21980011073980399</v>
      </c>
      <c r="AK800" s="17">
        <v>0.291182721355978</v>
      </c>
      <c r="AL800" s="17">
        <v>0.26129851737144499</v>
      </c>
      <c r="AM800" s="17">
        <v>0.25002449936182197</v>
      </c>
      <c r="AN800" s="17">
        <v>0.282001217609396</v>
      </c>
      <c r="AO800" s="17">
        <v>0.27086767024425001</v>
      </c>
      <c r="AP800" s="17">
        <v>0.29216422779916901</v>
      </c>
      <c r="AQ800" s="17">
        <v>0.38163578804599102</v>
      </c>
    </row>
    <row r="801" spans="2:43" x14ac:dyDescent="0.3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row>
    <row r="802" spans="2:43" x14ac:dyDescent="0.35">
      <c r="B802" s="6" t="s">
        <v>328</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row>
    <row r="803" spans="2:43" x14ac:dyDescent="0.35">
      <c r="B803" s="24" t="s">
        <v>65</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row>
    <row r="804" spans="2:43" x14ac:dyDescent="0.35">
      <c r="B804" t="s">
        <v>319</v>
      </c>
      <c r="C804" s="17">
        <v>0.57554190775611203</v>
      </c>
      <c r="D804" s="17">
        <v>0.59919346713291399</v>
      </c>
      <c r="E804" s="17">
        <v>0.55144460519202398</v>
      </c>
      <c r="F804" s="17"/>
      <c r="G804" s="17">
        <v>0.61485314362264498</v>
      </c>
      <c r="H804" s="17">
        <v>0.59279829990154898</v>
      </c>
      <c r="I804" s="17">
        <v>0.64181881242545302</v>
      </c>
      <c r="J804" s="17">
        <v>0.61511088591688701</v>
      </c>
      <c r="K804" s="17">
        <v>0.56129178711183203</v>
      </c>
      <c r="L804" s="17">
        <v>0.490914275452562</v>
      </c>
      <c r="M804" s="17"/>
      <c r="N804" s="17">
        <v>0.45289950623882003</v>
      </c>
      <c r="O804" s="17">
        <v>0.541634657614666</v>
      </c>
      <c r="P804" s="17">
        <v>0.59240448880802599</v>
      </c>
      <c r="Q804" s="17">
        <v>0.60703922118025599</v>
      </c>
      <c r="R804" s="17">
        <v>0.611492567344041</v>
      </c>
      <c r="S804" s="17"/>
      <c r="T804" s="17">
        <v>0.58305181930768701</v>
      </c>
      <c r="U804" s="17">
        <v>0.54968632832758502</v>
      </c>
      <c r="V804" s="17">
        <v>0.59581587378971901</v>
      </c>
      <c r="W804" s="17">
        <v>0.599101059564769</v>
      </c>
      <c r="X804" s="17"/>
      <c r="Y804" s="17">
        <v>0.60588884586762604</v>
      </c>
      <c r="Z804" s="17">
        <v>0.61479349026174002</v>
      </c>
      <c r="AA804" s="17">
        <v>0.500006253372694</v>
      </c>
      <c r="AB804" s="17">
        <v>0.62370473945103899</v>
      </c>
      <c r="AC804" s="17">
        <v>0.636857975840182</v>
      </c>
      <c r="AD804" s="17">
        <v>0.377477277292742</v>
      </c>
      <c r="AE804" s="17"/>
      <c r="AF804" s="17" t="s">
        <v>63</v>
      </c>
      <c r="AG804" s="17"/>
      <c r="AH804" s="17">
        <v>0.58227004580685604</v>
      </c>
      <c r="AI804" s="17"/>
      <c r="AJ804" s="17">
        <v>0.58407958094921597</v>
      </c>
      <c r="AK804" s="17">
        <v>0.61402630567827998</v>
      </c>
      <c r="AL804" s="17">
        <v>0.55958802125722795</v>
      </c>
      <c r="AM804" s="17">
        <v>0.57564066251680102</v>
      </c>
      <c r="AN804" s="17">
        <v>0.55692298508636295</v>
      </c>
      <c r="AO804" s="17">
        <v>0.62276602878242704</v>
      </c>
      <c r="AP804" s="17">
        <v>0.50991661632352803</v>
      </c>
      <c r="AQ804" s="17">
        <v>0.47811609409090899</v>
      </c>
    </row>
    <row r="805" spans="2:43" x14ac:dyDescent="0.35">
      <c r="B805" t="s">
        <v>320</v>
      </c>
      <c r="C805" s="17">
        <v>0.13955641471521399</v>
      </c>
      <c r="D805" s="17">
        <v>0.16036626567002599</v>
      </c>
      <c r="E805" s="17">
        <v>0.119345068365312</v>
      </c>
      <c r="F805" s="17"/>
      <c r="G805" s="17">
        <v>0.27004616077809002</v>
      </c>
      <c r="H805" s="17">
        <v>0.21707822259044099</v>
      </c>
      <c r="I805" s="17">
        <v>0.110434810540153</v>
      </c>
      <c r="J805" s="17">
        <v>8.9898603949180797E-2</v>
      </c>
      <c r="K805" s="17">
        <v>9.0092470302664193E-2</v>
      </c>
      <c r="L805" s="17">
        <v>0.112445650334144</v>
      </c>
      <c r="M805" s="17"/>
      <c r="N805" s="17">
        <v>0.163206211871782</v>
      </c>
      <c r="O805" s="17">
        <v>0.171367523927793</v>
      </c>
      <c r="P805" s="17">
        <v>0.13124138908917801</v>
      </c>
      <c r="Q805" s="17">
        <v>0.119246682896023</v>
      </c>
      <c r="R805" s="17">
        <v>0.10845148909505101</v>
      </c>
      <c r="S805" s="17"/>
      <c r="T805" s="17">
        <v>0.115252727699846</v>
      </c>
      <c r="U805" s="17">
        <v>0.14237704808450799</v>
      </c>
      <c r="V805" s="17">
        <v>0.13562844535293</v>
      </c>
      <c r="W805" s="17">
        <v>0.168202350743926</v>
      </c>
      <c r="X805" s="17"/>
      <c r="Y805" s="17">
        <v>0.154594153907819</v>
      </c>
      <c r="Z805" s="17">
        <v>0.14197702610158999</v>
      </c>
      <c r="AA805" s="17">
        <v>0.11991728053268801</v>
      </c>
      <c r="AB805" s="17">
        <v>0.12445556877706999</v>
      </c>
      <c r="AC805" s="17">
        <v>0.13567134929160299</v>
      </c>
      <c r="AD805" s="17">
        <v>0.10610797590677901</v>
      </c>
      <c r="AE805" s="17"/>
      <c r="AF805" s="17" t="s">
        <v>63</v>
      </c>
      <c r="AG805" s="17"/>
      <c r="AH805" s="17">
        <v>0.14084527189159199</v>
      </c>
      <c r="AI805" s="17"/>
      <c r="AJ805" s="17">
        <v>0.141169141928842</v>
      </c>
      <c r="AK805" s="17">
        <v>0.143427835650796</v>
      </c>
      <c r="AL805" s="17">
        <v>0.16243987624381301</v>
      </c>
      <c r="AM805" s="17">
        <v>0.163380730638715</v>
      </c>
      <c r="AN805" s="17">
        <v>0.14545891098392799</v>
      </c>
      <c r="AO805" s="17">
        <v>5.3766455776656799E-2</v>
      </c>
      <c r="AP805" s="17">
        <v>0.17036864544015201</v>
      </c>
      <c r="AQ805" s="17">
        <v>5.5332046631596098E-2</v>
      </c>
    </row>
    <row r="806" spans="2:43" x14ac:dyDescent="0.35">
      <c r="B806" t="s">
        <v>60</v>
      </c>
      <c r="C806" s="17">
        <v>0.28490167752867401</v>
      </c>
      <c r="D806" s="17">
        <v>0.24044026719705999</v>
      </c>
      <c r="E806" s="17">
        <v>0.32921032644266401</v>
      </c>
      <c r="F806" s="17"/>
      <c r="G806" s="17">
        <v>0.115100695599265</v>
      </c>
      <c r="H806" s="17">
        <v>0.19012347750801001</v>
      </c>
      <c r="I806" s="17">
        <v>0.24774637703439401</v>
      </c>
      <c r="J806" s="17">
        <v>0.29499051013393202</v>
      </c>
      <c r="K806" s="17">
        <v>0.34861574258550398</v>
      </c>
      <c r="L806" s="17">
        <v>0.396640074213294</v>
      </c>
      <c r="M806" s="17"/>
      <c r="N806" s="17">
        <v>0.383894281889398</v>
      </c>
      <c r="O806" s="17">
        <v>0.28699781845754102</v>
      </c>
      <c r="P806" s="17">
        <v>0.27635412210279597</v>
      </c>
      <c r="Q806" s="17">
        <v>0.27371409592372098</v>
      </c>
      <c r="R806" s="17">
        <v>0.28005594356090802</v>
      </c>
      <c r="S806" s="17"/>
      <c r="T806" s="17">
        <v>0.30169545299246697</v>
      </c>
      <c r="U806" s="17">
        <v>0.30793662358790702</v>
      </c>
      <c r="V806" s="17">
        <v>0.26855568085735099</v>
      </c>
      <c r="W806" s="17">
        <v>0.23269658969130499</v>
      </c>
      <c r="X806" s="17"/>
      <c r="Y806" s="17">
        <v>0.23951700022455499</v>
      </c>
      <c r="Z806" s="17">
        <v>0.24322948363667099</v>
      </c>
      <c r="AA806" s="17">
        <v>0.38007646609461798</v>
      </c>
      <c r="AB806" s="17">
        <v>0.25183969177189103</v>
      </c>
      <c r="AC806" s="17">
        <v>0.22747067486821501</v>
      </c>
      <c r="AD806" s="17">
        <v>0.51641474680047905</v>
      </c>
      <c r="AE806" s="17"/>
      <c r="AF806" s="17" t="s">
        <v>63</v>
      </c>
      <c r="AG806" s="17"/>
      <c r="AH806" s="17">
        <v>0.276884682301552</v>
      </c>
      <c r="AI806" s="17"/>
      <c r="AJ806" s="17">
        <v>0.27475127712194197</v>
      </c>
      <c r="AK806" s="17">
        <v>0.24254585867092401</v>
      </c>
      <c r="AL806" s="17">
        <v>0.27797210249895898</v>
      </c>
      <c r="AM806" s="17">
        <v>0.26097860684448398</v>
      </c>
      <c r="AN806" s="17">
        <v>0.29761810392971</v>
      </c>
      <c r="AO806" s="17">
        <v>0.32346751544091601</v>
      </c>
      <c r="AP806" s="17">
        <v>0.31971473823632002</v>
      </c>
      <c r="AQ806" s="17">
        <v>0.46655185927749498</v>
      </c>
    </row>
    <row r="807" spans="2:43"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row>
    <row r="808" spans="2:43" x14ac:dyDescent="0.35">
      <c r="B808" s="6" t="s">
        <v>334</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row>
    <row r="809" spans="2:43" x14ac:dyDescent="0.35">
      <c r="B809" s="24" t="s">
        <v>65</v>
      </c>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row>
    <row r="810" spans="2:43" x14ac:dyDescent="0.35">
      <c r="B810" t="s">
        <v>329</v>
      </c>
      <c r="C810" s="17">
        <v>7.4552215226489499E-2</v>
      </c>
      <c r="D810" s="17">
        <v>7.7768536476752498E-2</v>
      </c>
      <c r="E810" s="17">
        <v>7.0123400276238798E-2</v>
      </c>
      <c r="F810" s="17"/>
      <c r="G810" s="17">
        <v>0.18231336009985699</v>
      </c>
      <c r="H810" s="17">
        <v>0.13002132918790801</v>
      </c>
      <c r="I810" s="17">
        <v>3.7922463007536197E-2</v>
      </c>
      <c r="J810" s="17">
        <v>7.8560932550743395E-2</v>
      </c>
      <c r="K810" s="17">
        <v>5.4161205883407698E-2</v>
      </c>
      <c r="L810" s="17">
        <v>2.6052145428471899E-2</v>
      </c>
      <c r="M810" s="17"/>
      <c r="N810" s="17">
        <v>4.0318801787948701E-2</v>
      </c>
      <c r="O810" s="17">
        <v>6.8647007946263397E-2</v>
      </c>
      <c r="P810" s="17">
        <v>7.3799578760794501E-2</v>
      </c>
      <c r="Q810" s="17">
        <v>5.7870488318448099E-2</v>
      </c>
      <c r="R810" s="17">
        <v>0.13165954076588801</v>
      </c>
      <c r="S810" s="17"/>
      <c r="T810" s="17">
        <v>7.8799011680104405E-2</v>
      </c>
      <c r="U810" s="17">
        <v>9.5273659912674502E-2</v>
      </c>
      <c r="V810" s="17">
        <v>4.4449286272119401E-2</v>
      </c>
      <c r="W810" s="17">
        <v>9.0006024503431398E-2</v>
      </c>
      <c r="X810" s="17"/>
      <c r="Y810" s="17">
        <v>0.10499892288596401</v>
      </c>
      <c r="Z810" s="17">
        <v>4.9087714620159699E-2</v>
      </c>
      <c r="AA810" s="17">
        <v>2.9663019133086801E-2</v>
      </c>
      <c r="AB810" s="17">
        <v>8.2023822426168999E-2</v>
      </c>
      <c r="AC810" s="17">
        <v>7.2615034558310407E-2</v>
      </c>
      <c r="AD810" s="17">
        <v>0.126055213551203</v>
      </c>
      <c r="AE810" s="17"/>
      <c r="AF810" s="17" t="s">
        <v>63</v>
      </c>
      <c r="AG810" s="17"/>
      <c r="AH810" s="17">
        <v>7.4375953116216406E-2</v>
      </c>
      <c r="AI810" s="17"/>
      <c r="AJ810" s="17">
        <v>0.11350117998569</v>
      </c>
      <c r="AK810" s="17">
        <v>5.0283997069837598E-2</v>
      </c>
      <c r="AL810" s="17">
        <v>9.6731150819635903E-2</v>
      </c>
      <c r="AM810" s="17">
        <v>5.2879205556686001E-2</v>
      </c>
      <c r="AN810" s="17">
        <v>2.5753212183799799E-2</v>
      </c>
      <c r="AO810" s="17">
        <v>5.4835439526442001E-2</v>
      </c>
      <c r="AP810" s="17">
        <v>9.0081956328405904E-2</v>
      </c>
      <c r="AQ810" s="17">
        <v>4.2565843977648302E-2</v>
      </c>
    </row>
    <row r="811" spans="2:43" x14ac:dyDescent="0.35">
      <c r="B811" t="s">
        <v>330</v>
      </c>
      <c r="C811" s="17">
        <v>0.16214716563984799</v>
      </c>
      <c r="D811" s="17">
        <v>0.164430622554774</v>
      </c>
      <c r="E811" s="17">
        <v>0.159112733311156</v>
      </c>
      <c r="F811" s="17"/>
      <c r="G811" s="17">
        <v>0.22363106068402</v>
      </c>
      <c r="H811" s="17">
        <v>0.22126361858961899</v>
      </c>
      <c r="I811" s="17">
        <v>0.187901636257613</v>
      </c>
      <c r="J811" s="17">
        <v>0.188429270691712</v>
      </c>
      <c r="K811" s="17">
        <v>0.121732528821705</v>
      </c>
      <c r="L811" s="17">
        <v>8.8351770552215006E-2</v>
      </c>
      <c r="M811" s="17"/>
      <c r="N811" s="17">
        <v>0.108979145412036</v>
      </c>
      <c r="O811" s="17">
        <v>0.152106436447668</v>
      </c>
      <c r="P811" s="17">
        <v>0.14969565825357001</v>
      </c>
      <c r="Q811" s="17">
        <v>0.17136065261354899</v>
      </c>
      <c r="R811" s="17">
        <v>0.19175630679512501</v>
      </c>
      <c r="S811" s="17"/>
      <c r="T811" s="17">
        <v>0.19693076715669999</v>
      </c>
      <c r="U811" s="17">
        <v>0.13755727028949499</v>
      </c>
      <c r="V811" s="17">
        <v>0.17419048890359501</v>
      </c>
      <c r="W811" s="17">
        <v>0.137842349486167</v>
      </c>
      <c r="X811" s="17"/>
      <c r="Y811" s="17">
        <v>0.166637606911203</v>
      </c>
      <c r="Z811" s="17">
        <v>0.21798006949302201</v>
      </c>
      <c r="AA811" s="17">
        <v>0.10618371565033601</v>
      </c>
      <c r="AB811" s="17">
        <v>0.17776133410703501</v>
      </c>
      <c r="AC811" s="17">
        <v>0.206207270102164</v>
      </c>
      <c r="AD811" s="17">
        <v>0.26091957677512001</v>
      </c>
      <c r="AE811" s="17"/>
      <c r="AF811" s="17" t="s">
        <v>63</v>
      </c>
      <c r="AG811" s="17"/>
      <c r="AH811" s="17">
        <v>0.16038021748317599</v>
      </c>
      <c r="AI811" s="17"/>
      <c r="AJ811" s="17">
        <v>0.151649446284572</v>
      </c>
      <c r="AK811" s="17">
        <v>0.16278165738278899</v>
      </c>
      <c r="AL811" s="17">
        <v>0.212127715638736</v>
      </c>
      <c r="AM811" s="17">
        <v>0.149932106242915</v>
      </c>
      <c r="AN811" s="17">
        <v>0.12273627375228</v>
      </c>
      <c r="AO811" s="17">
        <v>0.19444302990427501</v>
      </c>
      <c r="AP811" s="17">
        <v>0.12054865902467</v>
      </c>
      <c r="AQ811" s="17">
        <v>0.1454372775975</v>
      </c>
    </row>
    <row r="812" spans="2:43" x14ac:dyDescent="0.35">
      <c r="B812" t="s">
        <v>331</v>
      </c>
      <c r="C812" s="17">
        <v>0</v>
      </c>
      <c r="D812" s="17">
        <v>0</v>
      </c>
      <c r="E812" s="17">
        <v>0</v>
      </c>
      <c r="F812" s="17"/>
      <c r="G812" s="17">
        <v>0</v>
      </c>
      <c r="H812" s="17">
        <v>0</v>
      </c>
      <c r="I812" s="17">
        <v>0</v>
      </c>
      <c r="J812" s="17">
        <v>0</v>
      </c>
      <c r="K812" s="17">
        <v>0</v>
      </c>
      <c r="L812" s="17">
        <v>0</v>
      </c>
      <c r="M812" s="17"/>
      <c r="N812" s="17">
        <v>0</v>
      </c>
      <c r="O812" s="17">
        <v>0</v>
      </c>
      <c r="P812" s="17">
        <v>0</v>
      </c>
      <c r="Q812" s="17">
        <v>0</v>
      </c>
      <c r="R812" s="17">
        <v>0</v>
      </c>
      <c r="S812" s="17"/>
      <c r="T812" s="17">
        <v>0</v>
      </c>
      <c r="U812" s="17">
        <v>0</v>
      </c>
      <c r="V812" s="17">
        <v>0</v>
      </c>
      <c r="W812" s="17">
        <v>0</v>
      </c>
      <c r="X812" s="17"/>
      <c r="Y812" s="17">
        <v>0</v>
      </c>
      <c r="Z812" s="17">
        <v>0</v>
      </c>
      <c r="AA812" s="17">
        <v>0</v>
      </c>
      <c r="AB812" s="17">
        <v>0</v>
      </c>
      <c r="AC812" s="17">
        <v>0</v>
      </c>
      <c r="AD812" s="17">
        <v>0</v>
      </c>
      <c r="AE812" s="17"/>
      <c r="AF812" s="17" t="s">
        <v>63</v>
      </c>
      <c r="AG812" s="17"/>
      <c r="AH812" s="17">
        <v>0</v>
      </c>
      <c r="AI812" s="17"/>
      <c r="AJ812" s="17">
        <v>0</v>
      </c>
      <c r="AK812" s="17">
        <v>0</v>
      </c>
      <c r="AL812" s="17">
        <v>0</v>
      </c>
      <c r="AM812" s="17">
        <v>0</v>
      </c>
      <c r="AN812" s="17">
        <v>0</v>
      </c>
      <c r="AO812" s="17">
        <v>0</v>
      </c>
      <c r="AP812" s="17">
        <v>0</v>
      </c>
      <c r="AQ812" s="17">
        <v>0</v>
      </c>
    </row>
    <row r="813" spans="2:43" x14ac:dyDescent="0.35">
      <c r="B813" t="s">
        <v>332</v>
      </c>
      <c r="C813" s="17">
        <v>0.36196513141118403</v>
      </c>
      <c r="D813" s="17">
        <v>0.34215892824287503</v>
      </c>
      <c r="E813" s="17">
        <v>0.381922818600061</v>
      </c>
      <c r="F813" s="17"/>
      <c r="G813" s="17">
        <v>0.396547490892944</v>
      </c>
      <c r="H813" s="17">
        <v>0.31797952232719101</v>
      </c>
      <c r="I813" s="17">
        <v>0.42112008420524</v>
      </c>
      <c r="J813" s="17">
        <v>0.41059486074504398</v>
      </c>
      <c r="K813" s="17">
        <v>0.27928397842380398</v>
      </c>
      <c r="L813" s="17">
        <v>0.35959862887457</v>
      </c>
      <c r="M813" s="17"/>
      <c r="N813" s="17">
        <v>0.42402824473515</v>
      </c>
      <c r="O813" s="17">
        <v>0.37482375083324998</v>
      </c>
      <c r="P813" s="17">
        <v>0.35150499419665698</v>
      </c>
      <c r="Q813" s="17">
        <v>0.38757758930126301</v>
      </c>
      <c r="R813" s="17">
        <v>0.27574046671722802</v>
      </c>
      <c r="S813" s="17"/>
      <c r="T813" s="17">
        <v>0.32521245495446399</v>
      </c>
      <c r="U813" s="17">
        <v>0.356263113807119</v>
      </c>
      <c r="V813" s="17">
        <v>0.37480593451685201</v>
      </c>
      <c r="W813" s="17">
        <v>0.411239570576382</v>
      </c>
      <c r="X813" s="17"/>
      <c r="Y813" s="17">
        <v>0.37688562163371397</v>
      </c>
      <c r="Z813" s="17">
        <v>0.40566831051354202</v>
      </c>
      <c r="AA813" s="17">
        <v>0.32040503467821702</v>
      </c>
      <c r="AB813" s="17">
        <v>0.38191479072499901</v>
      </c>
      <c r="AC813" s="17">
        <v>0.45483214816499601</v>
      </c>
      <c r="AD813" s="17">
        <v>7.69515667570249E-2</v>
      </c>
      <c r="AE813" s="17"/>
      <c r="AF813" s="17" t="s">
        <v>63</v>
      </c>
      <c r="AG813" s="17"/>
      <c r="AH813" s="17">
        <v>0.37047864837963701</v>
      </c>
      <c r="AI813" s="17"/>
      <c r="AJ813" s="17">
        <v>0.363212495520296</v>
      </c>
      <c r="AK813" s="17">
        <v>0.38451345714486002</v>
      </c>
      <c r="AL813" s="17">
        <v>0.33023737269859899</v>
      </c>
      <c r="AM813" s="17">
        <v>0.35799366026895701</v>
      </c>
      <c r="AN813" s="17">
        <v>0.48196724133545499</v>
      </c>
      <c r="AO813" s="17">
        <v>0.36865797403626399</v>
      </c>
      <c r="AP813" s="17">
        <v>0.36369750780300503</v>
      </c>
      <c r="AQ813" s="17">
        <v>0.27465715804848001</v>
      </c>
    </row>
    <row r="814" spans="2:43" x14ac:dyDescent="0.35">
      <c r="B814" t="s">
        <v>333</v>
      </c>
      <c r="C814" s="17">
        <v>0.32083004440794199</v>
      </c>
      <c r="D814" s="17">
        <v>0.34665706682506903</v>
      </c>
      <c r="E814" s="17">
        <v>0.29642283777915301</v>
      </c>
      <c r="F814" s="17"/>
      <c r="G814" s="17">
        <v>0.156878330620246</v>
      </c>
      <c r="H814" s="17">
        <v>0.267550654536509</v>
      </c>
      <c r="I814" s="17">
        <v>0.32366707090991997</v>
      </c>
      <c r="J814" s="17">
        <v>0.231811127584649</v>
      </c>
      <c r="K814" s="17">
        <v>0.44135591310750999</v>
      </c>
      <c r="L814" s="17">
        <v>0.40587677272556</v>
      </c>
      <c r="M814" s="17"/>
      <c r="N814" s="17">
        <v>0.22496515216212301</v>
      </c>
      <c r="O814" s="17">
        <v>0.31275727762170902</v>
      </c>
      <c r="P814" s="17">
        <v>0.35813349123171601</v>
      </c>
      <c r="Q814" s="17">
        <v>0.32132215556757898</v>
      </c>
      <c r="R814" s="17">
        <v>0.33390061806867299</v>
      </c>
      <c r="S814" s="17"/>
      <c r="T814" s="17">
        <v>0.26107028217237099</v>
      </c>
      <c r="U814" s="17">
        <v>0.33883133232523999</v>
      </c>
      <c r="V814" s="17">
        <v>0.34356303832434598</v>
      </c>
      <c r="W814" s="17">
        <v>0.33115591817142398</v>
      </c>
      <c r="X814" s="17"/>
      <c r="Y814" s="17">
        <v>0.30778160993292097</v>
      </c>
      <c r="Z814" s="17">
        <v>0.30295180595656801</v>
      </c>
      <c r="AA814" s="17">
        <v>0.406098714055807</v>
      </c>
      <c r="AB814" s="17">
        <v>0.25058897294640198</v>
      </c>
      <c r="AC814" s="17">
        <v>0.17919634154156999</v>
      </c>
      <c r="AD814" s="17">
        <v>0.35017761377835599</v>
      </c>
      <c r="AE814" s="17"/>
      <c r="AF814" s="17" t="s">
        <v>63</v>
      </c>
      <c r="AG814" s="17"/>
      <c r="AH814" s="17">
        <v>0.320742773769713</v>
      </c>
      <c r="AI814" s="17"/>
      <c r="AJ814" s="17">
        <v>0.302249453844323</v>
      </c>
      <c r="AK814" s="17">
        <v>0.317758355985855</v>
      </c>
      <c r="AL814" s="17">
        <v>0.27800220140905602</v>
      </c>
      <c r="AM814" s="17">
        <v>0.37715408707875597</v>
      </c>
      <c r="AN814" s="17">
        <v>0.28574306864724902</v>
      </c>
      <c r="AO814" s="17">
        <v>0.30096110825273897</v>
      </c>
      <c r="AP814" s="17">
        <v>0.30708208825165301</v>
      </c>
      <c r="AQ814" s="17">
        <v>0.43590419533436497</v>
      </c>
    </row>
    <row r="815" spans="2:43" x14ac:dyDescent="0.35">
      <c r="B815" t="s">
        <v>60</v>
      </c>
      <c r="C815" s="17">
        <v>8.0505443314536199E-2</v>
      </c>
      <c r="D815" s="17">
        <v>6.8984845900529196E-2</v>
      </c>
      <c r="E815" s="17">
        <v>9.2418210033390194E-2</v>
      </c>
      <c r="F815" s="17"/>
      <c r="G815" s="17">
        <v>4.0629757702933103E-2</v>
      </c>
      <c r="H815" s="17">
        <v>6.3184875358773096E-2</v>
      </c>
      <c r="I815" s="17">
        <v>2.93887456196908E-2</v>
      </c>
      <c r="J815" s="17">
        <v>9.0603808427850693E-2</v>
      </c>
      <c r="K815" s="17">
        <v>0.103466373763573</v>
      </c>
      <c r="L815" s="17">
        <v>0.120120682419184</v>
      </c>
      <c r="M815" s="17"/>
      <c r="N815" s="17">
        <v>0.20170865590274201</v>
      </c>
      <c r="O815" s="17">
        <v>9.1665527151109399E-2</v>
      </c>
      <c r="P815" s="17">
        <v>6.6866277557262405E-2</v>
      </c>
      <c r="Q815" s="17">
        <v>6.1869114199161197E-2</v>
      </c>
      <c r="R815" s="17">
        <v>6.6943067653086497E-2</v>
      </c>
      <c r="S815" s="17"/>
      <c r="T815" s="17">
        <v>0.13798748403636099</v>
      </c>
      <c r="U815" s="17">
        <v>7.2074623665471904E-2</v>
      </c>
      <c r="V815" s="17">
        <v>6.2991251983087707E-2</v>
      </c>
      <c r="W815" s="17">
        <v>2.9756137262595898E-2</v>
      </c>
      <c r="X815" s="17"/>
      <c r="Y815" s="17">
        <v>4.3696238636198002E-2</v>
      </c>
      <c r="Z815" s="17">
        <v>2.4312099416709199E-2</v>
      </c>
      <c r="AA815" s="17">
        <v>0.137649516482554</v>
      </c>
      <c r="AB815" s="17">
        <v>0.107711079795395</v>
      </c>
      <c r="AC815" s="17">
        <v>8.7149205632960705E-2</v>
      </c>
      <c r="AD815" s="17">
        <v>0.185896029138296</v>
      </c>
      <c r="AE815" s="17"/>
      <c r="AF815" s="17" t="s">
        <v>63</v>
      </c>
      <c r="AG815" s="17"/>
      <c r="AH815" s="17">
        <v>7.4022407251257402E-2</v>
      </c>
      <c r="AI815" s="17"/>
      <c r="AJ815" s="17">
        <v>6.9387424365119396E-2</v>
      </c>
      <c r="AK815" s="17">
        <v>8.4662532416658803E-2</v>
      </c>
      <c r="AL815" s="17">
        <v>8.2901559433973704E-2</v>
      </c>
      <c r="AM815" s="17">
        <v>6.2040940852686501E-2</v>
      </c>
      <c r="AN815" s="17">
        <v>8.3800204081216106E-2</v>
      </c>
      <c r="AO815" s="17">
        <v>8.1102448280279502E-2</v>
      </c>
      <c r="AP815" s="17">
        <v>0.118589788592267</v>
      </c>
      <c r="AQ815" s="17">
        <v>0.10143552504200699</v>
      </c>
    </row>
    <row r="816" spans="2:43"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row>
    <row r="817" spans="2:43" x14ac:dyDescent="0.35">
      <c r="B817" s="6" t="s">
        <v>340</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row>
    <row r="818" spans="2:43" x14ac:dyDescent="0.35">
      <c r="B818" s="24" t="s">
        <v>65</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row>
    <row r="819" spans="2:43" x14ac:dyDescent="0.35">
      <c r="B819" t="s">
        <v>335</v>
      </c>
      <c r="C819" s="17">
        <v>5.0218000938456103E-2</v>
      </c>
      <c r="D819" s="17">
        <v>7.5580621513155199E-2</v>
      </c>
      <c r="E819" s="17">
        <v>2.3545078095692101E-2</v>
      </c>
      <c r="F819" s="17"/>
      <c r="G819" s="17">
        <v>0.226084739600316</v>
      </c>
      <c r="H819" s="17">
        <v>8.0699076239447595E-2</v>
      </c>
      <c r="I819" s="17">
        <v>4.4971754844545603E-2</v>
      </c>
      <c r="J819" s="17">
        <v>2.2179469289147598E-2</v>
      </c>
      <c r="K819" s="17">
        <v>5.9056377066427201E-3</v>
      </c>
      <c r="L819" s="17">
        <v>6.6464702788454197E-3</v>
      </c>
      <c r="M819" s="17"/>
      <c r="N819" s="17">
        <v>3.10969222394668E-2</v>
      </c>
      <c r="O819" s="17">
        <v>4.6146563339759798E-2</v>
      </c>
      <c r="P819" s="17">
        <v>5.0933530049152499E-2</v>
      </c>
      <c r="Q819" s="17">
        <v>3.4308773003722398E-2</v>
      </c>
      <c r="R819" s="17">
        <v>9.6302546315671894E-2</v>
      </c>
      <c r="S819" s="17"/>
      <c r="T819" s="17">
        <v>7.0333050309403303E-2</v>
      </c>
      <c r="U819" s="17">
        <v>3.5164057893566698E-2</v>
      </c>
      <c r="V819" s="17">
        <v>2.3697946306734899E-2</v>
      </c>
      <c r="W819" s="17">
        <v>7.2882650327144E-2</v>
      </c>
      <c r="X819" s="17"/>
      <c r="Y819" s="17">
        <v>4.84865331018971E-2</v>
      </c>
      <c r="Z819" s="17">
        <v>7.9829714919624803E-2</v>
      </c>
      <c r="AA819" s="17">
        <v>6.3754798150817797E-3</v>
      </c>
      <c r="AB819" s="17">
        <v>2.3642470741541299E-2</v>
      </c>
      <c r="AC819" s="17">
        <v>0.21592061591939399</v>
      </c>
      <c r="AD819" s="17">
        <v>0</v>
      </c>
      <c r="AE819" s="17"/>
      <c r="AF819" s="17" t="s">
        <v>63</v>
      </c>
      <c r="AG819" s="17"/>
      <c r="AH819" s="17">
        <v>4.79084480319623E-2</v>
      </c>
      <c r="AI819" s="17"/>
      <c r="AJ819" s="17">
        <v>8.3737077957870096E-2</v>
      </c>
      <c r="AK819" s="17">
        <v>3.7639801680103002E-2</v>
      </c>
      <c r="AL819" s="17">
        <v>5.1489892171044702E-2</v>
      </c>
      <c r="AM819" s="17">
        <v>2.4821910631384801E-2</v>
      </c>
      <c r="AN819" s="17">
        <v>0.13437114382020199</v>
      </c>
      <c r="AO819" s="17">
        <v>3.2408249621500497E-2</v>
      </c>
      <c r="AP819" s="17">
        <v>4.90447515330572E-2</v>
      </c>
      <c r="AQ819" s="17">
        <v>0</v>
      </c>
    </row>
    <row r="820" spans="2:43" x14ac:dyDescent="0.35">
      <c r="B820" t="s">
        <v>336</v>
      </c>
      <c r="C820" s="17">
        <v>0.14581490917940901</v>
      </c>
      <c r="D820" s="17">
        <v>0.19146483259966801</v>
      </c>
      <c r="E820" s="17">
        <v>9.9194683064896802E-2</v>
      </c>
      <c r="F820" s="17"/>
      <c r="G820" s="17">
        <v>0.265017975387975</v>
      </c>
      <c r="H820" s="17">
        <v>0.26340811765462702</v>
      </c>
      <c r="I820" s="17">
        <v>0.15972404305857099</v>
      </c>
      <c r="J820" s="17">
        <v>0.10821870408826</v>
      </c>
      <c r="K820" s="17">
        <v>7.2620917436800297E-2</v>
      </c>
      <c r="L820" s="17">
        <v>7.5053230654483993E-2</v>
      </c>
      <c r="M820" s="17"/>
      <c r="N820" s="17">
        <v>8.3871107105578394E-2</v>
      </c>
      <c r="O820" s="17">
        <v>0.12947376686350601</v>
      </c>
      <c r="P820" s="17">
        <v>0.110468524453085</v>
      </c>
      <c r="Q820" s="17">
        <v>0.15070028538611199</v>
      </c>
      <c r="R820" s="17">
        <v>0.21993576882624499</v>
      </c>
      <c r="S820" s="17"/>
      <c r="T820" s="17">
        <v>0.13911550152618199</v>
      </c>
      <c r="U820" s="17">
        <v>0.142458541266128</v>
      </c>
      <c r="V820" s="17">
        <v>0.13518851135468099</v>
      </c>
      <c r="W820" s="17">
        <v>0.180185931522197</v>
      </c>
      <c r="X820" s="17"/>
      <c r="Y820" s="17">
        <v>0.15954596393960299</v>
      </c>
      <c r="Z820" s="17">
        <v>0.15375656777799801</v>
      </c>
      <c r="AA820" s="17">
        <v>7.8990799352637794E-2</v>
      </c>
      <c r="AB820" s="17">
        <v>0.14773119409281699</v>
      </c>
      <c r="AC820" s="17">
        <v>0.29497388250518403</v>
      </c>
      <c r="AD820" s="17">
        <v>0.12442333888517</v>
      </c>
      <c r="AE820" s="17"/>
      <c r="AF820" s="17" t="s">
        <v>63</v>
      </c>
      <c r="AG820" s="17"/>
      <c r="AH820" s="17">
        <v>0.14893463344538899</v>
      </c>
      <c r="AI820" s="17"/>
      <c r="AJ820" s="17">
        <v>0.18031824027941701</v>
      </c>
      <c r="AK820" s="17">
        <v>0.148301635642928</v>
      </c>
      <c r="AL820" s="17">
        <v>0.131858133413088</v>
      </c>
      <c r="AM820" s="17">
        <v>0.15104709268401001</v>
      </c>
      <c r="AN820" s="17">
        <v>4.8488072965609801E-2</v>
      </c>
      <c r="AO820" s="17">
        <v>0.13526661243179</v>
      </c>
      <c r="AP820" s="17">
        <v>0.10462874940158901</v>
      </c>
      <c r="AQ820" s="17">
        <v>0.159455636101273</v>
      </c>
    </row>
    <row r="821" spans="2:43" x14ac:dyDescent="0.35">
      <c r="B821" t="s">
        <v>337</v>
      </c>
      <c r="C821" s="17">
        <v>0.164592610678512</v>
      </c>
      <c r="D821" s="17">
        <v>0.17726782709765301</v>
      </c>
      <c r="E821" s="17">
        <v>0.15264693565211199</v>
      </c>
      <c r="F821" s="17"/>
      <c r="G821" s="17">
        <v>0.22698916955713799</v>
      </c>
      <c r="H821" s="17">
        <v>0.21876933361161399</v>
      </c>
      <c r="I821" s="17">
        <v>0.22847956137445999</v>
      </c>
      <c r="J821" s="17">
        <v>0.17759083886979199</v>
      </c>
      <c r="K821" s="17">
        <v>0.116367606810374</v>
      </c>
      <c r="L821" s="17">
        <v>8.3045783037636794E-2</v>
      </c>
      <c r="M821" s="17"/>
      <c r="N821" s="17">
        <v>0.105543617893203</v>
      </c>
      <c r="O821" s="17">
        <v>0.18410179123994799</v>
      </c>
      <c r="P821" s="17">
        <v>0.127461087191239</v>
      </c>
      <c r="Q821" s="17">
        <v>0.16582326833811201</v>
      </c>
      <c r="R821" s="17">
        <v>0.16374438249982401</v>
      </c>
      <c r="S821" s="17"/>
      <c r="T821" s="17">
        <v>0.15470683011972899</v>
      </c>
      <c r="U821" s="17">
        <v>0.17563977599469599</v>
      </c>
      <c r="V821" s="17">
        <v>0.180277682251892</v>
      </c>
      <c r="W821" s="17">
        <v>0.13548640779051499</v>
      </c>
      <c r="X821" s="17"/>
      <c r="Y821" s="17">
        <v>0.20634091773368199</v>
      </c>
      <c r="Z821" s="17">
        <v>0.15993715306105999</v>
      </c>
      <c r="AA821" s="17">
        <v>8.2425931217459905E-2</v>
      </c>
      <c r="AB821" s="17">
        <v>0.18524479919648601</v>
      </c>
      <c r="AC821" s="17">
        <v>0.195478914837944</v>
      </c>
      <c r="AD821" s="17">
        <v>0.183989006001607</v>
      </c>
      <c r="AE821" s="17"/>
      <c r="AF821" s="17" t="s">
        <v>63</v>
      </c>
      <c r="AG821" s="17"/>
      <c r="AH821" s="17">
        <v>0.16754857737783399</v>
      </c>
      <c r="AI821" s="17"/>
      <c r="AJ821" s="17">
        <v>0.16094020723343899</v>
      </c>
      <c r="AK821" s="17">
        <v>0.180443004986892</v>
      </c>
      <c r="AL821" s="17">
        <v>0.18906032344085</v>
      </c>
      <c r="AM821" s="17">
        <v>0.15114890077189</v>
      </c>
      <c r="AN821" s="17">
        <v>0.18275245565235301</v>
      </c>
      <c r="AO821" s="17">
        <v>0.18096043865970801</v>
      </c>
      <c r="AP821" s="17">
        <v>0.11758299545628099</v>
      </c>
      <c r="AQ821" s="17">
        <v>0.12984889361330501</v>
      </c>
    </row>
    <row r="822" spans="2:43" x14ac:dyDescent="0.35">
      <c r="B822" t="s">
        <v>338</v>
      </c>
      <c r="C822" s="17">
        <v>0.20217218128633599</v>
      </c>
      <c r="D822" s="17">
        <v>0.219293844930989</v>
      </c>
      <c r="E822" s="17">
        <v>0.18594353118308199</v>
      </c>
      <c r="F822" s="17"/>
      <c r="G822" s="17">
        <v>0.15864939807744499</v>
      </c>
      <c r="H822" s="17">
        <v>0.19275410843647001</v>
      </c>
      <c r="I822" s="17">
        <v>0.21803848050479599</v>
      </c>
      <c r="J822" s="17">
        <v>0.23354712838356401</v>
      </c>
      <c r="K822" s="17">
        <v>0.21139574252601401</v>
      </c>
      <c r="L822" s="17">
        <v>0.19105073446335799</v>
      </c>
      <c r="M822" s="17"/>
      <c r="N822" s="17">
        <v>0.114133777186525</v>
      </c>
      <c r="O822" s="17">
        <v>0.19653940087944999</v>
      </c>
      <c r="P822" s="17">
        <v>0.20225507456516201</v>
      </c>
      <c r="Q822" s="17">
        <v>0.23419484368699001</v>
      </c>
      <c r="R822" s="17">
        <v>0.174262059410764</v>
      </c>
      <c r="S822" s="17"/>
      <c r="T822" s="17">
        <v>0.15149746303314099</v>
      </c>
      <c r="U822" s="17">
        <v>0.22035965929362999</v>
      </c>
      <c r="V822" s="17">
        <v>0.23021194442381801</v>
      </c>
      <c r="W822" s="17">
        <v>0.22858478689697201</v>
      </c>
      <c r="X822" s="17"/>
      <c r="Y822" s="17">
        <v>0.24284776099781699</v>
      </c>
      <c r="Z822" s="17">
        <v>0.203128778078036</v>
      </c>
      <c r="AA822" s="17">
        <v>0.15967471779450801</v>
      </c>
      <c r="AB822" s="17">
        <v>0.24653458137838499</v>
      </c>
      <c r="AC822" s="17">
        <v>9.1912403663561806E-2</v>
      </c>
      <c r="AD822" s="17">
        <v>0.195499666092705</v>
      </c>
      <c r="AE822" s="17"/>
      <c r="AF822" s="17" t="s">
        <v>63</v>
      </c>
      <c r="AG822" s="17"/>
      <c r="AH822" s="17">
        <v>0.203555504283886</v>
      </c>
      <c r="AI822" s="17"/>
      <c r="AJ822" s="17">
        <v>0.16937100690159901</v>
      </c>
      <c r="AK822" s="17">
        <v>0.20679644014358201</v>
      </c>
      <c r="AL822" s="17">
        <v>0.18213509071294201</v>
      </c>
      <c r="AM822" s="17">
        <v>0.23636904663845901</v>
      </c>
      <c r="AN822" s="17">
        <v>0.138562767355601</v>
      </c>
      <c r="AO822" s="17">
        <v>0.247963387886459</v>
      </c>
      <c r="AP822" s="17">
        <v>0.23907782509049499</v>
      </c>
      <c r="AQ822" s="17">
        <v>0.18737410841282401</v>
      </c>
    </row>
    <row r="823" spans="2:43" x14ac:dyDescent="0.35">
      <c r="B823" t="s">
        <v>339</v>
      </c>
      <c r="C823" s="17">
        <v>0.407045850057284</v>
      </c>
      <c r="D823" s="17">
        <v>0.31977861775223598</v>
      </c>
      <c r="E823" s="17">
        <v>0.49480583093096497</v>
      </c>
      <c r="F823" s="17"/>
      <c r="G823" s="17">
        <v>8.80844709548015E-2</v>
      </c>
      <c r="H823" s="17">
        <v>0.199290619494569</v>
      </c>
      <c r="I823" s="17">
        <v>0.32343685258048999</v>
      </c>
      <c r="J823" s="17">
        <v>0.421996067212564</v>
      </c>
      <c r="K823" s="17">
        <v>0.55878862106212202</v>
      </c>
      <c r="L823" s="17">
        <v>0.63000038760885002</v>
      </c>
      <c r="M823" s="17"/>
      <c r="N823" s="17">
        <v>0.604888783459686</v>
      </c>
      <c r="O823" s="17">
        <v>0.410479448147821</v>
      </c>
      <c r="P823" s="17">
        <v>0.485774284687846</v>
      </c>
      <c r="Q823" s="17">
        <v>0.39370805598762698</v>
      </c>
      <c r="R823" s="17">
        <v>0.306519500844883</v>
      </c>
      <c r="S823" s="17"/>
      <c r="T823" s="17">
        <v>0.44853719637537498</v>
      </c>
      <c r="U823" s="17">
        <v>0.39010460469144498</v>
      </c>
      <c r="V823" s="17">
        <v>0.40330501941235503</v>
      </c>
      <c r="W823" s="17">
        <v>0.36694716906304398</v>
      </c>
      <c r="X823" s="17"/>
      <c r="Y823" s="17">
        <v>0.31534362853111803</v>
      </c>
      <c r="Z823" s="17">
        <v>0.35986194996500398</v>
      </c>
      <c r="AA823" s="17">
        <v>0.65331290328470304</v>
      </c>
      <c r="AB823" s="17">
        <v>0.38140461163412098</v>
      </c>
      <c r="AC823" s="17">
        <v>0.144654608614773</v>
      </c>
      <c r="AD823" s="17">
        <v>0.38933809253433299</v>
      </c>
      <c r="AE823" s="17"/>
      <c r="AF823" s="17" t="s">
        <v>63</v>
      </c>
      <c r="AG823" s="17"/>
      <c r="AH823" s="17">
        <v>0.40338075934189699</v>
      </c>
      <c r="AI823" s="17"/>
      <c r="AJ823" s="17">
        <v>0.38105391681076001</v>
      </c>
      <c r="AK823" s="17">
        <v>0.38557825921253502</v>
      </c>
      <c r="AL823" s="17">
        <v>0.39153972202134601</v>
      </c>
      <c r="AM823" s="17">
        <v>0.42944595602272001</v>
      </c>
      <c r="AN823" s="17">
        <v>0.42766134324979899</v>
      </c>
      <c r="AO823" s="17">
        <v>0.38526350334929998</v>
      </c>
      <c r="AP823" s="17">
        <v>0.45335561262813701</v>
      </c>
      <c r="AQ823" s="17">
        <v>0.52332136187259803</v>
      </c>
    </row>
    <row r="824" spans="2:43" x14ac:dyDescent="0.35">
      <c r="B824" t="s">
        <v>60</v>
      </c>
      <c r="C824" s="17">
        <v>3.01564478600027E-2</v>
      </c>
      <c r="D824" s="17">
        <v>1.6614256106298301E-2</v>
      </c>
      <c r="E824" s="17">
        <v>4.3863941073252699E-2</v>
      </c>
      <c r="F824" s="17"/>
      <c r="G824" s="17">
        <v>3.5174246422323703E-2</v>
      </c>
      <c r="H824" s="17">
        <v>4.5078744563272502E-2</v>
      </c>
      <c r="I824" s="17">
        <v>2.5349307637137001E-2</v>
      </c>
      <c r="J824" s="17">
        <v>3.6467792156673E-2</v>
      </c>
      <c r="K824" s="17">
        <v>3.4921474458046699E-2</v>
      </c>
      <c r="L824" s="17">
        <v>1.42033939568257E-2</v>
      </c>
      <c r="M824" s="17"/>
      <c r="N824" s="17">
        <v>6.0465792115541102E-2</v>
      </c>
      <c r="O824" s="17">
        <v>3.32590295295144E-2</v>
      </c>
      <c r="P824" s="17">
        <v>2.3107499053515699E-2</v>
      </c>
      <c r="Q824" s="17">
        <v>2.1264773597437999E-2</v>
      </c>
      <c r="R824" s="17">
        <v>3.9235742102612103E-2</v>
      </c>
      <c r="S824" s="17"/>
      <c r="T824" s="17">
        <v>3.5809958636169502E-2</v>
      </c>
      <c r="U824" s="17">
        <v>3.6273360860534197E-2</v>
      </c>
      <c r="V824" s="17">
        <v>2.73188962505201E-2</v>
      </c>
      <c r="W824" s="17">
        <v>1.5913054400128201E-2</v>
      </c>
      <c r="X824" s="17"/>
      <c r="Y824" s="17">
        <v>2.74351956958825E-2</v>
      </c>
      <c r="Z824" s="17">
        <v>4.3485836198276603E-2</v>
      </c>
      <c r="AA824" s="17">
        <v>1.9220168535609101E-2</v>
      </c>
      <c r="AB824" s="17">
        <v>1.54423429566488E-2</v>
      </c>
      <c r="AC824" s="17">
        <v>5.70595744591436E-2</v>
      </c>
      <c r="AD824" s="17">
        <v>0.10674989648618501</v>
      </c>
      <c r="AE824" s="17"/>
      <c r="AF824" s="17" t="s">
        <v>63</v>
      </c>
      <c r="AG824" s="17"/>
      <c r="AH824" s="17">
        <v>2.8672077519032599E-2</v>
      </c>
      <c r="AI824" s="17"/>
      <c r="AJ824" s="17">
        <v>2.4579550816914399E-2</v>
      </c>
      <c r="AK824" s="17">
        <v>4.12408583339599E-2</v>
      </c>
      <c r="AL824" s="17">
        <v>5.39168382407288E-2</v>
      </c>
      <c r="AM824" s="17">
        <v>7.1670932515361697E-3</v>
      </c>
      <c r="AN824" s="17">
        <v>6.8164216956434903E-2</v>
      </c>
      <c r="AO824" s="17">
        <v>1.8137808051242699E-2</v>
      </c>
      <c r="AP824" s="17">
        <v>3.6310065890440703E-2</v>
      </c>
      <c r="AQ824" s="17">
        <v>0</v>
      </c>
    </row>
    <row r="825" spans="2:43"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row>
    <row r="826" spans="2:43" x14ac:dyDescent="0.35">
      <c r="B826" s="6" t="s">
        <v>346</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row>
    <row r="827" spans="2:43" x14ac:dyDescent="0.35">
      <c r="B827" s="24" t="s">
        <v>223</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row>
    <row r="828" spans="2:43" x14ac:dyDescent="0.35">
      <c r="B828" t="s">
        <v>341</v>
      </c>
      <c r="C828" s="17">
        <v>4.7335459974898998E-2</v>
      </c>
      <c r="D828" s="17">
        <v>5.2759807323723498E-2</v>
      </c>
      <c r="E828" s="17">
        <v>4.1101369735244399E-2</v>
      </c>
      <c r="F828" s="17"/>
      <c r="G828" s="17">
        <v>4.5976002055280497E-2</v>
      </c>
      <c r="H828" s="17">
        <v>5.69353122577234E-2</v>
      </c>
      <c r="I828" s="17">
        <v>8.3797673804129294E-2</v>
      </c>
      <c r="J828" s="17">
        <v>2.3693145020915601E-2</v>
      </c>
      <c r="K828" s="17">
        <v>3.4674498406281E-2</v>
      </c>
      <c r="L828" s="17">
        <v>0</v>
      </c>
      <c r="M828" s="17"/>
      <c r="N828" s="17">
        <v>0</v>
      </c>
      <c r="O828" s="17">
        <v>7.8416436606805091E-3</v>
      </c>
      <c r="P828" s="17">
        <v>3.6183900667159402E-2</v>
      </c>
      <c r="Q828" s="17">
        <v>6.6887000345000905E-2</v>
      </c>
      <c r="R828" s="17">
        <v>0.10268070543131499</v>
      </c>
      <c r="S828" s="17"/>
      <c r="T828" s="17">
        <v>3.77086896647916E-2</v>
      </c>
      <c r="U828" s="17">
        <v>5.77374756749141E-2</v>
      </c>
      <c r="V828" s="17">
        <v>3.7746858066006403E-2</v>
      </c>
      <c r="W828" s="17">
        <v>5.2497320434771497E-2</v>
      </c>
      <c r="X828" s="17"/>
      <c r="Y828" s="17">
        <v>5.18504366051891E-2</v>
      </c>
      <c r="Z828" s="17">
        <v>2.7593776542516799E-2</v>
      </c>
      <c r="AA828" s="17" t="s">
        <v>63</v>
      </c>
      <c r="AB828" s="17" t="s">
        <v>63</v>
      </c>
      <c r="AC828" s="17" t="s">
        <v>63</v>
      </c>
      <c r="AD828" s="17" t="s">
        <v>63</v>
      </c>
      <c r="AE828" s="17"/>
      <c r="AF828" s="17" t="s">
        <v>63</v>
      </c>
      <c r="AG828" s="17"/>
      <c r="AH828" s="17">
        <v>4.7036660921199798E-2</v>
      </c>
      <c r="AI828" s="17"/>
      <c r="AJ828" s="17">
        <v>5.23399962109466E-2</v>
      </c>
      <c r="AK828" s="17">
        <v>6.7764957634020295E-2</v>
      </c>
      <c r="AL828" s="17">
        <v>4.95568932336381E-2</v>
      </c>
      <c r="AM828" s="17">
        <v>2.1362402614098799E-2</v>
      </c>
      <c r="AN828" s="17">
        <v>0.10601474852705001</v>
      </c>
      <c r="AO828" s="17">
        <v>5.26721458278816E-2</v>
      </c>
      <c r="AP828" s="17">
        <v>2.83961039166916E-2</v>
      </c>
      <c r="AQ828" s="17">
        <v>0</v>
      </c>
    </row>
    <row r="829" spans="2:43" x14ac:dyDescent="0.35">
      <c r="B829" t="s">
        <v>342</v>
      </c>
      <c r="C829" s="17">
        <v>0.12982609657600599</v>
      </c>
      <c r="D829" s="17">
        <v>0.154204663950474</v>
      </c>
      <c r="E829" s="17">
        <v>0.101559330341724</v>
      </c>
      <c r="F829" s="17"/>
      <c r="G829" s="17">
        <v>0.27997658988865998</v>
      </c>
      <c r="H829" s="17">
        <v>0.18062608441629599</v>
      </c>
      <c r="I829" s="17">
        <v>0.12990456957635399</v>
      </c>
      <c r="J829" s="17">
        <v>8.1002808632578305E-2</v>
      </c>
      <c r="K829" s="17">
        <v>6.5889539992087895E-2</v>
      </c>
      <c r="L829" s="17">
        <v>4.93431469777229E-2</v>
      </c>
      <c r="M829" s="17"/>
      <c r="N829" s="17">
        <v>0</v>
      </c>
      <c r="O829" s="17">
        <v>0.106658676012263</v>
      </c>
      <c r="P829" s="17">
        <v>0.106328113018473</v>
      </c>
      <c r="Q829" s="17">
        <v>0.15110090163027401</v>
      </c>
      <c r="R829" s="17">
        <v>0.16445310709008401</v>
      </c>
      <c r="S829" s="17"/>
      <c r="T829" s="17">
        <v>0.107306866434924</v>
      </c>
      <c r="U829" s="17">
        <v>9.7782457627981795E-2</v>
      </c>
      <c r="V829" s="17">
        <v>0.159743062631827</v>
      </c>
      <c r="W829" s="17">
        <v>0.131351213680761</v>
      </c>
      <c r="X829" s="17"/>
      <c r="Y829" s="17">
        <v>0.135007769373725</v>
      </c>
      <c r="Z829" s="17">
        <v>0.10716929181283399</v>
      </c>
      <c r="AA829" s="17" t="s">
        <v>63</v>
      </c>
      <c r="AB829" s="17" t="s">
        <v>63</v>
      </c>
      <c r="AC829" s="17" t="s">
        <v>63</v>
      </c>
      <c r="AD829" s="17" t="s">
        <v>63</v>
      </c>
      <c r="AE829" s="17"/>
      <c r="AF829" s="17" t="s">
        <v>63</v>
      </c>
      <c r="AG829" s="17"/>
      <c r="AH829" s="17">
        <v>0.13127188032033299</v>
      </c>
      <c r="AI829" s="17"/>
      <c r="AJ829" s="17">
        <v>0.16887213486609101</v>
      </c>
      <c r="AK829" s="17">
        <v>0.13731129423667399</v>
      </c>
      <c r="AL829" s="17">
        <v>0.15062932035280599</v>
      </c>
      <c r="AM829" s="17">
        <v>8.4705921577171397E-2</v>
      </c>
      <c r="AN829" s="17">
        <v>0.142188751508765</v>
      </c>
      <c r="AO829" s="17">
        <v>7.2842501679809796E-2</v>
      </c>
      <c r="AP829" s="17">
        <v>0.139010058832612</v>
      </c>
      <c r="AQ829" s="17">
        <v>8.6598029115488903E-2</v>
      </c>
    </row>
    <row r="830" spans="2:43" x14ac:dyDescent="0.35">
      <c r="B830" t="s">
        <v>343</v>
      </c>
      <c r="C830" s="17">
        <v>0.151605627997693</v>
      </c>
      <c r="D830" s="17">
        <v>0.174921196092888</v>
      </c>
      <c r="E830" s="17">
        <v>0.124653803528444</v>
      </c>
      <c r="F830" s="17"/>
      <c r="G830" s="17">
        <v>0.26329529201724899</v>
      </c>
      <c r="H830" s="17">
        <v>0.16412717391562101</v>
      </c>
      <c r="I830" s="17">
        <v>0.13854901814311499</v>
      </c>
      <c r="J830" s="17">
        <v>0.18391456314284699</v>
      </c>
      <c r="K830" s="17">
        <v>8.5490845289648995E-2</v>
      </c>
      <c r="L830" s="17">
        <v>4.4921259077707297E-2</v>
      </c>
      <c r="M830" s="17"/>
      <c r="N830" s="17">
        <v>0.123632223732136</v>
      </c>
      <c r="O830" s="17">
        <v>0.14302827059375001</v>
      </c>
      <c r="P830" s="17">
        <v>0.10475380424085499</v>
      </c>
      <c r="Q830" s="17">
        <v>0.15866089893209301</v>
      </c>
      <c r="R830" s="17">
        <v>0.19361962004149399</v>
      </c>
      <c r="S830" s="17"/>
      <c r="T830" s="17">
        <v>0.12800164706762801</v>
      </c>
      <c r="U830" s="17">
        <v>0.11262881657941599</v>
      </c>
      <c r="V830" s="17">
        <v>0.18218252909809701</v>
      </c>
      <c r="W830" s="17">
        <v>0.192211043889285</v>
      </c>
      <c r="X830" s="17"/>
      <c r="Y830" s="17">
        <v>0.16696715577437299</v>
      </c>
      <c r="Z830" s="17">
        <v>8.4437524320161203E-2</v>
      </c>
      <c r="AA830" s="17" t="s">
        <v>63</v>
      </c>
      <c r="AB830" s="17" t="s">
        <v>63</v>
      </c>
      <c r="AC830" s="17" t="s">
        <v>63</v>
      </c>
      <c r="AD830" s="17" t="s">
        <v>63</v>
      </c>
      <c r="AE830" s="17"/>
      <c r="AF830" s="17" t="s">
        <v>63</v>
      </c>
      <c r="AG830" s="17"/>
      <c r="AH830" s="17">
        <v>0.156504378136164</v>
      </c>
      <c r="AI830" s="17"/>
      <c r="AJ830" s="17">
        <v>0.20837490829260299</v>
      </c>
      <c r="AK830" s="17">
        <v>0.12526777973789899</v>
      </c>
      <c r="AL830" s="17">
        <v>0.10163657105945099</v>
      </c>
      <c r="AM830" s="17">
        <v>0.17572423813363999</v>
      </c>
      <c r="AN830" s="17">
        <v>0.156339575456105</v>
      </c>
      <c r="AO830" s="17">
        <v>0.12978070716752799</v>
      </c>
      <c r="AP830" s="17">
        <v>0.200031421254144</v>
      </c>
      <c r="AQ830" s="17">
        <v>0</v>
      </c>
    </row>
    <row r="831" spans="2:43" x14ac:dyDescent="0.35">
      <c r="B831" t="s">
        <v>344</v>
      </c>
      <c r="C831" s="17">
        <v>7.4654609867083999E-2</v>
      </c>
      <c r="D831" s="17">
        <v>8.3001171355977899E-2</v>
      </c>
      <c r="E831" s="17">
        <v>6.5067540210904898E-2</v>
      </c>
      <c r="F831" s="17"/>
      <c r="G831" s="17">
        <v>0.12306740645127701</v>
      </c>
      <c r="H831" s="17">
        <v>4.9990416589589602E-2</v>
      </c>
      <c r="I831" s="17">
        <v>9.92162909571212E-2</v>
      </c>
      <c r="J831" s="17">
        <v>8.6675202296682394E-2</v>
      </c>
      <c r="K831" s="17">
        <v>4.3043695182565102E-2</v>
      </c>
      <c r="L831" s="17">
        <v>5.3074351848919697E-2</v>
      </c>
      <c r="M831" s="17"/>
      <c r="N831" s="17">
        <v>0</v>
      </c>
      <c r="O831" s="17">
        <v>5.42411119554084E-2</v>
      </c>
      <c r="P831" s="17">
        <v>0.10253512070541</v>
      </c>
      <c r="Q831" s="17">
        <v>0.102379438560266</v>
      </c>
      <c r="R831" s="17">
        <v>4.7226450982907002E-2</v>
      </c>
      <c r="S831" s="17"/>
      <c r="T831" s="17">
        <v>9.6805413180345204E-2</v>
      </c>
      <c r="U831" s="17">
        <v>5.3575929933769098E-2</v>
      </c>
      <c r="V831" s="17">
        <v>7.1165474138741802E-2</v>
      </c>
      <c r="W831" s="17">
        <v>9.3228809901664003E-2</v>
      </c>
      <c r="X831" s="17"/>
      <c r="Y831" s="17">
        <v>6.9679125066319E-2</v>
      </c>
      <c r="Z831" s="17">
        <v>9.6409859982967694E-2</v>
      </c>
      <c r="AA831" s="17" t="s">
        <v>63</v>
      </c>
      <c r="AB831" s="17" t="s">
        <v>63</v>
      </c>
      <c r="AC831" s="17" t="s">
        <v>63</v>
      </c>
      <c r="AD831" s="17" t="s">
        <v>63</v>
      </c>
      <c r="AE831" s="17"/>
      <c r="AF831" s="17" t="s">
        <v>63</v>
      </c>
      <c r="AG831" s="17"/>
      <c r="AH831" s="17">
        <v>7.5421176543108995E-2</v>
      </c>
      <c r="AI831" s="17"/>
      <c r="AJ831" s="17">
        <v>8.4548043901437206E-2</v>
      </c>
      <c r="AK831" s="17">
        <v>6.8608080194026005E-2</v>
      </c>
      <c r="AL831" s="17">
        <v>0.121438658956758</v>
      </c>
      <c r="AM831" s="17">
        <v>6.8980727337472805E-2</v>
      </c>
      <c r="AN831" s="17">
        <v>5.6401076366184903E-2</v>
      </c>
      <c r="AO831" s="17">
        <v>4.2348770444412202E-2</v>
      </c>
      <c r="AP831" s="17">
        <v>2.2432697537760699E-2</v>
      </c>
      <c r="AQ831" s="17">
        <v>8.1782532801915206E-2</v>
      </c>
    </row>
    <row r="832" spans="2:43" x14ac:dyDescent="0.35">
      <c r="B832" t="s">
        <v>345</v>
      </c>
      <c r="C832" s="17">
        <v>0.34960606241919701</v>
      </c>
      <c r="D832" s="17">
        <v>0.30246171930096699</v>
      </c>
      <c r="E832" s="17">
        <v>0.40307040879184802</v>
      </c>
      <c r="F832" s="17"/>
      <c r="G832" s="17">
        <v>0.14877270641114099</v>
      </c>
      <c r="H832" s="17">
        <v>0.322690311053481</v>
      </c>
      <c r="I832" s="17">
        <v>0.30966023451556202</v>
      </c>
      <c r="J832" s="17">
        <v>0.32629232550555898</v>
      </c>
      <c r="K832" s="17">
        <v>0.51935591012732896</v>
      </c>
      <c r="L832" s="17">
        <v>0.52208007894659902</v>
      </c>
      <c r="M832" s="17"/>
      <c r="N832" s="17">
        <v>0.57990495438506795</v>
      </c>
      <c r="O832" s="17">
        <v>0.41812980110803</v>
      </c>
      <c r="P832" s="17">
        <v>0.35032750081300901</v>
      </c>
      <c r="Q832" s="17">
        <v>0.299467189337697</v>
      </c>
      <c r="R832" s="17">
        <v>0.28742509900002999</v>
      </c>
      <c r="S832" s="17"/>
      <c r="T832" s="17">
        <v>0.41176013935183797</v>
      </c>
      <c r="U832" s="17">
        <v>0.42143160380211497</v>
      </c>
      <c r="V832" s="17">
        <v>0.30561360271939902</v>
      </c>
      <c r="W832" s="17">
        <v>0.29918583425145601</v>
      </c>
      <c r="X832" s="17"/>
      <c r="Y832" s="17">
        <v>0.32927090369522</v>
      </c>
      <c r="Z832" s="17">
        <v>0.43852131025963098</v>
      </c>
      <c r="AA832" s="17" t="s">
        <v>63</v>
      </c>
      <c r="AB832" s="17" t="s">
        <v>63</v>
      </c>
      <c r="AC832" s="17" t="s">
        <v>63</v>
      </c>
      <c r="AD832" s="17" t="s">
        <v>63</v>
      </c>
      <c r="AE832" s="17"/>
      <c r="AF832" s="17" t="s">
        <v>63</v>
      </c>
      <c r="AG832" s="17"/>
      <c r="AH832" s="17">
        <v>0.342982554119456</v>
      </c>
      <c r="AI832" s="17"/>
      <c r="AJ832" s="17">
        <v>0.29877049257126298</v>
      </c>
      <c r="AK832" s="17">
        <v>0.27999471827053002</v>
      </c>
      <c r="AL832" s="17">
        <v>0.35991514590714002</v>
      </c>
      <c r="AM832" s="17">
        <v>0.35781871845144497</v>
      </c>
      <c r="AN832" s="17">
        <v>0.350907909079402</v>
      </c>
      <c r="AO832" s="17">
        <v>0.47004167284412302</v>
      </c>
      <c r="AP832" s="17">
        <v>0.407999224516436</v>
      </c>
      <c r="AQ832" s="17">
        <v>0.49740576118193602</v>
      </c>
    </row>
    <row r="833" spans="2:43" x14ac:dyDescent="0.35">
      <c r="B833" t="s">
        <v>60</v>
      </c>
      <c r="C833" s="17">
        <v>0.24697214316512101</v>
      </c>
      <c r="D833" s="17">
        <v>0.23265144197597001</v>
      </c>
      <c r="E833" s="17">
        <v>0.264547547391835</v>
      </c>
      <c r="F833" s="17"/>
      <c r="G833" s="17">
        <v>0.13891200317639199</v>
      </c>
      <c r="H833" s="17">
        <v>0.225630701767289</v>
      </c>
      <c r="I833" s="17">
        <v>0.238872213003717</v>
      </c>
      <c r="J833" s="17">
        <v>0.29842195540141803</v>
      </c>
      <c r="K833" s="17">
        <v>0.251545511002088</v>
      </c>
      <c r="L833" s="17">
        <v>0.330581163149051</v>
      </c>
      <c r="M833" s="17"/>
      <c r="N833" s="17">
        <v>0.29646282188279599</v>
      </c>
      <c r="O833" s="17">
        <v>0.27010049666986802</v>
      </c>
      <c r="P833" s="17">
        <v>0.29987156055509301</v>
      </c>
      <c r="Q833" s="17">
        <v>0.22150457119466899</v>
      </c>
      <c r="R833" s="17">
        <v>0.20459501745417</v>
      </c>
      <c r="S833" s="17"/>
      <c r="T833" s="17">
        <v>0.21841724430047299</v>
      </c>
      <c r="U833" s="17">
        <v>0.25684371638180398</v>
      </c>
      <c r="V833" s="17">
        <v>0.243548473345929</v>
      </c>
      <c r="W833" s="17">
        <v>0.23152577784206299</v>
      </c>
      <c r="X833" s="17"/>
      <c r="Y833" s="17">
        <v>0.247224609485173</v>
      </c>
      <c r="Z833" s="17">
        <v>0.24586823708189001</v>
      </c>
      <c r="AA833" s="17" t="s">
        <v>63</v>
      </c>
      <c r="AB833" s="17" t="s">
        <v>63</v>
      </c>
      <c r="AC833" s="17" t="s">
        <v>63</v>
      </c>
      <c r="AD833" s="17" t="s">
        <v>63</v>
      </c>
      <c r="AE833" s="17"/>
      <c r="AF833" s="17" t="s">
        <v>63</v>
      </c>
      <c r="AG833" s="17"/>
      <c r="AH833" s="17">
        <v>0.246783349959738</v>
      </c>
      <c r="AI833" s="17"/>
      <c r="AJ833" s="17">
        <v>0.18709442415765901</v>
      </c>
      <c r="AK833" s="17">
        <v>0.32105316992685101</v>
      </c>
      <c r="AL833" s="17">
        <v>0.21682341049020701</v>
      </c>
      <c r="AM833" s="17">
        <v>0.291407991886172</v>
      </c>
      <c r="AN833" s="17">
        <v>0.188147939062494</v>
      </c>
      <c r="AO833" s="17">
        <v>0.232314202036245</v>
      </c>
      <c r="AP833" s="17">
        <v>0.20213049394235599</v>
      </c>
      <c r="AQ833" s="17">
        <v>0.33421367690066001</v>
      </c>
    </row>
    <row r="834" spans="2:43" x14ac:dyDescent="0.35">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row>
    <row r="835" spans="2:43" x14ac:dyDescent="0.35">
      <c r="B835" s="6" t="s">
        <v>349</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row>
    <row r="836" spans="2:43" x14ac:dyDescent="0.35">
      <c r="B836" s="24" t="s">
        <v>350</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row>
    <row r="837" spans="2:43" x14ac:dyDescent="0.35">
      <c r="B837" t="s">
        <v>347</v>
      </c>
      <c r="C837" s="17">
        <v>0.12898885395072501</v>
      </c>
      <c r="D837" s="17">
        <v>0.18091107106812199</v>
      </c>
      <c r="E837" s="17">
        <v>6.5382082246676604E-2</v>
      </c>
      <c r="F837" s="17"/>
      <c r="G837" s="17">
        <v>0.25778827583549002</v>
      </c>
      <c r="H837" s="17">
        <v>0.28336049270415398</v>
      </c>
      <c r="I837" s="17">
        <v>9.28969322307613E-2</v>
      </c>
      <c r="J837" s="17">
        <v>7.2144496798701802E-2</v>
      </c>
      <c r="K837" s="17">
        <v>2.47607507500106E-2</v>
      </c>
      <c r="L837" s="17">
        <v>9.8304107230919299E-2</v>
      </c>
      <c r="M837" s="17"/>
      <c r="N837" s="17">
        <v>0.13632641279843699</v>
      </c>
      <c r="O837" s="17">
        <v>7.3357709429651793E-2</v>
      </c>
      <c r="P837" s="17">
        <v>0.14600068961597201</v>
      </c>
      <c r="Q837" s="17">
        <v>0.161480059875212</v>
      </c>
      <c r="R837" s="17">
        <v>0.17968236359509501</v>
      </c>
      <c r="S837" s="17"/>
      <c r="T837" s="17">
        <v>0.106723805809204</v>
      </c>
      <c r="U837" s="17">
        <v>0.124576100736597</v>
      </c>
      <c r="V837" s="17">
        <v>0.166603599458128</v>
      </c>
      <c r="W837" s="17">
        <v>0.101064018953874</v>
      </c>
      <c r="X837" s="17"/>
      <c r="Y837" s="17">
        <v>0.13055831927281</v>
      </c>
      <c r="Z837" s="17">
        <v>0.24339209867884101</v>
      </c>
      <c r="AA837" s="17">
        <v>7.7848718473256098E-2</v>
      </c>
      <c r="AB837" s="17">
        <v>0.24508633830944901</v>
      </c>
      <c r="AC837" s="17">
        <v>0.171928657499749</v>
      </c>
      <c r="AD837" s="17">
        <v>0</v>
      </c>
      <c r="AE837" s="17"/>
      <c r="AF837" s="17" t="s">
        <v>63</v>
      </c>
      <c r="AG837" s="17"/>
      <c r="AH837" s="17">
        <v>0.12769517152090001</v>
      </c>
      <c r="AI837" s="17"/>
      <c r="AJ837" s="17">
        <v>0.19895326252064599</v>
      </c>
      <c r="AK837" s="17">
        <v>7.1069799190406693E-2</v>
      </c>
      <c r="AL837" s="17">
        <v>0.149756747644684</v>
      </c>
      <c r="AM837" s="17">
        <v>8.9930567410078904E-2</v>
      </c>
      <c r="AN837" s="17">
        <v>0</v>
      </c>
      <c r="AO837" s="17">
        <v>0.12857929854056099</v>
      </c>
      <c r="AP837" s="17">
        <v>0.21102524433064601</v>
      </c>
      <c r="AQ837" s="17" t="s">
        <v>63</v>
      </c>
    </row>
    <row r="838" spans="2:43" x14ac:dyDescent="0.35">
      <c r="B838" t="s">
        <v>348</v>
      </c>
      <c r="C838" s="17">
        <v>0.78153175014162402</v>
      </c>
      <c r="D838" s="17">
        <v>0.714692392403531</v>
      </c>
      <c r="E838" s="17">
        <v>0.86059839707440799</v>
      </c>
      <c r="F838" s="17"/>
      <c r="G838" s="17">
        <v>0.74221172416450998</v>
      </c>
      <c r="H838" s="17">
        <v>0.66343762532236294</v>
      </c>
      <c r="I838" s="17">
        <v>0.84882302774430696</v>
      </c>
      <c r="J838" s="17">
        <v>0.78881970537094204</v>
      </c>
      <c r="K838" s="17">
        <v>0.83576489376291896</v>
      </c>
      <c r="L838" s="17">
        <v>0.793475712083059</v>
      </c>
      <c r="M838" s="17"/>
      <c r="N838" s="17">
        <v>0.74506384632539602</v>
      </c>
      <c r="O838" s="17">
        <v>0.79074304163467202</v>
      </c>
      <c r="P838" s="17">
        <v>0.702862858900965</v>
      </c>
      <c r="Q838" s="17">
        <v>0.79300404004189795</v>
      </c>
      <c r="R838" s="17">
        <v>0.78651761300022405</v>
      </c>
      <c r="S838" s="17"/>
      <c r="T838" s="17">
        <v>0.81379863740731195</v>
      </c>
      <c r="U838" s="17">
        <v>0.77984133364891495</v>
      </c>
      <c r="V838" s="17">
        <v>0.73157721079024796</v>
      </c>
      <c r="W838" s="17">
        <v>0.82210130780363599</v>
      </c>
      <c r="X838" s="17"/>
      <c r="Y838" s="17">
        <v>0.79130607473434</v>
      </c>
      <c r="Z838" s="17">
        <v>0.65898474219441705</v>
      </c>
      <c r="AA838" s="17">
        <v>0.81993063215308504</v>
      </c>
      <c r="AB838" s="17">
        <v>0.65637919502833497</v>
      </c>
      <c r="AC838" s="17">
        <v>0.82807134250025105</v>
      </c>
      <c r="AD838" s="17">
        <v>0.696920047397944</v>
      </c>
      <c r="AE838" s="17"/>
      <c r="AF838" s="17" t="s">
        <v>63</v>
      </c>
      <c r="AG838" s="17"/>
      <c r="AH838" s="17">
        <v>0.79812566067411705</v>
      </c>
      <c r="AI838" s="17"/>
      <c r="AJ838" s="17">
        <v>0.76846053077586296</v>
      </c>
      <c r="AK838" s="17">
        <v>0.84224625802734598</v>
      </c>
      <c r="AL838" s="17">
        <v>0.80012490556559301</v>
      </c>
      <c r="AM838" s="17">
        <v>0.74358807568507401</v>
      </c>
      <c r="AN838" s="17">
        <v>0.68772533217173604</v>
      </c>
      <c r="AO838" s="17">
        <v>0.80809076975548699</v>
      </c>
      <c r="AP838" s="17">
        <v>0.63198947083442203</v>
      </c>
      <c r="AQ838" s="17" t="s">
        <v>63</v>
      </c>
    </row>
    <row r="839" spans="2:43" x14ac:dyDescent="0.35">
      <c r="B839" t="s">
        <v>92</v>
      </c>
      <c r="C839" s="17">
        <v>8.94793959076505E-2</v>
      </c>
      <c r="D839" s="17">
        <v>0.104396536528347</v>
      </c>
      <c r="E839" s="17">
        <v>7.4019520678914999E-2</v>
      </c>
      <c r="F839" s="17"/>
      <c r="G839" s="17">
        <v>0</v>
      </c>
      <c r="H839" s="17">
        <v>5.3201881973483099E-2</v>
      </c>
      <c r="I839" s="17">
        <v>5.8280040024931597E-2</v>
      </c>
      <c r="J839" s="17">
        <v>0.13903579783035699</v>
      </c>
      <c r="K839" s="17">
        <v>0.13947435548707099</v>
      </c>
      <c r="L839" s="17">
        <v>0.108220180686022</v>
      </c>
      <c r="M839" s="17"/>
      <c r="N839" s="17">
        <v>0.11860974087616601</v>
      </c>
      <c r="O839" s="17">
        <v>0.13589924893567601</v>
      </c>
      <c r="P839" s="17">
        <v>0.15113645148306301</v>
      </c>
      <c r="Q839" s="17">
        <v>4.5515900082890401E-2</v>
      </c>
      <c r="R839" s="17">
        <v>3.3800023404681197E-2</v>
      </c>
      <c r="S839" s="17"/>
      <c r="T839" s="17">
        <v>7.9477556783483894E-2</v>
      </c>
      <c r="U839" s="17">
        <v>9.5582565614488205E-2</v>
      </c>
      <c r="V839" s="17">
        <v>0.101819189751623</v>
      </c>
      <c r="W839" s="17">
        <v>7.6834673242489895E-2</v>
      </c>
      <c r="X839" s="17"/>
      <c r="Y839" s="17">
        <v>7.8135605992850299E-2</v>
      </c>
      <c r="Z839" s="17">
        <v>9.7623159126742007E-2</v>
      </c>
      <c r="AA839" s="17">
        <v>0.102220649373659</v>
      </c>
      <c r="AB839" s="17">
        <v>9.8534466662216394E-2</v>
      </c>
      <c r="AC839" s="17">
        <v>0</v>
      </c>
      <c r="AD839" s="17">
        <v>0.303079952602056</v>
      </c>
      <c r="AE839" s="17"/>
      <c r="AF839" s="17" t="s">
        <v>63</v>
      </c>
      <c r="AG839" s="17"/>
      <c r="AH839" s="17">
        <v>7.4179167804982404E-2</v>
      </c>
      <c r="AI839" s="17"/>
      <c r="AJ839" s="17">
        <v>3.2586206703491001E-2</v>
      </c>
      <c r="AK839" s="17">
        <v>8.6683942782246698E-2</v>
      </c>
      <c r="AL839" s="17">
        <v>5.0118346789723198E-2</v>
      </c>
      <c r="AM839" s="17">
        <v>0.166481356904847</v>
      </c>
      <c r="AN839" s="17">
        <v>0.31227466782826402</v>
      </c>
      <c r="AO839" s="17">
        <v>6.3329931703952194E-2</v>
      </c>
      <c r="AP839" s="17">
        <v>0.15698528483493199</v>
      </c>
      <c r="AQ839" s="17" t="s">
        <v>63</v>
      </c>
    </row>
    <row r="840" spans="2:43" x14ac:dyDescent="0.35">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row>
    <row r="841" spans="2:43" x14ac:dyDescent="0.35">
      <c r="B841" s="6" t="s">
        <v>352</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row>
    <row r="842" spans="2:43" x14ac:dyDescent="0.35">
      <c r="B842" s="24" t="s">
        <v>350</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row>
    <row r="843" spans="2:43" x14ac:dyDescent="0.35">
      <c r="B843" t="s">
        <v>351</v>
      </c>
      <c r="C843" s="17">
        <v>0.156457514659923</v>
      </c>
      <c r="D843" s="17">
        <v>0.21954216794430401</v>
      </c>
      <c r="E843" s="17">
        <v>8.2042636965239002E-2</v>
      </c>
      <c r="F843" s="17"/>
      <c r="G843" s="17">
        <v>0.39006962076156498</v>
      </c>
      <c r="H843" s="17">
        <v>0.15738192208315999</v>
      </c>
      <c r="I843" s="17">
        <v>0.21491044944448001</v>
      </c>
      <c r="J843" s="17">
        <v>0.176574063644343</v>
      </c>
      <c r="K843" s="17">
        <v>0.11946294448658799</v>
      </c>
      <c r="L843" s="17">
        <v>2.5286961139902999E-2</v>
      </c>
      <c r="M843" s="17"/>
      <c r="N843" s="17">
        <v>0.134945132975825</v>
      </c>
      <c r="O843" s="17">
        <v>0.155432523066626</v>
      </c>
      <c r="P843" s="17">
        <v>0.16525769634836099</v>
      </c>
      <c r="Q843" s="17">
        <v>0.154339237444724</v>
      </c>
      <c r="R843" s="17">
        <v>0.16396242715602799</v>
      </c>
      <c r="S843" s="17"/>
      <c r="T843" s="17">
        <v>0.18915738607590599</v>
      </c>
      <c r="U843" s="17">
        <v>0.15709705556918099</v>
      </c>
      <c r="V843" s="17">
        <v>0.11400561635447599</v>
      </c>
      <c r="W843" s="17">
        <v>0.20998794283529301</v>
      </c>
      <c r="X843" s="17"/>
      <c r="Y843" s="17">
        <v>0.236428571629267</v>
      </c>
      <c r="Z843" s="17">
        <v>0.113813382844022</v>
      </c>
      <c r="AA843" s="17">
        <v>5.0339097813035097E-2</v>
      </c>
      <c r="AB843" s="17">
        <v>0.167104897030038</v>
      </c>
      <c r="AC843" s="17">
        <v>0.18538369998971799</v>
      </c>
      <c r="AD843" s="17">
        <v>0</v>
      </c>
      <c r="AE843" s="17"/>
      <c r="AF843" s="17" t="s">
        <v>63</v>
      </c>
      <c r="AG843" s="17"/>
      <c r="AH843" s="17">
        <v>0.15290317052468499</v>
      </c>
      <c r="AI843" s="17"/>
      <c r="AJ843" s="17">
        <v>0.21663136465425201</v>
      </c>
      <c r="AK843" s="17">
        <v>0.11734798964415399</v>
      </c>
      <c r="AL843" s="17">
        <v>0.12864992714309301</v>
      </c>
      <c r="AM843" s="17">
        <v>0.10653911105682599</v>
      </c>
      <c r="AN843" s="17">
        <v>0.19154828386364101</v>
      </c>
      <c r="AO843" s="17">
        <v>7.7412578840414498E-2</v>
      </c>
      <c r="AP843" s="17">
        <v>0.38151175758498002</v>
      </c>
      <c r="AQ843" s="17">
        <v>0</v>
      </c>
    </row>
    <row r="844" spans="2:43" x14ac:dyDescent="0.35">
      <c r="B844" t="s">
        <v>348</v>
      </c>
      <c r="C844" s="17">
        <v>0.74074325560833798</v>
      </c>
      <c r="D844" s="17">
        <v>0.66946350823719902</v>
      </c>
      <c r="E844" s="17">
        <v>0.82338006940110797</v>
      </c>
      <c r="F844" s="17"/>
      <c r="G844" s="17">
        <v>0.50601438070258398</v>
      </c>
      <c r="H844" s="17">
        <v>0.84261807791683996</v>
      </c>
      <c r="I844" s="17">
        <v>0.72169545797832402</v>
      </c>
      <c r="J844" s="17">
        <v>0.59883901442891896</v>
      </c>
      <c r="K844" s="17">
        <v>0.76927201755061303</v>
      </c>
      <c r="L844" s="17">
        <v>0.869861023050017</v>
      </c>
      <c r="M844" s="17"/>
      <c r="N844" s="17">
        <v>0.66175992815718798</v>
      </c>
      <c r="O844" s="17">
        <v>0.75934896517211803</v>
      </c>
      <c r="P844" s="17">
        <v>0.66062905740058098</v>
      </c>
      <c r="Q844" s="17">
        <v>0.79707046428664396</v>
      </c>
      <c r="R844" s="17">
        <v>0.70077565050730395</v>
      </c>
      <c r="S844" s="17"/>
      <c r="T844" s="17">
        <v>0.66263808925822199</v>
      </c>
      <c r="U844" s="17">
        <v>0.73093700007505102</v>
      </c>
      <c r="V844" s="17">
        <v>0.82018050598755399</v>
      </c>
      <c r="W844" s="17">
        <v>0.70089392314325805</v>
      </c>
      <c r="X844" s="17"/>
      <c r="Y844" s="17">
        <v>0.65742510846073998</v>
      </c>
      <c r="Z844" s="17">
        <v>0.79154919403960999</v>
      </c>
      <c r="AA844" s="17">
        <v>0.863764125324466</v>
      </c>
      <c r="AB844" s="17">
        <v>0.68458379752367804</v>
      </c>
      <c r="AC844" s="17">
        <v>0.71712846101235705</v>
      </c>
      <c r="AD844" s="17">
        <v>0.89422176071008297</v>
      </c>
      <c r="AE844" s="17"/>
      <c r="AF844" s="17" t="s">
        <v>63</v>
      </c>
      <c r="AG844" s="17"/>
      <c r="AH844" s="17">
        <v>0.74442398096469298</v>
      </c>
      <c r="AI844" s="17"/>
      <c r="AJ844" s="17">
        <v>0.78336863534574797</v>
      </c>
      <c r="AK844" s="17">
        <v>0.73108035273842398</v>
      </c>
      <c r="AL844" s="17">
        <v>0.730587113937882</v>
      </c>
      <c r="AM844" s="17">
        <v>0.760748087059543</v>
      </c>
      <c r="AN844" s="17">
        <v>0.80845171613635902</v>
      </c>
      <c r="AO844" s="17">
        <v>0.83756197235741503</v>
      </c>
      <c r="AP844" s="17">
        <v>0.53646141039971296</v>
      </c>
      <c r="AQ844" s="17">
        <v>0.77765492702663996</v>
      </c>
    </row>
    <row r="845" spans="2:43" x14ac:dyDescent="0.35">
      <c r="B845" t="s">
        <v>92</v>
      </c>
      <c r="C845" s="17">
        <v>0.10279922973173899</v>
      </c>
      <c r="D845" s="17">
        <v>0.110994323818497</v>
      </c>
      <c r="E845" s="17">
        <v>9.4577293633652498E-2</v>
      </c>
      <c r="F845" s="17"/>
      <c r="G845" s="17">
        <v>0.10391599853585</v>
      </c>
      <c r="H845" s="17">
        <v>0</v>
      </c>
      <c r="I845" s="17">
        <v>6.3394092577195901E-2</v>
      </c>
      <c r="J845" s="17">
        <v>0.22458692192673799</v>
      </c>
      <c r="K845" s="17">
        <v>0.111265037962799</v>
      </c>
      <c r="L845" s="17">
        <v>0.10485201581008</v>
      </c>
      <c r="M845" s="17"/>
      <c r="N845" s="17">
        <v>0.20329493886698699</v>
      </c>
      <c r="O845" s="17">
        <v>8.5218511761256194E-2</v>
      </c>
      <c r="P845" s="17">
        <v>0.17411324625105801</v>
      </c>
      <c r="Q845" s="17">
        <v>4.8590298268631898E-2</v>
      </c>
      <c r="R845" s="17">
        <v>0.13526192233666801</v>
      </c>
      <c r="S845" s="17"/>
      <c r="T845" s="17">
        <v>0.148204524665872</v>
      </c>
      <c r="U845" s="17">
        <v>0.111965944355768</v>
      </c>
      <c r="V845" s="17">
        <v>6.5813877657970296E-2</v>
      </c>
      <c r="W845" s="17">
        <v>8.9118134021449802E-2</v>
      </c>
      <c r="X845" s="17"/>
      <c r="Y845" s="17">
        <v>0.106146319909993</v>
      </c>
      <c r="Z845" s="17">
        <v>9.4637423116368302E-2</v>
      </c>
      <c r="AA845" s="17">
        <v>8.5896776862499205E-2</v>
      </c>
      <c r="AB845" s="17">
        <v>0.14831130544628399</v>
      </c>
      <c r="AC845" s="17">
        <v>9.7487838997925305E-2</v>
      </c>
      <c r="AD845" s="17">
        <v>0.105778239289917</v>
      </c>
      <c r="AE845" s="17"/>
      <c r="AF845" s="17" t="s">
        <v>63</v>
      </c>
      <c r="AG845" s="17"/>
      <c r="AH845" s="17">
        <v>0.102672848510622</v>
      </c>
      <c r="AI845" s="17"/>
      <c r="AJ845" s="17">
        <v>0</v>
      </c>
      <c r="AK845" s="17">
        <v>0.151571657617422</v>
      </c>
      <c r="AL845" s="17">
        <v>0.14076295891902499</v>
      </c>
      <c r="AM845" s="17">
        <v>0.13271280188363099</v>
      </c>
      <c r="AN845" s="17">
        <v>0</v>
      </c>
      <c r="AO845" s="17">
        <v>8.5025448802170597E-2</v>
      </c>
      <c r="AP845" s="17">
        <v>8.20268320153065E-2</v>
      </c>
      <c r="AQ845" s="17">
        <v>0.22234507297336001</v>
      </c>
    </row>
    <row r="846" spans="2:43" x14ac:dyDescent="0.35">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row>
    <row r="847" spans="2:43" x14ac:dyDescent="0.35">
      <c r="B847" s="6" t="s">
        <v>354</v>
      </c>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row>
    <row r="848" spans="2:43" x14ac:dyDescent="0.35">
      <c r="B848" s="24" t="s">
        <v>350</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row>
    <row r="849" spans="2:43" x14ac:dyDescent="0.35">
      <c r="B849" t="s">
        <v>353</v>
      </c>
      <c r="C849" s="17">
        <v>0.171743375729426</v>
      </c>
      <c r="D849" s="17">
        <v>0.20336662878185499</v>
      </c>
      <c r="E849" s="17">
        <v>0.143049734676156</v>
      </c>
      <c r="F849" s="17"/>
      <c r="G849" s="17">
        <v>0.12279459765310199</v>
      </c>
      <c r="H849" s="17">
        <v>0.22157508376926</v>
      </c>
      <c r="I849" s="17">
        <v>0.25620198785040199</v>
      </c>
      <c r="J849" s="17">
        <v>9.7371538538946603E-2</v>
      </c>
      <c r="K849" s="17">
        <v>0.19574460176580899</v>
      </c>
      <c r="L849" s="17">
        <v>0.132377827249862</v>
      </c>
      <c r="M849" s="17"/>
      <c r="N849" s="17">
        <v>0.30460536279916001</v>
      </c>
      <c r="O849" s="17">
        <v>0.119022526351736</v>
      </c>
      <c r="P849" s="17">
        <v>0.28252652610017298</v>
      </c>
      <c r="Q849" s="17">
        <v>0.15845788843095701</v>
      </c>
      <c r="R849" s="17">
        <v>0.230510473811575</v>
      </c>
      <c r="S849" s="17"/>
      <c r="T849" s="17">
        <v>0.21958528538095401</v>
      </c>
      <c r="U849" s="17">
        <v>9.7236624346273504E-2</v>
      </c>
      <c r="V849" s="17">
        <v>0.23232335008687399</v>
      </c>
      <c r="W849" s="17">
        <v>0.15729254231504</v>
      </c>
      <c r="X849" s="17"/>
      <c r="Y849" s="17">
        <v>0.18082559405940199</v>
      </c>
      <c r="Z849" s="17">
        <v>6.6787336309590301E-2</v>
      </c>
      <c r="AA849" s="17">
        <v>0.17566855921108401</v>
      </c>
      <c r="AB849" s="17">
        <v>0.47452801574619802</v>
      </c>
      <c r="AC849" s="17">
        <v>0.12250122534595601</v>
      </c>
      <c r="AD849" s="17">
        <v>0.331379443043814</v>
      </c>
      <c r="AE849" s="17"/>
      <c r="AF849" s="17" t="s">
        <v>63</v>
      </c>
      <c r="AG849" s="17"/>
      <c r="AH849" s="17">
        <v>0.16809938839885599</v>
      </c>
      <c r="AI849" s="17"/>
      <c r="AJ849" s="17">
        <v>0.207733198130574</v>
      </c>
      <c r="AK849" s="17">
        <v>0.113350716947357</v>
      </c>
      <c r="AL849" s="17">
        <v>0.222135379532785</v>
      </c>
      <c r="AM849" s="17">
        <v>0.22288782905019699</v>
      </c>
      <c r="AN849" s="17">
        <v>0</v>
      </c>
      <c r="AO849" s="17">
        <v>0.105781324064608</v>
      </c>
      <c r="AP849" s="17">
        <v>0.15951166275367601</v>
      </c>
      <c r="AQ849" s="17">
        <v>0.14694717933874599</v>
      </c>
    </row>
    <row r="850" spans="2:43" x14ac:dyDescent="0.35">
      <c r="B850" t="s">
        <v>348</v>
      </c>
      <c r="C850" s="17">
        <v>0.70668032600009301</v>
      </c>
      <c r="D850" s="17">
        <v>0.64351356514816405</v>
      </c>
      <c r="E850" s="17">
        <v>0.76399525053926298</v>
      </c>
      <c r="F850" s="17"/>
      <c r="G850" s="17">
        <v>0.87720540234689803</v>
      </c>
      <c r="H850" s="17">
        <v>0.66591743272901505</v>
      </c>
      <c r="I850" s="17">
        <v>0.68483079653461298</v>
      </c>
      <c r="J850" s="17">
        <v>0.598525601529312</v>
      </c>
      <c r="K850" s="17">
        <v>0.57441722643286397</v>
      </c>
      <c r="L850" s="17">
        <v>0.80991153398912297</v>
      </c>
      <c r="M850" s="17"/>
      <c r="N850" s="17">
        <v>0.69539463720084005</v>
      </c>
      <c r="O850" s="17">
        <v>0.770513543101218</v>
      </c>
      <c r="P850" s="17">
        <v>0.59881637321621295</v>
      </c>
      <c r="Q850" s="17">
        <v>0.70258830036931197</v>
      </c>
      <c r="R850" s="17">
        <v>0.62173929142520501</v>
      </c>
      <c r="S850" s="17"/>
      <c r="T850" s="17">
        <v>0.68348222808604098</v>
      </c>
      <c r="U850" s="17">
        <v>0.80965482072477502</v>
      </c>
      <c r="V850" s="17">
        <v>0.62700558408153595</v>
      </c>
      <c r="W850" s="17">
        <v>0.66686714838574401</v>
      </c>
      <c r="X850" s="17"/>
      <c r="Y850" s="17">
        <v>0.68402663930367102</v>
      </c>
      <c r="Z850" s="17">
        <v>0.88533478130660204</v>
      </c>
      <c r="AA850" s="17">
        <v>0.73036912212553995</v>
      </c>
      <c r="AB850" s="17">
        <v>0</v>
      </c>
      <c r="AC850" s="17">
        <v>0.74718541225447199</v>
      </c>
      <c r="AD850" s="17">
        <v>0.66862055695618605</v>
      </c>
      <c r="AE850" s="17"/>
      <c r="AF850" s="17" t="s">
        <v>63</v>
      </c>
      <c r="AG850" s="17"/>
      <c r="AH850" s="17">
        <v>0.71025793873716703</v>
      </c>
      <c r="AI850" s="17"/>
      <c r="AJ850" s="17">
        <v>0.60317959449837799</v>
      </c>
      <c r="AK850" s="17">
        <v>0.73145994602239395</v>
      </c>
      <c r="AL850" s="17">
        <v>0.69809182302494299</v>
      </c>
      <c r="AM850" s="17">
        <v>0.74326384613783603</v>
      </c>
      <c r="AN850" s="17">
        <v>0.35280102917065997</v>
      </c>
      <c r="AO850" s="17">
        <v>0.78067840937582</v>
      </c>
      <c r="AP850" s="17">
        <v>0.79456417517016398</v>
      </c>
      <c r="AQ850" s="17">
        <v>0.68452129586664801</v>
      </c>
    </row>
    <row r="851" spans="2:43" x14ac:dyDescent="0.35">
      <c r="B851" t="s">
        <v>92</v>
      </c>
      <c r="C851" s="17">
        <v>0.121576298270481</v>
      </c>
      <c r="D851" s="17">
        <v>0.15311980606998199</v>
      </c>
      <c r="E851" s="17">
        <v>9.2955014784581097E-2</v>
      </c>
      <c r="F851" s="17"/>
      <c r="G851" s="17">
        <v>0</v>
      </c>
      <c r="H851" s="17">
        <v>0.112507483501725</v>
      </c>
      <c r="I851" s="17">
        <v>5.8967215614985101E-2</v>
      </c>
      <c r="J851" s="17">
        <v>0.30410285993174102</v>
      </c>
      <c r="K851" s="17">
        <v>0.22983817180132701</v>
      </c>
      <c r="L851" s="17">
        <v>5.7710638761015599E-2</v>
      </c>
      <c r="M851" s="17"/>
      <c r="N851" s="17">
        <v>0</v>
      </c>
      <c r="O851" s="17">
        <v>0.11046393054704599</v>
      </c>
      <c r="P851" s="17">
        <v>0.118657100683614</v>
      </c>
      <c r="Q851" s="17">
        <v>0.13895381119973099</v>
      </c>
      <c r="R851" s="17">
        <v>0.14775023476322</v>
      </c>
      <c r="S851" s="17"/>
      <c r="T851" s="17">
        <v>9.6932486533005499E-2</v>
      </c>
      <c r="U851" s="17">
        <v>9.3108554928951703E-2</v>
      </c>
      <c r="V851" s="17">
        <v>0.14067106583159</v>
      </c>
      <c r="W851" s="17">
        <v>0.17584030929921601</v>
      </c>
      <c r="X851" s="17"/>
      <c r="Y851" s="17">
        <v>0.13514776663692599</v>
      </c>
      <c r="Z851" s="17">
        <v>4.7877882383808197E-2</v>
      </c>
      <c r="AA851" s="17">
        <v>9.3962318663376898E-2</v>
      </c>
      <c r="AB851" s="17">
        <v>0.52547198425380204</v>
      </c>
      <c r="AC851" s="17">
        <v>0.130313362399572</v>
      </c>
      <c r="AD851" s="17">
        <v>0</v>
      </c>
      <c r="AE851" s="17"/>
      <c r="AF851" s="17" t="s">
        <v>63</v>
      </c>
      <c r="AG851" s="17"/>
      <c r="AH851" s="17">
        <v>0.12164267286397699</v>
      </c>
      <c r="AI851" s="17"/>
      <c r="AJ851" s="17">
        <v>0.18908720737104801</v>
      </c>
      <c r="AK851" s="17">
        <v>0.15518933703025001</v>
      </c>
      <c r="AL851" s="17">
        <v>7.9772797442271198E-2</v>
      </c>
      <c r="AM851" s="17">
        <v>3.3848324811967097E-2</v>
      </c>
      <c r="AN851" s="17">
        <v>0.64719897082933997</v>
      </c>
      <c r="AO851" s="17">
        <v>0.113540266559572</v>
      </c>
      <c r="AP851" s="17">
        <v>4.5924162076160902E-2</v>
      </c>
      <c r="AQ851" s="17">
        <v>0.16853152479460501</v>
      </c>
    </row>
    <row r="852" spans="2:43" x14ac:dyDescent="0.35">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row>
    <row r="853" spans="2:43" x14ac:dyDescent="0.35">
      <c r="B853" s="6" t="s">
        <v>356</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row>
    <row r="854" spans="2:43" x14ac:dyDescent="0.35">
      <c r="B854" s="24" t="s">
        <v>350</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row>
    <row r="855" spans="2:43" x14ac:dyDescent="0.35">
      <c r="B855" t="s">
        <v>355</v>
      </c>
      <c r="C855" s="17">
        <v>0.22786549670911799</v>
      </c>
      <c r="D855" s="17">
        <v>0.24553607501034</v>
      </c>
      <c r="E855" s="17">
        <v>0.20201683496519901</v>
      </c>
      <c r="F855" s="17"/>
      <c r="G855" s="17">
        <v>0.160365781783251</v>
      </c>
      <c r="H855" s="17">
        <v>0.24136712234931901</v>
      </c>
      <c r="I855" s="17">
        <v>0.21951979783075301</v>
      </c>
      <c r="J855" s="17">
        <v>0.25962276821108299</v>
      </c>
      <c r="K855" s="17">
        <v>0.26053497355463801</v>
      </c>
      <c r="L855" s="17">
        <v>0.21756870391840299</v>
      </c>
      <c r="M855" s="17"/>
      <c r="N855" s="17">
        <v>0.31132978201168998</v>
      </c>
      <c r="O855" s="17">
        <v>0.21198451961741299</v>
      </c>
      <c r="P855" s="17">
        <v>0.229246145968976</v>
      </c>
      <c r="Q855" s="17">
        <v>0.24215808872456199</v>
      </c>
      <c r="R855" s="17">
        <v>0.224144543126649</v>
      </c>
      <c r="S855" s="17"/>
      <c r="T855" s="17">
        <v>0.17209375936868301</v>
      </c>
      <c r="U855" s="17">
        <v>0.202241691921413</v>
      </c>
      <c r="V855" s="17">
        <v>0.255560994734161</v>
      </c>
      <c r="W855" s="17">
        <v>0.271860747128846</v>
      </c>
      <c r="X855" s="17"/>
      <c r="Y855" s="17">
        <v>0.22848083274519199</v>
      </c>
      <c r="Z855" s="17">
        <v>0.18060513551173901</v>
      </c>
      <c r="AA855" s="17">
        <v>0.224131479002565</v>
      </c>
      <c r="AB855" s="17">
        <v>0.39034338875493102</v>
      </c>
      <c r="AC855" s="17">
        <v>0.22051240540745501</v>
      </c>
      <c r="AD855" s="17">
        <v>0</v>
      </c>
      <c r="AE855" s="17"/>
      <c r="AF855" s="17" t="s">
        <v>63</v>
      </c>
      <c r="AG855" s="17"/>
      <c r="AH855" s="17">
        <v>0.22865707921635101</v>
      </c>
      <c r="AI855" s="17"/>
      <c r="AJ855" s="17">
        <v>0.24593347919867201</v>
      </c>
      <c r="AK855" s="17">
        <v>0.25099562384547802</v>
      </c>
      <c r="AL855" s="17">
        <v>0.26230518888737298</v>
      </c>
      <c r="AM855" s="17">
        <v>0.18413145517329599</v>
      </c>
      <c r="AN855" s="17">
        <v>0</v>
      </c>
      <c r="AO855" s="17">
        <v>0.25634676598574602</v>
      </c>
      <c r="AP855" s="17">
        <v>0.33241840930028699</v>
      </c>
      <c r="AQ855" s="17">
        <v>0</v>
      </c>
    </row>
    <row r="856" spans="2:43" x14ac:dyDescent="0.35">
      <c r="B856" t="s">
        <v>348</v>
      </c>
      <c r="C856" s="17">
        <v>0.64298976333225899</v>
      </c>
      <c r="D856" s="17">
        <v>0.64537386246865702</v>
      </c>
      <c r="E856" s="17">
        <v>0.645100587267742</v>
      </c>
      <c r="F856" s="17"/>
      <c r="G856" s="17">
        <v>0.839634218216748</v>
      </c>
      <c r="H856" s="17">
        <v>0.58636133065173202</v>
      </c>
      <c r="I856" s="17">
        <v>0.68688366770477804</v>
      </c>
      <c r="J856" s="17">
        <v>0.61896935249963503</v>
      </c>
      <c r="K856" s="17">
        <v>0.52296588244810305</v>
      </c>
      <c r="L856" s="17">
        <v>0.62618228337702597</v>
      </c>
      <c r="M856" s="17"/>
      <c r="N856" s="17">
        <v>0.541140930153996</v>
      </c>
      <c r="O856" s="17">
        <v>0.71449725792197705</v>
      </c>
      <c r="P856" s="17">
        <v>0.64229249140961997</v>
      </c>
      <c r="Q856" s="17">
        <v>0.58219330744334796</v>
      </c>
      <c r="R856" s="17">
        <v>0.60412673411444995</v>
      </c>
      <c r="S856" s="17"/>
      <c r="T856" s="17">
        <v>0.62430414961639902</v>
      </c>
      <c r="U856" s="17">
        <v>0.731683218770532</v>
      </c>
      <c r="V856" s="17">
        <v>0.56651737317397399</v>
      </c>
      <c r="W856" s="17">
        <v>0.65885189349245699</v>
      </c>
      <c r="X856" s="17"/>
      <c r="Y856" s="17">
        <v>0.67320438810709304</v>
      </c>
      <c r="Z856" s="17">
        <v>0.73755234446331797</v>
      </c>
      <c r="AA856" s="17">
        <v>0.61183694671774502</v>
      </c>
      <c r="AB856" s="17">
        <v>0.402712569276515</v>
      </c>
      <c r="AC856" s="17">
        <v>0.54134645194993403</v>
      </c>
      <c r="AD856" s="17">
        <v>1</v>
      </c>
      <c r="AE856" s="17"/>
      <c r="AF856" s="17" t="s">
        <v>63</v>
      </c>
      <c r="AG856" s="17"/>
      <c r="AH856" s="17">
        <v>0.64496236394879702</v>
      </c>
      <c r="AI856" s="17"/>
      <c r="AJ856" s="17">
        <v>0.584827534928682</v>
      </c>
      <c r="AK856" s="17">
        <v>0.67536139921857397</v>
      </c>
      <c r="AL856" s="17">
        <v>0.62814297207324499</v>
      </c>
      <c r="AM856" s="17">
        <v>0.62164580346672305</v>
      </c>
      <c r="AN856" s="17">
        <v>0.87501519238334002</v>
      </c>
      <c r="AO856" s="17">
        <v>0.49443321615501601</v>
      </c>
      <c r="AP856" s="17">
        <v>0.62205432960852203</v>
      </c>
      <c r="AQ856" s="17">
        <v>1</v>
      </c>
    </row>
    <row r="857" spans="2:43" x14ac:dyDescent="0.35">
      <c r="B857" t="s">
        <v>92</v>
      </c>
      <c r="C857" s="17">
        <v>0.12914473995862299</v>
      </c>
      <c r="D857" s="17">
        <v>0.10909006252100199</v>
      </c>
      <c r="E857" s="17">
        <v>0.15288257776705899</v>
      </c>
      <c r="F857" s="17"/>
      <c r="G857" s="17">
        <v>0</v>
      </c>
      <c r="H857" s="17">
        <v>0.172271546998949</v>
      </c>
      <c r="I857" s="17">
        <v>9.3596534464469E-2</v>
      </c>
      <c r="J857" s="17">
        <v>0.121407879289282</v>
      </c>
      <c r="K857" s="17">
        <v>0.216499143997259</v>
      </c>
      <c r="L857" s="17">
        <v>0.15624901270457101</v>
      </c>
      <c r="M857" s="17"/>
      <c r="N857" s="17">
        <v>0.14752928783431399</v>
      </c>
      <c r="O857" s="17">
        <v>7.3518222460609697E-2</v>
      </c>
      <c r="P857" s="17">
        <v>0.12846136262140401</v>
      </c>
      <c r="Q857" s="17">
        <v>0.17564860383209099</v>
      </c>
      <c r="R857" s="17">
        <v>0.171728722758901</v>
      </c>
      <c r="S857" s="17"/>
      <c r="T857" s="17">
        <v>0.203602091014918</v>
      </c>
      <c r="U857" s="17">
        <v>6.6075089308054905E-2</v>
      </c>
      <c r="V857" s="17">
        <v>0.17792163209186501</v>
      </c>
      <c r="W857" s="17">
        <v>6.9287359378697094E-2</v>
      </c>
      <c r="X857" s="17"/>
      <c r="Y857" s="17">
        <v>9.8314779147714706E-2</v>
      </c>
      <c r="Z857" s="17">
        <v>8.18425200249428E-2</v>
      </c>
      <c r="AA857" s="17">
        <v>0.16403157427969001</v>
      </c>
      <c r="AB857" s="17">
        <v>0.20694404196855401</v>
      </c>
      <c r="AC857" s="17">
        <v>0.23814114264260999</v>
      </c>
      <c r="AD857" s="17">
        <v>0</v>
      </c>
      <c r="AE857" s="17"/>
      <c r="AF857" s="17" t="s">
        <v>63</v>
      </c>
      <c r="AG857" s="17"/>
      <c r="AH857" s="17">
        <v>0.126380556834851</v>
      </c>
      <c r="AI857" s="17"/>
      <c r="AJ857" s="17">
        <v>0.16923898587264599</v>
      </c>
      <c r="AK857" s="17">
        <v>7.3642976935947693E-2</v>
      </c>
      <c r="AL857" s="17">
        <v>0.109551839039382</v>
      </c>
      <c r="AM857" s="17">
        <v>0.19422274135997999</v>
      </c>
      <c r="AN857" s="17">
        <v>0.12498480761666</v>
      </c>
      <c r="AO857" s="17">
        <v>0.249220017859238</v>
      </c>
      <c r="AP857" s="17">
        <v>4.5527261091190901E-2</v>
      </c>
      <c r="AQ857" s="17">
        <v>0</v>
      </c>
    </row>
    <row r="858" spans="2:43" x14ac:dyDescent="0.35">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row>
    <row r="859" spans="2:43" x14ac:dyDescent="0.35">
      <c r="B859" s="6" t="s">
        <v>358</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row>
    <row r="860" spans="2:43" x14ac:dyDescent="0.35">
      <c r="B860" s="24" t="s">
        <v>350</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row>
    <row r="861" spans="2:43" x14ac:dyDescent="0.35">
      <c r="B861" t="s">
        <v>357</v>
      </c>
      <c r="C861" s="17">
        <v>0.274881894944566</v>
      </c>
      <c r="D861" s="17">
        <v>0.34860870060918903</v>
      </c>
      <c r="E861" s="17">
        <v>0.19202330197533399</v>
      </c>
      <c r="F861" s="17"/>
      <c r="G861" s="17">
        <v>0.394710398535568</v>
      </c>
      <c r="H861" s="17">
        <v>0.21496981323039099</v>
      </c>
      <c r="I861" s="17">
        <v>0.26744566417724303</v>
      </c>
      <c r="J861" s="17">
        <v>0.32779851390221598</v>
      </c>
      <c r="K861" s="17">
        <v>0.31384647898782297</v>
      </c>
      <c r="L861" s="17">
        <v>0.20471570785887999</v>
      </c>
      <c r="M861" s="17"/>
      <c r="N861" s="17">
        <v>0.259220676386542</v>
      </c>
      <c r="O861" s="17">
        <v>0.29962910339349502</v>
      </c>
      <c r="P861" s="17">
        <v>0.38900287674186101</v>
      </c>
      <c r="Q861" s="17">
        <v>0.208578762503312</v>
      </c>
      <c r="R861" s="17">
        <v>0.31562527498633203</v>
      </c>
      <c r="S861" s="17"/>
      <c r="T861" s="17">
        <v>0.315522320380966</v>
      </c>
      <c r="U861" s="17">
        <v>0.21887407141107401</v>
      </c>
      <c r="V861" s="17">
        <v>0.357837159007242</v>
      </c>
      <c r="W861" s="17">
        <v>0.201562417927339</v>
      </c>
      <c r="X861" s="17"/>
      <c r="Y861" s="17">
        <v>0.27340594978180799</v>
      </c>
      <c r="Z861" s="17">
        <v>0.29615857769438098</v>
      </c>
      <c r="AA861" s="17">
        <v>0.20343812209231901</v>
      </c>
      <c r="AB861" s="17">
        <v>0.486267756248287</v>
      </c>
      <c r="AC861" s="17">
        <v>0.32418513224127199</v>
      </c>
      <c r="AD861" s="17">
        <v>0.16755028242747699</v>
      </c>
      <c r="AE861" s="17"/>
      <c r="AF861" s="17" t="s">
        <v>63</v>
      </c>
      <c r="AG861" s="17"/>
      <c r="AH861" s="17">
        <v>0.26383696378471799</v>
      </c>
      <c r="AI861" s="17"/>
      <c r="AJ861" s="17">
        <v>0.33417369132036401</v>
      </c>
      <c r="AK861" s="17">
        <v>0.26586924624513197</v>
      </c>
      <c r="AL861" s="17">
        <v>0.21412413857696699</v>
      </c>
      <c r="AM861" s="17">
        <v>0.26761910184752502</v>
      </c>
      <c r="AN861" s="17">
        <v>0.25527453470311201</v>
      </c>
      <c r="AO861" s="17">
        <v>0.36746524846177803</v>
      </c>
      <c r="AP861" s="17">
        <v>0.179646722565307</v>
      </c>
      <c r="AQ861" s="17">
        <v>0.21768818600426301</v>
      </c>
    </row>
    <row r="862" spans="2:43" x14ac:dyDescent="0.35">
      <c r="B862" t="s">
        <v>348</v>
      </c>
      <c r="C862" s="17">
        <v>0.65180032406615096</v>
      </c>
      <c r="D862" s="17">
        <v>0.56736176264401195</v>
      </c>
      <c r="E862" s="17">
        <v>0.74537847190450301</v>
      </c>
      <c r="F862" s="17"/>
      <c r="G862" s="17">
        <v>0.54890350900771001</v>
      </c>
      <c r="H862" s="17">
        <v>0.71620758356355696</v>
      </c>
      <c r="I862" s="17">
        <v>0.62222381807184801</v>
      </c>
      <c r="J862" s="17">
        <v>0.67220148609778396</v>
      </c>
      <c r="K862" s="17">
        <v>0.60020147677025704</v>
      </c>
      <c r="L862" s="17">
        <v>0.69020492764031405</v>
      </c>
      <c r="M862" s="17"/>
      <c r="N862" s="17">
        <v>0.59442632796382</v>
      </c>
      <c r="O862" s="17">
        <v>0.65842371635639396</v>
      </c>
      <c r="P862" s="17">
        <v>0.57266051618882097</v>
      </c>
      <c r="Q862" s="17">
        <v>0.70040901424924396</v>
      </c>
      <c r="R862" s="17">
        <v>0.57712204910380605</v>
      </c>
      <c r="S862" s="17"/>
      <c r="T862" s="17">
        <v>0.64870048814806802</v>
      </c>
      <c r="U862" s="17">
        <v>0.67015510928712296</v>
      </c>
      <c r="V862" s="17">
        <v>0.59279475169228102</v>
      </c>
      <c r="W862" s="17">
        <v>0.76282921549833504</v>
      </c>
      <c r="X862" s="17"/>
      <c r="Y862" s="17">
        <v>0.63752531467012996</v>
      </c>
      <c r="Z862" s="17">
        <v>0.66843402073702196</v>
      </c>
      <c r="AA862" s="17">
        <v>0.69808794700949495</v>
      </c>
      <c r="AB862" s="17">
        <v>0.513732243751712</v>
      </c>
      <c r="AC862" s="17">
        <v>0.61567915666033002</v>
      </c>
      <c r="AD862" s="17">
        <v>0.83244971757252295</v>
      </c>
      <c r="AE862" s="17"/>
      <c r="AF862" s="17" t="s">
        <v>63</v>
      </c>
      <c r="AG862" s="17"/>
      <c r="AH862" s="17">
        <v>0.67877786314740596</v>
      </c>
      <c r="AI862" s="17"/>
      <c r="AJ862" s="17">
        <v>0.61690448707686596</v>
      </c>
      <c r="AK862" s="17">
        <v>0.64038958677831403</v>
      </c>
      <c r="AL862" s="17">
        <v>0.74816581006451999</v>
      </c>
      <c r="AM862" s="17">
        <v>0.73238089815247498</v>
      </c>
      <c r="AN862" s="17">
        <v>0.74472546529688799</v>
      </c>
      <c r="AO862" s="17">
        <v>0.54408807074866805</v>
      </c>
      <c r="AP862" s="17">
        <v>0.63701697526677203</v>
      </c>
      <c r="AQ862" s="17">
        <v>0.50179027297225098</v>
      </c>
    </row>
    <row r="863" spans="2:43" x14ac:dyDescent="0.35">
      <c r="B863" t="s">
        <v>92</v>
      </c>
      <c r="C863" s="17">
        <v>7.3317780989282599E-2</v>
      </c>
      <c r="D863" s="17">
        <v>8.4029536746798597E-2</v>
      </c>
      <c r="E863" s="17">
        <v>6.2598226120163497E-2</v>
      </c>
      <c r="F863" s="17"/>
      <c r="G863" s="17">
        <v>5.6386092456722402E-2</v>
      </c>
      <c r="H863" s="17">
        <v>6.8822603206052199E-2</v>
      </c>
      <c r="I863" s="17">
        <v>0.110330517750909</v>
      </c>
      <c r="J863" s="17">
        <v>0</v>
      </c>
      <c r="K863" s="17">
        <v>8.59520442419206E-2</v>
      </c>
      <c r="L863" s="17">
        <v>0.105079364500806</v>
      </c>
      <c r="M863" s="17"/>
      <c r="N863" s="17">
        <v>0.146352995649638</v>
      </c>
      <c r="O863" s="17">
        <v>4.19471802501101E-2</v>
      </c>
      <c r="P863" s="17">
        <v>3.83366070693172E-2</v>
      </c>
      <c r="Q863" s="17">
        <v>9.1012223247443902E-2</v>
      </c>
      <c r="R863" s="17">
        <v>0.107252675909862</v>
      </c>
      <c r="S863" s="17"/>
      <c r="T863" s="17">
        <v>3.5777191470965697E-2</v>
      </c>
      <c r="U863" s="17">
        <v>0.110970819301803</v>
      </c>
      <c r="V863" s="17">
        <v>4.9368089300476398E-2</v>
      </c>
      <c r="W863" s="17">
        <v>3.5608366574325798E-2</v>
      </c>
      <c r="X863" s="17"/>
      <c r="Y863" s="17">
        <v>8.9068735548062494E-2</v>
      </c>
      <c r="Z863" s="17">
        <v>3.5407401568597098E-2</v>
      </c>
      <c r="AA863" s="17">
        <v>9.8473930898186096E-2</v>
      </c>
      <c r="AB863" s="17">
        <v>0</v>
      </c>
      <c r="AC863" s="17">
        <v>6.01357110983987E-2</v>
      </c>
      <c r="AD863" s="17">
        <v>0</v>
      </c>
      <c r="AE863" s="17"/>
      <c r="AF863" s="17" t="s">
        <v>63</v>
      </c>
      <c r="AG863" s="17"/>
      <c r="AH863" s="17">
        <v>5.7385173067876001E-2</v>
      </c>
      <c r="AI863" s="17"/>
      <c r="AJ863" s="17">
        <v>4.8921821602769699E-2</v>
      </c>
      <c r="AK863" s="17">
        <v>9.3741166976554102E-2</v>
      </c>
      <c r="AL863" s="17">
        <v>3.7710051358512603E-2</v>
      </c>
      <c r="AM863" s="17">
        <v>0</v>
      </c>
      <c r="AN863" s="17">
        <v>0</v>
      </c>
      <c r="AO863" s="17">
        <v>8.8446680789554297E-2</v>
      </c>
      <c r="AP863" s="17">
        <v>0.18333630216792099</v>
      </c>
      <c r="AQ863" s="17">
        <v>0.28052154102348598</v>
      </c>
    </row>
    <row r="864" spans="2:43" x14ac:dyDescent="0.35">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row>
    <row r="865" spans="2:43" x14ac:dyDescent="0.35">
      <c r="B865" s="6" t="s">
        <v>360</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row>
    <row r="866" spans="2:43" x14ac:dyDescent="0.35">
      <c r="B866" s="24" t="s">
        <v>350</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row>
    <row r="867" spans="2:43" x14ac:dyDescent="0.35">
      <c r="B867" t="s">
        <v>359</v>
      </c>
      <c r="C867" s="17">
        <v>0.34320128776498898</v>
      </c>
      <c r="D867" s="17">
        <v>0.37777739774350499</v>
      </c>
      <c r="E867" s="17">
        <v>0.30376741334198298</v>
      </c>
      <c r="F867" s="17"/>
      <c r="G867" s="17">
        <v>0.55388533395866202</v>
      </c>
      <c r="H867" s="17">
        <v>0.28387903891424499</v>
      </c>
      <c r="I867" s="17">
        <v>0.47154082548614901</v>
      </c>
      <c r="J867" s="17">
        <v>0.205706550149622</v>
      </c>
      <c r="K867" s="17">
        <v>0.38601583905814901</v>
      </c>
      <c r="L867" s="17">
        <v>0.32300832734139101</v>
      </c>
      <c r="M867" s="17"/>
      <c r="N867" s="17">
        <v>0.53250818097053199</v>
      </c>
      <c r="O867" s="17">
        <v>0.28729058978618999</v>
      </c>
      <c r="P867" s="17">
        <v>0.373862437753127</v>
      </c>
      <c r="Q867" s="17">
        <v>0.390052850380119</v>
      </c>
      <c r="R867" s="17">
        <v>0.32786067646420702</v>
      </c>
      <c r="S867" s="17"/>
      <c r="T867" s="17">
        <v>0.35247338204282502</v>
      </c>
      <c r="U867" s="17">
        <v>0.35448986943056299</v>
      </c>
      <c r="V867" s="17">
        <v>0.35959315317340101</v>
      </c>
      <c r="W867" s="17">
        <v>0.28710144858734798</v>
      </c>
      <c r="X867" s="17"/>
      <c r="Y867" s="17">
        <v>0.310598135991007</v>
      </c>
      <c r="Z867" s="17">
        <v>0.33577862949177401</v>
      </c>
      <c r="AA867" s="17">
        <v>0.377601302402641</v>
      </c>
      <c r="AB867" s="17">
        <v>0.358442913405629</v>
      </c>
      <c r="AC867" s="17">
        <v>0.46075521878257902</v>
      </c>
      <c r="AD867" s="17">
        <v>0.33045222528593399</v>
      </c>
      <c r="AE867" s="17"/>
      <c r="AF867" s="17" t="s">
        <v>63</v>
      </c>
      <c r="AG867" s="17"/>
      <c r="AH867" s="17">
        <v>0.32738598250175399</v>
      </c>
      <c r="AI867" s="17"/>
      <c r="AJ867" s="17">
        <v>0.46014528616172501</v>
      </c>
      <c r="AK867" s="17">
        <v>0.30630219872168601</v>
      </c>
      <c r="AL867" s="17">
        <v>0.27818276890187899</v>
      </c>
      <c r="AM867" s="17">
        <v>0.201151377194697</v>
      </c>
      <c r="AN867" s="17">
        <v>0.391931139151736</v>
      </c>
      <c r="AO867" s="17">
        <v>0.38552529082829601</v>
      </c>
      <c r="AP867" s="17">
        <v>0.44804059870052199</v>
      </c>
      <c r="AQ867" s="17">
        <v>0.35155041929459102</v>
      </c>
    </row>
    <row r="868" spans="2:43" x14ac:dyDescent="0.35">
      <c r="B868" t="s">
        <v>348</v>
      </c>
      <c r="C868" s="17">
        <v>0.54280844192311295</v>
      </c>
      <c r="D868" s="17">
        <v>0.53257121117434103</v>
      </c>
      <c r="E868" s="17">
        <v>0.55711769303769898</v>
      </c>
      <c r="F868" s="17"/>
      <c r="G868" s="17">
        <v>0.44611466604133798</v>
      </c>
      <c r="H868" s="17">
        <v>0.671973080859814</v>
      </c>
      <c r="I868" s="17">
        <v>0.431728415779426</v>
      </c>
      <c r="J868" s="17">
        <v>0.64798295057326905</v>
      </c>
      <c r="K868" s="17">
        <v>0.44958350022269999</v>
      </c>
      <c r="L868" s="17">
        <v>0.492482786533469</v>
      </c>
      <c r="M868" s="17"/>
      <c r="N868" s="17">
        <v>0.28817793449954698</v>
      </c>
      <c r="O868" s="17">
        <v>0.575761900704435</v>
      </c>
      <c r="P868" s="17">
        <v>0.51499778777504801</v>
      </c>
      <c r="Q868" s="17">
        <v>0.52558718847339703</v>
      </c>
      <c r="R868" s="17">
        <v>0.57077136385208005</v>
      </c>
      <c r="S868" s="17"/>
      <c r="T868" s="17">
        <v>0.50123144522131502</v>
      </c>
      <c r="U868" s="17">
        <v>0.55432238416681501</v>
      </c>
      <c r="V868" s="17">
        <v>0.53239221587819796</v>
      </c>
      <c r="W868" s="17">
        <v>0.60951274827191504</v>
      </c>
      <c r="X868" s="17"/>
      <c r="Y868" s="17">
        <v>0.59588347219889304</v>
      </c>
      <c r="Z868" s="17">
        <v>0.61246103760980397</v>
      </c>
      <c r="AA868" s="17">
        <v>0.466729423738942</v>
      </c>
      <c r="AB868" s="17">
        <v>0.582545286697295</v>
      </c>
      <c r="AC868" s="17">
        <v>0.40025157503465197</v>
      </c>
      <c r="AD868" s="17">
        <v>0.40840484642714697</v>
      </c>
      <c r="AE868" s="17"/>
      <c r="AF868" s="17" t="s">
        <v>63</v>
      </c>
      <c r="AG868" s="17"/>
      <c r="AH868" s="17">
        <v>0.562025353694102</v>
      </c>
      <c r="AI868" s="17"/>
      <c r="AJ868" s="17">
        <v>0.39373135661620801</v>
      </c>
      <c r="AK868" s="17">
        <v>0.60146201859785298</v>
      </c>
      <c r="AL868" s="17">
        <v>0.56766959204115097</v>
      </c>
      <c r="AM868" s="17">
        <v>0.67764286794774198</v>
      </c>
      <c r="AN868" s="17">
        <v>0.60806886084826395</v>
      </c>
      <c r="AO868" s="17">
        <v>0.52566111194536802</v>
      </c>
      <c r="AP868" s="17">
        <v>0.51063353163969005</v>
      </c>
      <c r="AQ868" s="17">
        <v>0.497364979412315</v>
      </c>
    </row>
    <row r="869" spans="2:43" x14ac:dyDescent="0.35">
      <c r="B869" t="s">
        <v>92</v>
      </c>
      <c r="C869" s="17">
        <v>0.113990270311898</v>
      </c>
      <c r="D869" s="17">
        <v>8.9651391082153697E-2</v>
      </c>
      <c r="E869" s="17">
        <v>0.13911489362031801</v>
      </c>
      <c r="F869" s="17"/>
      <c r="G869" s="17">
        <v>0</v>
      </c>
      <c r="H869" s="17">
        <v>4.4147880225940801E-2</v>
      </c>
      <c r="I869" s="17">
        <v>9.6730758734425298E-2</v>
      </c>
      <c r="J869" s="17">
        <v>0.14631049927710901</v>
      </c>
      <c r="K869" s="17">
        <v>0.16440066071915199</v>
      </c>
      <c r="L869" s="17">
        <v>0.18450888612514099</v>
      </c>
      <c r="M869" s="17"/>
      <c r="N869" s="17">
        <v>0.179313884529921</v>
      </c>
      <c r="O869" s="17">
        <v>0.13694750950937501</v>
      </c>
      <c r="P869" s="17">
        <v>0.11113977447182501</v>
      </c>
      <c r="Q869" s="17">
        <v>8.4359961146483406E-2</v>
      </c>
      <c r="R869" s="17">
        <v>0.101367959683713</v>
      </c>
      <c r="S869" s="17"/>
      <c r="T869" s="17">
        <v>0.14629517273586001</v>
      </c>
      <c r="U869" s="17">
        <v>9.11877464026222E-2</v>
      </c>
      <c r="V869" s="17">
        <v>0.108014630948401</v>
      </c>
      <c r="W869" s="17">
        <v>0.103385803140737</v>
      </c>
      <c r="X869" s="17"/>
      <c r="Y869" s="17">
        <v>9.3518391810099993E-2</v>
      </c>
      <c r="Z869" s="17">
        <v>5.1760332898422003E-2</v>
      </c>
      <c r="AA869" s="17">
        <v>0.155669273858417</v>
      </c>
      <c r="AB869" s="17">
        <v>5.9011799897076403E-2</v>
      </c>
      <c r="AC869" s="17">
        <v>0.138993206182769</v>
      </c>
      <c r="AD869" s="17">
        <v>0.26114292828691898</v>
      </c>
      <c r="AE869" s="17"/>
      <c r="AF869" s="17" t="s">
        <v>63</v>
      </c>
      <c r="AG869" s="17"/>
      <c r="AH869" s="17">
        <v>0.11058866380414401</v>
      </c>
      <c r="AI869" s="17"/>
      <c r="AJ869" s="17">
        <v>0.14612335722206701</v>
      </c>
      <c r="AK869" s="17">
        <v>9.2235782680461495E-2</v>
      </c>
      <c r="AL869" s="17">
        <v>0.15414763905696999</v>
      </c>
      <c r="AM869" s="17">
        <v>0.12120575485756099</v>
      </c>
      <c r="AN869" s="17">
        <v>0</v>
      </c>
      <c r="AO869" s="17">
        <v>8.8813597226336402E-2</v>
      </c>
      <c r="AP869" s="17">
        <v>4.1325869659787802E-2</v>
      </c>
      <c r="AQ869" s="17">
        <v>0.15108460129309401</v>
      </c>
    </row>
    <row r="870" spans="2:43" x14ac:dyDescent="0.35">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row>
    <row r="871" spans="2:43" x14ac:dyDescent="0.35">
      <c r="B871" s="6" t="s">
        <v>362</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row>
    <row r="872" spans="2:43" x14ac:dyDescent="0.35">
      <c r="B872" s="24" t="s">
        <v>350</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row>
    <row r="873" spans="2:43" x14ac:dyDescent="0.35">
      <c r="B873" t="s">
        <v>361</v>
      </c>
      <c r="C873" s="17">
        <v>0.41464560483405699</v>
      </c>
      <c r="D873" s="17">
        <v>0.45417338502754301</v>
      </c>
      <c r="E873" s="17">
        <v>0.37367805256477998</v>
      </c>
      <c r="F873" s="17"/>
      <c r="G873" s="17">
        <v>0.449945667930856</v>
      </c>
      <c r="H873" s="17">
        <v>0.389667150111913</v>
      </c>
      <c r="I873" s="17">
        <v>0.355262139816857</v>
      </c>
      <c r="J873" s="17">
        <v>0.36353321813584599</v>
      </c>
      <c r="K873" s="17">
        <v>0.35170207271637999</v>
      </c>
      <c r="L873" s="17">
        <v>0.514314996054829</v>
      </c>
      <c r="M873" s="17"/>
      <c r="N873" s="17">
        <v>0.38271633988100201</v>
      </c>
      <c r="O873" s="17">
        <v>0.33970043944038603</v>
      </c>
      <c r="P873" s="17">
        <v>0.49809501921303101</v>
      </c>
      <c r="Q873" s="17">
        <v>0.40141500166178401</v>
      </c>
      <c r="R873" s="17">
        <v>0.52298617687508897</v>
      </c>
      <c r="S873" s="17"/>
      <c r="T873" s="17">
        <v>0.44151324640614997</v>
      </c>
      <c r="U873" s="17">
        <v>0.38571072483143298</v>
      </c>
      <c r="V873" s="17">
        <v>0.41916492098866498</v>
      </c>
      <c r="W873" s="17">
        <v>0.49357174426280997</v>
      </c>
      <c r="X873" s="17"/>
      <c r="Y873" s="17">
        <v>0.440155905670575</v>
      </c>
      <c r="Z873" s="17">
        <v>0.259899331202818</v>
      </c>
      <c r="AA873" s="17">
        <v>0.46200065504726301</v>
      </c>
      <c r="AB873" s="17">
        <v>0.454508582637629</v>
      </c>
      <c r="AC873" s="17">
        <v>0.27496736991116699</v>
      </c>
      <c r="AD873" s="17">
        <v>0.44274229609528898</v>
      </c>
      <c r="AE873" s="17"/>
      <c r="AF873" s="17" t="s">
        <v>63</v>
      </c>
      <c r="AG873" s="17"/>
      <c r="AH873" s="17">
        <v>0.40114660712939498</v>
      </c>
      <c r="AI873" s="17"/>
      <c r="AJ873" s="17">
        <v>0.48941480292129602</v>
      </c>
      <c r="AK873" s="17">
        <v>0.49223879932277398</v>
      </c>
      <c r="AL873" s="17">
        <v>0.35526100876500999</v>
      </c>
      <c r="AM873" s="17">
        <v>0.39710280888201799</v>
      </c>
      <c r="AN873" s="17">
        <v>0.51921543159069194</v>
      </c>
      <c r="AO873" s="17">
        <v>0.33312770499813099</v>
      </c>
      <c r="AP873" s="17">
        <v>0.27303757957566999</v>
      </c>
      <c r="AQ873" s="17">
        <v>0.23837197658999401</v>
      </c>
    </row>
    <row r="874" spans="2:43" x14ac:dyDescent="0.35">
      <c r="B874" t="s">
        <v>348</v>
      </c>
      <c r="C874" s="17">
        <v>0.45925371238298301</v>
      </c>
      <c r="D874" s="17">
        <v>0.396555017962682</v>
      </c>
      <c r="E874" s="17">
        <v>0.52423616341630397</v>
      </c>
      <c r="F874" s="17"/>
      <c r="G874" s="17">
        <v>0.466714801349497</v>
      </c>
      <c r="H874" s="17">
        <v>0.51227734486019805</v>
      </c>
      <c r="I874" s="17">
        <v>0.49177157426080298</v>
      </c>
      <c r="J874" s="17">
        <v>0.59927656221990899</v>
      </c>
      <c r="K874" s="17">
        <v>0.49621223132151798</v>
      </c>
      <c r="L874" s="17">
        <v>0.32099981082771201</v>
      </c>
      <c r="M874" s="17"/>
      <c r="N874" s="17">
        <v>0.53596072081506196</v>
      </c>
      <c r="O874" s="17">
        <v>0.52434918149591703</v>
      </c>
      <c r="P874" s="17">
        <v>0.44095014294372598</v>
      </c>
      <c r="Q874" s="17">
        <v>0.44029087231687603</v>
      </c>
      <c r="R874" s="17">
        <v>0.35391475704643699</v>
      </c>
      <c r="S874" s="17"/>
      <c r="T874" s="17">
        <v>0.45567577581784102</v>
      </c>
      <c r="U874" s="17">
        <v>0.45789759186717399</v>
      </c>
      <c r="V874" s="17">
        <v>0.47518595981446099</v>
      </c>
      <c r="W874" s="17">
        <v>0.47277909059040502</v>
      </c>
      <c r="X874" s="17"/>
      <c r="Y874" s="17">
        <v>0.456673093278475</v>
      </c>
      <c r="Z874" s="17">
        <v>0.62521846388555102</v>
      </c>
      <c r="AA874" s="17">
        <v>0.385508011382378</v>
      </c>
      <c r="AB874" s="17">
        <v>0.48361978264894301</v>
      </c>
      <c r="AC874" s="17">
        <v>0.64369681364331999</v>
      </c>
      <c r="AD874" s="17">
        <v>0.29725131309444702</v>
      </c>
      <c r="AE874" s="17"/>
      <c r="AF874" s="17" t="s">
        <v>63</v>
      </c>
      <c r="AG874" s="17"/>
      <c r="AH874" s="17">
        <v>0.47340730976735601</v>
      </c>
      <c r="AI874" s="17"/>
      <c r="AJ874" s="17">
        <v>0.44893835182144198</v>
      </c>
      <c r="AK874" s="17">
        <v>0.38991504900700402</v>
      </c>
      <c r="AL874" s="17">
        <v>0.57643386259573703</v>
      </c>
      <c r="AM874" s="17">
        <v>0.41566321411028501</v>
      </c>
      <c r="AN874" s="17">
        <v>0.480784568409308</v>
      </c>
      <c r="AO874" s="17">
        <v>0.37217498272503802</v>
      </c>
      <c r="AP874" s="17">
        <v>0.40111405786769899</v>
      </c>
      <c r="AQ874" s="17">
        <v>0.76162802341000602</v>
      </c>
    </row>
    <row r="875" spans="2:43" x14ac:dyDescent="0.35">
      <c r="B875" t="s">
        <v>92</v>
      </c>
      <c r="C875" s="17">
        <v>0.12610068278295999</v>
      </c>
      <c r="D875" s="17">
        <v>0.14927159700977499</v>
      </c>
      <c r="E875" s="17">
        <v>0.10208578401891601</v>
      </c>
      <c r="F875" s="17"/>
      <c r="G875" s="17">
        <v>8.3339530719646004E-2</v>
      </c>
      <c r="H875" s="17">
        <v>9.8055505027888804E-2</v>
      </c>
      <c r="I875" s="17">
        <v>0.15296628592233999</v>
      </c>
      <c r="J875" s="17">
        <v>3.7190219644245202E-2</v>
      </c>
      <c r="K875" s="17">
        <v>0.152085695962102</v>
      </c>
      <c r="L875" s="17">
        <v>0.16468519311745899</v>
      </c>
      <c r="M875" s="17"/>
      <c r="N875" s="17">
        <v>8.1322939303936095E-2</v>
      </c>
      <c r="O875" s="17">
        <v>0.135950379063696</v>
      </c>
      <c r="P875" s="17">
        <v>6.0954837843243001E-2</v>
      </c>
      <c r="Q875" s="17">
        <v>0.15829412602133999</v>
      </c>
      <c r="R875" s="17">
        <v>0.123099066078474</v>
      </c>
      <c r="S875" s="17"/>
      <c r="T875" s="17">
        <v>0.10281097777600801</v>
      </c>
      <c r="U875" s="17">
        <v>0.156391683301393</v>
      </c>
      <c r="V875" s="17">
        <v>0.105649119196874</v>
      </c>
      <c r="W875" s="17">
        <v>3.3649165146784198E-2</v>
      </c>
      <c r="X875" s="17"/>
      <c r="Y875" s="17">
        <v>0.10317100105095001</v>
      </c>
      <c r="Z875" s="17">
        <v>0.11488220491163099</v>
      </c>
      <c r="AA875" s="17">
        <v>0.15249133357035899</v>
      </c>
      <c r="AB875" s="17">
        <v>6.1871634713427298E-2</v>
      </c>
      <c r="AC875" s="17">
        <v>8.1335816445513298E-2</v>
      </c>
      <c r="AD875" s="17">
        <v>0.260006390810264</v>
      </c>
      <c r="AE875" s="17"/>
      <c r="AF875" s="17" t="s">
        <v>63</v>
      </c>
      <c r="AG875" s="17"/>
      <c r="AH875" s="17">
        <v>0.12544608310324801</v>
      </c>
      <c r="AI875" s="17"/>
      <c r="AJ875" s="17">
        <v>6.1646845257262203E-2</v>
      </c>
      <c r="AK875" s="17">
        <v>0.117846151670222</v>
      </c>
      <c r="AL875" s="17">
        <v>6.8305128639253407E-2</v>
      </c>
      <c r="AM875" s="17">
        <v>0.187233977007698</v>
      </c>
      <c r="AN875" s="17">
        <v>0</v>
      </c>
      <c r="AO875" s="17">
        <v>0.29469731227683099</v>
      </c>
      <c r="AP875" s="17">
        <v>0.32584836255663102</v>
      </c>
      <c r="AQ875" s="17">
        <v>0</v>
      </c>
    </row>
    <row r="876" spans="2:43" x14ac:dyDescent="0.35">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row>
    <row r="877" spans="2:43" x14ac:dyDescent="0.35">
      <c r="B877" s="6" t="s">
        <v>364</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row>
    <row r="878" spans="2:43" x14ac:dyDescent="0.35">
      <c r="B878" s="24" t="s">
        <v>350</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row>
    <row r="879" spans="2:43" x14ac:dyDescent="0.35">
      <c r="B879" t="s">
        <v>363</v>
      </c>
      <c r="C879" s="17">
        <v>0.62889858246779895</v>
      </c>
      <c r="D879" s="17">
        <v>0.73817056738662201</v>
      </c>
      <c r="E879" s="17">
        <v>0.51757890433270104</v>
      </c>
      <c r="F879" s="17"/>
      <c r="G879" s="17">
        <v>0.62934237165496398</v>
      </c>
      <c r="H879" s="17">
        <v>0.642696418757148</v>
      </c>
      <c r="I879" s="17">
        <v>0.73245870473149799</v>
      </c>
      <c r="J879" s="17">
        <v>0.59101277365581795</v>
      </c>
      <c r="K879" s="17">
        <v>0.69008159644758804</v>
      </c>
      <c r="L879" s="17">
        <v>0.52978707501954403</v>
      </c>
      <c r="M879" s="17"/>
      <c r="N879" s="17">
        <v>0.73133495441757601</v>
      </c>
      <c r="O879" s="17">
        <v>0.57957666840355104</v>
      </c>
      <c r="P879" s="17">
        <v>0.63176398490442198</v>
      </c>
      <c r="Q879" s="17">
        <v>0.60991162819047895</v>
      </c>
      <c r="R879" s="17">
        <v>0.70082731995746494</v>
      </c>
      <c r="S879" s="17"/>
      <c r="T879" s="17">
        <v>0.70965161156920298</v>
      </c>
      <c r="U879" s="17">
        <v>0.60611332524471595</v>
      </c>
      <c r="V879" s="17">
        <v>0.6211119090642</v>
      </c>
      <c r="W879" s="17">
        <v>0.67034061414049595</v>
      </c>
      <c r="X879" s="17"/>
      <c r="Y879" s="17">
        <v>0.63893943554966304</v>
      </c>
      <c r="Z879" s="17">
        <v>0.76956419037301704</v>
      </c>
      <c r="AA879" s="17">
        <v>0.56472711635762696</v>
      </c>
      <c r="AB879" s="17">
        <v>0.30612060701245603</v>
      </c>
      <c r="AC879" s="17">
        <v>0.648617588709826</v>
      </c>
      <c r="AD879" s="17">
        <v>0.79684387481387997</v>
      </c>
      <c r="AE879" s="17"/>
      <c r="AF879" s="17" t="s">
        <v>63</v>
      </c>
      <c r="AG879" s="17"/>
      <c r="AH879" s="17">
        <v>0.61939329148704503</v>
      </c>
      <c r="AI879" s="17"/>
      <c r="AJ879" s="17">
        <v>0.62721906236717395</v>
      </c>
      <c r="AK879" s="17">
        <v>0.58706430357519801</v>
      </c>
      <c r="AL879" s="17">
        <v>0.48245078093948601</v>
      </c>
      <c r="AM879" s="17">
        <v>0.59648742728579296</v>
      </c>
      <c r="AN879" s="17">
        <v>0.56139137179439502</v>
      </c>
      <c r="AO879" s="17">
        <v>0.84231185158760602</v>
      </c>
      <c r="AP879" s="17">
        <v>0.73118778562937403</v>
      </c>
      <c r="AQ879" s="17">
        <v>0.79065495483034698</v>
      </c>
    </row>
    <row r="880" spans="2:43" x14ac:dyDescent="0.35">
      <c r="B880" t="s">
        <v>348</v>
      </c>
      <c r="C880" s="17">
        <v>0.26226679885044102</v>
      </c>
      <c r="D880" s="17">
        <v>0.18893129596727201</v>
      </c>
      <c r="E880" s="17">
        <v>0.33697656625234901</v>
      </c>
      <c r="F880" s="17"/>
      <c r="G880" s="17">
        <v>0.32081803643143503</v>
      </c>
      <c r="H880" s="17">
        <v>0.301379859998469</v>
      </c>
      <c r="I880" s="17">
        <v>0.234459572666669</v>
      </c>
      <c r="J880" s="17">
        <v>0.217298568811647</v>
      </c>
      <c r="K880" s="17">
        <v>0.20227842381185501</v>
      </c>
      <c r="L880" s="17">
        <v>0.29199092000494398</v>
      </c>
      <c r="M880" s="17"/>
      <c r="N880" s="17">
        <v>0.15315105242112501</v>
      </c>
      <c r="O880" s="17">
        <v>0.31946524549577598</v>
      </c>
      <c r="P880" s="17">
        <v>0.25813967482269901</v>
      </c>
      <c r="Q880" s="17">
        <v>0.26086811107158298</v>
      </c>
      <c r="R880" s="17">
        <v>0.20982064842322501</v>
      </c>
      <c r="S880" s="17"/>
      <c r="T880" s="17">
        <v>0.16177693062133999</v>
      </c>
      <c r="U880" s="17">
        <v>0.302481040845824</v>
      </c>
      <c r="V880" s="17">
        <v>0.27839141710833198</v>
      </c>
      <c r="W880" s="17">
        <v>0.24026141245004101</v>
      </c>
      <c r="X880" s="17"/>
      <c r="Y880" s="17">
        <v>0.29137718461262502</v>
      </c>
      <c r="Z880" s="17">
        <v>0.146131487039805</v>
      </c>
      <c r="AA880" s="17">
        <v>0.219357331319502</v>
      </c>
      <c r="AB880" s="17">
        <v>0.54718517844559</v>
      </c>
      <c r="AC880" s="17">
        <v>0.24077384676567801</v>
      </c>
      <c r="AD880" s="17">
        <v>0.11481846014793901</v>
      </c>
      <c r="AE880" s="17"/>
      <c r="AF880" s="17" t="s">
        <v>63</v>
      </c>
      <c r="AG880" s="17"/>
      <c r="AH880" s="17">
        <v>0.27423148183405199</v>
      </c>
      <c r="AI880" s="17"/>
      <c r="AJ880" s="17">
        <v>0.30960755942394402</v>
      </c>
      <c r="AK880" s="17">
        <v>0.30698663472009102</v>
      </c>
      <c r="AL880" s="17">
        <v>0.34808834018159102</v>
      </c>
      <c r="AM880" s="17">
        <v>0.23230474938699</v>
      </c>
      <c r="AN880" s="17">
        <v>0.33261284102682998</v>
      </c>
      <c r="AO880" s="17">
        <v>0.15768814841239401</v>
      </c>
      <c r="AP880" s="17">
        <v>0.19711953755052899</v>
      </c>
      <c r="AQ880" s="17">
        <v>0</v>
      </c>
    </row>
    <row r="881" spans="2:43" x14ac:dyDescent="0.35">
      <c r="B881" t="s">
        <v>92</v>
      </c>
      <c r="C881" s="17">
        <v>0.108834618681759</v>
      </c>
      <c r="D881" s="17">
        <v>7.2898136646105893E-2</v>
      </c>
      <c r="E881" s="17">
        <v>0.14544452941495001</v>
      </c>
      <c r="F881" s="17"/>
      <c r="G881" s="17">
        <v>4.9839591913600802E-2</v>
      </c>
      <c r="H881" s="17">
        <v>5.5923721244382503E-2</v>
      </c>
      <c r="I881" s="17">
        <v>3.3081722601832897E-2</v>
      </c>
      <c r="J881" s="17">
        <v>0.191688657532535</v>
      </c>
      <c r="K881" s="17">
        <v>0.107639979740556</v>
      </c>
      <c r="L881" s="17">
        <v>0.17822200497551199</v>
      </c>
      <c r="M881" s="17"/>
      <c r="N881" s="17">
        <v>0.115513993161299</v>
      </c>
      <c r="O881" s="17">
        <v>0.100958086100672</v>
      </c>
      <c r="P881" s="17">
        <v>0.110096340272879</v>
      </c>
      <c r="Q881" s="17">
        <v>0.12922026073793699</v>
      </c>
      <c r="R881" s="17">
        <v>8.9352031619310296E-2</v>
      </c>
      <c r="S881" s="17"/>
      <c r="T881" s="17">
        <v>0.128571457809457</v>
      </c>
      <c r="U881" s="17">
        <v>9.1405633909460299E-2</v>
      </c>
      <c r="V881" s="17">
        <v>0.10049667382746801</v>
      </c>
      <c r="W881" s="17">
        <v>8.9397973409463594E-2</v>
      </c>
      <c r="X881" s="17"/>
      <c r="Y881" s="17">
        <v>6.9683379837712306E-2</v>
      </c>
      <c r="Z881" s="17">
        <v>8.4304322587177793E-2</v>
      </c>
      <c r="AA881" s="17">
        <v>0.21591555232287099</v>
      </c>
      <c r="AB881" s="17">
        <v>0.146694214541954</v>
      </c>
      <c r="AC881" s="17">
        <v>0.11060856452449699</v>
      </c>
      <c r="AD881" s="17">
        <v>8.8337665038180704E-2</v>
      </c>
      <c r="AE881" s="17"/>
      <c r="AF881" s="17" t="s">
        <v>63</v>
      </c>
      <c r="AG881" s="17"/>
      <c r="AH881" s="17">
        <v>0.10637522667890301</v>
      </c>
      <c r="AI881" s="17"/>
      <c r="AJ881" s="17">
        <v>6.3173378208881498E-2</v>
      </c>
      <c r="AK881" s="17">
        <v>0.105949061704711</v>
      </c>
      <c r="AL881" s="17">
        <v>0.169460878878923</v>
      </c>
      <c r="AM881" s="17">
        <v>0.17120782332721701</v>
      </c>
      <c r="AN881" s="17">
        <v>0.105995787178775</v>
      </c>
      <c r="AO881" s="17">
        <v>0</v>
      </c>
      <c r="AP881" s="17">
        <v>7.1692676820097306E-2</v>
      </c>
      <c r="AQ881" s="17">
        <v>0.20934504516965299</v>
      </c>
    </row>
    <row r="882" spans="2:43" x14ac:dyDescent="0.35">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row>
    <row r="883" spans="2:43" x14ac:dyDescent="0.35">
      <c r="B883" s="6" t="s">
        <v>366</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row>
    <row r="884" spans="2:43" x14ac:dyDescent="0.35">
      <c r="B884" s="24" t="s">
        <v>350</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row>
    <row r="885" spans="2:43" x14ac:dyDescent="0.35">
      <c r="B885" t="s">
        <v>365</v>
      </c>
      <c r="C885" s="17">
        <v>0.60343665794166601</v>
      </c>
      <c r="D885" s="17">
        <v>0.66417822318655095</v>
      </c>
      <c r="E885" s="17">
        <v>0.53777665377869499</v>
      </c>
      <c r="F885" s="17"/>
      <c r="G885" s="17">
        <v>0.67997939549590702</v>
      </c>
      <c r="H885" s="17">
        <v>0.70117732142876998</v>
      </c>
      <c r="I885" s="17">
        <v>0.76232736950952995</v>
      </c>
      <c r="J885" s="17">
        <v>0.39856894211282101</v>
      </c>
      <c r="K885" s="17">
        <v>0.61097552447708603</v>
      </c>
      <c r="L885" s="17">
        <v>0.542508852440856</v>
      </c>
      <c r="M885" s="17"/>
      <c r="N885" s="17">
        <v>0.65376493701410598</v>
      </c>
      <c r="O885" s="17">
        <v>0.63862334254366104</v>
      </c>
      <c r="P885" s="17">
        <v>0.54877178751049005</v>
      </c>
      <c r="Q885" s="17">
        <v>0.57864136284327095</v>
      </c>
      <c r="R885" s="17">
        <v>0.60506965035480398</v>
      </c>
      <c r="S885" s="17"/>
      <c r="T885" s="17">
        <v>0.54211829230625097</v>
      </c>
      <c r="U885" s="17">
        <v>0.60484485147491296</v>
      </c>
      <c r="V885" s="17">
        <v>0.74200101659918705</v>
      </c>
      <c r="W885" s="17">
        <v>0.51218218230331802</v>
      </c>
      <c r="X885" s="17"/>
      <c r="Y885" s="17">
        <v>0.65731065012024503</v>
      </c>
      <c r="Z885" s="17">
        <v>0.61202150103736397</v>
      </c>
      <c r="AA885" s="17">
        <v>0.51507604736357704</v>
      </c>
      <c r="AB885" s="17">
        <v>0.62696268787881604</v>
      </c>
      <c r="AC885" s="17">
        <v>0.62977116724150495</v>
      </c>
      <c r="AD885" s="17">
        <v>0.56712352009295597</v>
      </c>
      <c r="AE885" s="17"/>
      <c r="AF885" s="17" t="s">
        <v>63</v>
      </c>
      <c r="AG885" s="17"/>
      <c r="AH885" s="17">
        <v>0.60947781672142298</v>
      </c>
      <c r="AI885" s="17"/>
      <c r="AJ885" s="17">
        <v>0.49551655977936199</v>
      </c>
      <c r="AK885" s="17">
        <v>0.62671357892408897</v>
      </c>
      <c r="AL885" s="17">
        <v>0.64832648614061805</v>
      </c>
      <c r="AM885" s="17">
        <v>0.67883685356501799</v>
      </c>
      <c r="AN885" s="17">
        <v>0.763085744564308</v>
      </c>
      <c r="AO885" s="17">
        <v>0.43399683989022497</v>
      </c>
      <c r="AP885" s="17">
        <v>0.73656645481768401</v>
      </c>
      <c r="AQ885" s="17">
        <v>0.57514958490953305</v>
      </c>
    </row>
    <row r="886" spans="2:43" x14ac:dyDescent="0.35">
      <c r="B886" t="s">
        <v>348</v>
      </c>
      <c r="C886" s="17">
        <v>0.29799655136226499</v>
      </c>
      <c r="D886" s="17">
        <v>0.22288919775510599</v>
      </c>
      <c r="E886" s="17">
        <v>0.37918558774342798</v>
      </c>
      <c r="F886" s="17"/>
      <c r="G886" s="17">
        <v>0.19495623315375599</v>
      </c>
      <c r="H886" s="17">
        <v>0.29882267857123002</v>
      </c>
      <c r="I886" s="17">
        <v>0.111062652592472</v>
      </c>
      <c r="J886" s="17">
        <v>0.44943068132522901</v>
      </c>
      <c r="K886" s="17">
        <v>0.32487168367855601</v>
      </c>
      <c r="L886" s="17">
        <v>0.33899642066657198</v>
      </c>
      <c r="M886" s="17"/>
      <c r="N886" s="17">
        <v>0.106416483798394</v>
      </c>
      <c r="O886" s="17">
        <v>0.26872693262928998</v>
      </c>
      <c r="P886" s="17">
        <v>0.32510933992691499</v>
      </c>
      <c r="Q886" s="17">
        <v>0.31292508847772998</v>
      </c>
      <c r="R886" s="17">
        <v>0.39493034964519602</v>
      </c>
      <c r="S886" s="17"/>
      <c r="T886" s="17">
        <v>0.247955543211372</v>
      </c>
      <c r="U886" s="17">
        <v>0.34907344074652502</v>
      </c>
      <c r="V886" s="17">
        <v>0.19108499740962401</v>
      </c>
      <c r="W886" s="17">
        <v>0.41218677543330001</v>
      </c>
      <c r="X886" s="17"/>
      <c r="Y886" s="17">
        <v>0.29504922760241997</v>
      </c>
      <c r="Z886" s="17">
        <v>0.28716889904188098</v>
      </c>
      <c r="AA886" s="17">
        <v>0.358207710785444</v>
      </c>
      <c r="AB886" s="17">
        <v>0.24171147290190401</v>
      </c>
      <c r="AC886" s="17">
        <v>0.16695905844280101</v>
      </c>
      <c r="AD886" s="17">
        <v>0</v>
      </c>
      <c r="AE886" s="17"/>
      <c r="AF886" s="17" t="s">
        <v>63</v>
      </c>
      <c r="AG886" s="17"/>
      <c r="AH886" s="17">
        <v>0.30464375210744798</v>
      </c>
      <c r="AI886" s="17"/>
      <c r="AJ886" s="17">
        <v>0.41687018992170299</v>
      </c>
      <c r="AK886" s="17">
        <v>0.245720090744559</v>
      </c>
      <c r="AL886" s="17">
        <v>0.29459711230107399</v>
      </c>
      <c r="AM886" s="17">
        <v>0.23475825974058401</v>
      </c>
      <c r="AN886" s="17">
        <v>0.153407933554082</v>
      </c>
      <c r="AO886" s="17">
        <v>0.388180566202947</v>
      </c>
      <c r="AP886" s="17">
        <v>8.6796718740356701E-2</v>
      </c>
      <c r="AQ886" s="17">
        <v>0.424850415090467</v>
      </c>
    </row>
    <row r="887" spans="2:43" x14ac:dyDescent="0.35">
      <c r="B887" t="s">
        <v>92</v>
      </c>
      <c r="C887" s="17">
        <v>9.8566790696069204E-2</v>
      </c>
      <c r="D887" s="17">
        <v>0.112932579058343</v>
      </c>
      <c r="E887" s="17">
        <v>8.30377584778767E-2</v>
      </c>
      <c r="F887" s="17"/>
      <c r="G887" s="17">
        <v>0.12506437135033699</v>
      </c>
      <c r="H887" s="17">
        <v>0</v>
      </c>
      <c r="I887" s="17">
        <v>0.12660997789799799</v>
      </c>
      <c r="J887" s="17">
        <v>0.15200037656195001</v>
      </c>
      <c r="K887" s="17">
        <v>6.4152791844358001E-2</v>
      </c>
      <c r="L887" s="17">
        <v>0.118494726892572</v>
      </c>
      <c r="M887" s="17"/>
      <c r="N887" s="17">
        <v>0.23981857918749999</v>
      </c>
      <c r="O887" s="17">
        <v>9.2649724827048599E-2</v>
      </c>
      <c r="P887" s="17">
        <v>0.12611887256259499</v>
      </c>
      <c r="Q887" s="17">
        <v>0.108433548678999</v>
      </c>
      <c r="R887" s="17">
        <v>0</v>
      </c>
      <c r="S887" s="17"/>
      <c r="T887" s="17">
        <v>0.209926164482377</v>
      </c>
      <c r="U887" s="17">
        <v>4.6081707778562603E-2</v>
      </c>
      <c r="V887" s="17">
        <v>6.6913985991189806E-2</v>
      </c>
      <c r="W887" s="17">
        <v>7.5631042263381798E-2</v>
      </c>
      <c r="X887" s="17"/>
      <c r="Y887" s="17">
        <v>4.7640122277334503E-2</v>
      </c>
      <c r="Z887" s="17">
        <v>0.100809599920755</v>
      </c>
      <c r="AA887" s="17">
        <v>0.12671624185097899</v>
      </c>
      <c r="AB887" s="17">
        <v>0.13132583921928001</v>
      </c>
      <c r="AC887" s="17">
        <v>0.20326977431569301</v>
      </c>
      <c r="AD887" s="17">
        <v>0.43287647990704398</v>
      </c>
      <c r="AE887" s="17"/>
      <c r="AF887" s="17" t="s">
        <v>63</v>
      </c>
      <c r="AG887" s="17"/>
      <c r="AH887" s="17">
        <v>8.5878431171129296E-2</v>
      </c>
      <c r="AI887" s="17"/>
      <c r="AJ887" s="17">
        <v>8.7613250298934506E-2</v>
      </c>
      <c r="AK887" s="17">
        <v>0.12756633033135201</v>
      </c>
      <c r="AL887" s="17">
        <v>5.7076401558307899E-2</v>
      </c>
      <c r="AM887" s="17">
        <v>8.6404886694398206E-2</v>
      </c>
      <c r="AN887" s="17">
        <v>8.3506321881610598E-2</v>
      </c>
      <c r="AO887" s="17">
        <v>0.177822593906828</v>
      </c>
      <c r="AP887" s="17">
        <v>0.17663682644195899</v>
      </c>
      <c r="AQ887" s="17">
        <v>0</v>
      </c>
    </row>
    <row r="888" spans="2:43" x14ac:dyDescent="0.35">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row>
    <row r="889" spans="2:43" x14ac:dyDescent="0.35">
      <c r="B889" s="6" t="s">
        <v>368</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row>
    <row r="890" spans="2:43" x14ac:dyDescent="0.35">
      <c r="B890" s="24" t="s">
        <v>350</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row>
    <row r="891" spans="2:43" x14ac:dyDescent="0.35">
      <c r="B891" t="s">
        <v>367</v>
      </c>
      <c r="C891" s="17">
        <v>0.71907986454844397</v>
      </c>
      <c r="D891" s="17">
        <v>0.827447162834968</v>
      </c>
      <c r="E891" s="17">
        <v>0.63435797444536701</v>
      </c>
      <c r="F891" s="17"/>
      <c r="G891" s="17">
        <v>0.75002351089574104</v>
      </c>
      <c r="H891" s="17">
        <v>0.73620006354922696</v>
      </c>
      <c r="I891" s="17">
        <v>0.71002204580692496</v>
      </c>
      <c r="J891" s="17">
        <v>0.76871960048293297</v>
      </c>
      <c r="K891" s="17">
        <v>0.76393481631432303</v>
      </c>
      <c r="L891" s="17">
        <v>0.65293671536088704</v>
      </c>
      <c r="M891" s="17"/>
      <c r="N891" s="17">
        <v>0.75525038442418801</v>
      </c>
      <c r="O891" s="17">
        <v>0.77340165050952403</v>
      </c>
      <c r="P891" s="17">
        <v>0.60228633062977399</v>
      </c>
      <c r="Q891" s="17">
        <v>0.72347537764302405</v>
      </c>
      <c r="R891" s="17">
        <v>0.70292841585924304</v>
      </c>
      <c r="S891" s="17"/>
      <c r="T891" s="17">
        <v>0.78321440231717598</v>
      </c>
      <c r="U891" s="17">
        <v>0.64598935787610401</v>
      </c>
      <c r="V891" s="17">
        <v>0.69818879753158303</v>
      </c>
      <c r="W891" s="17">
        <v>0.81820309992850704</v>
      </c>
      <c r="X891" s="17"/>
      <c r="Y891" s="17">
        <v>0.72300803238862399</v>
      </c>
      <c r="Z891" s="17">
        <v>0.86023841077437802</v>
      </c>
      <c r="AA891" s="17">
        <v>0.64756797811007005</v>
      </c>
      <c r="AB891" s="17">
        <v>0.834499647362686</v>
      </c>
      <c r="AC891" s="17">
        <v>0.56357263953916004</v>
      </c>
      <c r="AD891" s="17">
        <v>0.88429372770897796</v>
      </c>
      <c r="AE891" s="17"/>
      <c r="AF891" s="17" t="s">
        <v>63</v>
      </c>
      <c r="AG891" s="17"/>
      <c r="AH891" s="17">
        <v>0.72188571494016895</v>
      </c>
      <c r="AI891" s="17"/>
      <c r="AJ891" s="17">
        <v>0.67714477596779299</v>
      </c>
      <c r="AK891" s="17">
        <v>0.84619576682130804</v>
      </c>
      <c r="AL891" s="17">
        <v>0.56938253919714599</v>
      </c>
      <c r="AM891" s="17">
        <v>0.74933620943662205</v>
      </c>
      <c r="AN891" s="17">
        <v>0.39875890876686398</v>
      </c>
      <c r="AO891" s="17">
        <v>0.79994560497518397</v>
      </c>
      <c r="AP891" s="17">
        <v>0.74852833653943895</v>
      </c>
      <c r="AQ891" s="17">
        <v>1</v>
      </c>
    </row>
    <row r="892" spans="2:43" x14ac:dyDescent="0.35">
      <c r="B892" t="s">
        <v>348</v>
      </c>
      <c r="C892" s="17">
        <v>0.19613922683026599</v>
      </c>
      <c r="D892" s="17">
        <v>0.131799487343431</v>
      </c>
      <c r="E892" s="17">
        <v>0.24662401735980599</v>
      </c>
      <c r="F892" s="17"/>
      <c r="G892" s="17">
        <v>0.24997648910425899</v>
      </c>
      <c r="H892" s="17">
        <v>0.13585788028809101</v>
      </c>
      <c r="I892" s="17">
        <v>0.191880349980002</v>
      </c>
      <c r="J892" s="17">
        <v>0.16077981242220701</v>
      </c>
      <c r="K892" s="17">
        <v>0.14033525028312599</v>
      </c>
      <c r="L892" s="17">
        <v>0.27405377317293</v>
      </c>
      <c r="M892" s="17"/>
      <c r="N892" s="17">
        <v>0.24474961557581201</v>
      </c>
      <c r="O892" s="17">
        <v>0.15679220055190601</v>
      </c>
      <c r="P892" s="17">
        <v>0.22558648663115399</v>
      </c>
      <c r="Q892" s="17">
        <v>0.18493374092645901</v>
      </c>
      <c r="R892" s="17">
        <v>0.27206997675723199</v>
      </c>
      <c r="S892" s="17"/>
      <c r="T892" s="17">
        <v>0.13648349311053401</v>
      </c>
      <c r="U892" s="17">
        <v>0.190670872091845</v>
      </c>
      <c r="V892" s="17">
        <v>0.25099748932694899</v>
      </c>
      <c r="W892" s="17">
        <v>0.157649627589145</v>
      </c>
      <c r="X892" s="17"/>
      <c r="Y892" s="17">
        <v>0.203024569945258</v>
      </c>
      <c r="Z892" s="17">
        <v>7.83222794503277E-2</v>
      </c>
      <c r="AA892" s="17">
        <v>0.277155184570477</v>
      </c>
      <c r="AB892" s="17">
        <v>0.107378256750982</v>
      </c>
      <c r="AC892" s="17">
        <v>0.203976068199899</v>
      </c>
      <c r="AD892" s="17">
        <v>0</v>
      </c>
      <c r="AE892" s="17"/>
      <c r="AF892" s="17" t="s">
        <v>63</v>
      </c>
      <c r="AG892" s="17"/>
      <c r="AH892" s="17">
        <v>0.20665332047808099</v>
      </c>
      <c r="AI892" s="17"/>
      <c r="AJ892" s="17">
        <v>0.23770275696846199</v>
      </c>
      <c r="AK892" s="17">
        <v>0.12109869848515099</v>
      </c>
      <c r="AL892" s="17">
        <v>0.32397817096399101</v>
      </c>
      <c r="AM892" s="17">
        <v>0.152923550616406</v>
      </c>
      <c r="AN892" s="17">
        <v>0.47337159749179503</v>
      </c>
      <c r="AO892" s="17">
        <v>0.135783830869006</v>
      </c>
      <c r="AP892" s="17">
        <v>0.10568398077842101</v>
      </c>
      <c r="AQ892" s="17">
        <v>0</v>
      </c>
    </row>
    <row r="893" spans="2:43" x14ac:dyDescent="0.35">
      <c r="B893" t="s">
        <v>92</v>
      </c>
      <c r="C893" s="17">
        <v>8.4780908621290299E-2</v>
      </c>
      <c r="D893" s="17">
        <v>4.0753349821600997E-2</v>
      </c>
      <c r="E893" s="17">
        <v>0.119018008194826</v>
      </c>
      <c r="F893" s="17"/>
      <c r="G893" s="17">
        <v>0</v>
      </c>
      <c r="H893" s="17">
        <v>0.127942056162683</v>
      </c>
      <c r="I893" s="17">
        <v>9.8097604213073397E-2</v>
      </c>
      <c r="J893" s="17">
        <v>7.0500587094860206E-2</v>
      </c>
      <c r="K893" s="17">
        <v>9.5729933402550593E-2</v>
      </c>
      <c r="L893" s="17">
        <v>7.3009511466182397E-2</v>
      </c>
      <c r="M893" s="17"/>
      <c r="N893" s="17">
        <v>0</v>
      </c>
      <c r="O893" s="17">
        <v>6.9806148938570303E-2</v>
      </c>
      <c r="P893" s="17">
        <v>0.17212718273907299</v>
      </c>
      <c r="Q893" s="17">
        <v>9.1590881430516899E-2</v>
      </c>
      <c r="R893" s="17">
        <v>2.5001607383524301E-2</v>
      </c>
      <c r="S893" s="17"/>
      <c r="T893" s="17">
        <v>8.0302104572289507E-2</v>
      </c>
      <c r="U893" s="17">
        <v>0.163339770032051</v>
      </c>
      <c r="V893" s="17">
        <v>5.0813713141467903E-2</v>
      </c>
      <c r="W893" s="17">
        <v>2.4147272482348301E-2</v>
      </c>
      <c r="X893" s="17"/>
      <c r="Y893" s="17">
        <v>7.3967397666117707E-2</v>
      </c>
      <c r="Z893" s="17">
        <v>6.1439309775294597E-2</v>
      </c>
      <c r="AA893" s="17">
        <v>7.5276837319453102E-2</v>
      </c>
      <c r="AB893" s="17">
        <v>5.8122095886332603E-2</v>
      </c>
      <c r="AC893" s="17">
        <v>0.23245129226094099</v>
      </c>
      <c r="AD893" s="17">
        <v>0.115706272291022</v>
      </c>
      <c r="AE893" s="17"/>
      <c r="AF893" s="17" t="s">
        <v>63</v>
      </c>
      <c r="AG893" s="17"/>
      <c r="AH893" s="17">
        <v>7.1460964581749498E-2</v>
      </c>
      <c r="AI893" s="17"/>
      <c r="AJ893" s="17">
        <v>8.5152467063745199E-2</v>
      </c>
      <c r="AK893" s="17">
        <v>3.27055346935409E-2</v>
      </c>
      <c r="AL893" s="17">
        <v>0.10663928983886301</v>
      </c>
      <c r="AM893" s="17">
        <v>9.7740239946971993E-2</v>
      </c>
      <c r="AN893" s="17">
        <v>0.12786949374134099</v>
      </c>
      <c r="AO893" s="17">
        <v>6.4270564155809701E-2</v>
      </c>
      <c r="AP893" s="17">
        <v>0.14578768268214001</v>
      </c>
      <c r="AQ893" s="17">
        <v>0</v>
      </c>
    </row>
    <row r="894" spans="2:43"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row>
    <row r="895" spans="2:43" x14ac:dyDescent="0.35">
      <c r="B895" s="6" t="s">
        <v>371</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row>
    <row r="896" spans="2:43" x14ac:dyDescent="0.35">
      <c r="B896" s="24" t="s">
        <v>350</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row>
    <row r="897" spans="2:43" x14ac:dyDescent="0.35">
      <c r="B897" t="s">
        <v>369</v>
      </c>
      <c r="C897" s="17">
        <v>0.175795830830966</v>
      </c>
      <c r="D897" s="17">
        <v>0.191207646951183</v>
      </c>
      <c r="E897" s="17">
        <v>0.154179464132605</v>
      </c>
      <c r="F897" s="17"/>
      <c r="G897" s="17">
        <v>0.253377730178107</v>
      </c>
      <c r="H897" s="17">
        <v>0.12865561092363201</v>
      </c>
      <c r="I897" s="17">
        <v>0.208823498330753</v>
      </c>
      <c r="J897" s="17">
        <v>0.208127853218292</v>
      </c>
      <c r="K897" s="17">
        <v>0.102204808304952</v>
      </c>
      <c r="L897" s="17">
        <v>0.18853771416035001</v>
      </c>
      <c r="M897" s="17"/>
      <c r="N897" s="17">
        <v>0.130075340558473</v>
      </c>
      <c r="O897" s="17">
        <v>0.15424228386240399</v>
      </c>
      <c r="P897" s="17">
        <v>0.19852032374404399</v>
      </c>
      <c r="Q897" s="17">
        <v>0.222318837280644</v>
      </c>
      <c r="R897" s="17">
        <v>0.11492771919172</v>
      </c>
      <c r="S897" s="17"/>
      <c r="T897" s="17">
        <v>0.35113394355148803</v>
      </c>
      <c r="U897" s="17">
        <v>8.4536371543074196E-2</v>
      </c>
      <c r="V897" s="17">
        <v>0.12084790134720901</v>
      </c>
      <c r="W897" s="17">
        <v>0.12449823519404001</v>
      </c>
      <c r="X897" s="17"/>
      <c r="Y897" s="17">
        <v>0.130055837102734</v>
      </c>
      <c r="Z897" s="17">
        <v>0.21427051050765</v>
      </c>
      <c r="AA897" s="17">
        <v>0.206036464725873</v>
      </c>
      <c r="AB897" s="17">
        <v>0.531848470189069</v>
      </c>
      <c r="AC897" s="17">
        <v>0.109847663219737</v>
      </c>
      <c r="AD897" s="17">
        <v>0</v>
      </c>
      <c r="AE897" s="17"/>
      <c r="AF897" s="17" t="s">
        <v>63</v>
      </c>
      <c r="AG897" s="17"/>
      <c r="AH897" s="17">
        <v>0.15588702513890401</v>
      </c>
      <c r="AI897" s="17"/>
      <c r="AJ897" s="17">
        <v>0.231454049156115</v>
      </c>
      <c r="AK897" s="17">
        <v>0.19921650976289201</v>
      </c>
      <c r="AL897" s="17">
        <v>3.3026800441543297E-2</v>
      </c>
      <c r="AM897" s="17">
        <v>0.18203524001681301</v>
      </c>
      <c r="AN897" s="17">
        <v>0.16697188810951599</v>
      </c>
      <c r="AO897" s="17">
        <v>0</v>
      </c>
      <c r="AP897" s="17">
        <v>0.21620121204255899</v>
      </c>
      <c r="AQ897" s="17">
        <v>0.70383164084250405</v>
      </c>
    </row>
    <row r="898" spans="2:43" x14ac:dyDescent="0.35">
      <c r="B898" t="s">
        <v>370</v>
      </c>
      <c r="C898" s="17">
        <v>0.74196276954169604</v>
      </c>
      <c r="D898" s="17">
        <v>0.70649211479514296</v>
      </c>
      <c r="E898" s="17">
        <v>0.79171334235229995</v>
      </c>
      <c r="F898" s="17"/>
      <c r="G898" s="17">
        <v>0.600292379943965</v>
      </c>
      <c r="H898" s="17">
        <v>0.80405875584356601</v>
      </c>
      <c r="I898" s="17">
        <v>0.66808735381069595</v>
      </c>
      <c r="J898" s="17">
        <v>0.71301932425258496</v>
      </c>
      <c r="K898" s="17">
        <v>0.86432758684175404</v>
      </c>
      <c r="L898" s="17">
        <v>0.73985927389775197</v>
      </c>
      <c r="M898" s="17"/>
      <c r="N898" s="17">
        <v>0.66735472256682504</v>
      </c>
      <c r="O898" s="17">
        <v>0.74714284254059504</v>
      </c>
      <c r="P898" s="17">
        <v>0.71109213083067602</v>
      </c>
      <c r="Q898" s="17">
        <v>0.69325258752844598</v>
      </c>
      <c r="R898" s="17">
        <v>0.88507228080828004</v>
      </c>
      <c r="S898" s="17"/>
      <c r="T898" s="17">
        <v>0.55531468648197502</v>
      </c>
      <c r="U898" s="17">
        <v>0.80567351839776302</v>
      </c>
      <c r="V898" s="17">
        <v>0.81395887550387003</v>
      </c>
      <c r="W898" s="17">
        <v>0.84673860431843695</v>
      </c>
      <c r="X898" s="17"/>
      <c r="Y898" s="17">
        <v>0.80738688815340998</v>
      </c>
      <c r="Z898" s="17">
        <v>0.71328549537489105</v>
      </c>
      <c r="AA898" s="17">
        <v>0.72484810184614701</v>
      </c>
      <c r="AB898" s="17">
        <v>0.36297577923538299</v>
      </c>
      <c r="AC898" s="17">
        <v>0.75002058751715595</v>
      </c>
      <c r="AD898" s="17">
        <v>0.60321926108965696</v>
      </c>
      <c r="AE898" s="17"/>
      <c r="AF898" s="17" t="s">
        <v>63</v>
      </c>
      <c r="AG898" s="17"/>
      <c r="AH898" s="17">
        <v>0.76618422744095105</v>
      </c>
      <c r="AI898" s="17"/>
      <c r="AJ898" s="17">
        <v>0.66210993439718702</v>
      </c>
      <c r="AK898" s="17">
        <v>0.744979607637268</v>
      </c>
      <c r="AL898" s="17">
        <v>0.80378849770374705</v>
      </c>
      <c r="AM898" s="17">
        <v>0.78945705103712305</v>
      </c>
      <c r="AN898" s="17">
        <v>0.83302811189048398</v>
      </c>
      <c r="AO898" s="17">
        <v>0.84611603163661098</v>
      </c>
      <c r="AP898" s="17">
        <v>0.78379878795744096</v>
      </c>
      <c r="AQ898" s="17">
        <v>0.29616835915749601</v>
      </c>
    </row>
    <row r="899" spans="2:43" x14ac:dyDescent="0.35">
      <c r="B899" t="s">
        <v>92</v>
      </c>
      <c r="C899" s="17">
        <v>8.22413996273373E-2</v>
      </c>
      <c r="D899" s="17">
        <v>0.102300238253675</v>
      </c>
      <c r="E899" s="17">
        <v>5.41071935150945E-2</v>
      </c>
      <c r="F899" s="17"/>
      <c r="G899" s="17">
        <v>0.146329889877928</v>
      </c>
      <c r="H899" s="17">
        <v>6.7285633232802206E-2</v>
      </c>
      <c r="I899" s="17">
        <v>0.123089147858551</v>
      </c>
      <c r="J899" s="17">
        <v>7.8852822529122998E-2</v>
      </c>
      <c r="K899" s="17">
        <v>3.3467604853294197E-2</v>
      </c>
      <c r="L899" s="17">
        <v>7.1603011941898206E-2</v>
      </c>
      <c r="M899" s="17"/>
      <c r="N899" s="17">
        <v>0.20256993687470201</v>
      </c>
      <c r="O899" s="17">
        <v>9.8614873597001093E-2</v>
      </c>
      <c r="P899" s="17">
        <v>9.0387545425279298E-2</v>
      </c>
      <c r="Q899" s="17">
        <v>8.4428575190909794E-2</v>
      </c>
      <c r="R899" s="17">
        <v>0</v>
      </c>
      <c r="S899" s="17"/>
      <c r="T899" s="17">
        <v>9.3551369966536402E-2</v>
      </c>
      <c r="U899" s="17">
        <v>0.109790110059163</v>
      </c>
      <c r="V899" s="17">
        <v>6.5193223148921495E-2</v>
      </c>
      <c r="W899" s="17">
        <v>2.87631604875229E-2</v>
      </c>
      <c r="X899" s="17"/>
      <c r="Y899" s="17">
        <v>6.2557274743855806E-2</v>
      </c>
      <c r="Z899" s="17">
        <v>7.2443994117458804E-2</v>
      </c>
      <c r="AA899" s="17">
        <v>6.91154334279796E-2</v>
      </c>
      <c r="AB899" s="17">
        <v>0.105175750575548</v>
      </c>
      <c r="AC899" s="17">
        <v>0.14013174926310701</v>
      </c>
      <c r="AD899" s="17">
        <v>0.39678073891034299</v>
      </c>
      <c r="AE899" s="17"/>
      <c r="AF899" s="17" t="s">
        <v>63</v>
      </c>
      <c r="AG899" s="17"/>
      <c r="AH899" s="17">
        <v>7.7928747420144606E-2</v>
      </c>
      <c r="AI899" s="17"/>
      <c r="AJ899" s="17">
        <v>0.10643601644669801</v>
      </c>
      <c r="AK899" s="17">
        <v>5.5803882599839302E-2</v>
      </c>
      <c r="AL899" s="17">
        <v>0.16318470185471001</v>
      </c>
      <c r="AM899" s="17">
        <v>2.85077089460639E-2</v>
      </c>
      <c r="AN899" s="17">
        <v>0</v>
      </c>
      <c r="AO899" s="17">
        <v>0.153883968363389</v>
      </c>
      <c r="AP899" s="17">
        <v>0</v>
      </c>
      <c r="AQ899" s="17">
        <v>0</v>
      </c>
    </row>
    <row r="900" spans="2:43" x14ac:dyDescent="0.35">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row>
    <row r="901" spans="2:43" x14ac:dyDescent="0.35">
      <c r="B901" s="6" t="s">
        <v>373</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row>
    <row r="902" spans="2:43" x14ac:dyDescent="0.35">
      <c r="B902" s="24" t="s">
        <v>350</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row>
    <row r="903" spans="2:43" x14ac:dyDescent="0.35">
      <c r="B903" t="s">
        <v>372</v>
      </c>
      <c r="C903" s="17">
        <v>0.182266416214411</v>
      </c>
      <c r="D903" s="17">
        <v>0.19183701520649399</v>
      </c>
      <c r="E903" s="17">
        <v>0.174678509835133</v>
      </c>
      <c r="F903" s="17"/>
      <c r="G903" s="17">
        <v>0.16746850440317099</v>
      </c>
      <c r="H903" s="17">
        <v>0.182815035115337</v>
      </c>
      <c r="I903" s="17">
        <v>0.218811121011071</v>
      </c>
      <c r="J903" s="17">
        <v>0.26236680064052698</v>
      </c>
      <c r="K903" s="17">
        <v>6.5207409485894499E-2</v>
      </c>
      <c r="L903" s="17">
        <v>0.17418147472572501</v>
      </c>
      <c r="M903" s="17"/>
      <c r="N903" s="17">
        <v>0.40327098434164399</v>
      </c>
      <c r="O903" s="17">
        <v>0.153187699410681</v>
      </c>
      <c r="P903" s="17">
        <v>0.29725994415664198</v>
      </c>
      <c r="Q903" s="17">
        <v>0.15201374311430199</v>
      </c>
      <c r="R903" s="17">
        <v>0.18156496218707399</v>
      </c>
      <c r="S903" s="17"/>
      <c r="T903" s="17">
        <v>7.15750017663139E-2</v>
      </c>
      <c r="U903" s="17">
        <v>0.14723288464805601</v>
      </c>
      <c r="V903" s="17">
        <v>0.173455501846913</v>
      </c>
      <c r="W903" s="17">
        <v>0.28037189995691097</v>
      </c>
      <c r="X903" s="17"/>
      <c r="Y903" s="17">
        <v>0.18423693543591699</v>
      </c>
      <c r="Z903" s="17">
        <v>0.15310736258259899</v>
      </c>
      <c r="AA903" s="17">
        <v>0.17541642892682799</v>
      </c>
      <c r="AB903" s="17">
        <v>0.20184113927851499</v>
      </c>
      <c r="AC903" s="17">
        <v>0.22604825646386301</v>
      </c>
      <c r="AD903" s="17">
        <v>0.20152540244113101</v>
      </c>
      <c r="AE903" s="17"/>
      <c r="AF903" s="17" t="s">
        <v>63</v>
      </c>
      <c r="AG903" s="17"/>
      <c r="AH903" s="17">
        <v>0.17273972874365701</v>
      </c>
      <c r="AI903" s="17"/>
      <c r="AJ903" s="17">
        <v>0.26927955134137999</v>
      </c>
      <c r="AK903" s="17">
        <v>0.11755053065913899</v>
      </c>
      <c r="AL903" s="17">
        <v>8.9545633449468906E-2</v>
      </c>
      <c r="AM903" s="17">
        <v>0.15966640631901699</v>
      </c>
      <c r="AN903" s="17">
        <v>0</v>
      </c>
      <c r="AO903" s="17">
        <v>0.21202391074444399</v>
      </c>
      <c r="AP903" s="17">
        <v>0.25191606591923099</v>
      </c>
      <c r="AQ903" s="17">
        <v>0.29266030026376799</v>
      </c>
    </row>
    <row r="904" spans="2:43" x14ac:dyDescent="0.35">
      <c r="B904" t="s">
        <v>370</v>
      </c>
      <c r="C904" s="17">
        <v>0.71853895638628795</v>
      </c>
      <c r="D904" s="17">
        <v>0.69450794286858497</v>
      </c>
      <c r="E904" s="17">
        <v>0.73878642072957201</v>
      </c>
      <c r="F904" s="17"/>
      <c r="G904" s="17">
        <v>0.83253149559682904</v>
      </c>
      <c r="H904" s="17">
        <v>0.75954917150288903</v>
      </c>
      <c r="I904" s="17">
        <v>0.66796896655411997</v>
      </c>
      <c r="J904" s="17">
        <v>0.59379717172739799</v>
      </c>
      <c r="K904" s="17">
        <v>0.71652756431268305</v>
      </c>
      <c r="L904" s="17">
        <v>0.75235404634181702</v>
      </c>
      <c r="M904" s="17"/>
      <c r="N904" s="17">
        <v>0.32873657586370297</v>
      </c>
      <c r="O904" s="17">
        <v>0.75244381898603496</v>
      </c>
      <c r="P904" s="17">
        <v>0.66792023302911896</v>
      </c>
      <c r="Q904" s="17">
        <v>0.74229112671132702</v>
      </c>
      <c r="R904" s="17">
        <v>0.702894732069686</v>
      </c>
      <c r="S904" s="17"/>
      <c r="T904" s="17">
        <v>0.80314593039990001</v>
      </c>
      <c r="U904" s="17">
        <v>0.76234600450822299</v>
      </c>
      <c r="V904" s="17">
        <v>0.73123110467895902</v>
      </c>
      <c r="W904" s="17">
        <v>0.579845963907622</v>
      </c>
      <c r="X904" s="17"/>
      <c r="Y904" s="17">
        <v>0.70557216605769901</v>
      </c>
      <c r="Z904" s="17">
        <v>0.77952983475637505</v>
      </c>
      <c r="AA904" s="17">
        <v>0.72144814464984597</v>
      </c>
      <c r="AB904" s="17">
        <v>0.73016662888525596</v>
      </c>
      <c r="AC904" s="17">
        <v>0.77395174353613705</v>
      </c>
      <c r="AD904" s="17">
        <v>0.496021767195997</v>
      </c>
      <c r="AE904" s="17"/>
      <c r="AF904" s="17" t="s">
        <v>63</v>
      </c>
      <c r="AG904" s="17"/>
      <c r="AH904" s="17">
        <v>0.73517791110932296</v>
      </c>
      <c r="AI904" s="17"/>
      <c r="AJ904" s="17">
        <v>0.683463259285498</v>
      </c>
      <c r="AK904" s="17">
        <v>0.82105672203412805</v>
      </c>
      <c r="AL904" s="17">
        <v>0.78539207686639601</v>
      </c>
      <c r="AM904" s="17">
        <v>0.75235336081098902</v>
      </c>
      <c r="AN904" s="17">
        <v>0.72666348053106</v>
      </c>
      <c r="AO904" s="17">
        <v>0.61169960557869396</v>
      </c>
      <c r="AP904" s="17">
        <v>0.70686403312778601</v>
      </c>
      <c r="AQ904" s="17">
        <v>0.42328137986377201</v>
      </c>
    </row>
    <row r="905" spans="2:43" x14ac:dyDescent="0.35">
      <c r="B905" t="s">
        <v>92</v>
      </c>
      <c r="C905" s="17">
        <v>9.9194627399301002E-2</v>
      </c>
      <c r="D905" s="17">
        <v>0.11365504192492</v>
      </c>
      <c r="E905" s="17">
        <v>8.6535069435294806E-2</v>
      </c>
      <c r="F905" s="17"/>
      <c r="G905" s="17">
        <v>0</v>
      </c>
      <c r="H905" s="17">
        <v>5.7635793381774603E-2</v>
      </c>
      <c r="I905" s="17">
        <v>0.113219912434809</v>
      </c>
      <c r="J905" s="17">
        <v>0.14383602763207401</v>
      </c>
      <c r="K905" s="17">
        <v>0.21826502620142199</v>
      </c>
      <c r="L905" s="17">
        <v>7.3464478932457805E-2</v>
      </c>
      <c r="M905" s="17"/>
      <c r="N905" s="17">
        <v>0.26799243979465398</v>
      </c>
      <c r="O905" s="17">
        <v>9.4368481603283899E-2</v>
      </c>
      <c r="P905" s="17">
        <v>3.4819822814238899E-2</v>
      </c>
      <c r="Q905" s="17">
        <v>0.105695130174371</v>
      </c>
      <c r="R905" s="17">
        <v>0.11554030574323999</v>
      </c>
      <c r="S905" s="17"/>
      <c r="T905" s="17">
        <v>0.12527906783378601</v>
      </c>
      <c r="U905" s="17">
        <v>9.0421110843720301E-2</v>
      </c>
      <c r="V905" s="17">
        <v>9.53133934741279E-2</v>
      </c>
      <c r="W905" s="17">
        <v>0.139782136135467</v>
      </c>
      <c r="X905" s="17"/>
      <c r="Y905" s="17">
        <v>0.110190898506384</v>
      </c>
      <c r="Z905" s="17">
        <v>6.7362802661026594E-2</v>
      </c>
      <c r="AA905" s="17">
        <v>0.103135426423326</v>
      </c>
      <c r="AB905" s="17">
        <v>6.79922318362286E-2</v>
      </c>
      <c r="AC905" s="17">
        <v>0</v>
      </c>
      <c r="AD905" s="17">
        <v>0.30245283036287202</v>
      </c>
      <c r="AE905" s="17"/>
      <c r="AF905" s="17" t="s">
        <v>63</v>
      </c>
      <c r="AG905" s="17"/>
      <c r="AH905" s="17">
        <v>9.2082360147019399E-2</v>
      </c>
      <c r="AI905" s="17"/>
      <c r="AJ905" s="17">
        <v>4.7257189373122399E-2</v>
      </c>
      <c r="AK905" s="17">
        <v>6.1392747306731901E-2</v>
      </c>
      <c r="AL905" s="17">
        <v>0.12506228968413499</v>
      </c>
      <c r="AM905" s="17">
        <v>8.7980232869993999E-2</v>
      </c>
      <c r="AN905" s="17">
        <v>0.27333651946894</v>
      </c>
      <c r="AO905" s="17">
        <v>0.17627648367686199</v>
      </c>
      <c r="AP905" s="17">
        <v>4.1219900952982801E-2</v>
      </c>
      <c r="AQ905" s="17">
        <v>0.28405831987246</v>
      </c>
    </row>
    <row r="906" spans="2:43" x14ac:dyDescent="0.35">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row>
    <row r="907" spans="2:43" x14ac:dyDescent="0.35">
      <c r="B907" s="6" t="s">
        <v>375</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row>
    <row r="908" spans="2:43" x14ac:dyDescent="0.35">
      <c r="B908" s="24" t="s">
        <v>350</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row>
    <row r="909" spans="2:43" x14ac:dyDescent="0.35">
      <c r="B909" t="s">
        <v>374</v>
      </c>
      <c r="C909" s="17">
        <v>0.18427528676622901</v>
      </c>
      <c r="D909" s="17">
        <v>0.274993148282003</v>
      </c>
      <c r="E909" s="17">
        <v>0.10579161280104001</v>
      </c>
      <c r="F909" s="17"/>
      <c r="G909" s="17">
        <v>0.21550248783438899</v>
      </c>
      <c r="H909" s="17">
        <v>8.8574484235749304E-2</v>
      </c>
      <c r="I909" s="17">
        <v>0.360803306277584</v>
      </c>
      <c r="J909" s="17">
        <v>0.18614821285168501</v>
      </c>
      <c r="K909" s="17">
        <v>0.121076533530356</v>
      </c>
      <c r="L909" s="17">
        <v>0.15024697374597901</v>
      </c>
      <c r="M909" s="17"/>
      <c r="N909" s="17">
        <v>0.19715772955410901</v>
      </c>
      <c r="O909" s="17">
        <v>0.17634793004121899</v>
      </c>
      <c r="P909" s="17">
        <v>0.13954159680463599</v>
      </c>
      <c r="Q909" s="17">
        <v>0.15336985729964001</v>
      </c>
      <c r="R909" s="17">
        <v>0.26405749845958398</v>
      </c>
      <c r="S909" s="17"/>
      <c r="T909" s="17">
        <v>0.202083658906546</v>
      </c>
      <c r="U909" s="17">
        <v>0.18534795244729399</v>
      </c>
      <c r="V909" s="17">
        <v>0.142720342147554</v>
      </c>
      <c r="W909" s="17">
        <v>0.23954119021018999</v>
      </c>
      <c r="X909" s="17"/>
      <c r="Y909" s="17">
        <v>0.229473354012912</v>
      </c>
      <c r="Z909" s="17">
        <v>4.2677583447953499E-2</v>
      </c>
      <c r="AA909" s="17">
        <v>0.134971220460428</v>
      </c>
      <c r="AB909" s="17">
        <v>0.418391670487265</v>
      </c>
      <c r="AC909" s="17">
        <v>0.102697971420552</v>
      </c>
      <c r="AD909" s="17">
        <v>0</v>
      </c>
      <c r="AE909" s="17"/>
      <c r="AF909" s="17" t="s">
        <v>63</v>
      </c>
      <c r="AG909" s="17"/>
      <c r="AH909" s="17">
        <v>0.16291225943952001</v>
      </c>
      <c r="AI909" s="17"/>
      <c r="AJ909" s="17">
        <v>0.195316301922422</v>
      </c>
      <c r="AK909" s="17">
        <v>0.14629322949211901</v>
      </c>
      <c r="AL909" s="17">
        <v>8.9622987226064904E-2</v>
      </c>
      <c r="AM909" s="17">
        <v>0.12860005897782101</v>
      </c>
      <c r="AN909" s="17">
        <v>0.35494840313866699</v>
      </c>
      <c r="AO909" s="17">
        <v>0.37300487737675603</v>
      </c>
      <c r="AP909" s="17">
        <v>0.195081744920101</v>
      </c>
      <c r="AQ909" s="17">
        <v>0.57252445510745598</v>
      </c>
    </row>
    <row r="910" spans="2:43" x14ac:dyDescent="0.35">
      <c r="B910" t="s">
        <v>370</v>
      </c>
      <c r="C910" s="17">
        <v>0.70268897670727704</v>
      </c>
      <c r="D910" s="17">
        <v>0.65444112784688702</v>
      </c>
      <c r="E910" s="17">
        <v>0.74443013303757799</v>
      </c>
      <c r="F910" s="17"/>
      <c r="G910" s="17">
        <v>0.72118170879309795</v>
      </c>
      <c r="H910" s="17">
        <v>0.88666019784912398</v>
      </c>
      <c r="I910" s="17">
        <v>0.56676014284404697</v>
      </c>
      <c r="J910" s="17">
        <v>0.699376408199333</v>
      </c>
      <c r="K910" s="17">
        <v>0.67106480010351499</v>
      </c>
      <c r="L910" s="17">
        <v>0.70874512557587099</v>
      </c>
      <c r="M910" s="17"/>
      <c r="N910" s="17">
        <v>0.63064045135325997</v>
      </c>
      <c r="O910" s="17">
        <v>0.69628774806026195</v>
      </c>
      <c r="P910" s="17">
        <v>0.74798895798752796</v>
      </c>
      <c r="Q910" s="17">
        <v>0.74745855957602403</v>
      </c>
      <c r="R910" s="17">
        <v>0.64132534526210205</v>
      </c>
      <c r="S910" s="17"/>
      <c r="T910" s="17">
        <v>0.61921573989019796</v>
      </c>
      <c r="U910" s="17">
        <v>0.63158524906898095</v>
      </c>
      <c r="V910" s="17">
        <v>0.82661183748617995</v>
      </c>
      <c r="W910" s="17">
        <v>0.71535826177763995</v>
      </c>
      <c r="X910" s="17"/>
      <c r="Y910" s="17">
        <v>0.66838699924220102</v>
      </c>
      <c r="Z910" s="17">
        <v>0.87821592707392004</v>
      </c>
      <c r="AA910" s="17">
        <v>0.69603995733762802</v>
      </c>
      <c r="AB910" s="17">
        <v>0.48988962151614401</v>
      </c>
      <c r="AC910" s="17">
        <v>0.81318164665640602</v>
      </c>
      <c r="AD910" s="17">
        <v>1</v>
      </c>
      <c r="AE910" s="17"/>
      <c r="AF910" s="17" t="s">
        <v>63</v>
      </c>
      <c r="AG910" s="17"/>
      <c r="AH910" s="17">
        <v>0.73134629795692896</v>
      </c>
      <c r="AI910" s="17"/>
      <c r="AJ910" s="17">
        <v>0.67215940434756205</v>
      </c>
      <c r="AK910" s="17">
        <v>0.76028046410780403</v>
      </c>
      <c r="AL910" s="17">
        <v>0.808567759845357</v>
      </c>
      <c r="AM910" s="17">
        <v>0.72798032850001104</v>
      </c>
      <c r="AN910" s="17">
        <v>0.64505159686133295</v>
      </c>
      <c r="AO910" s="17">
        <v>0.62699512262324397</v>
      </c>
      <c r="AP910" s="17">
        <v>0.71448284858312905</v>
      </c>
      <c r="AQ910" s="17">
        <v>0</v>
      </c>
    </row>
    <row r="911" spans="2:43" x14ac:dyDescent="0.35">
      <c r="B911" t="s">
        <v>92</v>
      </c>
      <c r="C911" s="17">
        <v>0.113035736526494</v>
      </c>
      <c r="D911" s="17">
        <v>7.056572387111E-2</v>
      </c>
      <c r="E911" s="17">
        <v>0.14977825416138199</v>
      </c>
      <c r="F911" s="17"/>
      <c r="G911" s="17">
        <v>6.3315803372513205E-2</v>
      </c>
      <c r="H911" s="17">
        <v>2.4765317915126699E-2</v>
      </c>
      <c r="I911" s="17">
        <v>7.2436550878369393E-2</v>
      </c>
      <c r="J911" s="17">
        <v>0.11447537894898201</v>
      </c>
      <c r="K911" s="17">
        <v>0.20785866636612901</v>
      </c>
      <c r="L911" s="17">
        <v>0.14100790067815</v>
      </c>
      <c r="M911" s="17"/>
      <c r="N911" s="17">
        <v>0.17220181909263099</v>
      </c>
      <c r="O911" s="17">
        <v>0.12736432189851901</v>
      </c>
      <c r="P911" s="17">
        <v>0.112469445207837</v>
      </c>
      <c r="Q911" s="17">
        <v>9.9171583124335994E-2</v>
      </c>
      <c r="R911" s="17">
        <v>9.46171562783132E-2</v>
      </c>
      <c r="S911" s="17"/>
      <c r="T911" s="17">
        <v>0.17870060120325501</v>
      </c>
      <c r="U911" s="17">
        <v>0.18306679848372601</v>
      </c>
      <c r="V911" s="17">
        <v>3.0667820366265999E-2</v>
      </c>
      <c r="W911" s="17">
        <v>4.5100548012170401E-2</v>
      </c>
      <c r="X911" s="17"/>
      <c r="Y911" s="17">
        <v>0.102139646744887</v>
      </c>
      <c r="Z911" s="17">
        <v>7.9106489478126193E-2</v>
      </c>
      <c r="AA911" s="17">
        <v>0.168988822201945</v>
      </c>
      <c r="AB911" s="17">
        <v>9.1718707996590806E-2</v>
      </c>
      <c r="AC911" s="17">
        <v>8.4120381923041901E-2</v>
      </c>
      <c r="AD911" s="17">
        <v>0</v>
      </c>
      <c r="AE911" s="17"/>
      <c r="AF911" s="17" t="s">
        <v>63</v>
      </c>
      <c r="AG911" s="17"/>
      <c r="AH911" s="17">
        <v>0.10574144260355101</v>
      </c>
      <c r="AI911" s="17"/>
      <c r="AJ911" s="17">
        <v>0.13252429373001601</v>
      </c>
      <c r="AK911" s="17">
        <v>9.3426306400077805E-2</v>
      </c>
      <c r="AL911" s="17">
        <v>0.101809252928578</v>
      </c>
      <c r="AM911" s="17">
        <v>0.14341961252216801</v>
      </c>
      <c r="AN911" s="17">
        <v>0</v>
      </c>
      <c r="AO911" s="17">
        <v>0</v>
      </c>
      <c r="AP911" s="17">
        <v>9.0435406496769302E-2</v>
      </c>
      <c r="AQ911" s="17">
        <v>0.42747554489254402</v>
      </c>
    </row>
    <row r="912" spans="2:43" x14ac:dyDescent="0.35">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row>
    <row r="913" spans="2:43" x14ac:dyDescent="0.35">
      <c r="B913" s="6" t="s">
        <v>377</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row>
    <row r="914" spans="2:43" x14ac:dyDescent="0.35">
      <c r="B914" s="24" t="s">
        <v>350</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row>
    <row r="915" spans="2:43" x14ac:dyDescent="0.35">
      <c r="B915" t="s">
        <v>376</v>
      </c>
      <c r="C915" s="17">
        <v>0.29348293003287201</v>
      </c>
      <c r="D915" s="17">
        <v>0.37296492333485498</v>
      </c>
      <c r="E915" s="17">
        <v>0.21493900324134299</v>
      </c>
      <c r="F915" s="17"/>
      <c r="G915" s="17">
        <v>0.451866075862357</v>
      </c>
      <c r="H915" s="17">
        <v>0.25498100776349297</v>
      </c>
      <c r="I915" s="17">
        <v>0.27578101226787499</v>
      </c>
      <c r="J915" s="17">
        <v>0.29577917847802798</v>
      </c>
      <c r="K915" s="17">
        <v>0.305431730265454</v>
      </c>
      <c r="L915" s="17">
        <v>0.24550865364185301</v>
      </c>
      <c r="M915" s="17"/>
      <c r="N915" s="17">
        <v>0.37204777407519402</v>
      </c>
      <c r="O915" s="17">
        <v>0.27428118540844398</v>
      </c>
      <c r="P915" s="17">
        <v>0.27354644021263003</v>
      </c>
      <c r="Q915" s="17">
        <v>0.34834429546033902</v>
      </c>
      <c r="R915" s="17">
        <v>0.25060939445515001</v>
      </c>
      <c r="S915" s="17"/>
      <c r="T915" s="17">
        <v>0.28561688720200201</v>
      </c>
      <c r="U915" s="17">
        <v>0.28448316556882902</v>
      </c>
      <c r="V915" s="17">
        <v>0.357229052839871</v>
      </c>
      <c r="W915" s="17">
        <v>0.28488331549891699</v>
      </c>
      <c r="X915" s="17"/>
      <c r="Y915" s="17">
        <v>0.38344100038355899</v>
      </c>
      <c r="Z915" s="17">
        <v>0.31678706329900802</v>
      </c>
      <c r="AA915" s="17">
        <v>0.251058495646036</v>
      </c>
      <c r="AB915" s="17">
        <v>0.19765161450930199</v>
      </c>
      <c r="AC915" s="17">
        <v>0.168443029801708</v>
      </c>
      <c r="AD915" s="17">
        <v>0</v>
      </c>
      <c r="AE915" s="17"/>
      <c r="AF915" s="17" t="s">
        <v>63</v>
      </c>
      <c r="AG915" s="17"/>
      <c r="AH915" s="17">
        <v>0.29624866547225998</v>
      </c>
      <c r="AI915" s="17"/>
      <c r="AJ915" s="17">
        <v>0.26375320357058102</v>
      </c>
      <c r="AK915" s="17">
        <v>0.18298334326478299</v>
      </c>
      <c r="AL915" s="17">
        <v>0.26618401421779903</v>
      </c>
      <c r="AM915" s="17">
        <v>0.31183468210257898</v>
      </c>
      <c r="AN915" s="17">
        <v>0.28795014227980598</v>
      </c>
      <c r="AO915" s="17">
        <v>0.52300359433958798</v>
      </c>
      <c r="AP915" s="17">
        <v>0.55122374615929703</v>
      </c>
      <c r="AQ915" s="17">
        <v>0</v>
      </c>
    </row>
    <row r="916" spans="2:43" x14ac:dyDescent="0.35">
      <c r="B916" t="s">
        <v>370</v>
      </c>
      <c r="C916" s="17">
        <v>0.61456227547822795</v>
      </c>
      <c r="D916" s="17">
        <v>0.52014131235833705</v>
      </c>
      <c r="E916" s="17">
        <v>0.70611611086950599</v>
      </c>
      <c r="F916" s="17"/>
      <c r="G916" s="17">
        <v>0.48335580708045101</v>
      </c>
      <c r="H916" s="17">
        <v>0.59596105832449597</v>
      </c>
      <c r="I916" s="17">
        <v>0.62753631709685598</v>
      </c>
      <c r="J916" s="17">
        <v>0.64332092556101395</v>
      </c>
      <c r="K916" s="17">
        <v>0.58798714043820099</v>
      </c>
      <c r="L916" s="17">
        <v>0.67611243119821496</v>
      </c>
      <c r="M916" s="17"/>
      <c r="N916" s="17">
        <v>0.62795222592480604</v>
      </c>
      <c r="O916" s="17">
        <v>0.63498586463203799</v>
      </c>
      <c r="P916" s="17">
        <v>0.64680081652371102</v>
      </c>
      <c r="Q916" s="17">
        <v>0.53730863104210402</v>
      </c>
      <c r="R916" s="17">
        <v>0.66724190641798797</v>
      </c>
      <c r="S916" s="17"/>
      <c r="T916" s="17">
        <v>0.580008444104545</v>
      </c>
      <c r="U916" s="17">
        <v>0.60195264731898801</v>
      </c>
      <c r="V916" s="17">
        <v>0.59610400573563405</v>
      </c>
      <c r="W916" s="17">
        <v>0.71511668450108301</v>
      </c>
      <c r="X916" s="17"/>
      <c r="Y916" s="17">
        <v>0.56167774588576103</v>
      </c>
      <c r="Z916" s="17">
        <v>0.54609261524444397</v>
      </c>
      <c r="AA916" s="17">
        <v>0.66398084357395804</v>
      </c>
      <c r="AB916" s="17">
        <v>0.76456137034294303</v>
      </c>
      <c r="AC916" s="17">
        <v>0.49070140438587201</v>
      </c>
      <c r="AD916" s="17">
        <v>1</v>
      </c>
      <c r="AE916" s="17"/>
      <c r="AF916" s="17" t="s">
        <v>63</v>
      </c>
      <c r="AG916" s="17"/>
      <c r="AH916" s="17">
        <v>0.61695573788347402</v>
      </c>
      <c r="AI916" s="17"/>
      <c r="AJ916" s="17">
        <v>0.61302634218984697</v>
      </c>
      <c r="AK916" s="17">
        <v>0.73383284572842</v>
      </c>
      <c r="AL916" s="17">
        <v>0.61814278202725303</v>
      </c>
      <c r="AM916" s="17">
        <v>0.57007868631623404</v>
      </c>
      <c r="AN916" s="17">
        <v>0.71204985772019402</v>
      </c>
      <c r="AO916" s="17">
        <v>0.47699640566041102</v>
      </c>
      <c r="AP916" s="17">
        <v>0.44877625384070302</v>
      </c>
      <c r="AQ916" s="17">
        <v>1</v>
      </c>
    </row>
    <row r="917" spans="2:43" x14ac:dyDescent="0.35">
      <c r="B917" t="s">
        <v>92</v>
      </c>
      <c r="C917" s="17">
        <v>9.1954794488900399E-2</v>
      </c>
      <c r="D917" s="17">
        <v>0.106893764306808</v>
      </c>
      <c r="E917" s="17">
        <v>7.8944885889150898E-2</v>
      </c>
      <c r="F917" s="17"/>
      <c r="G917" s="17">
        <v>6.4778117057192594E-2</v>
      </c>
      <c r="H917" s="17">
        <v>0.149057933912011</v>
      </c>
      <c r="I917" s="17">
        <v>9.6682670635269294E-2</v>
      </c>
      <c r="J917" s="17">
        <v>6.0899895960957101E-2</v>
      </c>
      <c r="K917" s="17">
        <v>0.106581129296345</v>
      </c>
      <c r="L917" s="17">
        <v>7.83789151599322E-2</v>
      </c>
      <c r="M917" s="17"/>
      <c r="N917" s="17">
        <v>0</v>
      </c>
      <c r="O917" s="17">
        <v>9.0732949959518097E-2</v>
      </c>
      <c r="P917" s="17">
        <v>7.9652743263659204E-2</v>
      </c>
      <c r="Q917" s="17">
        <v>0.114347073497557</v>
      </c>
      <c r="R917" s="17">
        <v>8.2148699126861693E-2</v>
      </c>
      <c r="S917" s="17"/>
      <c r="T917" s="17">
        <v>0.13437466869345199</v>
      </c>
      <c r="U917" s="17">
        <v>0.113564187112182</v>
      </c>
      <c r="V917" s="17">
        <v>4.6666941424495803E-2</v>
      </c>
      <c r="W917" s="17">
        <v>0</v>
      </c>
      <c r="X917" s="17"/>
      <c r="Y917" s="17">
        <v>5.4881253730680001E-2</v>
      </c>
      <c r="Z917" s="17">
        <v>0.13712032145654801</v>
      </c>
      <c r="AA917" s="17">
        <v>8.4960660780004998E-2</v>
      </c>
      <c r="AB917" s="17">
        <v>3.7787015147755003E-2</v>
      </c>
      <c r="AC917" s="17">
        <v>0.34085556581241999</v>
      </c>
      <c r="AD917" s="17">
        <v>0</v>
      </c>
      <c r="AE917" s="17"/>
      <c r="AF917" s="17" t="s">
        <v>63</v>
      </c>
      <c r="AG917" s="17"/>
      <c r="AH917" s="17">
        <v>8.6795596644266407E-2</v>
      </c>
      <c r="AI917" s="17"/>
      <c r="AJ917" s="17">
        <v>0.123220454239571</v>
      </c>
      <c r="AK917" s="17">
        <v>8.3183811006797004E-2</v>
      </c>
      <c r="AL917" s="17">
        <v>0.11567320375494899</v>
      </c>
      <c r="AM917" s="17">
        <v>0.118086631581186</v>
      </c>
      <c r="AN917" s="17">
        <v>0</v>
      </c>
      <c r="AO917" s="17">
        <v>0</v>
      </c>
      <c r="AP917" s="17">
        <v>0</v>
      </c>
      <c r="AQ917" s="17">
        <v>0</v>
      </c>
    </row>
    <row r="918" spans="2:43" x14ac:dyDescent="0.35">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row>
    <row r="919" spans="2:43" x14ac:dyDescent="0.35">
      <c r="B919" s="6" t="s">
        <v>379</v>
      </c>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row>
    <row r="920" spans="2:43" x14ac:dyDescent="0.35">
      <c r="B920" s="24" t="s">
        <v>350</v>
      </c>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row>
    <row r="921" spans="2:43" x14ac:dyDescent="0.35">
      <c r="B921" t="s">
        <v>378</v>
      </c>
      <c r="C921" s="17">
        <v>0.32068456408858798</v>
      </c>
      <c r="D921" s="17">
        <v>0.32259357894014901</v>
      </c>
      <c r="E921" s="17">
        <v>0.30847708973195198</v>
      </c>
      <c r="F921" s="17"/>
      <c r="G921" s="17">
        <v>0.34051325054866599</v>
      </c>
      <c r="H921" s="17">
        <v>0.24956761980217901</v>
      </c>
      <c r="I921" s="17">
        <v>0.342049749717525</v>
      </c>
      <c r="J921" s="17">
        <v>0.339812091102137</v>
      </c>
      <c r="K921" s="17">
        <v>0.38582455460702902</v>
      </c>
      <c r="L921" s="17">
        <v>0.295365813654974</v>
      </c>
      <c r="M921" s="17"/>
      <c r="N921" s="17">
        <v>0.35591565980022499</v>
      </c>
      <c r="O921" s="17">
        <v>0.311929731874521</v>
      </c>
      <c r="P921" s="17">
        <v>0.31118027852449798</v>
      </c>
      <c r="Q921" s="17">
        <v>0.33473518494493198</v>
      </c>
      <c r="R921" s="17">
        <v>0.30617744853657602</v>
      </c>
      <c r="S921" s="17"/>
      <c r="T921" s="17">
        <v>0.45890589992457897</v>
      </c>
      <c r="U921" s="17">
        <v>0.146837271728155</v>
      </c>
      <c r="V921" s="17">
        <v>0.43453113305392299</v>
      </c>
      <c r="W921" s="17">
        <v>0.232154336507996</v>
      </c>
      <c r="X921" s="17"/>
      <c r="Y921" s="17">
        <v>0.28907716956060298</v>
      </c>
      <c r="Z921" s="17">
        <v>0.32424026137286299</v>
      </c>
      <c r="AA921" s="17">
        <v>0.310806078194799</v>
      </c>
      <c r="AB921" s="17">
        <v>0.27632184523646902</v>
      </c>
      <c r="AC921" s="17">
        <v>0.48096308789215703</v>
      </c>
      <c r="AD921" s="17">
        <v>0.57855995684693995</v>
      </c>
      <c r="AE921" s="17"/>
      <c r="AF921" s="17" t="s">
        <v>63</v>
      </c>
      <c r="AG921" s="17"/>
      <c r="AH921" s="17">
        <v>0.33362949021472998</v>
      </c>
      <c r="AI921" s="17"/>
      <c r="AJ921" s="17">
        <v>0.43911886166500502</v>
      </c>
      <c r="AK921" s="17">
        <v>0.29405788402795302</v>
      </c>
      <c r="AL921" s="17">
        <v>0.344408242178186</v>
      </c>
      <c r="AM921" s="17">
        <v>0.147491047316507</v>
      </c>
      <c r="AN921" s="17">
        <v>0.31315166027357899</v>
      </c>
      <c r="AO921" s="17">
        <v>0.33457937835226598</v>
      </c>
      <c r="AP921" s="17">
        <v>0.19603356605855601</v>
      </c>
      <c r="AQ921" s="17">
        <v>0.43904431023943702</v>
      </c>
    </row>
    <row r="922" spans="2:43" x14ac:dyDescent="0.35">
      <c r="B922" t="s">
        <v>370</v>
      </c>
      <c r="C922" s="17">
        <v>0.553375523805683</v>
      </c>
      <c r="D922" s="17">
        <v>0.55560576237489001</v>
      </c>
      <c r="E922" s="17">
        <v>0.55948509425371795</v>
      </c>
      <c r="F922" s="17"/>
      <c r="G922" s="17">
        <v>0.59695439349942803</v>
      </c>
      <c r="H922" s="17">
        <v>0.64579334007592204</v>
      </c>
      <c r="I922" s="17">
        <v>0.60877483336556304</v>
      </c>
      <c r="J922" s="17">
        <v>0.55870245327968504</v>
      </c>
      <c r="K922" s="17">
        <v>0.43885633791796702</v>
      </c>
      <c r="L922" s="17">
        <v>0.495733371215484</v>
      </c>
      <c r="M922" s="17"/>
      <c r="N922" s="17">
        <v>0.36883785503997402</v>
      </c>
      <c r="O922" s="17">
        <v>0.55177366053415</v>
      </c>
      <c r="P922" s="17">
        <v>0.64785709553063497</v>
      </c>
      <c r="Q922" s="17">
        <v>0.53293002314862103</v>
      </c>
      <c r="R922" s="17">
        <v>0.581060382042066</v>
      </c>
      <c r="S922" s="17"/>
      <c r="T922" s="17">
        <v>0.426223475370271</v>
      </c>
      <c r="U922" s="17">
        <v>0.66227257653285299</v>
      </c>
      <c r="V922" s="17">
        <v>0.49011146612501799</v>
      </c>
      <c r="W922" s="17">
        <v>0.656552345874446</v>
      </c>
      <c r="X922" s="17"/>
      <c r="Y922" s="17">
        <v>0.608754005073053</v>
      </c>
      <c r="Z922" s="17">
        <v>0.57486821181325198</v>
      </c>
      <c r="AA922" s="17">
        <v>0.50993301652099399</v>
      </c>
      <c r="AB922" s="17">
        <v>0.64303216126683604</v>
      </c>
      <c r="AC922" s="17">
        <v>0.44070646355159798</v>
      </c>
      <c r="AD922" s="17">
        <v>0.161935983990351</v>
      </c>
      <c r="AE922" s="17"/>
      <c r="AF922" s="17" t="s">
        <v>63</v>
      </c>
      <c r="AG922" s="17"/>
      <c r="AH922" s="17">
        <v>0.56899591476774503</v>
      </c>
      <c r="AI922" s="17"/>
      <c r="AJ922" s="17">
        <v>0.44571350165429502</v>
      </c>
      <c r="AK922" s="17">
        <v>0.50912193340057199</v>
      </c>
      <c r="AL922" s="17">
        <v>0.59115987270464698</v>
      </c>
      <c r="AM922" s="17">
        <v>0.82046771705106603</v>
      </c>
      <c r="AN922" s="17">
        <v>0.68684833972642101</v>
      </c>
      <c r="AO922" s="17">
        <v>0.57096108907506804</v>
      </c>
      <c r="AP922" s="17">
        <v>0.557750338843502</v>
      </c>
      <c r="AQ922" s="17">
        <v>0.26722676170079801</v>
      </c>
    </row>
    <row r="923" spans="2:43" x14ac:dyDescent="0.35">
      <c r="B923" t="s">
        <v>92</v>
      </c>
      <c r="C923" s="17">
        <v>0.12593991210573</v>
      </c>
      <c r="D923" s="17">
        <v>0.121800658684961</v>
      </c>
      <c r="E923" s="17">
        <v>0.13203781601433101</v>
      </c>
      <c r="F923" s="17"/>
      <c r="G923" s="17">
        <v>6.2532355951906204E-2</v>
      </c>
      <c r="H923" s="17">
        <v>0.10463904012189899</v>
      </c>
      <c r="I923" s="17">
        <v>4.9175416916911699E-2</v>
      </c>
      <c r="J923" s="17">
        <v>0.101485455618178</v>
      </c>
      <c r="K923" s="17">
        <v>0.17531910747500401</v>
      </c>
      <c r="L923" s="17">
        <v>0.20890081512954201</v>
      </c>
      <c r="M923" s="17"/>
      <c r="N923" s="17">
        <v>0.27524648515980099</v>
      </c>
      <c r="O923" s="17">
        <v>0.136296607591329</v>
      </c>
      <c r="P923" s="17">
        <v>4.0962625944867097E-2</v>
      </c>
      <c r="Q923" s="17">
        <v>0.13233479190644701</v>
      </c>
      <c r="R923" s="17">
        <v>0.112762169421358</v>
      </c>
      <c r="S923" s="17"/>
      <c r="T923" s="17">
        <v>0.114870624705149</v>
      </c>
      <c r="U923" s="17">
        <v>0.19089015173899301</v>
      </c>
      <c r="V923" s="17">
        <v>7.5357400821058601E-2</v>
      </c>
      <c r="W923" s="17">
        <v>0.11129331761755799</v>
      </c>
      <c r="X923" s="17"/>
      <c r="Y923" s="17">
        <v>0.102168825366345</v>
      </c>
      <c r="Z923" s="17">
        <v>0.100891526813885</v>
      </c>
      <c r="AA923" s="17">
        <v>0.17926090528420799</v>
      </c>
      <c r="AB923" s="17">
        <v>8.0645993496695198E-2</v>
      </c>
      <c r="AC923" s="17">
        <v>7.8330448556245394E-2</v>
      </c>
      <c r="AD923" s="17">
        <v>0.25950405916271002</v>
      </c>
      <c r="AE923" s="17"/>
      <c r="AF923" s="17" t="s">
        <v>63</v>
      </c>
      <c r="AG923" s="17"/>
      <c r="AH923" s="17">
        <v>9.7374595017524407E-2</v>
      </c>
      <c r="AI923" s="17"/>
      <c r="AJ923" s="17">
        <v>0.1151676366807</v>
      </c>
      <c r="AK923" s="17">
        <v>0.19682018257147499</v>
      </c>
      <c r="AL923" s="17">
        <v>6.4431885117167603E-2</v>
      </c>
      <c r="AM923" s="17">
        <v>3.2041235632427001E-2</v>
      </c>
      <c r="AN923" s="17">
        <v>0</v>
      </c>
      <c r="AO923" s="17">
        <v>9.4459532572665705E-2</v>
      </c>
      <c r="AP923" s="17">
        <v>0.24621609509794301</v>
      </c>
      <c r="AQ923" s="17">
        <v>0.29372892805976503</v>
      </c>
    </row>
    <row r="924" spans="2:43" x14ac:dyDescent="0.35">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row>
    <row r="925" spans="2:43" x14ac:dyDescent="0.35">
      <c r="B925" s="6" t="s">
        <v>381</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row>
    <row r="926" spans="2:43" x14ac:dyDescent="0.35">
      <c r="B926" s="24" t="s">
        <v>350</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row>
    <row r="927" spans="2:43" x14ac:dyDescent="0.35">
      <c r="B927" t="s">
        <v>380</v>
      </c>
      <c r="C927" s="17">
        <v>0.40712008664432803</v>
      </c>
      <c r="D927" s="17">
        <v>0.55531462929037201</v>
      </c>
      <c r="E927" s="17">
        <v>0.27135379762147799</v>
      </c>
      <c r="F927" s="17"/>
      <c r="G927" s="17">
        <v>0.37698918111303797</v>
      </c>
      <c r="H927" s="17">
        <v>0.51888286097384895</v>
      </c>
      <c r="I927" s="17">
        <v>0.33380476312436003</v>
      </c>
      <c r="J927" s="17">
        <v>0.32781875540065802</v>
      </c>
      <c r="K927" s="17">
        <v>0.47064712311397</v>
      </c>
      <c r="L927" s="17">
        <v>0.388162350208556</v>
      </c>
      <c r="M927" s="17"/>
      <c r="N927" s="17">
        <v>0.50617840311618401</v>
      </c>
      <c r="O927" s="17">
        <v>0.36012874765660702</v>
      </c>
      <c r="P927" s="17">
        <v>0.350197853045633</v>
      </c>
      <c r="Q927" s="17">
        <v>0.41100461993363202</v>
      </c>
      <c r="R927" s="17">
        <v>0.56152837236156905</v>
      </c>
      <c r="S927" s="17"/>
      <c r="T927" s="17">
        <v>0.38496683985290198</v>
      </c>
      <c r="U927" s="17">
        <v>0.390116264273277</v>
      </c>
      <c r="V927" s="17">
        <v>0.44264964044266197</v>
      </c>
      <c r="W927" s="17">
        <v>0.455763989370848</v>
      </c>
      <c r="X927" s="17"/>
      <c r="Y927" s="17">
        <v>0.38750123464812197</v>
      </c>
      <c r="Z927" s="17">
        <v>0.41371010403497199</v>
      </c>
      <c r="AA927" s="17">
        <v>0.39783567900318101</v>
      </c>
      <c r="AB927" s="17">
        <v>0.65425541889374506</v>
      </c>
      <c r="AC927" s="17">
        <v>0.42450294317518</v>
      </c>
      <c r="AD927" s="17">
        <v>0.246585526845158</v>
      </c>
      <c r="AE927" s="17"/>
      <c r="AF927" s="17" t="s">
        <v>63</v>
      </c>
      <c r="AG927" s="17"/>
      <c r="AH927" s="17">
        <v>0.408020545328936</v>
      </c>
      <c r="AI927" s="17"/>
      <c r="AJ927" s="17">
        <v>0.53888273751201399</v>
      </c>
      <c r="AK927" s="17">
        <v>0.42821447577649302</v>
      </c>
      <c r="AL927" s="17">
        <v>0.30042671486697797</v>
      </c>
      <c r="AM927" s="17">
        <v>0.41364349421515101</v>
      </c>
      <c r="AN927" s="17">
        <v>0.46335642897552598</v>
      </c>
      <c r="AO927" s="17">
        <v>0.60767596304892502</v>
      </c>
      <c r="AP927" s="17">
        <v>0.38995612351605002</v>
      </c>
      <c r="AQ927" s="17">
        <v>0</v>
      </c>
    </row>
    <row r="928" spans="2:43" x14ac:dyDescent="0.35">
      <c r="B928" t="s">
        <v>370</v>
      </c>
      <c r="C928" s="17">
        <v>0.49853273031907203</v>
      </c>
      <c r="D928" s="17">
        <v>0.367815920253798</v>
      </c>
      <c r="E928" s="17">
        <v>0.61828704716901595</v>
      </c>
      <c r="F928" s="17"/>
      <c r="G928" s="17">
        <v>0.47172879701871101</v>
      </c>
      <c r="H928" s="17">
        <v>0.42013497101482999</v>
      </c>
      <c r="I928" s="17">
        <v>0.63833559809195495</v>
      </c>
      <c r="J928" s="17">
        <v>0.63590488353924202</v>
      </c>
      <c r="K928" s="17">
        <v>0.37007481946195397</v>
      </c>
      <c r="L928" s="17">
        <v>0.48055221161612099</v>
      </c>
      <c r="M928" s="17"/>
      <c r="N928" s="17">
        <v>0.38472675368297699</v>
      </c>
      <c r="O928" s="17">
        <v>0.52919727970831199</v>
      </c>
      <c r="P928" s="17">
        <v>0.61731370905306204</v>
      </c>
      <c r="Q928" s="17">
        <v>0.50161460652987599</v>
      </c>
      <c r="R928" s="17">
        <v>0.31455347819326901</v>
      </c>
      <c r="S928" s="17"/>
      <c r="T928" s="17">
        <v>0.471189971622066</v>
      </c>
      <c r="U928" s="17">
        <v>0.48713701894137201</v>
      </c>
      <c r="V928" s="17">
        <v>0.50052897433490995</v>
      </c>
      <c r="W928" s="17">
        <v>0.51313708926771495</v>
      </c>
      <c r="X928" s="17"/>
      <c r="Y928" s="17">
        <v>0.55868429299126499</v>
      </c>
      <c r="Z928" s="17">
        <v>0.58628989596502801</v>
      </c>
      <c r="AA928" s="17">
        <v>0.43808502237672198</v>
      </c>
      <c r="AB928" s="17">
        <v>0.345744581106255</v>
      </c>
      <c r="AC928" s="17">
        <v>0.36471373216179198</v>
      </c>
      <c r="AD928" s="17">
        <v>0.28949530554834002</v>
      </c>
      <c r="AE928" s="17"/>
      <c r="AF928" s="17" t="s">
        <v>63</v>
      </c>
      <c r="AG928" s="17"/>
      <c r="AH928" s="17">
        <v>0.51387500062429803</v>
      </c>
      <c r="AI928" s="17"/>
      <c r="AJ928" s="17">
        <v>0.39387687910228802</v>
      </c>
      <c r="AK928" s="17">
        <v>0.41737889624378</v>
      </c>
      <c r="AL928" s="17">
        <v>0.635541894274534</v>
      </c>
      <c r="AM928" s="17">
        <v>0.47869047628297601</v>
      </c>
      <c r="AN928" s="17">
        <v>0.44643100674478198</v>
      </c>
      <c r="AO928" s="17">
        <v>0.31239603853814502</v>
      </c>
      <c r="AP928" s="17">
        <v>0.47808060534001801</v>
      </c>
      <c r="AQ928" s="17">
        <v>1</v>
      </c>
    </row>
    <row r="929" spans="2:43" x14ac:dyDescent="0.35">
      <c r="B929" t="s">
        <v>92</v>
      </c>
      <c r="C929" s="17">
        <v>9.4347183036600196E-2</v>
      </c>
      <c r="D929" s="17">
        <v>7.6869450455830296E-2</v>
      </c>
      <c r="E929" s="17">
        <v>0.110359155209506</v>
      </c>
      <c r="F929" s="17"/>
      <c r="G929" s="17">
        <v>0.15128202186825099</v>
      </c>
      <c r="H929" s="17">
        <v>6.09821680113211E-2</v>
      </c>
      <c r="I929" s="17">
        <v>2.78596387836847E-2</v>
      </c>
      <c r="J929" s="17">
        <v>3.6276361060100001E-2</v>
      </c>
      <c r="K929" s="17">
        <v>0.159278057424077</v>
      </c>
      <c r="L929" s="17">
        <v>0.13128543817532301</v>
      </c>
      <c r="M929" s="17"/>
      <c r="N929" s="17">
        <v>0.109094843200838</v>
      </c>
      <c r="O929" s="17">
        <v>0.11067397263508</v>
      </c>
      <c r="P929" s="17">
        <v>3.2488437901304797E-2</v>
      </c>
      <c r="Q929" s="17">
        <v>8.7380773536491693E-2</v>
      </c>
      <c r="R929" s="17">
        <v>0.123918149445162</v>
      </c>
      <c r="S929" s="17"/>
      <c r="T929" s="17">
        <v>0.143843188525032</v>
      </c>
      <c r="U929" s="17">
        <v>0.12274671678535</v>
      </c>
      <c r="V929" s="17">
        <v>5.68213852224278E-2</v>
      </c>
      <c r="W929" s="17">
        <v>3.1098921361437E-2</v>
      </c>
      <c r="X929" s="17"/>
      <c r="Y929" s="17">
        <v>5.3814472360612903E-2</v>
      </c>
      <c r="Z929" s="17">
        <v>0</v>
      </c>
      <c r="AA929" s="17">
        <v>0.16407929862009801</v>
      </c>
      <c r="AB929" s="17">
        <v>0</v>
      </c>
      <c r="AC929" s="17">
        <v>0.21078332466302799</v>
      </c>
      <c r="AD929" s="17">
        <v>0.46391916760650198</v>
      </c>
      <c r="AE929" s="17"/>
      <c r="AF929" s="17" t="s">
        <v>63</v>
      </c>
      <c r="AG929" s="17"/>
      <c r="AH929" s="17">
        <v>7.8104454046765998E-2</v>
      </c>
      <c r="AI929" s="17"/>
      <c r="AJ929" s="17">
        <v>6.7240383385697794E-2</v>
      </c>
      <c r="AK929" s="17">
        <v>0.15440662797972701</v>
      </c>
      <c r="AL929" s="17">
        <v>6.4031390858488205E-2</v>
      </c>
      <c r="AM929" s="17">
        <v>0.107666029501873</v>
      </c>
      <c r="AN929" s="17">
        <v>9.0212564279692403E-2</v>
      </c>
      <c r="AO929" s="17">
        <v>7.9927998412929593E-2</v>
      </c>
      <c r="AP929" s="17">
        <v>0.131963271143931</v>
      </c>
      <c r="AQ929" s="17">
        <v>0</v>
      </c>
    </row>
    <row r="930" spans="2:43"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row>
    <row r="931" spans="2:43" x14ac:dyDescent="0.35">
      <c r="B931" s="6" t="s">
        <v>383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row>
    <row r="932" spans="2:43" x14ac:dyDescent="0.35">
      <c r="B932" s="24" t="s">
        <v>350</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row>
    <row r="933" spans="2:43" x14ac:dyDescent="0.35">
      <c r="B933" t="s">
        <v>382</v>
      </c>
      <c r="C933" s="17">
        <v>0.62443087237203398</v>
      </c>
      <c r="D933" s="17">
        <v>0.71870186263630997</v>
      </c>
      <c r="E933" s="17">
        <v>0.51785368851023705</v>
      </c>
      <c r="F933" s="17"/>
      <c r="G933" s="17">
        <v>0.62565043403180898</v>
      </c>
      <c r="H933" s="17">
        <v>0.63851698540789603</v>
      </c>
      <c r="I933" s="17">
        <v>0.68311532529116503</v>
      </c>
      <c r="J933" s="17">
        <v>0.58637956820527104</v>
      </c>
      <c r="K933" s="17">
        <v>0.72938828543394096</v>
      </c>
      <c r="L933" s="17">
        <v>0.56607349716719602</v>
      </c>
      <c r="M933" s="17"/>
      <c r="N933" s="17">
        <v>0.74665418569639797</v>
      </c>
      <c r="O933" s="17">
        <v>0.63579164700694102</v>
      </c>
      <c r="P933" s="17">
        <v>0.72753598391761498</v>
      </c>
      <c r="Q933" s="17">
        <v>0.530714650252048</v>
      </c>
      <c r="R933" s="17">
        <v>0.71541026236870997</v>
      </c>
      <c r="S933" s="17"/>
      <c r="T933" s="17">
        <v>0.689917089551637</v>
      </c>
      <c r="U933" s="17">
        <v>0.58174730151356802</v>
      </c>
      <c r="V933" s="17">
        <v>0.543375489252237</v>
      </c>
      <c r="W933" s="17">
        <v>0.67192878996534</v>
      </c>
      <c r="X933" s="17"/>
      <c r="Y933" s="17">
        <v>0.62954979396264399</v>
      </c>
      <c r="Z933" s="17">
        <v>0.49347678027285802</v>
      </c>
      <c r="AA933" s="17">
        <v>0.59420306632127495</v>
      </c>
      <c r="AB933" s="17">
        <v>0.88088403119327097</v>
      </c>
      <c r="AC933" s="17">
        <v>0.55866919192120901</v>
      </c>
      <c r="AD933" s="17">
        <v>1</v>
      </c>
      <c r="AE933" s="17"/>
      <c r="AF933" s="17" t="s">
        <v>63</v>
      </c>
      <c r="AG933" s="17"/>
      <c r="AH933" s="17">
        <v>0.61232681733308703</v>
      </c>
      <c r="AI933" s="17"/>
      <c r="AJ933" s="17">
        <v>0.60999713273508205</v>
      </c>
      <c r="AK933" s="17">
        <v>0.57713041672174703</v>
      </c>
      <c r="AL933" s="17">
        <v>0.47757594074203003</v>
      </c>
      <c r="AM933" s="17">
        <v>0.76880593237407302</v>
      </c>
      <c r="AN933" s="17">
        <v>0.66993396170850705</v>
      </c>
      <c r="AO933" s="17">
        <v>0.61957054600785499</v>
      </c>
      <c r="AP933" s="17">
        <v>0.834884246547556</v>
      </c>
      <c r="AQ933" s="17">
        <v>0.57142032209259497</v>
      </c>
    </row>
    <row r="934" spans="2:43" x14ac:dyDescent="0.35">
      <c r="B934" t="s">
        <v>370</v>
      </c>
      <c r="C934" s="17">
        <v>0.321855250764078</v>
      </c>
      <c r="D934" s="17">
        <v>0.23730228165776299</v>
      </c>
      <c r="E934" s="17">
        <v>0.417445816952493</v>
      </c>
      <c r="F934" s="17"/>
      <c r="G934" s="17">
        <v>0.37434956596819102</v>
      </c>
      <c r="H934" s="17">
        <v>0.30001351057931702</v>
      </c>
      <c r="I934" s="17">
        <v>0.31688467470883502</v>
      </c>
      <c r="J934" s="17">
        <v>0.31148147087417499</v>
      </c>
      <c r="K934" s="17">
        <v>0.197518320209319</v>
      </c>
      <c r="L934" s="17">
        <v>0.38133163391638097</v>
      </c>
      <c r="M934" s="17"/>
      <c r="N934" s="17">
        <v>0.25334581430360198</v>
      </c>
      <c r="O934" s="17">
        <v>0.29023459731745399</v>
      </c>
      <c r="P934" s="17">
        <v>0.22469898108804501</v>
      </c>
      <c r="Q934" s="17">
        <v>0.42811555988342098</v>
      </c>
      <c r="R934" s="17">
        <v>0.22817611500989701</v>
      </c>
      <c r="S934" s="17"/>
      <c r="T934" s="17">
        <v>0.245029913115278</v>
      </c>
      <c r="U934" s="17">
        <v>0.39913350037848899</v>
      </c>
      <c r="V934" s="17">
        <v>0.34597875316144699</v>
      </c>
      <c r="W934" s="17">
        <v>0.30362252356315</v>
      </c>
      <c r="X934" s="17"/>
      <c r="Y934" s="17">
        <v>0.30978445272550598</v>
      </c>
      <c r="Z934" s="17">
        <v>0.50652321972714198</v>
      </c>
      <c r="AA934" s="17">
        <v>0.33736826705295098</v>
      </c>
      <c r="AB934" s="17">
        <v>0.11911596880672901</v>
      </c>
      <c r="AC934" s="17">
        <v>0.382000559301092</v>
      </c>
      <c r="AD934" s="17">
        <v>0</v>
      </c>
      <c r="AE934" s="17"/>
      <c r="AF934" s="17" t="s">
        <v>63</v>
      </c>
      <c r="AG934" s="17"/>
      <c r="AH934" s="17">
        <v>0.332228184488497</v>
      </c>
      <c r="AI934" s="17"/>
      <c r="AJ934" s="17">
        <v>0.36987829195003102</v>
      </c>
      <c r="AK934" s="17">
        <v>0.36916390809862498</v>
      </c>
      <c r="AL934" s="17">
        <v>0.46287044613296102</v>
      </c>
      <c r="AM934" s="17">
        <v>0.19453784858665699</v>
      </c>
      <c r="AN934" s="17">
        <v>0.330066038291493</v>
      </c>
      <c r="AO934" s="17">
        <v>0.21965009554168399</v>
      </c>
      <c r="AP934" s="17">
        <v>0.165115753452443</v>
      </c>
      <c r="AQ934" s="17">
        <v>0.30355407869248502</v>
      </c>
    </row>
    <row r="935" spans="2:43" x14ac:dyDescent="0.35">
      <c r="B935" t="s">
        <v>92</v>
      </c>
      <c r="C935" s="17">
        <v>5.3713876863887601E-2</v>
      </c>
      <c r="D935" s="17">
        <v>4.3995855705926797E-2</v>
      </c>
      <c r="E935" s="17">
        <v>6.4700494537270795E-2</v>
      </c>
      <c r="F935" s="17"/>
      <c r="G935" s="17">
        <v>0</v>
      </c>
      <c r="H935" s="17">
        <v>6.14695040127873E-2</v>
      </c>
      <c r="I935" s="17">
        <v>0</v>
      </c>
      <c r="J935" s="17">
        <v>0.102138960920554</v>
      </c>
      <c r="K935" s="17">
        <v>7.30933943567392E-2</v>
      </c>
      <c r="L935" s="17">
        <v>5.2594868916422198E-2</v>
      </c>
      <c r="M935" s="17"/>
      <c r="N935" s="17">
        <v>0</v>
      </c>
      <c r="O935" s="17">
        <v>7.3973755675604297E-2</v>
      </c>
      <c r="P935" s="17">
        <v>4.77650349943404E-2</v>
      </c>
      <c r="Q935" s="17">
        <v>4.1169789864531202E-2</v>
      </c>
      <c r="R935" s="17">
        <v>5.6413622621393197E-2</v>
      </c>
      <c r="S935" s="17"/>
      <c r="T935" s="17">
        <v>6.5052997333085602E-2</v>
      </c>
      <c r="U935" s="17">
        <v>1.9119198107943301E-2</v>
      </c>
      <c r="V935" s="17">
        <v>0.11064575758631599</v>
      </c>
      <c r="W935" s="17">
        <v>2.4448686471510599E-2</v>
      </c>
      <c r="X935" s="17"/>
      <c r="Y935" s="17">
        <v>6.0665753311850097E-2</v>
      </c>
      <c r="Z935" s="17">
        <v>0</v>
      </c>
      <c r="AA935" s="17">
        <v>6.8428666625774598E-2</v>
      </c>
      <c r="AB935" s="17">
        <v>0</v>
      </c>
      <c r="AC935" s="17">
        <v>5.9330248777699497E-2</v>
      </c>
      <c r="AD935" s="17">
        <v>0</v>
      </c>
      <c r="AE935" s="17"/>
      <c r="AF935" s="17" t="s">
        <v>63</v>
      </c>
      <c r="AG935" s="17"/>
      <c r="AH935" s="17">
        <v>5.5444998178416402E-2</v>
      </c>
      <c r="AI935" s="17"/>
      <c r="AJ935" s="17">
        <v>2.01245753148875E-2</v>
      </c>
      <c r="AK935" s="17">
        <v>5.3705675179628397E-2</v>
      </c>
      <c r="AL935" s="17">
        <v>5.95536131250093E-2</v>
      </c>
      <c r="AM935" s="17">
        <v>3.6656219039270001E-2</v>
      </c>
      <c r="AN935" s="17">
        <v>0</v>
      </c>
      <c r="AO935" s="17">
        <v>0.16077935845046201</v>
      </c>
      <c r="AP935" s="17">
        <v>0</v>
      </c>
      <c r="AQ935" s="17">
        <v>0.12502559921491899</v>
      </c>
    </row>
    <row r="936" spans="2:43" x14ac:dyDescent="0.35">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row>
    <row r="937" spans="2:43" x14ac:dyDescent="0.35">
      <c r="B937" s="6" t="s">
        <v>385</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row>
    <row r="938" spans="2:43" x14ac:dyDescent="0.35">
      <c r="B938" s="24" t="s">
        <v>350</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row>
    <row r="939" spans="2:43" x14ac:dyDescent="0.35">
      <c r="B939" t="s">
        <v>384</v>
      </c>
      <c r="C939" s="17">
        <v>0.708920537180876</v>
      </c>
      <c r="D939" s="17">
        <v>0.81504189111415304</v>
      </c>
      <c r="E939" s="17">
        <v>0.59544964517955001</v>
      </c>
      <c r="F939" s="17"/>
      <c r="G939" s="17">
        <v>0.73609439284016298</v>
      </c>
      <c r="H939" s="17">
        <v>0.80547710976711195</v>
      </c>
      <c r="I939" s="17">
        <v>0.76448398961062602</v>
      </c>
      <c r="J939" s="17">
        <v>0.61155363211750002</v>
      </c>
      <c r="K939" s="17">
        <v>0.697106423051853</v>
      </c>
      <c r="L939" s="17">
        <v>0.64931483008651802</v>
      </c>
      <c r="M939" s="17"/>
      <c r="N939" s="17">
        <v>0.81707118536602297</v>
      </c>
      <c r="O939" s="17">
        <v>0.71559076363690699</v>
      </c>
      <c r="P939" s="17">
        <v>0.584998228088215</v>
      </c>
      <c r="Q939" s="17">
        <v>0.70788489072334304</v>
      </c>
      <c r="R939" s="17">
        <v>0.75793259120707701</v>
      </c>
      <c r="S939" s="17"/>
      <c r="T939" s="17">
        <v>0.702404305310802</v>
      </c>
      <c r="U939" s="17">
        <v>0.66143142488574702</v>
      </c>
      <c r="V939" s="17">
        <v>0.77683251835796296</v>
      </c>
      <c r="W939" s="17">
        <v>0.73504594191939698</v>
      </c>
      <c r="X939" s="17"/>
      <c r="Y939" s="17">
        <v>0.71052591066736104</v>
      </c>
      <c r="Z939" s="17">
        <v>0.74138393898219102</v>
      </c>
      <c r="AA939" s="17">
        <v>0.70206067099407599</v>
      </c>
      <c r="AB939" s="17">
        <v>0.63181414725260598</v>
      </c>
      <c r="AC939" s="17">
        <v>0.73327090532692696</v>
      </c>
      <c r="AD939" s="17">
        <v>0.84727457720167298</v>
      </c>
      <c r="AE939" s="17"/>
      <c r="AF939" s="17" t="s">
        <v>63</v>
      </c>
      <c r="AG939" s="17"/>
      <c r="AH939" s="17">
        <v>0.72420827242365304</v>
      </c>
      <c r="AI939" s="17"/>
      <c r="AJ939" s="17">
        <v>0.66088743314912901</v>
      </c>
      <c r="AK939" s="17">
        <v>0.74435722577016505</v>
      </c>
      <c r="AL939" s="17">
        <v>0.65935681202465501</v>
      </c>
      <c r="AM939" s="17">
        <v>0.73531812729649804</v>
      </c>
      <c r="AN939" s="17">
        <v>0.78082111103243201</v>
      </c>
      <c r="AO939" s="17">
        <v>0.61226606859961097</v>
      </c>
      <c r="AP939" s="17">
        <v>0.86926478579136501</v>
      </c>
      <c r="AQ939" s="17">
        <v>0.65630060460652895</v>
      </c>
    </row>
    <row r="940" spans="2:43" x14ac:dyDescent="0.35">
      <c r="B940" t="s">
        <v>370</v>
      </c>
      <c r="C940" s="17">
        <v>0.23055720438729499</v>
      </c>
      <c r="D940" s="17">
        <v>0.168286896558074</v>
      </c>
      <c r="E940" s="17">
        <v>0.29714010323554602</v>
      </c>
      <c r="F940" s="17"/>
      <c r="G940" s="17">
        <v>0.26390560715983702</v>
      </c>
      <c r="H940" s="17">
        <v>0.17832813528577299</v>
      </c>
      <c r="I940" s="17">
        <v>0.140381690346331</v>
      </c>
      <c r="J940" s="17">
        <v>0.36341519467478001</v>
      </c>
      <c r="K940" s="17">
        <v>0.22061600213740801</v>
      </c>
      <c r="L940" s="17">
        <v>0.247829386905108</v>
      </c>
      <c r="M940" s="17"/>
      <c r="N940" s="17">
        <v>0.103142379047754</v>
      </c>
      <c r="O940" s="17">
        <v>0.21492621765773601</v>
      </c>
      <c r="P940" s="17">
        <v>0.31273785287675299</v>
      </c>
      <c r="Q940" s="17">
        <v>0.251905914516864</v>
      </c>
      <c r="R940" s="17">
        <v>0.19721337078193901</v>
      </c>
      <c r="S940" s="17"/>
      <c r="T940" s="17">
        <v>0.171104196418884</v>
      </c>
      <c r="U940" s="17">
        <v>0.275360547672508</v>
      </c>
      <c r="V940" s="17">
        <v>0.22316748164203701</v>
      </c>
      <c r="W940" s="17">
        <v>0.22975251389686499</v>
      </c>
      <c r="X940" s="17"/>
      <c r="Y940" s="17">
        <v>0.255076889044212</v>
      </c>
      <c r="Z940" s="17">
        <v>0.20482653042732499</v>
      </c>
      <c r="AA940" s="17">
        <v>0.21738480999783599</v>
      </c>
      <c r="AB940" s="17">
        <v>0.36818585274739402</v>
      </c>
      <c r="AC940" s="17">
        <v>0.145473889254042</v>
      </c>
      <c r="AD940" s="17">
        <v>0</v>
      </c>
      <c r="AE940" s="17"/>
      <c r="AF940" s="17" t="s">
        <v>63</v>
      </c>
      <c r="AG940" s="17"/>
      <c r="AH940" s="17">
        <v>0.22985291614879</v>
      </c>
      <c r="AI940" s="17"/>
      <c r="AJ940" s="17">
        <v>0.28481135807553198</v>
      </c>
      <c r="AK940" s="17">
        <v>0.177712432395321</v>
      </c>
      <c r="AL940" s="17">
        <v>0.29062588044945498</v>
      </c>
      <c r="AM940" s="17">
        <v>0.23377435231640201</v>
      </c>
      <c r="AN940" s="17">
        <v>0.105981469944258</v>
      </c>
      <c r="AO940" s="17">
        <v>0.330562746176918</v>
      </c>
      <c r="AP940" s="17">
        <v>0.13073521420863499</v>
      </c>
      <c r="AQ940" s="17">
        <v>0.16270566446070001</v>
      </c>
    </row>
    <row r="941" spans="2:43" x14ac:dyDescent="0.35">
      <c r="B941" t="s">
        <v>92</v>
      </c>
      <c r="C941" s="17">
        <v>6.0522258431829297E-2</v>
      </c>
      <c r="D941" s="17">
        <v>1.6671212327773299E-2</v>
      </c>
      <c r="E941" s="17">
        <v>0.107410251584904</v>
      </c>
      <c r="F941" s="17"/>
      <c r="G941" s="17">
        <v>0</v>
      </c>
      <c r="H941" s="17">
        <v>1.6194754947115499E-2</v>
      </c>
      <c r="I941" s="17">
        <v>9.5134320043043105E-2</v>
      </c>
      <c r="J941" s="17">
        <v>2.5031173207720699E-2</v>
      </c>
      <c r="K941" s="17">
        <v>8.2277574810738996E-2</v>
      </c>
      <c r="L941" s="17">
        <v>0.102855783008375</v>
      </c>
      <c r="M941" s="17"/>
      <c r="N941" s="17">
        <v>7.9786435586223003E-2</v>
      </c>
      <c r="O941" s="17">
        <v>6.9483018705357197E-2</v>
      </c>
      <c r="P941" s="17">
        <v>0.102263919035032</v>
      </c>
      <c r="Q941" s="17">
        <v>4.0209194759792802E-2</v>
      </c>
      <c r="R941" s="17">
        <v>4.4854038010984101E-2</v>
      </c>
      <c r="S941" s="17"/>
      <c r="T941" s="17">
        <v>0.126491498270313</v>
      </c>
      <c r="U941" s="17">
        <v>6.3208027441744696E-2</v>
      </c>
      <c r="V941" s="17">
        <v>0</v>
      </c>
      <c r="W941" s="17">
        <v>3.5201544183737901E-2</v>
      </c>
      <c r="X941" s="17"/>
      <c r="Y941" s="17">
        <v>3.4397200288427202E-2</v>
      </c>
      <c r="Z941" s="17">
        <v>5.37895305904839E-2</v>
      </c>
      <c r="AA941" s="17">
        <v>8.0554519008088299E-2</v>
      </c>
      <c r="AB941" s="17">
        <v>0</v>
      </c>
      <c r="AC941" s="17">
        <v>0.12125520541903199</v>
      </c>
      <c r="AD941" s="17">
        <v>0.15272542279832699</v>
      </c>
      <c r="AE941" s="17"/>
      <c r="AF941" s="17" t="s">
        <v>63</v>
      </c>
      <c r="AG941" s="17"/>
      <c r="AH941" s="17">
        <v>4.5938811427557201E-2</v>
      </c>
      <c r="AI941" s="17"/>
      <c r="AJ941" s="17">
        <v>5.4301208775338901E-2</v>
      </c>
      <c r="AK941" s="17">
        <v>7.7930341834513903E-2</v>
      </c>
      <c r="AL941" s="17">
        <v>5.0017307525889898E-2</v>
      </c>
      <c r="AM941" s="17">
        <v>3.09075203870997E-2</v>
      </c>
      <c r="AN941" s="17">
        <v>0.11319741902331</v>
      </c>
      <c r="AO941" s="17">
        <v>5.7171185223470998E-2</v>
      </c>
      <c r="AP941" s="17">
        <v>0</v>
      </c>
      <c r="AQ941" s="17">
        <v>0.18099373093277199</v>
      </c>
    </row>
    <row r="942" spans="2:43" x14ac:dyDescent="0.35">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row>
    <row r="943" spans="2:43" x14ac:dyDescent="0.35">
      <c r="B943" s="6" t="s">
        <v>387</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row>
    <row r="944" spans="2:43" x14ac:dyDescent="0.35">
      <c r="B944" s="24" t="s">
        <v>350</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row>
    <row r="945" spans="2:43" x14ac:dyDescent="0.35">
      <c r="B945" t="s">
        <v>386</v>
      </c>
      <c r="C945" s="17">
        <v>0.77683601685770198</v>
      </c>
      <c r="D945" s="17">
        <v>0.86201235521237196</v>
      </c>
      <c r="E945" s="17">
        <v>0.69607389585287904</v>
      </c>
      <c r="F945" s="17"/>
      <c r="G945" s="17">
        <v>0.70068646826315995</v>
      </c>
      <c r="H945" s="17">
        <v>0.838412359786749</v>
      </c>
      <c r="I945" s="17">
        <v>0.97943687287984704</v>
      </c>
      <c r="J945" s="17">
        <v>0.826245885006897</v>
      </c>
      <c r="K945" s="17">
        <v>0.72860930105707999</v>
      </c>
      <c r="L945" s="17">
        <v>0.64340496110832002</v>
      </c>
      <c r="M945" s="17"/>
      <c r="N945" s="17">
        <v>0.470173952355809</v>
      </c>
      <c r="O945" s="17">
        <v>0.83055286908907999</v>
      </c>
      <c r="P945" s="17">
        <v>0.78717770254114805</v>
      </c>
      <c r="Q945" s="17">
        <v>0.74886330737408502</v>
      </c>
      <c r="R945" s="17">
        <v>0.76747065582619101</v>
      </c>
      <c r="S945" s="17"/>
      <c r="T945" s="17">
        <v>0.66395287619944299</v>
      </c>
      <c r="U945" s="17">
        <v>0.79783320156273496</v>
      </c>
      <c r="V945" s="17">
        <v>0.80267844119336296</v>
      </c>
      <c r="W945" s="17">
        <v>0.85789577988140697</v>
      </c>
      <c r="X945" s="17"/>
      <c r="Y945" s="17">
        <v>0.83174602223032901</v>
      </c>
      <c r="Z945" s="17">
        <v>0.79891671485071802</v>
      </c>
      <c r="AA945" s="17">
        <v>0.68755732295016503</v>
      </c>
      <c r="AB945" s="17">
        <v>0.69882493281052105</v>
      </c>
      <c r="AC945" s="17">
        <v>0.67421713835340702</v>
      </c>
      <c r="AD945" s="17">
        <v>1</v>
      </c>
      <c r="AE945" s="17"/>
      <c r="AF945" s="17" t="s">
        <v>63</v>
      </c>
      <c r="AG945" s="17"/>
      <c r="AH945" s="17">
        <v>0.79027226731723399</v>
      </c>
      <c r="AI945" s="17"/>
      <c r="AJ945" s="17">
        <v>0.74023686559249602</v>
      </c>
      <c r="AK945" s="17">
        <v>0.91135674647957099</v>
      </c>
      <c r="AL945" s="17">
        <v>0.66871488676975699</v>
      </c>
      <c r="AM945" s="17">
        <v>0.71592430604788204</v>
      </c>
      <c r="AN945" s="17">
        <v>0.77663832128713794</v>
      </c>
      <c r="AO945" s="17">
        <v>0.77091992145047505</v>
      </c>
      <c r="AP945" s="17">
        <v>0.78435644648344804</v>
      </c>
      <c r="AQ945" s="17">
        <v>1</v>
      </c>
    </row>
    <row r="946" spans="2:43" x14ac:dyDescent="0.35">
      <c r="B946" t="s">
        <v>370</v>
      </c>
      <c r="C946" s="17">
        <v>0.156937257295646</v>
      </c>
      <c r="D946" s="17">
        <v>9.5510529784627499E-2</v>
      </c>
      <c r="E946" s="17">
        <v>0.21515336316526301</v>
      </c>
      <c r="F946" s="17"/>
      <c r="G946" s="17">
        <v>0.23755708789097099</v>
      </c>
      <c r="H946" s="17">
        <v>0.137413026314609</v>
      </c>
      <c r="I946" s="17">
        <v>2.0563127120152701E-2</v>
      </c>
      <c r="J946" s="17">
        <v>7.6347524344364703E-2</v>
      </c>
      <c r="K946" s="17">
        <v>0.196194477357195</v>
      </c>
      <c r="L946" s="17">
        <v>0.248942032294062</v>
      </c>
      <c r="M946" s="17"/>
      <c r="N946" s="17">
        <v>0.33578107265545598</v>
      </c>
      <c r="O946" s="17">
        <v>0.15755824351011799</v>
      </c>
      <c r="P946" s="17">
        <v>0.11810756267733701</v>
      </c>
      <c r="Q946" s="17">
        <v>0.18886332982651599</v>
      </c>
      <c r="R946" s="17">
        <v>0.111030017847109</v>
      </c>
      <c r="S946" s="17"/>
      <c r="T946" s="17">
        <v>0.25355952815293198</v>
      </c>
      <c r="U946" s="17">
        <v>0.163220299018658</v>
      </c>
      <c r="V946" s="17">
        <v>0.124913730120604</v>
      </c>
      <c r="W946" s="17">
        <v>8.1555864838649794E-2</v>
      </c>
      <c r="X946" s="17"/>
      <c r="Y946" s="17">
        <v>0.12042142029821599</v>
      </c>
      <c r="Z946" s="17">
        <v>0.17074007314449099</v>
      </c>
      <c r="AA946" s="17">
        <v>0.22605600685820701</v>
      </c>
      <c r="AB946" s="17">
        <v>0.214423270586721</v>
      </c>
      <c r="AC946" s="17">
        <v>0.16275245829372301</v>
      </c>
      <c r="AD946" s="17">
        <v>0</v>
      </c>
      <c r="AE946" s="17"/>
      <c r="AF946" s="17" t="s">
        <v>63</v>
      </c>
      <c r="AG946" s="17"/>
      <c r="AH946" s="17">
        <v>0.14813373917484099</v>
      </c>
      <c r="AI946" s="17"/>
      <c r="AJ946" s="17">
        <v>0.18519224086049499</v>
      </c>
      <c r="AK946" s="17">
        <v>6.7620115380477505E-2</v>
      </c>
      <c r="AL946" s="17">
        <v>0.236329661333815</v>
      </c>
      <c r="AM946" s="17">
        <v>0.17640002687042899</v>
      </c>
      <c r="AN946" s="17">
        <v>0.12437470896750299</v>
      </c>
      <c r="AO946" s="17">
        <v>0.14040973412805499</v>
      </c>
      <c r="AP946" s="17">
        <v>0.21564355351655201</v>
      </c>
      <c r="AQ946" s="17">
        <v>0</v>
      </c>
    </row>
    <row r="947" spans="2:43" x14ac:dyDescent="0.35">
      <c r="B947" t="s">
        <v>92</v>
      </c>
      <c r="C947" s="17">
        <v>6.6226725846651902E-2</v>
      </c>
      <c r="D947" s="17">
        <v>4.2477115003000297E-2</v>
      </c>
      <c r="E947" s="17">
        <v>8.8772740981857307E-2</v>
      </c>
      <c r="F947" s="17"/>
      <c r="G947" s="17">
        <v>6.1756443845868397E-2</v>
      </c>
      <c r="H947" s="17">
        <v>2.4174613898642599E-2</v>
      </c>
      <c r="I947" s="17">
        <v>0</v>
      </c>
      <c r="J947" s="17">
        <v>9.7406590648738495E-2</v>
      </c>
      <c r="K947" s="17">
        <v>7.5196221585725698E-2</v>
      </c>
      <c r="L947" s="17">
        <v>0.10765300659761801</v>
      </c>
      <c r="M947" s="17"/>
      <c r="N947" s="17">
        <v>0.19404497498873499</v>
      </c>
      <c r="O947" s="17">
        <v>1.18888874008012E-2</v>
      </c>
      <c r="P947" s="17">
        <v>9.47147347815155E-2</v>
      </c>
      <c r="Q947" s="17">
        <v>6.22733627993994E-2</v>
      </c>
      <c r="R947" s="17">
        <v>0.12149932632670001</v>
      </c>
      <c r="S947" s="17"/>
      <c r="T947" s="17">
        <v>8.2487595647624798E-2</v>
      </c>
      <c r="U947" s="17">
        <v>3.8946499418606298E-2</v>
      </c>
      <c r="V947" s="17">
        <v>7.2407828686033404E-2</v>
      </c>
      <c r="W947" s="17">
        <v>6.0548355279942803E-2</v>
      </c>
      <c r="X947" s="17"/>
      <c r="Y947" s="17">
        <v>4.7832557471455699E-2</v>
      </c>
      <c r="Z947" s="17">
        <v>3.0343212004791401E-2</v>
      </c>
      <c r="AA947" s="17">
        <v>8.6386670191627907E-2</v>
      </c>
      <c r="AB947" s="17">
        <v>8.6751796602758405E-2</v>
      </c>
      <c r="AC947" s="17">
        <v>0.16303040335287</v>
      </c>
      <c r="AD947" s="17">
        <v>0</v>
      </c>
      <c r="AE947" s="17"/>
      <c r="AF947" s="17" t="s">
        <v>63</v>
      </c>
      <c r="AG947" s="17"/>
      <c r="AH947" s="17">
        <v>6.1593993507924702E-2</v>
      </c>
      <c r="AI947" s="17"/>
      <c r="AJ947" s="17">
        <v>7.4570893547008799E-2</v>
      </c>
      <c r="AK947" s="17">
        <v>2.1023138139952002E-2</v>
      </c>
      <c r="AL947" s="17">
        <v>9.4955451896427998E-2</v>
      </c>
      <c r="AM947" s="17">
        <v>0.10767566708168901</v>
      </c>
      <c r="AN947" s="17">
        <v>9.8986969745359504E-2</v>
      </c>
      <c r="AO947" s="17">
        <v>8.8670344421470093E-2</v>
      </c>
      <c r="AP947" s="17">
        <v>0</v>
      </c>
      <c r="AQ947" s="17">
        <v>0</v>
      </c>
    </row>
    <row r="948" spans="2:43" x14ac:dyDescent="0.35">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row>
    <row r="949" spans="2:43" x14ac:dyDescent="0.35">
      <c r="B949" s="6" t="s">
        <v>389</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row>
    <row r="950" spans="2:43" x14ac:dyDescent="0.35">
      <c r="B950" s="24" t="s">
        <v>350</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row>
    <row r="951" spans="2:43" x14ac:dyDescent="0.35">
      <c r="B951" t="s">
        <v>388</v>
      </c>
      <c r="C951" s="17">
        <v>0.81569248802002303</v>
      </c>
      <c r="D951" s="17">
        <v>0.82007913960170298</v>
      </c>
      <c r="E951" s="17">
        <v>0.80967555616943698</v>
      </c>
      <c r="F951" s="17"/>
      <c r="G951" s="17">
        <v>0.96637366194438201</v>
      </c>
      <c r="H951" s="17">
        <v>0.87599363437493905</v>
      </c>
      <c r="I951" s="17">
        <v>0.784855317999128</v>
      </c>
      <c r="J951" s="17">
        <v>0.80208367837221695</v>
      </c>
      <c r="K951" s="17">
        <v>0.84337177940629304</v>
      </c>
      <c r="L951" s="17">
        <v>0.70149249999628804</v>
      </c>
      <c r="M951" s="17"/>
      <c r="N951" s="17">
        <v>0.63377601939280603</v>
      </c>
      <c r="O951" s="17">
        <v>0.88451085367055504</v>
      </c>
      <c r="P951" s="17">
        <v>0.87502203128256795</v>
      </c>
      <c r="Q951" s="17">
        <v>0.76799814444135395</v>
      </c>
      <c r="R951" s="17">
        <v>0.742132414275255</v>
      </c>
      <c r="S951" s="17"/>
      <c r="T951" s="17">
        <v>0.81217120069431104</v>
      </c>
      <c r="U951" s="17">
        <v>0.80339390043110703</v>
      </c>
      <c r="V951" s="17">
        <v>0.89111741144558798</v>
      </c>
      <c r="W951" s="17">
        <v>0.76521410563608006</v>
      </c>
      <c r="X951" s="17"/>
      <c r="Y951" s="17">
        <v>0.86216919741227105</v>
      </c>
      <c r="Z951" s="17">
        <v>0.79186086629826502</v>
      </c>
      <c r="AA951" s="17">
        <v>0.73022501068020496</v>
      </c>
      <c r="AB951" s="17">
        <v>0.91594294404086896</v>
      </c>
      <c r="AC951" s="17">
        <v>0.76553987904631804</v>
      </c>
      <c r="AD951" s="17">
        <v>0.86002266925605497</v>
      </c>
      <c r="AE951" s="17"/>
      <c r="AF951" s="17" t="s">
        <v>63</v>
      </c>
      <c r="AG951" s="17"/>
      <c r="AH951" s="17">
        <v>0.81445112701286904</v>
      </c>
      <c r="AI951" s="17"/>
      <c r="AJ951" s="17">
        <v>0.84079297637492401</v>
      </c>
      <c r="AK951" s="17">
        <v>0.75514259303750997</v>
      </c>
      <c r="AL951" s="17">
        <v>0.78895345541322304</v>
      </c>
      <c r="AM951" s="17">
        <v>0.78742354813427595</v>
      </c>
      <c r="AN951" s="17">
        <v>0.93127014734786295</v>
      </c>
      <c r="AO951" s="17">
        <v>0.85651697878016397</v>
      </c>
      <c r="AP951" s="17">
        <v>0.82527449573008005</v>
      </c>
      <c r="AQ951" s="17">
        <v>1</v>
      </c>
    </row>
    <row r="952" spans="2:43" x14ac:dyDescent="0.35">
      <c r="B952" t="s">
        <v>370</v>
      </c>
      <c r="C952" s="17">
        <v>0.129384764152188</v>
      </c>
      <c r="D952" s="17">
        <v>0.12758227878186101</v>
      </c>
      <c r="E952" s="17">
        <v>0.132244585834009</v>
      </c>
      <c r="F952" s="17"/>
      <c r="G952" s="17">
        <v>3.3626338055617697E-2</v>
      </c>
      <c r="H952" s="17">
        <v>9.6457703036952003E-2</v>
      </c>
      <c r="I952" s="17">
        <v>0.17010567385404601</v>
      </c>
      <c r="J952" s="17">
        <v>0.13056525231635199</v>
      </c>
      <c r="K952" s="17">
        <v>8.6200759725385906E-2</v>
      </c>
      <c r="L952" s="17">
        <v>0.19608863236651</v>
      </c>
      <c r="M952" s="17"/>
      <c r="N952" s="17">
        <v>0.36622398060719402</v>
      </c>
      <c r="O952" s="17">
        <v>9.2536930527184605E-2</v>
      </c>
      <c r="P952" s="17">
        <v>7.4542946668923499E-2</v>
      </c>
      <c r="Q952" s="17">
        <v>0.130011268838606</v>
      </c>
      <c r="R952" s="17">
        <v>0.194409989342788</v>
      </c>
      <c r="S952" s="17"/>
      <c r="T952" s="17">
        <v>0.15517119849459801</v>
      </c>
      <c r="U952" s="17">
        <v>0.13026308655994701</v>
      </c>
      <c r="V952" s="17">
        <v>7.5060865625243597E-2</v>
      </c>
      <c r="W952" s="17">
        <v>0.17731351728236999</v>
      </c>
      <c r="X952" s="17"/>
      <c r="Y952" s="17">
        <v>0.119833333705356</v>
      </c>
      <c r="Z952" s="17">
        <v>0.124721887943296</v>
      </c>
      <c r="AA952" s="17">
        <v>0.18915622717804301</v>
      </c>
      <c r="AB952" s="17">
        <v>0</v>
      </c>
      <c r="AC952" s="17">
        <v>9.9550167688397903E-2</v>
      </c>
      <c r="AD952" s="17">
        <v>0.139977330743945</v>
      </c>
      <c r="AE952" s="17"/>
      <c r="AF952" s="17" t="s">
        <v>63</v>
      </c>
      <c r="AG952" s="17"/>
      <c r="AH952" s="17">
        <v>0.128828733632674</v>
      </c>
      <c r="AI952" s="17"/>
      <c r="AJ952" s="17">
        <v>9.08720815667097E-2</v>
      </c>
      <c r="AK952" s="17">
        <v>0.20365694497716699</v>
      </c>
      <c r="AL952" s="17">
        <v>0.136854932161595</v>
      </c>
      <c r="AM952" s="17">
        <v>0.15002631590864901</v>
      </c>
      <c r="AN952" s="17">
        <v>6.8729852652136506E-2</v>
      </c>
      <c r="AO952" s="17">
        <v>0.143483021219836</v>
      </c>
      <c r="AP952" s="17">
        <v>6.0556436504430301E-2</v>
      </c>
      <c r="AQ952" s="17">
        <v>0</v>
      </c>
    </row>
    <row r="953" spans="2:43" x14ac:dyDescent="0.35">
      <c r="B953" t="s">
        <v>92</v>
      </c>
      <c r="C953" s="17">
        <v>5.4922747827788103E-2</v>
      </c>
      <c r="D953" s="17">
        <v>5.2338581616435897E-2</v>
      </c>
      <c r="E953" s="17">
        <v>5.8079857996553498E-2</v>
      </c>
      <c r="F953" s="17"/>
      <c r="G953" s="17">
        <v>0</v>
      </c>
      <c r="H953" s="17">
        <v>2.75486625881089E-2</v>
      </c>
      <c r="I953" s="17">
        <v>4.5039008146825502E-2</v>
      </c>
      <c r="J953" s="17">
        <v>6.7351069311430894E-2</v>
      </c>
      <c r="K953" s="17">
        <v>7.0427460868321301E-2</v>
      </c>
      <c r="L953" s="17">
        <v>0.102418867637202</v>
      </c>
      <c r="M953" s="17"/>
      <c r="N953" s="17">
        <v>0</v>
      </c>
      <c r="O953" s="17">
        <v>2.29522158022601E-2</v>
      </c>
      <c r="P953" s="17">
        <v>5.0435022048508998E-2</v>
      </c>
      <c r="Q953" s="17">
        <v>0.10199058672003999</v>
      </c>
      <c r="R953" s="17">
        <v>6.3457596381957401E-2</v>
      </c>
      <c r="S953" s="17"/>
      <c r="T953" s="17">
        <v>3.26576008110918E-2</v>
      </c>
      <c r="U953" s="17">
        <v>6.6343013008945406E-2</v>
      </c>
      <c r="V953" s="17">
        <v>3.38217229291689E-2</v>
      </c>
      <c r="W953" s="17">
        <v>5.7472377081550299E-2</v>
      </c>
      <c r="X953" s="17"/>
      <c r="Y953" s="17">
        <v>1.7997468882373399E-2</v>
      </c>
      <c r="Z953" s="17">
        <v>8.3417245758439507E-2</v>
      </c>
      <c r="AA953" s="17">
        <v>8.0618762141751302E-2</v>
      </c>
      <c r="AB953" s="17">
        <v>8.4057055959131002E-2</v>
      </c>
      <c r="AC953" s="17">
        <v>0.13490995326528399</v>
      </c>
      <c r="AD953" s="17">
        <v>0</v>
      </c>
      <c r="AE953" s="17"/>
      <c r="AF953" s="17" t="s">
        <v>63</v>
      </c>
      <c r="AG953" s="17"/>
      <c r="AH953" s="17">
        <v>5.6720139354457598E-2</v>
      </c>
      <c r="AI953" s="17"/>
      <c r="AJ953" s="17">
        <v>6.8334942058366502E-2</v>
      </c>
      <c r="AK953" s="17">
        <v>4.1200461985322602E-2</v>
      </c>
      <c r="AL953" s="17">
        <v>7.4191612425182005E-2</v>
      </c>
      <c r="AM953" s="17">
        <v>6.2550135957074898E-2</v>
      </c>
      <c r="AN953" s="17">
        <v>0</v>
      </c>
      <c r="AO953" s="17">
        <v>0</v>
      </c>
      <c r="AP953" s="17">
        <v>0.114169067765489</v>
      </c>
      <c r="AQ953" s="17">
        <v>0</v>
      </c>
    </row>
    <row r="954" spans="2:43" x14ac:dyDescent="0.35">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row>
    <row r="955" spans="2:43" x14ac:dyDescent="0.35">
      <c r="B955" s="6" t="s">
        <v>392</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row>
    <row r="956" spans="2:43" x14ac:dyDescent="0.35">
      <c r="B956" s="24" t="s">
        <v>350</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row>
    <row r="957" spans="2:43" x14ac:dyDescent="0.35">
      <c r="B957" t="s">
        <v>390</v>
      </c>
      <c r="C957" s="17">
        <v>0.181432539002925</v>
      </c>
      <c r="D957" s="17">
        <v>0.15905880916609</v>
      </c>
      <c r="E957" s="17">
        <v>0.20365535980206201</v>
      </c>
      <c r="F957" s="17"/>
      <c r="G957" s="17">
        <v>9.6897922224992494E-2</v>
      </c>
      <c r="H957" s="17">
        <v>0.22746847208964399</v>
      </c>
      <c r="I957" s="17">
        <v>0.160694454926019</v>
      </c>
      <c r="J957" s="17">
        <v>0.28546131546369102</v>
      </c>
      <c r="K957" s="17">
        <v>9.4663596258557497E-2</v>
      </c>
      <c r="L957" s="17">
        <v>0.18939414472841901</v>
      </c>
      <c r="M957" s="17"/>
      <c r="N957" s="17">
        <v>0.26566171162123398</v>
      </c>
      <c r="O957" s="17">
        <v>0.133267826098875</v>
      </c>
      <c r="P957" s="17">
        <v>0.128707542374009</v>
      </c>
      <c r="Q957" s="17">
        <v>0.28682531570809899</v>
      </c>
      <c r="R957" s="17">
        <v>0.13829831977645801</v>
      </c>
      <c r="S957" s="17"/>
      <c r="T957" s="17">
        <v>0.146115507107552</v>
      </c>
      <c r="U957" s="17">
        <v>0.110149421653587</v>
      </c>
      <c r="V957" s="17">
        <v>0.196228738638724</v>
      </c>
      <c r="W957" s="17">
        <v>0.256890683059604</v>
      </c>
      <c r="X957" s="17"/>
      <c r="Y957" s="17">
        <v>0.23427535010386599</v>
      </c>
      <c r="Z957" s="17">
        <v>6.9600230113986902E-2</v>
      </c>
      <c r="AA957" s="17">
        <v>0.186514172115014</v>
      </c>
      <c r="AB957" s="17">
        <v>7.0383336913155695E-2</v>
      </c>
      <c r="AC957" s="17">
        <v>6.9798951601511394E-2</v>
      </c>
      <c r="AD957" s="17">
        <v>0</v>
      </c>
      <c r="AE957" s="17"/>
      <c r="AF957" s="17" t="s">
        <v>63</v>
      </c>
      <c r="AG957" s="17"/>
      <c r="AH957" s="17">
        <v>0.18553280062633101</v>
      </c>
      <c r="AI957" s="17"/>
      <c r="AJ957" s="17">
        <v>0.17908692439388399</v>
      </c>
      <c r="AK957" s="17">
        <v>0.13477495725898</v>
      </c>
      <c r="AL957" s="17">
        <v>0.25126611123029102</v>
      </c>
      <c r="AM957" s="17">
        <v>8.0247251721799306E-2</v>
      </c>
      <c r="AN957" s="17">
        <v>0.36955016024632498</v>
      </c>
      <c r="AO957" s="17">
        <v>0.15826079640465901</v>
      </c>
      <c r="AP957" s="17">
        <v>0.33437528442143299</v>
      </c>
      <c r="AQ957" s="17">
        <v>0</v>
      </c>
    </row>
    <row r="958" spans="2:43" x14ac:dyDescent="0.35">
      <c r="B958" t="s">
        <v>391</v>
      </c>
      <c r="C958" s="17">
        <v>0.78048556953829196</v>
      </c>
      <c r="D958" s="17">
        <v>0.78197151206710802</v>
      </c>
      <c r="E958" s="17">
        <v>0.77900964957427499</v>
      </c>
      <c r="F958" s="17"/>
      <c r="G958" s="17">
        <v>0.90310207777500695</v>
      </c>
      <c r="H958" s="17">
        <v>0.77253152791035595</v>
      </c>
      <c r="I958" s="17">
        <v>0.83930554507398103</v>
      </c>
      <c r="J958" s="17">
        <v>0.60848346025387301</v>
      </c>
      <c r="K958" s="17">
        <v>0.87758510288398295</v>
      </c>
      <c r="L958" s="17">
        <v>0.74552049960599698</v>
      </c>
      <c r="M958" s="17"/>
      <c r="N958" s="17">
        <v>0.58147449149722696</v>
      </c>
      <c r="O958" s="17">
        <v>0.85445516694492996</v>
      </c>
      <c r="P958" s="17">
        <v>0.81882951960073203</v>
      </c>
      <c r="Q958" s="17">
        <v>0.68158259108934205</v>
      </c>
      <c r="R958" s="17">
        <v>0.78705310603934397</v>
      </c>
      <c r="S958" s="17"/>
      <c r="T958" s="17">
        <v>0.834636435393875</v>
      </c>
      <c r="U958" s="17">
        <v>0.834115395789361</v>
      </c>
      <c r="V958" s="17">
        <v>0.768764581849393</v>
      </c>
      <c r="W958" s="17">
        <v>0.69585737466414899</v>
      </c>
      <c r="X958" s="17"/>
      <c r="Y958" s="17">
        <v>0.72413052140839795</v>
      </c>
      <c r="Z958" s="17">
        <v>0.93039976988601303</v>
      </c>
      <c r="AA958" s="17">
        <v>0.74939017568737099</v>
      </c>
      <c r="AB958" s="17">
        <v>0.92961666308684399</v>
      </c>
      <c r="AC958" s="17">
        <v>0.93020104839848905</v>
      </c>
      <c r="AD958" s="17">
        <v>1</v>
      </c>
      <c r="AE958" s="17"/>
      <c r="AF958" s="17" t="s">
        <v>63</v>
      </c>
      <c r="AG958" s="17"/>
      <c r="AH958" s="17">
        <v>0.77966345131313397</v>
      </c>
      <c r="AI958" s="17"/>
      <c r="AJ958" s="17">
        <v>0.783976138915085</v>
      </c>
      <c r="AK958" s="17">
        <v>0.79222829883193902</v>
      </c>
      <c r="AL958" s="17">
        <v>0.74873388876970903</v>
      </c>
      <c r="AM958" s="17">
        <v>0.85526094755736704</v>
      </c>
      <c r="AN958" s="17">
        <v>0.53902181845214903</v>
      </c>
      <c r="AO958" s="17">
        <v>0.84173920359534105</v>
      </c>
      <c r="AP958" s="17">
        <v>0.66562471557856695</v>
      </c>
      <c r="AQ958" s="17">
        <v>1</v>
      </c>
    </row>
    <row r="959" spans="2:43" x14ac:dyDescent="0.35">
      <c r="B959" t="s">
        <v>92</v>
      </c>
      <c r="C959" s="17">
        <v>3.8081891458783497E-2</v>
      </c>
      <c r="D959" s="17">
        <v>5.89696787668018E-2</v>
      </c>
      <c r="E959" s="17">
        <v>1.73349906236623E-2</v>
      </c>
      <c r="F959" s="17"/>
      <c r="G959" s="17">
        <v>0</v>
      </c>
      <c r="H959" s="17">
        <v>0</v>
      </c>
      <c r="I959" s="17">
        <v>0</v>
      </c>
      <c r="J959" s="17">
        <v>0.10605522428243599</v>
      </c>
      <c r="K959" s="17">
        <v>2.7751300857459301E-2</v>
      </c>
      <c r="L959" s="17">
        <v>6.5085355665583794E-2</v>
      </c>
      <c r="M959" s="17"/>
      <c r="N959" s="17">
        <v>0.152863796881539</v>
      </c>
      <c r="O959" s="17">
        <v>1.2277006956195701E-2</v>
      </c>
      <c r="P959" s="17">
        <v>5.2462938025259198E-2</v>
      </c>
      <c r="Q959" s="17">
        <v>3.1592093202558701E-2</v>
      </c>
      <c r="R959" s="17">
        <v>7.4648574184197999E-2</v>
      </c>
      <c r="S959" s="17"/>
      <c r="T959" s="17">
        <v>1.9248057498572401E-2</v>
      </c>
      <c r="U959" s="17">
        <v>5.57351825570526E-2</v>
      </c>
      <c r="V959" s="17">
        <v>3.5006679511882598E-2</v>
      </c>
      <c r="W959" s="17">
        <v>4.7251942276247502E-2</v>
      </c>
      <c r="X959" s="17"/>
      <c r="Y959" s="17">
        <v>4.1594128487736103E-2</v>
      </c>
      <c r="Z959" s="17">
        <v>0</v>
      </c>
      <c r="AA959" s="17">
        <v>6.4095652197615302E-2</v>
      </c>
      <c r="AB959" s="17">
        <v>0</v>
      </c>
      <c r="AC959" s="17">
        <v>0</v>
      </c>
      <c r="AD959" s="17">
        <v>0</v>
      </c>
      <c r="AE959" s="17"/>
      <c r="AF959" s="17" t="s">
        <v>63</v>
      </c>
      <c r="AG959" s="17"/>
      <c r="AH959" s="17">
        <v>3.4803748060534503E-2</v>
      </c>
      <c r="AI959" s="17"/>
      <c r="AJ959" s="17">
        <v>3.6936936691031201E-2</v>
      </c>
      <c r="AK959" s="17">
        <v>7.2996743909080994E-2</v>
      </c>
      <c r="AL959" s="17">
        <v>0</v>
      </c>
      <c r="AM959" s="17">
        <v>6.4491800720833298E-2</v>
      </c>
      <c r="AN959" s="17">
        <v>9.1428021301526205E-2</v>
      </c>
      <c r="AO959" s="17">
        <v>0</v>
      </c>
      <c r="AP959" s="17">
        <v>0</v>
      </c>
      <c r="AQ959" s="17">
        <v>0</v>
      </c>
    </row>
    <row r="960" spans="2:43" x14ac:dyDescent="0.3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row>
    <row r="961" spans="2:43" x14ac:dyDescent="0.35">
      <c r="B961" s="6" t="s">
        <v>394</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row>
    <row r="962" spans="2:43" x14ac:dyDescent="0.35">
      <c r="B962" s="24" t="s">
        <v>350</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row>
    <row r="963" spans="2:43" x14ac:dyDescent="0.35">
      <c r="B963" t="s">
        <v>393</v>
      </c>
      <c r="C963" s="17">
        <v>0.16422422248418</v>
      </c>
      <c r="D963" s="17">
        <v>0.19513780801019801</v>
      </c>
      <c r="E963" s="17">
        <v>0.13240878529132999</v>
      </c>
      <c r="F963" s="17"/>
      <c r="G963" s="17">
        <v>0.21085543645822</v>
      </c>
      <c r="H963" s="17">
        <v>3.8451470383871998E-2</v>
      </c>
      <c r="I963" s="17">
        <v>0.20844094887464301</v>
      </c>
      <c r="J963" s="17">
        <v>0.17092414845592199</v>
      </c>
      <c r="K963" s="17">
        <v>0.111400972987429</v>
      </c>
      <c r="L963" s="17">
        <v>0.216078764114225</v>
      </c>
      <c r="M963" s="17"/>
      <c r="N963" s="17">
        <v>9.7955175349012297E-2</v>
      </c>
      <c r="O963" s="17">
        <v>0.124687612726156</v>
      </c>
      <c r="P963" s="17">
        <v>0.12573486270147899</v>
      </c>
      <c r="Q963" s="17">
        <v>0.18520994269143401</v>
      </c>
      <c r="R963" s="17">
        <v>0.26387453414853201</v>
      </c>
      <c r="S963" s="17"/>
      <c r="T963" s="17">
        <v>0.213993693328973</v>
      </c>
      <c r="U963" s="17">
        <v>6.0373041225898802E-2</v>
      </c>
      <c r="V963" s="17">
        <v>0.14038597520051599</v>
      </c>
      <c r="W963" s="17">
        <v>0.21776771581821999</v>
      </c>
      <c r="X963" s="17"/>
      <c r="Y963" s="17">
        <v>0.18770759374794099</v>
      </c>
      <c r="Z963" s="17">
        <v>0.25233264729597699</v>
      </c>
      <c r="AA963" s="17">
        <v>0.181948141207051</v>
      </c>
      <c r="AB963" s="17">
        <v>9.6302130755565998E-2</v>
      </c>
      <c r="AC963" s="17">
        <v>0</v>
      </c>
      <c r="AD963" s="17">
        <v>0</v>
      </c>
      <c r="AE963" s="17"/>
      <c r="AF963" s="17" t="s">
        <v>63</v>
      </c>
      <c r="AG963" s="17"/>
      <c r="AH963" s="17">
        <v>0.16352457453833899</v>
      </c>
      <c r="AI963" s="17"/>
      <c r="AJ963" s="17">
        <v>0.13668220082977101</v>
      </c>
      <c r="AK963" s="17">
        <v>0.21169093789491999</v>
      </c>
      <c r="AL963" s="17">
        <v>0.18748515535613999</v>
      </c>
      <c r="AM963" s="17">
        <v>0.15221865440857901</v>
      </c>
      <c r="AN963" s="17">
        <v>0.248168801429658</v>
      </c>
      <c r="AO963" s="17">
        <v>0.18526138925262101</v>
      </c>
      <c r="AP963" s="17">
        <v>0.17651887635071301</v>
      </c>
      <c r="AQ963" s="17">
        <v>0</v>
      </c>
    </row>
    <row r="964" spans="2:43" x14ac:dyDescent="0.35">
      <c r="B964" t="s">
        <v>391</v>
      </c>
      <c r="C964" s="17">
        <v>0.78599774209978202</v>
      </c>
      <c r="D964" s="17">
        <v>0.756589400216786</v>
      </c>
      <c r="E964" s="17">
        <v>0.81576709344880205</v>
      </c>
      <c r="F964" s="17"/>
      <c r="G964" s="17">
        <v>0.78914456354177998</v>
      </c>
      <c r="H964" s="17">
        <v>0.86901755994777896</v>
      </c>
      <c r="I964" s="17">
        <v>0.79155905112535696</v>
      </c>
      <c r="J964" s="17">
        <v>0.79950158901690105</v>
      </c>
      <c r="K964" s="17">
        <v>0.82368138751007702</v>
      </c>
      <c r="L964" s="17">
        <v>0.71202097608651005</v>
      </c>
      <c r="M964" s="17"/>
      <c r="N964" s="17">
        <v>0.78782543082685397</v>
      </c>
      <c r="O964" s="17">
        <v>0.82678329599205702</v>
      </c>
      <c r="P964" s="17">
        <v>0.87426513729852096</v>
      </c>
      <c r="Q964" s="17">
        <v>0.81479005730856602</v>
      </c>
      <c r="R964" s="17">
        <v>0.55763893878478299</v>
      </c>
      <c r="S964" s="17"/>
      <c r="T964" s="17">
        <v>0.71857728632593298</v>
      </c>
      <c r="U964" s="17">
        <v>0.91756679374906602</v>
      </c>
      <c r="V964" s="17">
        <v>0.82678987827881401</v>
      </c>
      <c r="W964" s="17">
        <v>0.71260224703701802</v>
      </c>
      <c r="X964" s="17"/>
      <c r="Y964" s="17">
        <v>0.77579758716741398</v>
      </c>
      <c r="Z964" s="17">
        <v>0.74766735270402296</v>
      </c>
      <c r="AA964" s="17">
        <v>0.74547562844517001</v>
      </c>
      <c r="AB964" s="17">
        <v>0.90369786924443396</v>
      </c>
      <c r="AC964" s="17">
        <v>0.84734211138484195</v>
      </c>
      <c r="AD964" s="17">
        <v>1</v>
      </c>
      <c r="AE964" s="17"/>
      <c r="AF964" s="17" t="s">
        <v>63</v>
      </c>
      <c r="AG964" s="17"/>
      <c r="AH964" s="17">
        <v>0.79568770359844598</v>
      </c>
      <c r="AI964" s="17"/>
      <c r="AJ964" s="17">
        <v>0.81731018331963201</v>
      </c>
      <c r="AK964" s="17">
        <v>0.69237381919310703</v>
      </c>
      <c r="AL964" s="17">
        <v>0.75056761904111602</v>
      </c>
      <c r="AM964" s="17">
        <v>0.81392410726246101</v>
      </c>
      <c r="AN964" s="17">
        <v>0.53804787451861602</v>
      </c>
      <c r="AO964" s="17">
        <v>0.81473861074737897</v>
      </c>
      <c r="AP964" s="17">
        <v>0.82348112364928705</v>
      </c>
      <c r="AQ964" s="17">
        <v>1</v>
      </c>
    </row>
    <row r="965" spans="2:43" x14ac:dyDescent="0.35">
      <c r="B965" t="s">
        <v>92</v>
      </c>
      <c r="C965" s="17">
        <v>4.9778035416038299E-2</v>
      </c>
      <c r="D965" s="17">
        <v>4.8272791773016403E-2</v>
      </c>
      <c r="E965" s="17">
        <v>5.1824121259866997E-2</v>
      </c>
      <c r="F965" s="17"/>
      <c r="G965" s="17">
        <v>0</v>
      </c>
      <c r="H965" s="17">
        <v>9.2530969668349505E-2</v>
      </c>
      <c r="I965" s="17">
        <v>0</v>
      </c>
      <c r="J965" s="17">
        <v>2.9574262527177701E-2</v>
      </c>
      <c r="K965" s="17">
        <v>6.4917639502493907E-2</v>
      </c>
      <c r="L965" s="17">
        <v>7.1900259799264801E-2</v>
      </c>
      <c r="M965" s="17"/>
      <c r="N965" s="17">
        <v>0.114219393824134</v>
      </c>
      <c r="O965" s="17">
        <v>4.8529091281787499E-2</v>
      </c>
      <c r="P965" s="17">
        <v>0</v>
      </c>
      <c r="Q965" s="17">
        <v>0</v>
      </c>
      <c r="R965" s="17">
        <v>0.178486527066685</v>
      </c>
      <c r="S965" s="17"/>
      <c r="T965" s="17">
        <v>6.7429020345093807E-2</v>
      </c>
      <c r="U965" s="17">
        <v>2.2060165025034901E-2</v>
      </c>
      <c r="V965" s="17">
        <v>3.2824146520670103E-2</v>
      </c>
      <c r="W965" s="17">
        <v>6.9630037144761597E-2</v>
      </c>
      <c r="X965" s="17"/>
      <c r="Y965" s="17">
        <v>3.64948190846444E-2</v>
      </c>
      <c r="Z965" s="17">
        <v>0</v>
      </c>
      <c r="AA965" s="17">
        <v>7.2576230347778797E-2</v>
      </c>
      <c r="AB965" s="17">
        <v>0</v>
      </c>
      <c r="AC965" s="17">
        <v>0.152657888615158</v>
      </c>
      <c r="AD965" s="17">
        <v>0</v>
      </c>
      <c r="AE965" s="17"/>
      <c r="AF965" s="17" t="s">
        <v>63</v>
      </c>
      <c r="AG965" s="17"/>
      <c r="AH965" s="17">
        <v>4.0787721863214901E-2</v>
      </c>
      <c r="AI965" s="17"/>
      <c r="AJ965" s="17">
        <v>4.6007615850596602E-2</v>
      </c>
      <c r="AK965" s="17">
        <v>9.5935242911973195E-2</v>
      </c>
      <c r="AL965" s="17">
        <v>6.1947225602744203E-2</v>
      </c>
      <c r="AM965" s="17">
        <v>3.38572383289596E-2</v>
      </c>
      <c r="AN965" s="17">
        <v>0.21378332405172601</v>
      </c>
      <c r="AO965" s="17">
        <v>0</v>
      </c>
      <c r="AP965" s="17">
        <v>0</v>
      </c>
      <c r="AQ965" s="17">
        <v>0</v>
      </c>
    </row>
    <row r="966" spans="2:43"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row>
    <row r="967" spans="2:43" x14ac:dyDescent="0.35">
      <c r="B967" s="6" t="s">
        <v>396</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row>
    <row r="968" spans="2:43" x14ac:dyDescent="0.35">
      <c r="B968" s="24" t="s">
        <v>350</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row>
    <row r="969" spans="2:43" x14ac:dyDescent="0.35">
      <c r="B969" t="s">
        <v>395</v>
      </c>
      <c r="C969" s="17">
        <v>0.25601086761661901</v>
      </c>
      <c r="D969" s="17">
        <v>0.24867234563353899</v>
      </c>
      <c r="E969" s="17">
        <v>0.26230416178751997</v>
      </c>
      <c r="F969" s="17"/>
      <c r="G969" s="17">
        <v>9.1260867640629795E-2</v>
      </c>
      <c r="H969" s="17">
        <v>0.21180228250431901</v>
      </c>
      <c r="I969" s="17">
        <v>0.303078201343848</v>
      </c>
      <c r="J969" s="17">
        <v>0.135419330902011</v>
      </c>
      <c r="K969" s="17">
        <v>0.37542690382605698</v>
      </c>
      <c r="L969" s="17">
        <v>0.32660443680826801</v>
      </c>
      <c r="M969" s="17"/>
      <c r="N969" s="17">
        <v>0.20276338288690399</v>
      </c>
      <c r="O969" s="17">
        <v>0.24842038728427299</v>
      </c>
      <c r="P969" s="17">
        <v>0.26765439366601501</v>
      </c>
      <c r="Q969" s="17">
        <v>0.27134781919147499</v>
      </c>
      <c r="R969" s="17">
        <v>0.24775328562392901</v>
      </c>
      <c r="S969" s="17"/>
      <c r="T969" s="17">
        <v>0.26432431967821401</v>
      </c>
      <c r="U969" s="17">
        <v>0.247421345694469</v>
      </c>
      <c r="V969" s="17">
        <v>0.257951930889874</v>
      </c>
      <c r="W969" s="17">
        <v>0.18012640546344399</v>
      </c>
      <c r="X969" s="17"/>
      <c r="Y969" s="17">
        <v>0.22959979057004801</v>
      </c>
      <c r="Z969" s="17">
        <v>0.231093551557813</v>
      </c>
      <c r="AA969" s="17">
        <v>0.331897733068794</v>
      </c>
      <c r="AB969" s="17">
        <v>0.18897000839728501</v>
      </c>
      <c r="AC969" s="17">
        <v>0.14155594318071599</v>
      </c>
      <c r="AD969" s="17">
        <v>0.46484388777339702</v>
      </c>
      <c r="AE969" s="17"/>
      <c r="AF969" s="17" t="s">
        <v>63</v>
      </c>
      <c r="AG969" s="17"/>
      <c r="AH969" s="17">
        <v>0.253246182837919</v>
      </c>
      <c r="AI969" s="17"/>
      <c r="AJ969" s="17">
        <v>0.214738543488112</v>
      </c>
      <c r="AK969" s="17">
        <v>0.222022348123145</v>
      </c>
      <c r="AL969" s="17">
        <v>0.27811660565931401</v>
      </c>
      <c r="AM969" s="17">
        <v>0.32921407889446802</v>
      </c>
      <c r="AN969" s="17">
        <v>0.13652322349552201</v>
      </c>
      <c r="AO969" s="17">
        <v>0.28666348745294701</v>
      </c>
      <c r="AP969" s="17">
        <v>0.30106569415347201</v>
      </c>
      <c r="AQ969" s="17">
        <v>0.23486923660962</v>
      </c>
    </row>
    <row r="970" spans="2:43" x14ac:dyDescent="0.35">
      <c r="B970" t="s">
        <v>391</v>
      </c>
      <c r="C970" s="17">
        <v>0.70776472881027297</v>
      </c>
      <c r="D970" s="17">
        <v>0.73136128877044904</v>
      </c>
      <c r="E970" s="17">
        <v>0.68752903372166296</v>
      </c>
      <c r="F970" s="17"/>
      <c r="G970" s="17">
        <v>0.90873913235936998</v>
      </c>
      <c r="H970" s="17">
        <v>0.76940335944400395</v>
      </c>
      <c r="I970" s="17">
        <v>0.64278692082333</v>
      </c>
      <c r="J970" s="17">
        <v>0.821785197717672</v>
      </c>
      <c r="K970" s="17">
        <v>0.59216824390079104</v>
      </c>
      <c r="L970" s="17">
        <v>0.61913795275568295</v>
      </c>
      <c r="M970" s="17"/>
      <c r="N970" s="17">
        <v>0.79723661711309601</v>
      </c>
      <c r="O970" s="17">
        <v>0.72419359349807499</v>
      </c>
      <c r="P970" s="17">
        <v>0.69684347933677304</v>
      </c>
      <c r="Q970" s="17">
        <v>0.69510467218877503</v>
      </c>
      <c r="R970" s="17">
        <v>0.668395093727705</v>
      </c>
      <c r="S970" s="17"/>
      <c r="T970" s="17">
        <v>0.66905425743428704</v>
      </c>
      <c r="U970" s="17">
        <v>0.72206800681444405</v>
      </c>
      <c r="V970" s="17">
        <v>0.70979143357618202</v>
      </c>
      <c r="W970" s="17">
        <v>0.78271505505789096</v>
      </c>
      <c r="X970" s="17"/>
      <c r="Y970" s="17">
        <v>0.74674309043071097</v>
      </c>
      <c r="Z970" s="17">
        <v>0.74349432398048498</v>
      </c>
      <c r="AA970" s="17">
        <v>0.60570781329178702</v>
      </c>
      <c r="AB970" s="17">
        <v>0.81102999160271505</v>
      </c>
      <c r="AC970" s="17">
        <v>0.85844405681928404</v>
      </c>
      <c r="AD970" s="17">
        <v>0.36450503985828703</v>
      </c>
      <c r="AE970" s="17"/>
      <c r="AF970" s="17" t="s">
        <v>63</v>
      </c>
      <c r="AG970" s="17"/>
      <c r="AH970" s="17">
        <v>0.70889997735394095</v>
      </c>
      <c r="AI970" s="17"/>
      <c r="AJ970" s="17">
        <v>0.76354329013004596</v>
      </c>
      <c r="AK970" s="17">
        <v>0.75362637312312097</v>
      </c>
      <c r="AL970" s="17">
        <v>0.66766506318996699</v>
      </c>
      <c r="AM970" s="17">
        <v>0.61275606029138197</v>
      </c>
      <c r="AN970" s="17">
        <v>0.71007937825437595</v>
      </c>
      <c r="AO970" s="17">
        <v>0.66025576049203405</v>
      </c>
      <c r="AP970" s="17">
        <v>0.69893430584652805</v>
      </c>
      <c r="AQ970" s="17">
        <v>0.76513076339038</v>
      </c>
    </row>
    <row r="971" spans="2:43" x14ac:dyDescent="0.35">
      <c r="B971" t="s">
        <v>92</v>
      </c>
      <c r="C971" s="17">
        <v>3.6224403573107099E-2</v>
      </c>
      <c r="D971" s="17">
        <v>1.9966365596012298E-2</v>
      </c>
      <c r="E971" s="17">
        <v>5.0166804490816903E-2</v>
      </c>
      <c r="F971" s="17"/>
      <c r="G971" s="17">
        <v>0</v>
      </c>
      <c r="H971" s="17">
        <v>1.8794358051676799E-2</v>
      </c>
      <c r="I971" s="17">
        <v>5.41348778328226E-2</v>
      </c>
      <c r="J971" s="17">
        <v>4.2795471380316898E-2</v>
      </c>
      <c r="K971" s="17">
        <v>3.2404852273151603E-2</v>
      </c>
      <c r="L971" s="17">
        <v>5.4257610436048903E-2</v>
      </c>
      <c r="M971" s="17"/>
      <c r="N971" s="17">
        <v>0</v>
      </c>
      <c r="O971" s="17">
        <v>2.7386019217652401E-2</v>
      </c>
      <c r="P971" s="17">
        <v>3.5502126997211697E-2</v>
      </c>
      <c r="Q971" s="17">
        <v>3.3547508619750199E-2</v>
      </c>
      <c r="R971" s="17">
        <v>8.3851620648365405E-2</v>
      </c>
      <c r="S971" s="17"/>
      <c r="T971" s="17">
        <v>6.6621422887498893E-2</v>
      </c>
      <c r="U971" s="17">
        <v>3.05106474910866E-2</v>
      </c>
      <c r="V971" s="17">
        <v>3.2256635533943902E-2</v>
      </c>
      <c r="W971" s="17">
        <v>3.7158539478665299E-2</v>
      </c>
      <c r="X971" s="17"/>
      <c r="Y971" s="17">
        <v>2.3657118999241201E-2</v>
      </c>
      <c r="Z971" s="17">
        <v>2.54121244617019E-2</v>
      </c>
      <c r="AA971" s="17">
        <v>6.2394453639418299E-2</v>
      </c>
      <c r="AB971" s="17">
        <v>0</v>
      </c>
      <c r="AC971" s="17">
        <v>0</v>
      </c>
      <c r="AD971" s="17">
        <v>0.170651072368316</v>
      </c>
      <c r="AE971" s="17"/>
      <c r="AF971" s="17" t="s">
        <v>63</v>
      </c>
      <c r="AG971" s="17"/>
      <c r="AH971" s="17">
        <v>3.7853839808139902E-2</v>
      </c>
      <c r="AI971" s="17"/>
      <c r="AJ971" s="17">
        <v>2.1718166381842499E-2</v>
      </c>
      <c r="AK971" s="17">
        <v>2.4351278753734301E-2</v>
      </c>
      <c r="AL971" s="17">
        <v>5.4218331150718897E-2</v>
      </c>
      <c r="AM971" s="17">
        <v>5.8029860814150201E-2</v>
      </c>
      <c r="AN971" s="17">
        <v>0.15339739825010301</v>
      </c>
      <c r="AO971" s="17">
        <v>5.30807520550187E-2</v>
      </c>
      <c r="AP971" s="17">
        <v>0</v>
      </c>
      <c r="AQ971" s="17">
        <v>0</v>
      </c>
    </row>
    <row r="972" spans="2:43" x14ac:dyDescent="0.3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row>
    <row r="973" spans="2:43" x14ac:dyDescent="0.35">
      <c r="B973" s="6" t="s">
        <v>398</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row>
    <row r="974" spans="2:43" x14ac:dyDescent="0.35">
      <c r="B974" s="24" t="s">
        <v>350</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row>
    <row r="975" spans="2:43" x14ac:dyDescent="0.35">
      <c r="B975" t="s">
        <v>397</v>
      </c>
      <c r="C975" s="17">
        <v>0.29885744273244402</v>
      </c>
      <c r="D975" s="17">
        <v>0.25641620862159697</v>
      </c>
      <c r="E975" s="17">
        <v>0.34814322356462102</v>
      </c>
      <c r="F975" s="17"/>
      <c r="G975" s="17">
        <v>0.51658351568389904</v>
      </c>
      <c r="H975" s="17">
        <v>0.198776509203791</v>
      </c>
      <c r="I975" s="17">
        <v>0.26933979324406698</v>
      </c>
      <c r="J975" s="17">
        <v>0.21330313602981699</v>
      </c>
      <c r="K975" s="17">
        <v>0.180701597154035</v>
      </c>
      <c r="L975" s="17">
        <v>0.41191848543759901</v>
      </c>
      <c r="M975" s="17"/>
      <c r="N975" s="17">
        <v>0.36737564818260698</v>
      </c>
      <c r="O975" s="17">
        <v>0.29129205013868298</v>
      </c>
      <c r="P975" s="17">
        <v>0.28422589878889598</v>
      </c>
      <c r="Q975" s="17">
        <v>0.32396817587923299</v>
      </c>
      <c r="R975" s="17">
        <v>0.26153914520634403</v>
      </c>
      <c r="S975" s="17"/>
      <c r="T975" s="17">
        <v>0.32259331959335102</v>
      </c>
      <c r="U975" s="17">
        <v>0.31522288459759301</v>
      </c>
      <c r="V975" s="17">
        <v>0.18578227853956</v>
      </c>
      <c r="W975" s="17">
        <v>0.39176575528482599</v>
      </c>
      <c r="X975" s="17"/>
      <c r="Y975" s="17">
        <v>0.22763660165136201</v>
      </c>
      <c r="Z975" s="17">
        <v>0.39226682497096399</v>
      </c>
      <c r="AA975" s="17">
        <v>0.36895086854401199</v>
      </c>
      <c r="AB975" s="17">
        <v>0.28561244315476803</v>
      </c>
      <c r="AC975" s="17">
        <v>0.45083734045837598</v>
      </c>
      <c r="AD975" s="17">
        <v>0.15631751427294299</v>
      </c>
      <c r="AE975" s="17"/>
      <c r="AF975" s="17" t="s">
        <v>63</v>
      </c>
      <c r="AG975" s="17"/>
      <c r="AH975" s="17">
        <v>0.28494492328604698</v>
      </c>
      <c r="AI975" s="17"/>
      <c r="AJ975" s="17">
        <v>0.36246910053708697</v>
      </c>
      <c r="AK975" s="17">
        <v>0.27244485220474801</v>
      </c>
      <c r="AL975" s="17">
        <v>0.33553087878203602</v>
      </c>
      <c r="AM975" s="17">
        <v>0.31201022476380402</v>
      </c>
      <c r="AN975" s="17">
        <v>0.232452931060976</v>
      </c>
      <c r="AO975" s="17">
        <v>0.18520005799070099</v>
      </c>
      <c r="AP975" s="17">
        <v>0.141446130643997</v>
      </c>
      <c r="AQ975" s="17">
        <v>0.39513218753058099</v>
      </c>
    </row>
    <row r="976" spans="2:43" x14ac:dyDescent="0.35">
      <c r="B976" t="s">
        <v>391</v>
      </c>
      <c r="C976" s="17">
        <v>0.62469404689229002</v>
      </c>
      <c r="D976" s="17">
        <v>0.685125925861226</v>
      </c>
      <c r="E976" s="17">
        <v>0.55486932407178602</v>
      </c>
      <c r="F976" s="17"/>
      <c r="G976" s="17">
        <v>0.38580214860913398</v>
      </c>
      <c r="H976" s="17">
        <v>0.80122349079620903</v>
      </c>
      <c r="I976" s="17">
        <v>0.67508368679463204</v>
      </c>
      <c r="J976" s="17">
        <v>0.67379511693922001</v>
      </c>
      <c r="K976" s="17">
        <v>0.78895674238267</v>
      </c>
      <c r="L976" s="17">
        <v>0.469048090685112</v>
      </c>
      <c r="M976" s="17"/>
      <c r="N976" s="17">
        <v>0.46638387135319997</v>
      </c>
      <c r="O976" s="17">
        <v>0.68011329936623899</v>
      </c>
      <c r="P976" s="17">
        <v>0.66398132100166696</v>
      </c>
      <c r="Q976" s="17">
        <v>0.54608445140491502</v>
      </c>
      <c r="R976" s="17">
        <v>0.65396545044619203</v>
      </c>
      <c r="S976" s="17"/>
      <c r="T976" s="17">
        <v>0.58664082810890905</v>
      </c>
      <c r="U976" s="17">
        <v>0.62626024022313098</v>
      </c>
      <c r="V976" s="17">
        <v>0.751749203011567</v>
      </c>
      <c r="W976" s="17">
        <v>0.55170682474266597</v>
      </c>
      <c r="X976" s="17"/>
      <c r="Y976" s="17">
        <v>0.718699623940948</v>
      </c>
      <c r="Z976" s="17">
        <v>0.56454038798449702</v>
      </c>
      <c r="AA976" s="17">
        <v>0.50165233970975598</v>
      </c>
      <c r="AB976" s="17">
        <v>0.71438755684523203</v>
      </c>
      <c r="AC976" s="17">
        <v>0.40445122821545298</v>
      </c>
      <c r="AD976" s="17">
        <v>0.84368248572705695</v>
      </c>
      <c r="AE976" s="17"/>
      <c r="AF976" s="17" t="s">
        <v>63</v>
      </c>
      <c r="AG976" s="17"/>
      <c r="AH976" s="17">
        <v>0.65014769951086404</v>
      </c>
      <c r="AI976" s="17"/>
      <c r="AJ976" s="17">
        <v>0.58661271304900497</v>
      </c>
      <c r="AK976" s="17">
        <v>0.64492552865623398</v>
      </c>
      <c r="AL976" s="17">
        <v>0.64243839803199099</v>
      </c>
      <c r="AM976" s="17">
        <v>0.58369038159112296</v>
      </c>
      <c r="AN976" s="17">
        <v>0.76754706893902402</v>
      </c>
      <c r="AO976" s="17">
        <v>0.71825203059685705</v>
      </c>
      <c r="AP976" s="17">
        <v>0.75374221951457299</v>
      </c>
      <c r="AQ976" s="17">
        <v>0.377287560402009</v>
      </c>
    </row>
    <row r="977" spans="2:43" x14ac:dyDescent="0.35">
      <c r="B977" t="s">
        <v>92</v>
      </c>
      <c r="C977" s="17">
        <v>7.6448510375265497E-2</v>
      </c>
      <c r="D977" s="17">
        <v>5.8457865517177299E-2</v>
      </c>
      <c r="E977" s="17">
        <v>9.6987452363592894E-2</v>
      </c>
      <c r="F977" s="17"/>
      <c r="G977" s="17">
        <v>9.7614335706966898E-2</v>
      </c>
      <c r="H977" s="17">
        <v>0</v>
      </c>
      <c r="I977" s="17">
        <v>5.5576519961300898E-2</v>
      </c>
      <c r="J977" s="17">
        <v>0.11290174703096301</v>
      </c>
      <c r="K977" s="17">
        <v>3.0341660463294801E-2</v>
      </c>
      <c r="L977" s="17">
        <v>0.119033423877289</v>
      </c>
      <c r="M977" s="17"/>
      <c r="N977" s="17">
        <v>0.16624048046419199</v>
      </c>
      <c r="O977" s="17">
        <v>2.8594650495077902E-2</v>
      </c>
      <c r="P977" s="17">
        <v>5.1792780209436701E-2</v>
      </c>
      <c r="Q977" s="17">
        <v>0.12994737271585199</v>
      </c>
      <c r="R977" s="17">
        <v>8.4495404347464304E-2</v>
      </c>
      <c r="S977" s="17"/>
      <c r="T977" s="17">
        <v>9.0765852297739799E-2</v>
      </c>
      <c r="U977" s="17">
        <v>5.8516875179276603E-2</v>
      </c>
      <c r="V977" s="17">
        <v>6.24685184488733E-2</v>
      </c>
      <c r="W977" s="17">
        <v>5.6527419972507403E-2</v>
      </c>
      <c r="X977" s="17"/>
      <c r="Y977" s="17">
        <v>5.3663774407690497E-2</v>
      </c>
      <c r="Z977" s="17">
        <v>4.3192787044538598E-2</v>
      </c>
      <c r="AA977" s="17">
        <v>0.129396791746232</v>
      </c>
      <c r="AB977" s="17">
        <v>0</v>
      </c>
      <c r="AC977" s="17">
        <v>0.14471143132617201</v>
      </c>
      <c r="AD977" s="17">
        <v>0</v>
      </c>
      <c r="AE977" s="17"/>
      <c r="AF977" s="17" t="s">
        <v>63</v>
      </c>
      <c r="AG977" s="17"/>
      <c r="AH977" s="17">
        <v>6.4907377203088798E-2</v>
      </c>
      <c r="AI977" s="17"/>
      <c r="AJ977" s="17">
        <v>5.0918186413909099E-2</v>
      </c>
      <c r="AK977" s="17">
        <v>8.2629619139018104E-2</v>
      </c>
      <c r="AL977" s="17">
        <v>2.2030723185972802E-2</v>
      </c>
      <c r="AM977" s="17">
        <v>0.104299393645073</v>
      </c>
      <c r="AN977" s="17">
        <v>0</v>
      </c>
      <c r="AO977" s="17">
        <v>9.6547911412441498E-2</v>
      </c>
      <c r="AP977" s="17">
        <v>0.104811649841429</v>
      </c>
      <c r="AQ977" s="17">
        <v>0.22758025206741</v>
      </c>
    </row>
    <row r="978" spans="2:43" x14ac:dyDescent="0.35">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row>
    <row r="979" spans="2:43" x14ac:dyDescent="0.35">
      <c r="B979" s="6" t="s">
        <v>400</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row>
    <row r="980" spans="2:43" x14ac:dyDescent="0.35">
      <c r="B980" s="24" t="s">
        <v>350</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row>
    <row r="981" spans="2:43" x14ac:dyDescent="0.35">
      <c r="B981" t="s">
        <v>399</v>
      </c>
      <c r="C981" s="17">
        <v>0.36690061434626903</v>
      </c>
      <c r="D981" s="17">
        <v>0.35069063581250698</v>
      </c>
      <c r="E981" s="17">
        <v>0.382557248769263</v>
      </c>
      <c r="F981" s="17"/>
      <c r="G981" s="17">
        <v>0.39343642922759398</v>
      </c>
      <c r="H981" s="17">
        <v>0.31304706070412203</v>
      </c>
      <c r="I981" s="17">
        <v>0.350924079623194</v>
      </c>
      <c r="J981" s="17">
        <v>0.28545359721906999</v>
      </c>
      <c r="K981" s="17">
        <v>0.44657838829577601</v>
      </c>
      <c r="L981" s="17">
        <v>0.400366940844612</v>
      </c>
      <c r="M981" s="17"/>
      <c r="N981" s="17">
        <v>0.15959331099879201</v>
      </c>
      <c r="O981" s="17">
        <v>0.36736616917442799</v>
      </c>
      <c r="P981" s="17">
        <v>0.47372112955023599</v>
      </c>
      <c r="Q981" s="17">
        <v>0.34072101498206397</v>
      </c>
      <c r="R981" s="17">
        <v>0.39093321321817498</v>
      </c>
      <c r="S981" s="17"/>
      <c r="T981" s="17">
        <v>0.35159670328412501</v>
      </c>
      <c r="U981" s="17">
        <v>0.362294760209461</v>
      </c>
      <c r="V981" s="17">
        <v>0.32298776979130001</v>
      </c>
      <c r="W981" s="17">
        <v>0.49046604956059198</v>
      </c>
      <c r="X981" s="17"/>
      <c r="Y981" s="17">
        <v>0.415331191518373</v>
      </c>
      <c r="Z981" s="17">
        <v>0.349698858752928</v>
      </c>
      <c r="AA981" s="17">
        <v>0.37303994181969502</v>
      </c>
      <c r="AB981" s="17">
        <v>0.26815368419519298</v>
      </c>
      <c r="AC981" s="17">
        <v>0.20734261829977599</v>
      </c>
      <c r="AD981" s="17">
        <v>0.50071136988833298</v>
      </c>
      <c r="AE981" s="17"/>
      <c r="AF981" s="17" t="s">
        <v>63</v>
      </c>
      <c r="AG981" s="17"/>
      <c r="AH981" s="17">
        <v>0.35362019959032498</v>
      </c>
      <c r="AI981" s="17"/>
      <c r="AJ981" s="17">
        <v>0.42457499701915902</v>
      </c>
      <c r="AK981" s="17">
        <v>0.26014511040041799</v>
      </c>
      <c r="AL981" s="17">
        <v>0.247893889721233</v>
      </c>
      <c r="AM981" s="17">
        <v>0.41319063267303902</v>
      </c>
      <c r="AN981" s="17">
        <v>0.55836257815763102</v>
      </c>
      <c r="AO981" s="17">
        <v>0.39411611784342998</v>
      </c>
      <c r="AP981" s="17">
        <v>0.41378788588079402</v>
      </c>
      <c r="AQ981" s="17">
        <v>0.50710361711299501</v>
      </c>
    </row>
    <row r="982" spans="2:43" x14ac:dyDescent="0.35">
      <c r="B982" t="s">
        <v>391</v>
      </c>
      <c r="C982" s="17">
        <v>0.54642557992863605</v>
      </c>
      <c r="D982" s="17">
        <v>0.59370162588158404</v>
      </c>
      <c r="E982" s="17">
        <v>0.500763349907272</v>
      </c>
      <c r="F982" s="17"/>
      <c r="G982" s="17">
        <v>0.60656357077240597</v>
      </c>
      <c r="H982" s="17">
        <v>0.58872802995097795</v>
      </c>
      <c r="I982" s="17">
        <v>0.54451669182682005</v>
      </c>
      <c r="J982" s="17">
        <v>0.58038239565568195</v>
      </c>
      <c r="K982" s="17">
        <v>0.457491192198279</v>
      </c>
      <c r="L982" s="17">
        <v>0.53700889823813602</v>
      </c>
      <c r="M982" s="17"/>
      <c r="N982" s="17">
        <v>0.71500065336726104</v>
      </c>
      <c r="O982" s="17">
        <v>0.56267848865125802</v>
      </c>
      <c r="P982" s="17">
        <v>0.48280635154283402</v>
      </c>
      <c r="Q982" s="17">
        <v>0.55657902601553</v>
      </c>
      <c r="R982" s="17">
        <v>0.49801045435358898</v>
      </c>
      <c r="S982" s="17"/>
      <c r="T982" s="17">
        <v>0.56191546959165795</v>
      </c>
      <c r="U982" s="17">
        <v>0.53460515017778298</v>
      </c>
      <c r="V982" s="17">
        <v>0.60318041443064796</v>
      </c>
      <c r="W982" s="17">
        <v>0.41296103517510102</v>
      </c>
      <c r="X982" s="17"/>
      <c r="Y982" s="17">
        <v>0.50957411440665801</v>
      </c>
      <c r="Z982" s="17">
        <v>0.607636180120119</v>
      </c>
      <c r="AA982" s="17">
        <v>0.529757017071944</v>
      </c>
      <c r="AB982" s="17">
        <v>0.73184631580480697</v>
      </c>
      <c r="AC982" s="17">
        <v>0.60908216739287602</v>
      </c>
      <c r="AD982" s="17">
        <v>0.37703696167240403</v>
      </c>
      <c r="AE982" s="17"/>
      <c r="AF982" s="17" t="s">
        <v>63</v>
      </c>
      <c r="AG982" s="17"/>
      <c r="AH982" s="17">
        <v>0.56673907077642405</v>
      </c>
      <c r="AI982" s="17"/>
      <c r="AJ982" s="17">
        <v>0.43050839403549501</v>
      </c>
      <c r="AK982" s="17">
        <v>0.67151938117487497</v>
      </c>
      <c r="AL982" s="17">
        <v>0.65914735856704898</v>
      </c>
      <c r="AM982" s="17">
        <v>0.550129069562172</v>
      </c>
      <c r="AN982" s="17">
        <v>0.29727176405828198</v>
      </c>
      <c r="AO982" s="17">
        <v>0.50882848694749405</v>
      </c>
      <c r="AP982" s="17">
        <v>0.52916650506583496</v>
      </c>
      <c r="AQ982" s="17">
        <v>0.49289638288700499</v>
      </c>
    </row>
    <row r="983" spans="2:43" x14ac:dyDescent="0.35">
      <c r="B983" t="s">
        <v>92</v>
      </c>
      <c r="C983" s="17">
        <v>8.6673805725094893E-2</v>
      </c>
      <c r="D983" s="17">
        <v>5.5607738305908802E-2</v>
      </c>
      <c r="E983" s="17">
        <v>0.11667940132346501</v>
      </c>
      <c r="F983" s="17"/>
      <c r="G983" s="17">
        <v>0</v>
      </c>
      <c r="H983" s="17">
        <v>9.8224909344899705E-2</v>
      </c>
      <c r="I983" s="17">
        <v>0.10455922854998501</v>
      </c>
      <c r="J983" s="17">
        <v>0.13416400712524901</v>
      </c>
      <c r="K983" s="17">
        <v>9.59304195059449E-2</v>
      </c>
      <c r="L983" s="17">
        <v>6.2624160917252494E-2</v>
      </c>
      <c r="M983" s="17"/>
      <c r="N983" s="17">
        <v>0.125406035633948</v>
      </c>
      <c r="O983" s="17">
        <v>6.9955342174313997E-2</v>
      </c>
      <c r="P983" s="17">
        <v>4.3472518906929603E-2</v>
      </c>
      <c r="Q983" s="17">
        <v>0.102699959002406</v>
      </c>
      <c r="R983" s="17">
        <v>0.111056332428236</v>
      </c>
      <c r="S983" s="17"/>
      <c r="T983" s="17">
        <v>8.6487827124217195E-2</v>
      </c>
      <c r="U983" s="17">
        <v>0.103100089612756</v>
      </c>
      <c r="V983" s="17">
        <v>7.3831815778051701E-2</v>
      </c>
      <c r="W983" s="17">
        <v>9.6572915264307196E-2</v>
      </c>
      <c r="X983" s="17"/>
      <c r="Y983" s="17">
        <v>7.5094694074969798E-2</v>
      </c>
      <c r="Z983" s="17">
        <v>4.2664961126953498E-2</v>
      </c>
      <c r="AA983" s="17">
        <v>9.7203041108361005E-2</v>
      </c>
      <c r="AB983" s="17">
        <v>0</v>
      </c>
      <c r="AC983" s="17">
        <v>0.18357521430734799</v>
      </c>
      <c r="AD983" s="17">
        <v>0.12225166843926299</v>
      </c>
      <c r="AE983" s="17"/>
      <c r="AF983" s="17" t="s">
        <v>63</v>
      </c>
      <c r="AG983" s="17"/>
      <c r="AH983" s="17">
        <v>7.9640729633251403E-2</v>
      </c>
      <c r="AI983" s="17"/>
      <c r="AJ983" s="17">
        <v>0.144916608945346</v>
      </c>
      <c r="AK983" s="17">
        <v>6.8335508424706995E-2</v>
      </c>
      <c r="AL983" s="17">
        <v>9.2958751711717594E-2</v>
      </c>
      <c r="AM983" s="17">
        <v>3.6680297764789697E-2</v>
      </c>
      <c r="AN983" s="17">
        <v>0.144365657784088</v>
      </c>
      <c r="AO983" s="17">
        <v>9.7055395209076301E-2</v>
      </c>
      <c r="AP983" s="17">
        <v>5.7045609053370402E-2</v>
      </c>
      <c r="AQ983" s="17">
        <v>0</v>
      </c>
    </row>
    <row r="984" spans="2:43"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row>
    <row r="985" spans="2:43" x14ac:dyDescent="0.35">
      <c r="B985" s="6" t="s">
        <v>402</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row>
    <row r="986" spans="2:43" x14ac:dyDescent="0.35">
      <c r="B986" s="24" t="s">
        <v>350</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row>
    <row r="987" spans="2:43" x14ac:dyDescent="0.35">
      <c r="B987" t="s">
        <v>401</v>
      </c>
      <c r="C987" s="17">
        <v>0.45792926239402398</v>
      </c>
      <c r="D987" s="17">
        <v>0.473550717357138</v>
      </c>
      <c r="E987" s="17">
        <v>0.44280929242742301</v>
      </c>
      <c r="F987" s="17"/>
      <c r="G987" s="17">
        <v>0.56839074192782302</v>
      </c>
      <c r="H987" s="17">
        <v>0.36129672947666103</v>
      </c>
      <c r="I987" s="17">
        <v>0.315387296737413</v>
      </c>
      <c r="J987" s="17">
        <v>0.51059710661783997</v>
      </c>
      <c r="K987" s="17">
        <v>0.56785325180921697</v>
      </c>
      <c r="L987" s="17">
        <v>0.50912519835339698</v>
      </c>
      <c r="M987" s="17"/>
      <c r="N987" s="17">
        <v>0.587971303483797</v>
      </c>
      <c r="O987" s="17">
        <v>0.397263537950581</v>
      </c>
      <c r="P987" s="17">
        <v>0.40212659418785701</v>
      </c>
      <c r="Q987" s="17">
        <v>0.54249357859577796</v>
      </c>
      <c r="R987" s="17">
        <v>0.34401172635118799</v>
      </c>
      <c r="S987" s="17"/>
      <c r="T987" s="17">
        <v>0.41681361715524001</v>
      </c>
      <c r="U987" s="17">
        <v>0.38598159077680699</v>
      </c>
      <c r="V987" s="17">
        <v>0.52698477668542998</v>
      </c>
      <c r="W987" s="17">
        <v>0.65543009169144895</v>
      </c>
      <c r="X987" s="17"/>
      <c r="Y987" s="17">
        <v>0.43179792111482002</v>
      </c>
      <c r="Z987" s="17">
        <v>0.52741643126849902</v>
      </c>
      <c r="AA987" s="17">
        <v>0.51170911279014597</v>
      </c>
      <c r="AB987" s="17">
        <v>0.43978910697955598</v>
      </c>
      <c r="AC987" s="17">
        <v>0.36494162802011798</v>
      </c>
      <c r="AD987" s="17">
        <v>0.43549060467595602</v>
      </c>
      <c r="AE987" s="17"/>
      <c r="AF987" s="17" t="s">
        <v>63</v>
      </c>
      <c r="AG987" s="17"/>
      <c r="AH987" s="17">
        <v>0.43841850834481599</v>
      </c>
      <c r="AI987" s="17"/>
      <c r="AJ987" s="17">
        <v>0.442598527134901</v>
      </c>
      <c r="AK987" s="17">
        <v>0.41714313898560101</v>
      </c>
      <c r="AL987" s="17">
        <v>0.50382603357738598</v>
      </c>
      <c r="AM987" s="17">
        <v>0.48848752553325098</v>
      </c>
      <c r="AN987" s="17">
        <v>0.40217785125794703</v>
      </c>
      <c r="AO987" s="17">
        <v>0.43277560020697398</v>
      </c>
      <c r="AP987" s="17">
        <v>0.46119075266141801</v>
      </c>
      <c r="AQ987" s="17">
        <v>0.545438391402849</v>
      </c>
    </row>
    <row r="988" spans="2:43" x14ac:dyDescent="0.35">
      <c r="B988" t="s">
        <v>391</v>
      </c>
      <c r="C988" s="17">
        <v>0.48794375013955799</v>
      </c>
      <c r="D988" s="17">
        <v>0.46387817535856701</v>
      </c>
      <c r="E988" s="17">
        <v>0.51123676406027097</v>
      </c>
      <c r="F988" s="17"/>
      <c r="G988" s="17">
        <v>0.43160925807217698</v>
      </c>
      <c r="H988" s="17">
        <v>0.57938153550062699</v>
      </c>
      <c r="I988" s="17">
        <v>0.650265093609111</v>
      </c>
      <c r="J988" s="17">
        <v>0.39937159336042699</v>
      </c>
      <c r="K988" s="17">
        <v>0.39448390809373501</v>
      </c>
      <c r="L988" s="17">
        <v>0.42592961249620698</v>
      </c>
      <c r="M988" s="17"/>
      <c r="N988" s="17">
        <v>0.412028696516203</v>
      </c>
      <c r="O988" s="17">
        <v>0.56116322268399199</v>
      </c>
      <c r="P988" s="17">
        <v>0.52150608606709004</v>
      </c>
      <c r="Q988" s="17">
        <v>0.386106701433582</v>
      </c>
      <c r="R988" s="17">
        <v>0.60876414505112297</v>
      </c>
      <c r="S988" s="17"/>
      <c r="T988" s="17">
        <v>0.58318638284475999</v>
      </c>
      <c r="U988" s="17">
        <v>0.51544461832565802</v>
      </c>
      <c r="V988" s="17">
        <v>0.42084979453586802</v>
      </c>
      <c r="W988" s="17">
        <v>0.27652940622202699</v>
      </c>
      <c r="X988" s="17"/>
      <c r="Y988" s="17">
        <v>0.48425890476349498</v>
      </c>
      <c r="Z988" s="17">
        <v>0.429643276869899</v>
      </c>
      <c r="AA988" s="17">
        <v>0.45772308420733698</v>
      </c>
      <c r="AB988" s="17">
        <v>0.56021089302044402</v>
      </c>
      <c r="AC988" s="17">
        <v>0.56332224687171695</v>
      </c>
      <c r="AD988" s="17">
        <v>0.56450939532404398</v>
      </c>
      <c r="AE988" s="17"/>
      <c r="AF988" s="17" t="s">
        <v>63</v>
      </c>
      <c r="AG988" s="17"/>
      <c r="AH988" s="17">
        <v>0.50835270110488895</v>
      </c>
      <c r="AI988" s="17"/>
      <c r="AJ988" s="17">
        <v>0.48663515188259199</v>
      </c>
      <c r="AK988" s="17">
        <v>0.58285686101439904</v>
      </c>
      <c r="AL988" s="17">
        <v>0.397510678400954</v>
      </c>
      <c r="AM988" s="17">
        <v>0.51151247446674897</v>
      </c>
      <c r="AN988" s="17">
        <v>0.52113782194187996</v>
      </c>
      <c r="AO988" s="17">
        <v>0.49573424702669</v>
      </c>
      <c r="AP988" s="17">
        <v>0.50058548336179398</v>
      </c>
      <c r="AQ988" s="17">
        <v>0.23067365809153201</v>
      </c>
    </row>
    <row r="989" spans="2:43" x14ac:dyDescent="0.35">
      <c r="B989" t="s">
        <v>92</v>
      </c>
      <c r="C989" s="17">
        <v>5.4126987466417698E-2</v>
      </c>
      <c r="D989" s="17">
        <v>6.2571107284295602E-2</v>
      </c>
      <c r="E989" s="17">
        <v>4.5953943512306097E-2</v>
      </c>
      <c r="F989" s="17"/>
      <c r="G989" s="17">
        <v>0</v>
      </c>
      <c r="H989" s="17">
        <v>5.9321735022711403E-2</v>
      </c>
      <c r="I989" s="17">
        <v>3.4347609653476503E-2</v>
      </c>
      <c r="J989" s="17">
        <v>9.0031300021732596E-2</v>
      </c>
      <c r="K989" s="17">
        <v>3.7662840097048303E-2</v>
      </c>
      <c r="L989" s="17">
        <v>6.4945189150396099E-2</v>
      </c>
      <c r="M989" s="17"/>
      <c r="N989" s="17">
        <v>0</v>
      </c>
      <c r="O989" s="17">
        <v>4.1573239365426701E-2</v>
      </c>
      <c r="P989" s="17">
        <v>7.6367319745052495E-2</v>
      </c>
      <c r="Q989" s="17">
        <v>7.1399719970640194E-2</v>
      </c>
      <c r="R989" s="17">
        <v>4.7224128597689201E-2</v>
      </c>
      <c r="S989" s="17"/>
      <c r="T989" s="17">
        <v>0</v>
      </c>
      <c r="U989" s="17">
        <v>9.8573790897534597E-2</v>
      </c>
      <c r="V989" s="17">
        <v>5.2165428778702103E-2</v>
      </c>
      <c r="W989" s="17">
        <v>6.8040502086523597E-2</v>
      </c>
      <c r="X989" s="17"/>
      <c r="Y989" s="17">
        <v>8.3943174121685005E-2</v>
      </c>
      <c r="Z989" s="17">
        <v>4.2940291861602399E-2</v>
      </c>
      <c r="AA989" s="17">
        <v>3.0567803002516901E-2</v>
      </c>
      <c r="AB989" s="17">
        <v>0</v>
      </c>
      <c r="AC989" s="17">
        <v>7.17361251081651E-2</v>
      </c>
      <c r="AD989" s="17">
        <v>0</v>
      </c>
      <c r="AE989" s="17"/>
      <c r="AF989" s="17" t="s">
        <v>63</v>
      </c>
      <c r="AG989" s="17"/>
      <c r="AH989" s="17">
        <v>5.3228790550295099E-2</v>
      </c>
      <c r="AI989" s="17"/>
      <c r="AJ989" s="17">
        <v>7.07663209825075E-2</v>
      </c>
      <c r="AK989" s="17">
        <v>0</v>
      </c>
      <c r="AL989" s="17">
        <v>9.8663288021659898E-2</v>
      </c>
      <c r="AM989" s="17">
        <v>0</v>
      </c>
      <c r="AN989" s="17">
        <v>7.6684326800172495E-2</v>
      </c>
      <c r="AO989" s="17">
        <v>7.1490152766336204E-2</v>
      </c>
      <c r="AP989" s="17">
        <v>3.8223763976788699E-2</v>
      </c>
      <c r="AQ989" s="17">
        <v>0.22388795050561899</v>
      </c>
    </row>
    <row r="990" spans="2:43" x14ac:dyDescent="0.35">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row>
    <row r="991" spans="2:43" x14ac:dyDescent="0.35">
      <c r="B991" s="6" t="s">
        <v>404</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row>
    <row r="992" spans="2:43" x14ac:dyDescent="0.35">
      <c r="B992" s="24" t="s">
        <v>350</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row>
    <row r="993" spans="2:43" x14ac:dyDescent="0.35">
      <c r="B993" t="s">
        <v>403</v>
      </c>
      <c r="C993" s="17">
        <v>0.54694213937870795</v>
      </c>
      <c r="D993" s="17">
        <v>0.55551361447260506</v>
      </c>
      <c r="E993" s="17">
        <v>0.53853132437574103</v>
      </c>
      <c r="F993" s="17"/>
      <c r="G993" s="17">
        <v>0.57631485585987996</v>
      </c>
      <c r="H993" s="17">
        <v>0.51088351014204003</v>
      </c>
      <c r="I993" s="17">
        <v>0.56625257811837704</v>
      </c>
      <c r="J993" s="17">
        <v>0.46564939164798802</v>
      </c>
      <c r="K993" s="17">
        <v>0.571791499458009</v>
      </c>
      <c r="L993" s="17">
        <v>0.58370508505431395</v>
      </c>
      <c r="M993" s="17"/>
      <c r="N993" s="17">
        <v>0.68649257982991396</v>
      </c>
      <c r="O993" s="17">
        <v>0.58766668725758198</v>
      </c>
      <c r="P993" s="17">
        <v>0.50932941884758998</v>
      </c>
      <c r="Q993" s="17">
        <v>0.51256495775084698</v>
      </c>
      <c r="R993" s="17">
        <v>0.54002043193335303</v>
      </c>
      <c r="S993" s="17"/>
      <c r="T993" s="17">
        <v>0.64122336689750703</v>
      </c>
      <c r="U993" s="17">
        <v>0.35307467225932299</v>
      </c>
      <c r="V993" s="17">
        <v>0.56352013729970696</v>
      </c>
      <c r="W993" s="17">
        <v>0.70794253095825099</v>
      </c>
      <c r="X993" s="17"/>
      <c r="Y993" s="17">
        <v>0.52063222838441903</v>
      </c>
      <c r="Z993" s="17">
        <v>0.44657884233128498</v>
      </c>
      <c r="AA993" s="17">
        <v>0.67546928233130599</v>
      </c>
      <c r="AB993" s="17">
        <v>0.38230374842757098</v>
      </c>
      <c r="AC993" s="17">
        <v>0.55538831686041901</v>
      </c>
      <c r="AD993" s="17">
        <v>0.81526132130679096</v>
      </c>
      <c r="AE993" s="17"/>
      <c r="AF993" s="17" t="s">
        <v>63</v>
      </c>
      <c r="AG993" s="17"/>
      <c r="AH993" s="17">
        <v>0.54403804414791301</v>
      </c>
      <c r="AI993" s="17"/>
      <c r="AJ993" s="17">
        <v>0.65270213473025296</v>
      </c>
      <c r="AK993" s="17">
        <v>0.57701427945106298</v>
      </c>
      <c r="AL993" s="17">
        <v>0.54631560768315801</v>
      </c>
      <c r="AM993" s="17">
        <v>0.52738346692132299</v>
      </c>
      <c r="AN993" s="17">
        <v>0.52312426492842001</v>
      </c>
      <c r="AO993" s="17">
        <v>0.43095959853717702</v>
      </c>
      <c r="AP993" s="17">
        <v>0.51337608210449803</v>
      </c>
      <c r="AQ993" s="17">
        <v>0.39900195786165898</v>
      </c>
    </row>
    <row r="994" spans="2:43" x14ac:dyDescent="0.35">
      <c r="B994" t="s">
        <v>391</v>
      </c>
      <c r="C994" s="17">
        <v>0.39223957776442298</v>
      </c>
      <c r="D994" s="17">
        <v>0.38087878184831098</v>
      </c>
      <c r="E994" s="17">
        <v>0.403387431744062</v>
      </c>
      <c r="F994" s="17"/>
      <c r="G994" s="17">
        <v>0.42368514414011998</v>
      </c>
      <c r="H994" s="17">
        <v>0.44525126549281502</v>
      </c>
      <c r="I994" s="17">
        <v>0.35643168946669201</v>
      </c>
      <c r="J994" s="17">
        <v>0.50632621294958102</v>
      </c>
      <c r="K994" s="17">
        <v>0.33777495168557498</v>
      </c>
      <c r="L994" s="17">
        <v>0.32359944361055298</v>
      </c>
      <c r="M994" s="17"/>
      <c r="N994" s="17">
        <v>0.17871320490089701</v>
      </c>
      <c r="O994" s="17">
        <v>0.33653342551091198</v>
      </c>
      <c r="P994" s="17">
        <v>0.435728000404349</v>
      </c>
      <c r="Q994" s="17">
        <v>0.43445738821625002</v>
      </c>
      <c r="R994" s="17">
        <v>0.45997956806664703</v>
      </c>
      <c r="S994" s="17"/>
      <c r="T994" s="17">
        <v>0.312340681391372</v>
      </c>
      <c r="U994" s="17">
        <v>0.56213593695063102</v>
      </c>
      <c r="V994" s="17">
        <v>0.33483420855139401</v>
      </c>
      <c r="W994" s="17">
        <v>0.29205746904174901</v>
      </c>
      <c r="X994" s="17"/>
      <c r="Y994" s="17">
        <v>0.43872172026105399</v>
      </c>
      <c r="Z994" s="17">
        <v>0.41404494048319002</v>
      </c>
      <c r="AA994" s="17">
        <v>0.24027470290934899</v>
      </c>
      <c r="AB994" s="17">
        <v>0.61769625157242902</v>
      </c>
      <c r="AC994" s="17">
        <v>0.38434864363482102</v>
      </c>
      <c r="AD994" s="17">
        <v>0</v>
      </c>
      <c r="AE994" s="17"/>
      <c r="AF994" s="17" t="s">
        <v>63</v>
      </c>
      <c r="AG994" s="17"/>
      <c r="AH994" s="17">
        <v>0.40207229434889302</v>
      </c>
      <c r="AI994" s="17"/>
      <c r="AJ994" s="17">
        <v>0.27448135683055702</v>
      </c>
      <c r="AK994" s="17">
        <v>0.349947305304951</v>
      </c>
      <c r="AL994" s="17">
        <v>0.43348383067421298</v>
      </c>
      <c r="AM994" s="17">
        <v>0.33813281634440001</v>
      </c>
      <c r="AN994" s="17">
        <v>0.47687573507157999</v>
      </c>
      <c r="AO994" s="17">
        <v>0.56904040146282298</v>
      </c>
      <c r="AP994" s="17">
        <v>0.44178782085475699</v>
      </c>
      <c r="AQ994" s="17">
        <v>0.60099804213834096</v>
      </c>
    </row>
    <row r="995" spans="2:43" x14ac:dyDescent="0.35">
      <c r="B995" t="s">
        <v>92</v>
      </c>
      <c r="C995" s="17">
        <v>6.08182828568695E-2</v>
      </c>
      <c r="D995" s="17">
        <v>6.3607603679083996E-2</v>
      </c>
      <c r="E995" s="17">
        <v>5.8081243880197399E-2</v>
      </c>
      <c r="F995" s="17"/>
      <c r="G995" s="17">
        <v>0</v>
      </c>
      <c r="H995" s="17">
        <v>4.38652243651452E-2</v>
      </c>
      <c r="I995" s="17">
        <v>7.7315732414930699E-2</v>
      </c>
      <c r="J995" s="17">
        <v>2.8024395402431401E-2</v>
      </c>
      <c r="K995" s="17">
        <v>9.0433548856416704E-2</v>
      </c>
      <c r="L995" s="17">
        <v>9.2695471335133395E-2</v>
      </c>
      <c r="M995" s="17"/>
      <c r="N995" s="17">
        <v>0.134794215269189</v>
      </c>
      <c r="O995" s="17">
        <v>7.5799887231505894E-2</v>
      </c>
      <c r="P995" s="17">
        <v>5.4942580748060799E-2</v>
      </c>
      <c r="Q995" s="17">
        <v>5.29776540329037E-2</v>
      </c>
      <c r="R995" s="17">
        <v>0</v>
      </c>
      <c r="S995" s="17"/>
      <c r="T995" s="17">
        <v>4.6435951711121401E-2</v>
      </c>
      <c r="U995" s="17">
        <v>8.4789390790046201E-2</v>
      </c>
      <c r="V995" s="17">
        <v>0.10164565414889901</v>
      </c>
      <c r="W995" s="17">
        <v>0</v>
      </c>
      <c r="X995" s="17"/>
      <c r="Y995" s="17">
        <v>4.0646051354526397E-2</v>
      </c>
      <c r="Z995" s="17">
        <v>0.13937621718552401</v>
      </c>
      <c r="AA995" s="17">
        <v>8.4256014759344897E-2</v>
      </c>
      <c r="AB995" s="17">
        <v>0</v>
      </c>
      <c r="AC995" s="17">
        <v>6.0263039504759801E-2</v>
      </c>
      <c r="AD995" s="17">
        <v>0.18473867869320901</v>
      </c>
      <c r="AE995" s="17"/>
      <c r="AF995" s="17" t="s">
        <v>63</v>
      </c>
      <c r="AG995" s="17"/>
      <c r="AH995" s="17">
        <v>5.3889661503193499E-2</v>
      </c>
      <c r="AI995" s="17"/>
      <c r="AJ995" s="17">
        <v>7.2816508439189895E-2</v>
      </c>
      <c r="AK995" s="17">
        <v>7.3038415243985105E-2</v>
      </c>
      <c r="AL995" s="17">
        <v>2.0200561642628401E-2</v>
      </c>
      <c r="AM995" s="17">
        <v>0.134483716734277</v>
      </c>
      <c r="AN995" s="17">
        <v>0</v>
      </c>
      <c r="AO995" s="17">
        <v>0</v>
      </c>
      <c r="AP995" s="17">
        <v>4.4836097040745197E-2</v>
      </c>
      <c r="AQ995" s="17">
        <v>0</v>
      </c>
    </row>
    <row r="996" spans="2:43" x14ac:dyDescent="0.35">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row>
    <row r="997" spans="2:43" x14ac:dyDescent="0.35">
      <c r="B997" s="6" t="s">
        <v>406</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row>
    <row r="998" spans="2:43" x14ac:dyDescent="0.35">
      <c r="B998" s="24" t="s">
        <v>350</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row>
    <row r="999" spans="2:43" x14ac:dyDescent="0.35">
      <c r="B999" t="s">
        <v>405</v>
      </c>
      <c r="C999" s="17">
        <v>0.63965432898238495</v>
      </c>
      <c r="D999" s="17">
        <v>0.62921152576420702</v>
      </c>
      <c r="E999" s="17">
        <v>0.65381414271053595</v>
      </c>
      <c r="F999" s="17"/>
      <c r="G999" s="17">
        <v>0.29120596261015802</v>
      </c>
      <c r="H999" s="17">
        <v>0.56982757783997295</v>
      </c>
      <c r="I999" s="17">
        <v>0.65621021897663401</v>
      </c>
      <c r="J999" s="17">
        <v>0.85949714920360598</v>
      </c>
      <c r="K999" s="17">
        <v>0.68432066109377798</v>
      </c>
      <c r="L999" s="17">
        <v>0.64906082365997797</v>
      </c>
      <c r="M999" s="17"/>
      <c r="N999" s="17">
        <v>0.77793227095023099</v>
      </c>
      <c r="O999" s="17">
        <v>0.56344354800072705</v>
      </c>
      <c r="P999" s="17">
        <v>0.79624165597367003</v>
      </c>
      <c r="Q999" s="17">
        <v>0.68860259337767604</v>
      </c>
      <c r="R999" s="17">
        <v>0.62085632192913798</v>
      </c>
      <c r="S999" s="17"/>
      <c r="T999" s="17">
        <v>0.67699357730469001</v>
      </c>
      <c r="U999" s="17">
        <v>0.56906026523467201</v>
      </c>
      <c r="V999" s="17">
        <v>0.68773937609181202</v>
      </c>
      <c r="W999" s="17">
        <v>0.69362523803271303</v>
      </c>
      <c r="X999" s="17"/>
      <c r="Y999" s="17">
        <v>0.65032597404236803</v>
      </c>
      <c r="Z999" s="17">
        <v>0.69626924486562602</v>
      </c>
      <c r="AA999" s="17">
        <v>0.64640803873368602</v>
      </c>
      <c r="AB999" s="17">
        <v>0.77972901877675804</v>
      </c>
      <c r="AC999" s="17">
        <v>0.355810973214852</v>
      </c>
      <c r="AD999" s="17">
        <v>0.58827417687336403</v>
      </c>
      <c r="AE999" s="17"/>
      <c r="AF999" s="17" t="s">
        <v>63</v>
      </c>
      <c r="AG999" s="17"/>
      <c r="AH999" s="17">
        <v>0.64586716904381103</v>
      </c>
      <c r="AI999" s="17"/>
      <c r="AJ999" s="17">
        <v>0.59907574746719805</v>
      </c>
      <c r="AK999" s="17">
        <v>0.52374539497675299</v>
      </c>
      <c r="AL999" s="17">
        <v>0.75091252344993098</v>
      </c>
      <c r="AM999" s="17">
        <v>0.661751957721879</v>
      </c>
      <c r="AN999" s="17">
        <v>0.66440684431844299</v>
      </c>
      <c r="AO999" s="17">
        <v>0.84126663308820404</v>
      </c>
      <c r="AP999" s="17">
        <v>0.64522021337434499</v>
      </c>
      <c r="AQ999" s="17">
        <v>0.62930040839728696</v>
      </c>
    </row>
    <row r="1000" spans="2:43" x14ac:dyDescent="0.35">
      <c r="B1000" t="s">
        <v>391</v>
      </c>
      <c r="C1000" s="17">
        <v>0.26247353009164198</v>
      </c>
      <c r="D1000" s="17">
        <v>0.30293349246073298</v>
      </c>
      <c r="E1000" s="17">
        <v>0.207612252077995</v>
      </c>
      <c r="F1000" s="17"/>
      <c r="G1000" s="17">
        <v>0.70879403738984204</v>
      </c>
      <c r="H1000" s="17">
        <v>0.29150482449154203</v>
      </c>
      <c r="I1000" s="17">
        <v>0.27525597595748702</v>
      </c>
      <c r="J1000" s="17">
        <v>0.118696506346186</v>
      </c>
      <c r="K1000" s="17">
        <v>0.16189242202557599</v>
      </c>
      <c r="L1000" s="17">
        <v>0.17793017915564699</v>
      </c>
      <c r="M1000" s="17"/>
      <c r="N1000" s="17">
        <v>0</v>
      </c>
      <c r="O1000" s="17">
        <v>0.351647507086568</v>
      </c>
      <c r="P1000" s="17">
        <v>0.20375834402633</v>
      </c>
      <c r="Q1000" s="17">
        <v>0.18014322433490701</v>
      </c>
      <c r="R1000" s="17">
        <v>0.283499188094539</v>
      </c>
      <c r="S1000" s="17"/>
      <c r="T1000" s="17">
        <v>0.21109066966936199</v>
      </c>
      <c r="U1000" s="17">
        <v>0.35405936581785002</v>
      </c>
      <c r="V1000" s="17">
        <v>0.28361550390907497</v>
      </c>
      <c r="W1000" s="17">
        <v>0.17485199728215101</v>
      </c>
      <c r="X1000" s="17"/>
      <c r="Y1000" s="17">
        <v>0.29359020829461202</v>
      </c>
      <c r="Z1000" s="17">
        <v>0.249239028363896</v>
      </c>
      <c r="AA1000" s="17">
        <v>0.17793043342093301</v>
      </c>
      <c r="AB1000" s="17">
        <v>0.16032820460823399</v>
      </c>
      <c r="AC1000" s="17">
        <v>0.40572954068948802</v>
      </c>
      <c r="AD1000" s="17">
        <v>0.41172582312663603</v>
      </c>
      <c r="AE1000" s="17"/>
      <c r="AF1000" s="17" t="s">
        <v>63</v>
      </c>
      <c r="AG1000" s="17"/>
      <c r="AH1000" s="17">
        <v>0.26886406930170897</v>
      </c>
      <c r="AI1000" s="17"/>
      <c r="AJ1000" s="17">
        <v>0.26992701923777201</v>
      </c>
      <c r="AK1000" s="17">
        <v>0.34759851704973499</v>
      </c>
      <c r="AL1000" s="17">
        <v>0.19567499579929601</v>
      </c>
      <c r="AM1000" s="17">
        <v>0.288056951608543</v>
      </c>
      <c r="AN1000" s="17">
        <v>0.223886354647132</v>
      </c>
      <c r="AO1000" s="17">
        <v>0.15873336691179599</v>
      </c>
      <c r="AP1000" s="17">
        <v>0.35477978662565501</v>
      </c>
      <c r="AQ1000" s="17">
        <v>0</v>
      </c>
    </row>
    <row r="1001" spans="2:43" x14ac:dyDescent="0.35">
      <c r="B1001" t="s">
        <v>92</v>
      </c>
      <c r="C1001" s="17">
        <v>9.7872140925972906E-2</v>
      </c>
      <c r="D1001" s="17">
        <v>6.78549817750604E-2</v>
      </c>
      <c r="E1001" s="17">
        <v>0.13857360521147</v>
      </c>
      <c r="F1001" s="17"/>
      <c r="G1001" s="17">
        <v>0</v>
      </c>
      <c r="H1001" s="17">
        <v>0.13866759766848499</v>
      </c>
      <c r="I1001" s="17">
        <v>6.8533805065878403E-2</v>
      </c>
      <c r="J1001" s="17">
        <v>2.18063444502083E-2</v>
      </c>
      <c r="K1001" s="17">
        <v>0.153786916880646</v>
      </c>
      <c r="L1001" s="17">
        <v>0.17300899718437601</v>
      </c>
      <c r="M1001" s="17"/>
      <c r="N1001" s="17">
        <v>0.22206772904976901</v>
      </c>
      <c r="O1001" s="17">
        <v>8.4908944912704898E-2</v>
      </c>
      <c r="P1001" s="17">
        <v>0</v>
      </c>
      <c r="Q1001" s="17">
        <v>0.131254182287417</v>
      </c>
      <c r="R1001" s="17">
        <v>9.5644489976323896E-2</v>
      </c>
      <c r="S1001" s="17"/>
      <c r="T1001" s="17">
        <v>0.111915753025948</v>
      </c>
      <c r="U1001" s="17">
        <v>7.6880368947477906E-2</v>
      </c>
      <c r="V1001" s="17">
        <v>2.86451199991129E-2</v>
      </c>
      <c r="W1001" s="17">
        <v>0.13152276468513599</v>
      </c>
      <c r="X1001" s="17"/>
      <c r="Y1001" s="17">
        <v>5.6083817663020702E-2</v>
      </c>
      <c r="Z1001" s="17">
        <v>5.4491726770477998E-2</v>
      </c>
      <c r="AA1001" s="17">
        <v>0.175661527845381</v>
      </c>
      <c r="AB1001" s="17">
        <v>5.9942776615007402E-2</v>
      </c>
      <c r="AC1001" s="17">
        <v>0.23845948609566001</v>
      </c>
      <c r="AD1001" s="17">
        <v>0</v>
      </c>
      <c r="AE1001" s="17"/>
      <c r="AF1001" s="17" t="s">
        <v>63</v>
      </c>
      <c r="AG1001" s="17"/>
      <c r="AH1001" s="17">
        <v>8.5268761654480094E-2</v>
      </c>
      <c r="AI1001" s="17"/>
      <c r="AJ1001" s="17">
        <v>0.13099723329502999</v>
      </c>
      <c r="AK1001" s="17">
        <v>0.128656087973511</v>
      </c>
      <c r="AL1001" s="17">
        <v>5.3412480750773698E-2</v>
      </c>
      <c r="AM1001" s="17">
        <v>5.01910906695777E-2</v>
      </c>
      <c r="AN1001" s="17">
        <v>0.111706801034425</v>
      </c>
      <c r="AO1001" s="17">
        <v>0</v>
      </c>
      <c r="AP1001" s="17">
        <v>0</v>
      </c>
      <c r="AQ1001" s="17">
        <v>0.37069959160271299</v>
      </c>
    </row>
    <row r="1002" spans="2:43"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row>
    <row r="1003" spans="2:43" x14ac:dyDescent="0.35">
      <c r="B1003" s="6" t="s">
        <v>408</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row>
    <row r="1004" spans="2:43" x14ac:dyDescent="0.35">
      <c r="B1004" s="24" t="s">
        <v>350</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row>
    <row r="1005" spans="2:43" x14ac:dyDescent="0.35">
      <c r="B1005" t="s">
        <v>407</v>
      </c>
      <c r="C1005" s="17">
        <v>0.80209998656056802</v>
      </c>
      <c r="D1005" s="17">
        <v>0.78202153073324199</v>
      </c>
      <c r="E1005" s="17">
        <v>0.82465517988585102</v>
      </c>
      <c r="F1005" s="17"/>
      <c r="G1005" s="17">
        <v>0.68259852145981803</v>
      </c>
      <c r="H1005" s="17">
        <v>0.71246725895852703</v>
      </c>
      <c r="I1005" s="17">
        <v>0.89997402954936701</v>
      </c>
      <c r="J1005" s="17">
        <v>0.82699904904354804</v>
      </c>
      <c r="K1005" s="17">
        <v>0.85256415080974202</v>
      </c>
      <c r="L1005" s="17">
        <v>0.79104821931161595</v>
      </c>
      <c r="M1005" s="17"/>
      <c r="N1005" s="17">
        <v>0.61010386900214997</v>
      </c>
      <c r="O1005" s="17">
        <v>0.87500211194830302</v>
      </c>
      <c r="P1005" s="17">
        <v>0.90599909906748899</v>
      </c>
      <c r="Q1005" s="17">
        <v>0.79988924897618097</v>
      </c>
      <c r="R1005" s="17">
        <v>0.67016803811029202</v>
      </c>
      <c r="S1005" s="17"/>
      <c r="T1005" s="17">
        <v>0.84223034422235799</v>
      </c>
      <c r="U1005" s="17">
        <v>0.72628200286495503</v>
      </c>
      <c r="V1005" s="17">
        <v>0.75956922376441904</v>
      </c>
      <c r="W1005" s="17">
        <v>0.88239595622050104</v>
      </c>
      <c r="X1005" s="17"/>
      <c r="Y1005" s="17">
        <v>0.78741404736814902</v>
      </c>
      <c r="Z1005" s="17">
        <v>0.84921288507023296</v>
      </c>
      <c r="AA1005" s="17">
        <v>0.78272202439996597</v>
      </c>
      <c r="AB1005" s="17">
        <v>0.85708036903846296</v>
      </c>
      <c r="AC1005" s="17">
        <v>0.83787565140118003</v>
      </c>
      <c r="AD1005" s="17">
        <v>1</v>
      </c>
      <c r="AE1005" s="17"/>
      <c r="AF1005" s="17" t="s">
        <v>63</v>
      </c>
      <c r="AG1005" s="17"/>
      <c r="AH1005" s="17">
        <v>0.79637624446869104</v>
      </c>
      <c r="AI1005" s="17"/>
      <c r="AJ1005" s="17">
        <v>0.71918489753402004</v>
      </c>
      <c r="AK1005" s="17">
        <v>0.74866281732442397</v>
      </c>
      <c r="AL1005" s="17">
        <v>0.791489173527826</v>
      </c>
      <c r="AM1005" s="17">
        <v>0.92118104987976901</v>
      </c>
      <c r="AN1005" s="17">
        <v>1</v>
      </c>
      <c r="AO1005" s="17">
        <v>0.59618447003166797</v>
      </c>
      <c r="AP1005" s="17">
        <v>0.76484016108461805</v>
      </c>
      <c r="AQ1005" s="17">
        <v>1</v>
      </c>
    </row>
    <row r="1006" spans="2:43" x14ac:dyDescent="0.35">
      <c r="B1006" t="s">
        <v>391</v>
      </c>
      <c r="C1006" s="17">
        <v>0.138989137268864</v>
      </c>
      <c r="D1006" s="17">
        <v>0.17683440016817401</v>
      </c>
      <c r="E1006" s="17">
        <v>9.7862139555805694E-2</v>
      </c>
      <c r="F1006" s="17"/>
      <c r="G1006" s="17">
        <v>0.19296338876226901</v>
      </c>
      <c r="H1006" s="17">
        <v>0.22672435598712901</v>
      </c>
      <c r="I1006" s="17">
        <v>7.6001085514184094E-2</v>
      </c>
      <c r="J1006" s="17">
        <v>0.114936656102254</v>
      </c>
      <c r="K1006" s="17">
        <v>0.117345522923711</v>
      </c>
      <c r="L1006" s="17">
        <v>0.12766491684648301</v>
      </c>
      <c r="M1006" s="17"/>
      <c r="N1006" s="17">
        <v>0.132583121506018</v>
      </c>
      <c r="O1006" s="17">
        <v>0.114351408817357</v>
      </c>
      <c r="P1006" s="17">
        <v>9.4000900932510706E-2</v>
      </c>
      <c r="Q1006" s="17">
        <v>0.108098249123012</v>
      </c>
      <c r="R1006" s="17">
        <v>0.25920848113325301</v>
      </c>
      <c r="S1006" s="17"/>
      <c r="T1006" s="17">
        <v>9.6466272885313398E-2</v>
      </c>
      <c r="U1006" s="17">
        <v>0.209772731898037</v>
      </c>
      <c r="V1006" s="17">
        <v>0.16628267231399099</v>
      </c>
      <c r="W1006" s="17">
        <v>7.5831094506879707E-2</v>
      </c>
      <c r="X1006" s="17"/>
      <c r="Y1006" s="17">
        <v>0.162040128140575</v>
      </c>
      <c r="Z1006" s="17">
        <v>0.11606435302719</v>
      </c>
      <c r="AA1006" s="17">
        <v>0.13005129174544799</v>
      </c>
      <c r="AB1006" s="17">
        <v>0.14291963096153701</v>
      </c>
      <c r="AC1006" s="17">
        <v>7.0712336502701603E-2</v>
      </c>
      <c r="AD1006" s="17">
        <v>0</v>
      </c>
      <c r="AE1006" s="17"/>
      <c r="AF1006" s="17" t="s">
        <v>63</v>
      </c>
      <c r="AG1006" s="17"/>
      <c r="AH1006" s="17">
        <v>0.141701746046415</v>
      </c>
      <c r="AI1006" s="17"/>
      <c r="AJ1006" s="17">
        <v>0.21685504862274901</v>
      </c>
      <c r="AK1006" s="17">
        <v>0.148909936371833</v>
      </c>
      <c r="AL1006" s="17">
        <v>0.182393625241839</v>
      </c>
      <c r="AM1006" s="17">
        <v>7.8818950120231004E-2</v>
      </c>
      <c r="AN1006" s="17">
        <v>0</v>
      </c>
      <c r="AO1006" s="17">
        <v>0.190288814917706</v>
      </c>
      <c r="AP1006" s="17">
        <v>0.12462722842591201</v>
      </c>
      <c r="AQ1006" s="17">
        <v>0</v>
      </c>
    </row>
    <row r="1007" spans="2:43" x14ac:dyDescent="0.35">
      <c r="B1007" t="s">
        <v>92</v>
      </c>
      <c r="C1007" s="17">
        <v>5.8910876170567401E-2</v>
      </c>
      <c r="D1007" s="17">
        <v>4.1144069098584299E-2</v>
      </c>
      <c r="E1007" s="17">
        <v>7.7482680558343106E-2</v>
      </c>
      <c r="F1007" s="17"/>
      <c r="G1007" s="17">
        <v>0.124438089777913</v>
      </c>
      <c r="H1007" s="17">
        <v>6.0808385054343203E-2</v>
      </c>
      <c r="I1007" s="17">
        <v>2.4024884936448401E-2</v>
      </c>
      <c r="J1007" s="17">
        <v>5.8064294854198097E-2</v>
      </c>
      <c r="K1007" s="17">
        <v>3.0090326266547701E-2</v>
      </c>
      <c r="L1007" s="17">
        <v>8.12868638419013E-2</v>
      </c>
      <c r="M1007" s="17"/>
      <c r="N1007" s="17">
        <v>0.257313009491832</v>
      </c>
      <c r="O1007" s="17">
        <v>1.0646479234339401E-2</v>
      </c>
      <c r="P1007" s="17">
        <v>0</v>
      </c>
      <c r="Q1007" s="17">
        <v>9.2012501900807897E-2</v>
      </c>
      <c r="R1007" s="17">
        <v>7.0623480756455595E-2</v>
      </c>
      <c r="S1007" s="17"/>
      <c r="T1007" s="17">
        <v>6.1303382892329103E-2</v>
      </c>
      <c r="U1007" s="17">
        <v>6.3945265237007595E-2</v>
      </c>
      <c r="V1007" s="17">
        <v>7.4148103921589506E-2</v>
      </c>
      <c r="W1007" s="17">
        <v>4.1772949272619E-2</v>
      </c>
      <c r="X1007" s="17"/>
      <c r="Y1007" s="17">
        <v>5.0545824491276203E-2</v>
      </c>
      <c r="Z1007" s="17">
        <v>3.4722761902578003E-2</v>
      </c>
      <c r="AA1007" s="17">
        <v>8.7226683854586096E-2</v>
      </c>
      <c r="AB1007" s="17">
        <v>0</v>
      </c>
      <c r="AC1007" s="17">
        <v>9.1412012096118503E-2</v>
      </c>
      <c r="AD1007" s="17">
        <v>0</v>
      </c>
      <c r="AE1007" s="17"/>
      <c r="AF1007" s="17" t="s">
        <v>63</v>
      </c>
      <c r="AG1007" s="17"/>
      <c r="AH1007" s="17">
        <v>6.1922009484893403E-2</v>
      </c>
      <c r="AI1007" s="17"/>
      <c r="AJ1007" s="17">
        <v>6.3960053843230905E-2</v>
      </c>
      <c r="AK1007" s="17">
        <v>0.102427246303743</v>
      </c>
      <c r="AL1007" s="17">
        <v>2.6117201230334199E-2</v>
      </c>
      <c r="AM1007" s="17">
        <v>0</v>
      </c>
      <c r="AN1007" s="17">
        <v>0</v>
      </c>
      <c r="AO1007" s="17">
        <v>0.21352671505062601</v>
      </c>
      <c r="AP1007" s="17">
        <v>0.11053261048947</v>
      </c>
      <c r="AQ1007" s="17">
        <v>0</v>
      </c>
    </row>
    <row r="1008" spans="2:43" x14ac:dyDescent="0.3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row>
    <row r="1009" spans="2:43" x14ac:dyDescent="0.35">
      <c r="B1009" s="6" t="s">
        <v>410</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row>
    <row r="1010" spans="2:43" x14ac:dyDescent="0.35">
      <c r="B1010" s="24" t="s">
        <v>350</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row>
    <row r="1011" spans="2:43" x14ac:dyDescent="0.35">
      <c r="B1011" t="s">
        <v>409</v>
      </c>
      <c r="C1011" s="17">
        <v>0.76827950188830396</v>
      </c>
      <c r="D1011" s="17">
        <v>0.82724209292196604</v>
      </c>
      <c r="E1011" s="17">
        <v>0.71552288936155894</v>
      </c>
      <c r="F1011" s="17"/>
      <c r="G1011" s="17">
        <v>0.69264397320024096</v>
      </c>
      <c r="H1011" s="17">
        <v>0.90441295088499296</v>
      </c>
      <c r="I1011" s="17">
        <v>0.839298729241722</v>
      </c>
      <c r="J1011" s="17">
        <v>0.6714327841826</v>
      </c>
      <c r="K1011" s="17">
        <v>0.76332148218499896</v>
      </c>
      <c r="L1011" s="17">
        <v>0.72029555667315304</v>
      </c>
      <c r="M1011" s="17"/>
      <c r="N1011" s="17">
        <v>0.847498748676213</v>
      </c>
      <c r="O1011" s="17">
        <v>0.68765100720667505</v>
      </c>
      <c r="P1011" s="17">
        <v>0.82387371434373502</v>
      </c>
      <c r="Q1011" s="17">
        <v>0.79306939544220501</v>
      </c>
      <c r="R1011" s="17">
        <v>0.821917169441437</v>
      </c>
      <c r="S1011" s="17"/>
      <c r="T1011" s="17">
        <v>0.74003106113402495</v>
      </c>
      <c r="U1011" s="17">
        <v>0.68111778996571204</v>
      </c>
      <c r="V1011" s="17">
        <v>0.80153686633100996</v>
      </c>
      <c r="W1011" s="17">
        <v>0.84029322086542801</v>
      </c>
      <c r="X1011" s="17"/>
      <c r="Y1011" s="17">
        <v>0.76798339285744699</v>
      </c>
      <c r="Z1011" s="17">
        <v>0.79972516681338002</v>
      </c>
      <c r="AA1011" s="17">
        <v>0.75209976644474996</v>
      </c>
      <c r="AB1011" s="17">
        <v>0.82947850092522102</v>
      </c>
      <c r="AC1011" s="17">
        <v>0.69510994442587704</v>
      </c>
      <c r="AD1011" s="17">
        <v>0.87122541728277303</v>
      </c>
      <c r="AE1011" s="17"/>
      <c r="AF1011" s="17" t="s">
        <v>63</v>
      </c>
      <c r="AG1011" s="17"/>
      <c r="AH1011" s="17">
        <v>0.77470904521684003</v>
      </c>
      <c r="AI1011" s="17"/>
      <c r="AJ1011" s="17">
        <v>0.753200090794378</v>
      </c>
      <c r="AK1011" s="17">
        <v>0.67279841704309096</v>
      </c>
      <c r="AL1011" s="17">
        <v>0.86762204479063398</v>
      </c>
      <c r="AM1011" s="17">
        <v>0.76620809938166901</v>
      </c>
      <c r="AN1011" s="17">
        <v>0.88458857773807098</v>
      </c>
      <c r="AO1011" s="17">
        <v>0.86113596043737195</v>
      </c>
      <c r="AP1011" s="17">
        <v>0.77962782493722504</v>
      </c>
      <c r="AQ1011" s="17">
        <v>0.575160328173285</v>
      </c>
    </row>
    <row r="1012" spans="2:43" x14ac:dyDescent="0.35">
      <c r="B1012" t="s">
        <v>391</v>
      </c>
      <c r="C1012" s="17">
        <v>0.14374742110225899</v>
      </c>
      <c r="D1012" s="17">
        <v>8.0629912769925094E-2</v>
      </c>
      <c r="E1012" s="17">
        <v>0.199377913375958</v>
      </c>
      <c r="F1012" s="17"/>
      <c r="G1012" s="17">
        <v>0.123420421102183</v>
      </c>
      <c r="H1012" s="17">
        <v>5.3265387246056499E-2</v>
      </c>
      <c r="I1012" s="17">
        <v>0.114615143782615</v>
      </c>
      <c r="J1012" s="17">
        <v>0.20666550020032801</v>
      </c>
      <c r="K1012" s="17">
        <v>0.121467849381611</v>
      </c>
      <c r="L1012" s="17">
        <v>0.211724192451552</v>
      </c>
      <c r="M1012" s="17"/>
      <c r="N1012" s="17">
        <v>0</v>
      </c>
      <c r="O1012" s="17">
        <v>0.20358824497991601</v>
      </c>
      <c r="P1012" s="17">
        <v>6.5455788004530502E-2</v>
      </c>
      <c r="Q1012" s="17">
        <v>0.131116810529391</v>
      </c>
      <c r="R1012" s="17">
        <v>0.13693850381874401</v>
      </c>
      <c r="S1012" s="17"/>
      <c r="T1012" s="17">
        <v>0.113934646748341</v>
      </c>
      <c r="U1012" s="17">
        <v>0.197360335458448</v>
      </c>
      <c r="V1012" s="17">
        <v>0.13682241203026699</v>
      </c>
      <c r="W1012" s="17">
        <v>0.14096726085997699</v>
      </c>
      <c r="X1012" s="17"/>
      <c r="Y1012" s="17">
        <v>0.13644140301952401</v>
      </c>
      <c r="Z1012" s="17">
        <v>0.20027483318662001</v>
      </c>
      <c r="AA1012" s="17">
        <v>0.15232427229225401</v>
      </c>
      <c r="AB1012" s="17">
        <v>9.2025882337542206E-2</v>
      </c>
      <c r="AC1012" s="17">
        <v>0.175942399031213</v>
      </c>
      <c r="AD1012" s="17">
        <v>0</v>
      </c>
      <c r="AE1012" s="17"/>
      <c r="AF1012" s="17" t="s">
        <v>63</v>
      </c>
      <c r="AG1012" s="17"/>
      <c r="AH1012" s="17">
        <v>0.14404583439456201</v>
      </c>
      <c r="AI1012" s="17"/>
      <c r="AJ1012" s="17">
        <v>0.15960391332958301</v>
      </c>
      <c r="AK1012" s="17">
        <v>0.16619791934192199</v>
      </c>
      <c r="AL1012" s="17">
        <v>9.9022279504059202E-2</v>
      </c>
      <c r="AM1012" s="17">
        <v>0.18410640731222799</v>
      </c>
      <c r="AN1012" s="17">
        <v>0.11541142226192901</v>
      </c>
      <c r="AO1012" s="17">
        <v>0.138864039562627</v>
      </c>
      <c r="AP1012" s="17">
        <v>0.10384112519736</v>
      </c>
      <c r="AQ1012" s="17">
        <v>0</v>
      </c>
    </row>
    <row r="1013" spans="2:43" x14ac:dyDescent="0.35">
      <c r="B1013" t="s">
        <v>92</v>
      </c>
      <c r="C1013" s="17">
        <v>8.7973077009437198E-2</v>
      </c>
      <c r="D1013" s="17">
        <v>9.2127994308109404E-2</v>
      </c>
      <c r="E1013" s="17">
        <v>8.5099197262483398E-2</v>
      </c>
      <c r="F1013" s="17"/>
      <c r="G1013" s="17">
        <v>0.183935605697576</v>
      </c>
      <c r="H1013" s="17">
        <v>4.2321661868950602E-2</v>
      </c>
      <c r="I1013" s="17">
        <v>4.6086126975662903E-2</v>
      </c>
      <c r="J1013" s="17">
        <v>0.121901715617073</v>
      </c>
      <c r="K1013" s="17">
        <v>0.11521066843339001</v>
      </c>
      <c r="L1013" s="17">
        <v>6.7980250875295495E-2</v>
      </c>
      <c r="M1013" s="17"/>
      <c r="N1013" s="17">
        <v>0.152501251323787</v>
      </c>
      <c r="O1013" s="17">
        <v>0.108760747813409</v>
      </c>
      <c r="P1013" s="17">
        <v>0.11067049765173501</v>
      </c>
      <c r="Q1013" s="17">
        <v>7.5813794028403603E-2</v>
      </c>
      <c r="R1013" s="17">
        <v>4.1144326739819E-2</v>
      </c>
      <c r="S1013" s="17"/>
      <c r="T1013" s="17">
        <v>0.146034292117634</v>
      </c>
      <c r="U1013" s="17">
        <v>0.12152187457584</v>
      </c>
      <c r="V1013" s="17">
        <v>6.1640721638722203E-2</v>
      </c>
      <c r="W1013" s="17">
        <v>1.8739518274595302E-2</v>
      </c>
      <c r="X1013" s="17"/>
      <c r="Y1013" s="17">
        <v>9.5575204123028695E-2</v>
      </c>
      <c r="Z1013" s="17">
        <v>0</v>
      </c>
      <c r="AA1013" s="17">
        <v>9.5575961262995598E-2</v>
      </c>
      <c r="AB1013" s="17">
        <v>7.8495616737236401E-2</v>
      </c>
      <c r="AC1013" s="17">
        <v>0.12894765654290999</v>
      </c>
      <c r="AD1013" s="17">
        <v>0.128774582717227</v>
      </c>
      <c r="AE1013" s="17"/>
      <c r="AF1013" s="17" t="s">
        <v>63</v>
      </c>
      <c r="AG1013" s="17"/>
      <c r="AH1013" s="17">
        <v>8.1245120388598005E-2</v>
      </c>
      <c r="AI1013" s="17"/>
      <c r="AJ1013" s="17">
        <v>8.7195995876039503E-2</v>
      </c>
      <c r="AK1013" s="17">
        <v>0.161003663614987</v>
      </c>
      <c r="AL1013" s="17">
        <v>3.3355675705306502E-2</v>
      </c>
      <c r="AM1013" s="17">
        <v>4.96854933061028E-2</v>
      </c>
      <c r="AN1013" s="17">
        <v>0</v>
      </c>
      <c r="AO1013" s="17">
        <v>0</v>
      </c>
      <c r="AP1013" s="17">
        <v>0.116531049865415</v>
      </c>
      <c r="AQ1013" s="17">
        <v>0.424839671826716</v>
      </c>
    </row>
    <row r="1014" spans="2:43" x14ac:dyDescent="0.35">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row>
    <row r="1015" spans="2:43" x14ac:dyDescent="0.35">
      <c r="B1015" s="6" t="s">
        <v>413</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row>
    <row r="1016" spans="2:43" x14ac:dyDescent="0.35">
      <c r="B1016" s="24" t="s">
        <v>350</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row>
    <row r="1017" spans="2:43" x14ac:dyDescent="0.35">
      <c r="B1017" t="s">
        <v>411</v>
      </c>
      <c r="C1017" s="17">
        <v>0.19238903201643601</v>
      </c>
      <c r="D1017" s="17">
        <v>0.175618412897008</v>
      </c>
      <c r="E1017" s="17">
        <v>0.215938008792564</v>
      </c>
      <c r="F1017" s="17"/>
      <c r="G1017" s="17">
        <v>0.31491862896742001</v>
      </c>
      <c r="H1017" s="17">
        <v>0.101713074150247</v>
      </c>
      <c r="I1017" s="17">
        <v>0.111943876377817</v>
      </c>
      <c r="J1017" s="17">
        <v>0.299753394112932</v>
      </c>
      <c r="K1017" s="17">
        <v>0.18502643268611599</v>
      </c>
      <c r="L1017" s="17">
        <v>0.20604690489570399</v>
      </c>
      <c r="M1017" s="17"/>
      <c r="N1017" s="17">
        <v>0.384760342252777</v>
      </c>
      <c r="O1017" s="17">
        <v>0.17335019535013699</v>
      </c>
      <c r="P1017" s="17">
        <v>0.103299376535386</v>
      </c>
      <c r="Q1017" s="17">
        <v>0.179499584266754</v>
      </c>
      <c r="R1017" s="17">
        <v>0.31496497996681799</v>
      </c>
      <c r="S1017" s="17"/>
      <c r="T1017" s="17">
        <v>0.22226295194718301</v>
      </c>
      <c r="U1017" s="17">
        <v>0.143468636906814</v>
      </c>
      <c r="V1017" s="17">
        <v>0.21007457912338301</v>
      </c>
      <c r="W1017" s="17">
        <v>0.26917374508120501</v>
      </c>
      <c r="X1017" s="17"/>
      <c r="Y1017" s="17">
        <v>0.195740667237397</v>
      </c>
      <c r="Z1017" s="17">
        <v>0.30294068655308698</v>
      </c>
      <c r="AA1017" s="17">
        <v>0.16931215151630599</v>
      </c>
      <c r="AB1017" s="17">
        <v>0.12599840904529799</v>
      </c>
      <c r="AC1017" s="17">
        <v>0.24861665771404401</v>
      </c>
      <c r="AD1017" s="17">
        <v>0</v>
      </c>
      <c r="AE1017" s="17"/>
      <c r="AF1017" s="17" t="s">
        <v>63</v>
      </c>
      <c r="AG1017" s="17"/>
      <c r="AH1017" s="17">
        <v>0.20027036444222099</v>
      </c>
      <c r="AI1017" s="17"/>
      <c r="AJ1017" s="17">
        <v>0.24272280394947901</v>
      </c>
      <c r="AK1017" s="17">
        <v>0.14241456011047299</v>
      </c>
      <c r="AL1017" s="17">
        <v>0.100282786168469</v>
      </c>
      <c r="AM1017" s="17">
        <v>0.17088837707889901</v>
      </c>
      <c r="AN1017" s="17">
        <v>0.58770617548562698</v>
      </c>
      <c r="AO1017" s="17">
        <v>0.302317664609069</v>
      </c>
      <c r="AP1017" s="17">
        <v>0.12964680932376799</v>
      </c>
      <c r="AQ1017" s="17">
        <v>0.48570055753841801</v>
      </c>
    </row>
    <row r="1018" spans="2:43" x14ac:dyDescent="0.35">
      <c r="B1018" t="s">
        <v>412</v>
      </c>
      <c r="C1018" s="17">
        <v>0.70903591176706304</v>
      </c>
      <c r="D1018" s="17">
        <v>0.732164561584979</v>
      </c>
      <c r="E1018" s="17">
        <v>0.67632118122721196</v>
      </c>
      <c r="F1018" s="17"/>
      <c r="G1018" s="17">
        <v>0.68508137103258004</v>
      </c>
      <c r="H1018" s="17">
        <v>0.78303981718076499</v>
      </c>
      <c r="I1018" s="17">
        <v>0.75975979260478299</v>
      </c>
      <c r="J1018" s="17">
        <v>0.55788977127830797</v>
      </c>
      <c r="K1018" s="17">
        <v>0.71299991461835999</v>
      </c>
      <c r="L1018" s="17">
        <v>0.71062715724393399</v>
      </c>
      <c r="M1018" s="17"/>
      <c r="N1018" s="17">
        <v>0.51011066033428198</v>
      </c>
      <c r="O1018" s="17">
        <v>0.724595110657964</v>
      </c>
      <c r="P1018" s="17">
        <v>0.79950845941028803</v>
      </c>
      <c r="Q1018" s="17">
        <v>0.72189832829134504</v>
      </c>
      <c r="R1018" s="17">
        <v>0.59857601009010997</v>
      </c>
      <c r="S1018" s="17"/>
      <c r="T1018" s="17">
        <v>0.65060212140003504</v>
      </c>
      <c r="U1018" s="17">
        <v>0.79477871340900896</v>
      </c>
      <c r="V1018" s="17">
        <v>0.71165122226974198</v>
      </c>
      <c r="W1018" s="17">
        <v>0.66531428553314897</v>
      </c>
      <c r="X1018" s="17"/>
      <c r="Y1018" s="17">
        <v>0.73065887229475701</v>
      </c>
      <c r="Z1018" s="17">
        <v>0.63093245064741799</v>
      </c>
      <c r="AA1018" s="17">
        <v>0.72891116681216395</v>
      </c>
      <c r="AB1018" s="17">
        <v>0.87400159095470198</v>
      </c>
      <c r="AC1018" s="17">
        <v>0.57301657955492302</v>
      </c>
      <c r="AD1018" s="17">
        <v>0.52233435864068001</v>
      </c>
      <c r="AE1018" s="17"/>
      <c r="AF1018" s="17" t="s">
        <v>63</v>
      </c>
      <c r="AG1018" s="17"/>
      <c r="AH1018" s="17">
        <v>0.73182733248966503</v>
      </c>
      <c r="AI1018" s="17"/>
      <c r="AJ1018" s="17">
        <v>0.73701168498905101</v>
      </c>
      <c r="AK1018" s="17">
        <v>0.65232668575229003</v>
      </c>
      <c r="AL1018" s="17">
        <v>0.73481118527304801</v>
      </c>
      <c r="AM1018" s="17">
        <v>0.80376183969386505</v>
      </c>
      <c r="AN1018" s="17">
        <v>0.20614691225718701</v>
      </c>
      <c r="AO1018" s="17">
        <v>0.48557396461583702</v>
      </c>
      <c r="AP1018" s="17">
        <v>0.87035319067623196</v>
      </c>
      <c r="AQ1018" s="17">
        <v>0.51429944246158199</v>
      </c>
    </row>
    <row r="1019" spans="2:43" x14ac:dyDescent="0.35">
      <c r="B1019" t="s">
        <v>92</v>
      </c>
      <c r="C1019" s="17">
        <v>9.85750562165007E-2</v>
      </c>
      <c r="D1019" s="17">
        <v>9.2217025518012904E-2</v>
      </c>
      <c r="E1019" s="17">
        <v>0.10774080998022401</v>
      </c>
      <c r="F1019" s="17"/>
      <c r="G1019" s="17">
        <v>0</v>
      </c>
      <c r="H1019" s="17">
        <v>0.115247108668988</v>
      </c>
      <c r="I1019" s="17">
        <v>0.12829633101740101</v>
      </c>
      <c r="J1019" s="17">
        <v>0.14235683460876</v>
      </c>
      <c r="K1019" s="17">
        <v>0.101973652695523</v>
      </c>
      <c r="L1019" s="17">
        <v>8.3325937860361896E-2</v>
      </c>
      <c r="M1019" s="17"/>
      <c r="N1019" s="17">
        <v>0.10512899741294</v>
      </c>
      <c r="O1019" s="17">
        <v>0.102054693991898</v>
      </c>
      <c r="P1019" s="17">
        <v>9.7192164054325694E-2</v>
      </c>
      <c r="Q1019" s="17">
        <v>9.8602087441901007E-2</v>
      </c>
      <c r="R1019" s="17">
        <v>8.6459009943071694E-2</v>
      </c>
      <c r="S1019" s="17"/>
      <c r="T1019" s="17">
        <v>0.127134926652782</v>
      </c>
      <c r="U1019" s="17">
        <v>6.1752649684176701E-2</v>
      </c>
      <c r="V1019" s="17">
        <v>7.8274198606875095E-2</v>
      </c>
      <c r="W1019" s="17">
        <v>6.5511969385645505E-2</v>
      </c>
      <c r="X1019" s="17"/>
      <c r="Y1019" s="17">
        <v>7.3600460467846296E-2</v>
      </c>
      <c r="Z1019" s="17">
        <v>6.6126862799494798E-2</v>
      </c>
      <c r="AA1019" s="17">
        <v>0.10177668167153101</v>
      </c>
      <c r="AB1019" s="17">
        <v>0</v>
      </c>
      <c r="AC1019" s="17">
        <v>0.178366762731033</v>
      </c>
      <c r="AD1019" s="17">
        <v>0.47766564135931999</v>
      </c>
      <c r="AE1019" s="17"/>
      <c r="AF1019" s="17" t="s">
        <v>63</v>
      </c>
      <c r="AG1019" s="17"/>
      <c r="AH1019" s="17">
        <v>6.7902303068113401E-2</v>
      </c>
      <c r="AI1019" s="17"/>
      <c r="AJ1019" s="17">
        <v>2.0265511061469899E-2</v>
      </c>
      <c r="AK1019" s="17">
        <v>0.20525875413723699</v>
      </c>
      <c r="AL1019" s="17">
        <v>0.16490602855848399</v>
      </c>
      <c r="AM1019" s="17">
        <v>2.53497832272351E-2</v>
      </c>
      <c r="AN1019" s="17">
        <v>0.20614691225718701</v>
      </c>
      <c r="AO1019" s="17">
        <v>0.21210837077509401</v>
      </c>
      <c r="AP1019" s="17">
        <v>0</v>
      </c>
      <c r="AQ1019" s="17">
        <v>0</v>
      </c>
    </row>
    <row r="1020" spans="2:43" x14ac:dyDescent="0.3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row>
    <row r="1021" spans="2:43" x14ac:dyDescent="0.35">
      <c r="B1021" s="6" t="s">
        <v>415</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row>
    <row r="1022" spans="2:43" x14ac:dyDescent="0.35">
      <c r="B1022" s="24" t="s">
        <v>350</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row>
    <row r="1023" spans="2:43" x14ac:dyDescent="0.35">
      <c r="B1023" t="s">
        <v>414</v>
      </c>
      <c r="C1023" s="17">
        <v>0.18806545511848199</v>
      </c>
      <c r="D1023" s="17">
        <v>0.15446179299363599</v>
      </c>
      <c r="E1023" s="17">
        <v>0.230124058607628</v>
      </c>
      <c r="F1023" s="17"/>
      <c r="G1023" s="17">
        <v>0.207069678657335</v>
      </c>
      <c r="H1023" s="17">
        <v>0.16276254366347601</v>
      </c>
      <c r="I1023" s="17">
        <v>0.28518042906810298</v>
      </c>
      <c r="J1023" s="17">
        <v>0.227989960573315</v>
      </c>
      <c r="K1023" s="17">
        <v>0.21515701906354201</v>
      </c>
      <c r="L1023" s="17">
        <v>9.6799654902525095E-2</v>
      </c>
      <c r="M1023" s="17"/>
      <c r="N1023" s="17">
        <v>0.389688555878759</v>
      </c>
      <c r="O1023" s="17">
        <v>0.180969207999333</v>
      </c>
      <c r="P1023" s="17">
        <v>0.298373330769995</v>
      </c>
      <c r="Q1023" s="17">
        <v>0.13095437177361299</v>
      </c>
      <c r="R1023" s="17">
        <v>0.18109288729460701</v>
      </c>
      <c r="S1023" s="17"/>
      <c r="T1023" s="17">
        <v>0.28446163929845902</v>
      </c>
      <c r="U1023" s="17">
        <v>0.19148684657180901</v>
      </c>
      <c r="V1023" s="17">
        <v>9.7192230253522E-2</v>
      </c>
      <c r="W1023" s="17">
        <v>0.15488364833183599</v>
      </c>
      <c r="X1023" s="17"/>
      <c r="Y1023" s="17">
        <v>0.21008682259932801</v>
      </c>
      <c r="Z1023" s="17">
        <v>0.13827513915664399</v>
      </c>
      <c r="AA1023" s="17">
        <v>0.153394039732517</v>
      </c>
      <c r="AB1023" s="17">
        <v>0.23356526165443101</v>
      </c>
      <c r="AC1023" s="17">
        <v>0.25469994341316599</v>
      </c>
      <c r="AD1023" s="17">
        <v>0</v>
      </c>
      <c r="AE1023" s="17"/>
      <c r="AF1023" s="17" t="s">
        <v>63</v>
      </c>
      <c r="AG1023" s="17"/>
      <c r="AH1023" s="17">
        <v>0.18905009723336499</v>
      </c>
      <c r="AI1023" s="17"/>
      <c r="AJ1023" s="17">
        <v>0.177480185342304</v>
      </c>
      <c r="AK1023" s="17">
        <v>0.156015165448362</v>
      </c>
      <c r="AL1023" s="17">
        <v>0.186271265162888</v>
      </c>
      <c r="AM1023" s="17">
        <v>0.13973736347973501</v>
      </c>
      <c r="AN1023" s="17">
        <v>0.32270671690194302</v>
      </c>
      <c r="AO1023" s="17">
        <v>0.36336433889155201</v>
      </c>
      <c r="AP1023" s="17">
        <v>6.2378215230096297E-2</v>
      </c>
      <c r="AQ1023" s="17">
        <v>0.22977363747986199</v>
      </c>
    </row>
    <row r="1024" spans="2:43" x14ac:dyDescent="0.35">
      <c r="B1024" t="s">
        <v>412</v>
      </c>
      <c r="C1024" s="17">
        <v>0.74740689407485705</v>
      </c>
      <c r="D1024" s="17">
        <v>0.78042382544753996</v>
      </c>
      <c r="E1024" s="17">
        <v>0.70503540702470702</v>
      </c>
      <c r="F1024" s="17"/>
      <c r="G1024" s="17">
        <v>0.79293032134266495</v>
      </c>
      <c r="H1024" s="17">
        <v>0.76378719201114598</v>
      </c>
      <c r="I1024" s="17">
        <v>0.71481957093189696</v>
      </c>
      <c r="J1024" s="17">
        <v>0.68386753858711602</v>
      </c>
      <c r="K1024" s="17">
        <v>0.68923065742210199</v>
      </c>
      <c r="L1024" s="17">
        <v>0.80623726296022002</v>
      </c>
      <c r="M1024" s="17"/>
      <c r="N1024" s="17">
        <v>0.61031144412124105</v>
      </c>
      <c r="O1024" s="17">
        <v>0.745347734860626</v>
      </c>
      <c r="P1024" s="17">
        <v>0.64613460753060403</v>
      </c>
      <c r="Q1024" s="17">
        <v>0.83222110524441095</v>
      </c>
      <c r="R1024" s="17">
        <v>0.69835345703173801</v>
      </c>
      <c r="S1024" s="17"/>
      <c r="T1024" s="17">
        <v>0.69949428183374296</v>
      </c>
      <c r="U1024" s="17">
        <v>0.69714389679260702</v>
      </c>
      <c r="V1024" s="17">
        <v>0.80217107693788403</v>
      </c>
      <c r="W1024" s="17">
        <v>0.79778098330837699</v>
      </c>
      <c r="X1024" s="17"/>
      <c r="Y1024" s="17">
        <v>0.70779868784884403</v>
      </c>
      <c r="Z1024" s="17">
        <v>0.83592896244651005</v>
      </c>
      <c r="AA1024" s="17">
        <v>0.764961000784112</v>
      </c>
      <c r="AB1024" s="17">
        <v>0.76643473834556897</v>
      </c>
      <c r="AC1024" s="17">
        <v>0.74530005658683396</v>
      </c>
      <c r="AD1024" s="17">
        <v>0.75456396945885396</v>
      </c>
      <c r="AE1024" s="17"/>
      <c r="AF1024" s="17" t="s">
        <v>63</v>
      </c>
      <c r="AG1024" s="17"/>
      <c r="AH1024" s="17">
        <v>0.74464492314881503</v>
      </c>
      <c r="AI1024" s="17"/>
      <c r="AJ1024" s="17">
        <v>0.77199914165237704</v>
      </c>
      <c r="AK1024" s="17">
        <v>0.76387080818703201</v>
      </c>
      <c r="AL1024" s="17">
        <v>0.79262358000862698</v>
      </c>
      <c r="AM1024" s="17">
        <v>0.82841353159877995</v>
      </c>
      <c r="AN1024" s="17">
        <v>0.67729328309805703</v>
      </c>
      <c r="AO1024" s="17">
        <v>0.45674437372313298</v>
      </c>
      <c r="AP1024" s="17">
        <v>0.93762178476990399</v>
      </c>
      <c r="AQ1024" s="17">
        <v>0.53408048468478697</v>
      </c>
    </row>
    <row r="1025" spans="2:43" x14ac:dyDescent="0.35">
      <c r="B1025" t="s">
        <v>92</v>
      </c>
      <c r="C1025" s="17">
        <v>6.4527650806660494E-2</v>
      </c>
      <c r="D1025" s="17">
        <v>6.51143815588235E-2</v>
      </c>
      <c r="E1025" s="17">
        <v>6.4840534367665598E-2</v>
      </c>
      <c r="F1025" s="17"/>
      <c r="G1025" s="17">
        <v>0</v>
      </c>
      <c r="H1025" s="17">
        <v>7.3450264325377698E-2</v>
      </c>
      <c r="I1025" s="17">
        <v>0</v>
      </c>
      <c r="J1025" s="17">
        <v>8.8142500839568996E-2</v>
      </c>
      <c r="K1025" s="17">
        <v>9.5612323514356404E-2</v>
      </c>
      <c r="L1025" s="17">
        <v>9.6963082137255296E-2</v>
      </c>
      <c r="M1025" s="17"/>
      <c r="N1025" s="17">
        <v>0</v>
      </c>
      <c r="O1025" s="17">
        <v>7.3683057140040795E-2</v>
      </c>
      <c r="P1025" s="17">
        <v>5.5492061699401803E-2</v>
      </c>
      <c r="Q1025" s="17">
        <v>3.6824522981975999E-2</v>
      </c>
      <c r="R1025" s="17">
        <v>0.120553655673656</v>
      </c>
      <c r="S1025" s="17"/>
      <c r="T1025" s="17">
        <v>1.6044078867797702E-2</v>
      </c>
      <c r="U1025" s="17">
        <v>0.111369256635584</v>
      </c>
      <c r="V1025" s="17">
        <v>0.100636692808594</v>
      </c>
      <c r="W1025" s="17">
        <v>4.7335368359787702E-2</v>
      </c>
      <c r="X1025" s="17"/>
      <c r="Y1025" s="17">
        <v>8.2114489551828498E-2</v>
      </c>
      <c r="Z1025" s="17">
        <v>2.5795898396845599E-2</v>
      </c>
      <c r="AA1025" s="17">
        <v>8.1644959483370597E-2</v>
      </c>
      <c r="AB1025" s="17">
        <v>0</v>
      </c>
      <c r="AC1025" s="17">
        <v>0</v>
      </c>
      <c r="AD1025" s="17">
        <v>0.24543603054114599</v>
      </c>
      <c r="AE1025" s="17"/>
      <c r="AF1025" s="17" t="s">
        <v>63</v>
      </c>
      <c r="AG1025" s="17"/>
      <c r="AH1025" s="17">
        <v>6.6304979617820101E-2</v>
      </c>
      <c r="AI1025" s="17"/>
      <c r="AJ1025" s="17">
        <v>5.0520673005318997E-2</v>
      </c>
      <c r="AK1025" s="17">
        <v>8.0114026364606197E-2</v>
      </c>
      <c r="AL1025" s="17">
        <v>2.1105154828485299E-2</v>
      </c>
      <c r="AM1025" s="17">
        <v>3.1849104921485002E-2</v>
      </c>
      <c r="AN1025" s="17">
        <v>0</v>
      </c>
      <c r="AO1025" s="17">
        <v>0.17989128738531501</v>
      </c>
      <c r="AP1025" s="17">
        <v>0</v>
      </c>
      <c r="AQ1025" s="17">
        <v>0.23614587783535099</v>
      </c>
    </row>
    <row r="1026" spans="2:43" x14ac:dyDescent="0.35">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row>
    <row r="1027" spans="2:43" x14ac:dyDescent="0.35">
      <c r="B1027" s="6" t="s">
        <v>417</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row>
    <row r="1028" spans="2:43" x14ac:dyDescent="0.35">
      <c r="B1028" s="24" t="s">
        <v>350</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row>
    <row r="1029" spans="2:43" x14ac:dyDescent="0.35">
      <c r="B1029" t="s">
        <v>416</v>
      </c>
      <c r="C1029" s="17">
        <v>0.22808220439181601</v>
      </c>
      <c r="D1029" s="17">
        <v>0.26251556671840698</v>
      </c>
      <c r="E1029" s="17">
        <v>0.19407391133084301</v>
      </c>
      <c r="F1029" s="17"/>
      <c r="G1029" s="17">
        <v>0.11859054034279</v>
      </c>
      <c r="H1029" s="17">
        <v>0.260281815118864</v>
      </c>
      <c r="I1029" s="17">
        <v>0.48125895465716401</v>
      </c>
      <c r="J1029" s="17">
        <v>0.25976250004268803</v>
      </c>
      <c r="K1029" s="17">
        <v>0.145315325700451</v>
      </c>
      <c r="L1029" s="17">
        <v>0.119755965791962</v>
      </c>
      <c r="M1029" s="17"/>
      <c r="N1029" s="17">
        <v>9.3423939520570404E-2</v>
      </c>
      <c r="O1029" s="17">
        <v>0.18906541235911201</v>
      </c>
      <c r="P1029" s="17">
        <v>0.19983513328534</v>
      </c>
      <c r="Q1029" s="17">
        <v>0.27661498143056301</v>
      </c>
      <c r="R1029" s="17">
        <v>0.32943237208711501</v>
      </c>
      <c r="S1029" s="17"/>
      <c r="T1029" s="17">
        <v>0.24611791372375699</v>
      </c>
      <c r="U1029" s="17">
        <v>0.14683476215365401</v>
      </c>
      <c r="V1029" s="17">
        <v>0.16542577799150601</v>
      </c>
      <c r="W1029" s="17">
        <v>0.40759231784758598</v>
      </c>
      <c r="X1029" s="17"/>
      <c r="Y1029" s="17">
        <v>0.27213523238874499</v>
      </c>
      <c r="Z1029" s="17">
        <v>0.19096533605735899</v>
      </c>
      <c r="AA1029" s="17">
        <v>0.12834069780941099</v>
      </c>
      <c r="AB1029" s="17">
        <v>0.24684728126918301</v>
      </c>
      <c r="AC1029" s="17">
        <v>0.14959292701026</v>
      </c>
      <c r="AD1029" s="17">
        <v>0.452772275245239</v>
      </c>
      <c r="AE1029" s="17"/>
      <c r="AF1029" s="17" t="s">
        <v>63</v>
      </c>
      <c r="AG1029" s="17"/>
      <c r="AH1029" s="17">
        <v>0.22586584502156601</v>
      </c>
      <c r="AI1029" s="17"/>
      <c r="AJ1029" s="17">
        <v>0.33890492924506699</v>
      </c>
      <c r="AK1029" s="17">
        <v>0.25435679547060602</v>
      </c>
      <c r="AL1029" s="17">
        <v>0.22178336721983999</v>
      </c>
      <c r="AM1029" s="17">
        <v>0.168920778134312</v>
      </c>
      <c r="AN1029" s="17">
        <v>0.219559340852581</v>
      </c>
      <c r="AO1029" s="17">
        <v>0.153949582308887</v>
      </c>
      <c r="AP1029" s="17">
        <v>0.20940604812146199</v>
      </c>
      <c r="AQ1029" s="17">
        <v>0</v>
      </c>
    </row>
    <row r="1030" spans="2:43" x14ac:dyDescent="0.35">
      <c r="B1030" t="s">
        <v>412</v>
      </c>
      <c r="C1030" s="17">
        <v>0.70616324744167402</v>
      </c>
      <c r="D1030" s="17">
        <v>0.68783794294735501</v>
      </c>
      <c r="E1030" s="17">
        <v>0.72426233168919496</v>
      </c>
      <c r="F1030" s="17"/>
      <c r="G1030" s="17">
        <v>0.88140945965720996</v>
      </c>
      <c r="H1030" s="17">
        <v>0.71076978157617299</v>
      </c>
      <c r="I1030" s="17">
        <v>0.421298615892436</v>
      </c>
      <c r="J1030" s="17">
        <v>0.62539985335498904</v>
      </c>
      <c r="K1030" s="17">
        <v>0.76085188059384601</v>
      </c>
      <c r="L1030" s="17">
        <v>0.82307720875955104</v>
      </c>
      <c r="M1030" s="17"/>
      <c r="N1030" s="17">
        <v>0.81540390720848399</v>
      </c>
      <c r="O1030" s="17">
        <v>0.733662894427204</v>
      </c>
      <c r="P1030" s="17">
        <v>0.73003199973927602</v>
      </c>
      <c r="Q1030" s="17">
        <v>0.66730720074846805</v>
      </c>
      <c r="R1030" s="17">
        <v>0.63452783708438998</v>
      </c>
      <c r="S1030" s="17"/>
      <c r="T1030" s="17">
        <v>0.70066472677541702</v>
      </c>
      <c r="U1030" s="17">
        <v>0.76330808509463599</v>
      </c>
      <c r="V1030" s="17">
        <v>0.78380584432373901</v>
      </c>
      <c r="W1030" s="17">
        <v>0.57160377461215195</v>
      </c>
      <c r="X1030" s="17"/>
      <c r="Y1030" s="17">
        <v>0.66638842700607503</v>
      </c>
      <c r="Z1030" s="17">
        <v>0.75615260213207802</v>
      </c>
      <c r="AA1030" s="17">
        <v>0.78299571216934605</v>
      </c>
      <c r="AB1030" s="17">
        <v>0.67555367774580399</v>
      </c>
      <c r="AC1030" s="17">
        <v>0.78459314113413803</v>
      </c>
      <c r="AD1030" s="17">
        <v>0.547227724754761</v>
      </c>
      <c r="AE1030" s="17"/>
      <c r="AF1030" s="17" t="s">
        <v>63</v>
      </c>
      <c r="AG1030" s="17"/>
      <c r="AH1030" s="17">
        <v>0.71530647326225405</v>
      </c>
      <c r="AI1030" s="17"/>
      <c r="AJ1030" s="17">
        <v>0.59777845419950304</v>
      </c>
      <c r="AK1030" s="17">
        <v>0.610645383501218</v>
      </c>
      <c r="AL1030" s="17">
        <v>0.77821663278015996</v>
      </c>
      <c r="AM1030" s="17">
        <v>0.77497819327573303</v>
      </c>
      <c r="AN1030" s="17">
        <v>0.70142377350612095</v>
      </c>
      <c r="AO1030" s="17">
        <v>0.72302832158749497</v>
      </c>
      <c r="AP1030" s="17">
        <v>0.79059395187853798</v>
      </c>
      <c r="AQ1030" s="17">
        <v>1</v>
      </c>
    </row>
    <row r="1031" spans="2:43" x14ac:dyDescent="0.35">
      <c r="B1031" t="s">
        <v>92</v>
      </c>
      <c r="C1031" s="17">
        <v>6.5754548166509399E-2</v>
      </c>
      <c r="D1031" s="17">
        <v>4.9646490334238E-2</v>
      </c>
      <c r="E1031" s="17">
        <v>8.1663756979961699E-2</v>
      </c>
      <c r="F1031" s="17"/>
      <c r="G1031" s="17">
        <v>0</v>
      </c>
      <c r="H1031" s="17">
        <v>2.8948403304963101E-2</v>
      </c>
      <c r="I1031" s="17">
        <v>9.74424294504002E-2</v>
      </c>
      <c r="J1031" s="17">
        <v>0.114837646602323</v>
      </c>
      <c r="K1031" s="17">
        <v>9.3832793705703701E-2</v>
      </c>
      <c r="L1031" s="17">
        <v>5.7166825448487002E-2</v>
      </c>
      <c r="M1031" s="17"/>
      <c r="N1031" s="17">
        <v>9.1172153270945397E-2</v>
      </c>
      <c r="O1031" s="17">
        <v>7.7271693213684198E-2</v>
      </c>
      <c r="P1031" s="17">
        <v>7.01328669753849E-2</v>
      </c>
      <c r="Q1031" s="17">
        <v>5.6077817820969003E-2</v>
      </c>
      <c r="R1031" s="17">
        <v>3.6039790828494699E-2</v>
      </c>
      <c r="S1031" s="17"/>
      <c r="T1031" s="17">
        <v>5.3217359500825699E-2</v>
      </c>
      <c r="U1031" s="17">
        <v>8.9857152751709496E-2</v>
      </c>
      <c r="V1031" s="17">
        <v>5.07683776847552E-2</v>
      </c>
      <c r="W1031" s="17">
        <v>2.08039075402617E-2</v>
      </c>
      <c r="X1031" s="17"/>
      <c r="Y1031" s="17">
        <v>6.1476340605180001E-2</v>
      </c>
      <c r="Z1031" s="17">
        <v>5.2882061810562202E-2</v>
      </c>
      <c r="AA1031" s="17">
        <v>8.86635900212428E-2</v>
      </c>
      <c r="AB1031" s="17">
        <v>7.7599040985013801E-2</v>
      </c>
      <c r="AC1031" s="17">
        <v>6.5813931855601998E-2</v>
      </c>
      <c r="AD1031" s="17">
        <v>0</v>
      </c>
      <c r="AE1031" s="17"/>
      <c r="AF1031" s="17" t="s">
        <v>63</v>
      </c>
      <c r="AG1031" s="17"/>
      <c r="AH1031" s="17">
        <v>5.8827681716180302E-2</v>
      </c>
      <c r="AI1031" s="17"/>
      <c r="AJ1031" s="17">
        <v>6.3316616555429694E-2</v>
      </c>
      <c r="AK1031" s="17">
        <v>0.13499782102817601</v>
      </c>
      <c r="AL1031" s="17">
        <v>0</v>
      </c>
      <c r="AM1031" s="17">
        <v>5.61010285899552E-2</v>
      </c>
      <c r="AN1031" s="17">
        <v>7.9016885641298495E-2</v>
      </c>
      <c r="AO1031" s="17">
        <v>0.123022096103618</v>
      </c>
      <c r="AP1031" s="17">
        <v>0</v>
      </c>
      <c r="AQ1031" s="17">
        <v>0</v>
      </c>
    </row>
    <row r="1032" spans="2:43" x14ac:dyDescent="0.3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row>
    <row r="1033" spans="2:43" x14ac:dyDescent="0.35">
      <c r="B1033" s="6" t="s">
        <v>419</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row>
    <row r="1034" spans="2:43" x14ac:dyDescent="0.35">
      <c r="B1034" s="24" t="s">
        <v>350</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row>
    <row r="1035" spans="2:43" x14ac:dyDescent="0.35">
      <c r="B1035" t="s">
        <v>418</v>
      </c>
      <c r="C1035" s="17">
        <v>0.26740123798298099</v>
      </c>
      <c r="D1035" s="17">
        <v>0.30037285247547402</v>
      </c>
      <c r="E1035" s="17">
        <v>0.22771371553342401</v>
      </c>
      <c r="F1035" s="17"/>
      <c r="G1035" s="17">
        <v>0.16443394557899399</v>
      </c>
      <c r="H1035" s="17">
        <v>0.29145687450716901</v>
      </c>
      <c r="I1035" s="17">
        <v>0.25313924649233199</v>
      </c>
      <c r="J1035" s="17">
        <v>0.36039337971603902</v>
      </c>
      <c r="K1035" s="17">
        <v>0.228916830853826</v>
      </c>
      <c r="L1035" s="17">
        <v>0.24259164902817401</v>
      </c>
      <c r="M1035" s="17"/>
      <c r="N1035" s="17">
        <v>0.25531771578399898</v>
      </c>
      <c r="O1035" s="17">
        <v>0.224813593680881</v>
      </c>
      <c r="P1035" s="17">
        <v>0.39371672805795399</v>
      </c>
      <c r="Q1035" s="17">
        <v>0.25960989732076001</v>
      </c>
      <c r="R1035" s="17">
        <v>0.28493526974833699</v>
      </c>
      <c r="S1035" s="17"/>
      <c r="T1035" s="17">
        <v>0.208017540171995</v>
      </c>
      <c r="U1035" s="17">
        <v>0.210195685275019</v>
      </c>
      <c r="V1035" s="17">
        <v>0.31028760685746298</v>
      </c>
      <c r="W1035" s="17">
        <v>0.40083701386807902</v>
      </c>
      <c r="X1035" s="17"/>
      <c r="Y1035" s="17">
        <v>0.31244276155300899</v>
      </c>
      <c r="Z1035" s="17">
        <v>0.34261966656391901</v>
      </c>
      <c r="AA1035" s="17">
        <v>0.17954052804054099</v>
      </c>
      <c r="AB1035" s="17">
        <v>0.32546314386157099</v>
      </c>
      <c r="AC1035" s="17">
        <v>0.16668830407638599</v>
      </c>
      <c r="AD1035" s="17">
        <v>0.16781405186534401</v>
      </c>
      <c r="AE1035" s="17"/>
      <c r="AF1035" s="17" t="s">
        <v>63</v>
      </c>
      <c r="AG1035" s="17"/>
      <c r="AH1035" s="17">
        <v>0.26589671690952799</v>
      </c>
      <c r="AI1035" s="17"/>
      <c r="AJ1035" s="17">
        <v>0.23578619859116701</v>
      </c>
      <c r="AK1035" s="17">
        <v>0.21929731825934601</v>
      </c>
      <c r="AL1035" s="17">
        <v>0.26407568564655098</v>
      </c>
      <c r="AM1035" s="17">
        <v>0.30627034538595199</v>
      </c>
      <c r="AN1035" s="17">
        <v>0.249839853687913</v>
      </c>
      <c r="AO1035" s="17">
        <v>0.37331000012834498</v>
      </c>
      <c r="AP1035" s="17">
        <v>0.41439586294203801</v>
      </c>
      <c r="AQ1035" s="17">
        <v>0.19138588171196799</v>
      </c>
    </row>
    <row r="1036" spans="2:43" x14ac:dyDescent="0.35">
      <c r="B1036" t="s">
        <v>412</v>
      </c>
      <c r="C1036" s="17">
        <v>0.64583760330984696</v>
      </c>
      <c r="D1036" s="17">
        <v>0.62801988495426497</v>
      </c>
      <c r="E1036" s="17">
        <v>0.66728456937813196</v>
      </c>
      <c r="F1036" s="17"/>
      <c r="G1036" s="17">
        <v>0.77216874080258602</v>
      </c>
      <c r="H1036" s="17">
        <v>0.68551338801082096</v>
      </c>
      <c r="I1036" s="17">
        <v>0.71692425077722399</v>
      </c>
      <c r="J1036" s="17">
        <v>0.54047026383584995</v>
      </c>
      <c r="K1036" s="17">
        <v>0.65050265854107603</v>
      </c>
      <c r="L1036" s="17">
        <v>0.59189127789104601</v>
      </c>
      <c r="M1036" s="17"/>
      <c r="N1036" s="17">
        <v>0.74468228421600202</v>
      </c>
      <c r="O1036" s="17">
        <v>0.66952177256568901</v>
      </c>
      <c r="P1036" s="17">
        <v>0.54139162346689595</v>
      </c>
      <c r="Q1036" s="17">
        <v>0.662178207158306</v>
      </c>
      <c r="R1036" s="17">
        <v>0.62103474923328295</v>
      </c>
      <c r="S1036" s="17"/>
      <c r="T1036" s="17">
        <v>0.65025322282278297</v>
      </c>
      <c r="U1036" s="17">
        <v>0.68562620011664699</v>
      </c>
      <c r="V1036" s="17">
        <v>0.64750515446430801</v>
      </c>
      <c r="W1036" s="17">
        <v>0.56979538369461802</v>
      </c>
      <c r="X1036" s="17"/>
      <c r="Y1036" s="17">
        <v>0.653840977593525</v>
      </c>
      <c r="Z1036" s="17">
        <v>0.49262575244218298</v>
      </c>
      <c r="AA1036" s="17">
        <v>0.65741822297280095</v>
      </c>
      <c r="AB1036" s="17">
        <v>0.67453685613842895</v>
      </c>
      <c r="AC1036" s="17">
        <v>0.737072966010893</v>
      </c>
      <c r="AD1036" s="17">
        <v>0.68180646178627702</v>
      </c>
      <c r="AE1036" s="17"/>
      <c r="AF1036" s="17" t="s">
        <v>63</v>
      </c>
      <c r="AG1036" s="17"/>
      <c r="AH1036" s="17">
        <v>0.656409281007725</v>
      </c>
      <c r="AI1036" s="17"/>
      <c r="AJ1036" s="17">
        <v>0.68307691674610804</v>
      </c>
      <c r="AK1036" s="17">
        <v>0.63409122169452803</v>
      </c>
      <c r="AL1036" s="17">
        <v>0.67819535332312098</v>
      </c>
      <c r="AM1036" s="17">
        <v>0.60488392332151097</v>
      </c>
      <c r="AN1036" s="17">
        <v>0.63208487338901798</v>
      </c>
      <c r="AO1036" s="17">
        <v>0.62668999987165497</v>
      </c>
      <c r="AP1036" s="17">
        <v>0.45096016383971599</v>
      </c>
      <c r="AQ1036" s="17">
        <v>0.80861411828803198</v>
      </c>
    </row>
    <row r="1037" spans="2:43" x14ac:dyDescent="0.35">
      <c r="B1037" t="s">
        <v>92</v>
      </c>
      <c r="C1037" s="17">
        <v>8.6761158707171507E-2</v>
      </c>
      <c r="D1037" s="17">
        <v>7.1607262570261301E-2</v>
      </c>
      <c r="E1037" s="17">
        <v>0.105001715088444</v>
      </c>
      <c r="F1037" s="17"/>
      <c r="G1037" s="17">
        <v>6.3397313618420506E-2</v>
      </c>
      <c r="H1037" s="17">
        <v>2.3029737482010499E-2</v>
      </c>
      <c r="I1037" s="17">
        <v>2.9936502730443799E-2</v>
      </c>
      <c r="J1037" s="17">
        <v>9.9136356448111002E-2</v>
      </c>
      <c r="K1037" s="17">
        <v>0.120580510605098</v>
      </c>
      <c r="L1037" s="17">
        <v>0.16551707308078001</v>
      </c>
      <c r="M1037" s="17"/>
      <c r="N1037" s="17">
        <v>0</v>
      </c>
      <c r="O1037" s="17">
        <v>0.10566463375342899</v>
      </c>
      <c r="P1037" s="17">
        <v>6.4891648475150304E-2</v>
      </c>
      <c r="Q1037" s="17">
        <v>7.8211895520933494E-2</v>
      </c>
      <c r="R1037" s="17">
        <v>9.4029981018379796E-2</v>
      </c>
      <c r="S1037" s="17"/>
      <c r="T1037" s="17">
        <v>0.141729237005222</v>
      </c>
      <c r="U1037" s="17">
        <v>0.104178114608335</v>
      </c>
      <c r="V1037" s="17">
        <v>4.2207238678228502E-2</v>
      </c>
      <c r="W1037" s="17">
        <v>2.9367602437303401E-2</v>
      </c>
      <c r="X1037" s="17"/>
      <c r="Y1037" s="17">
        <v>3.3716260853466101E-2</v>
      </c>
      <c r="Z1037" s="17">
        <v>0.164754580993898</v>
      </c>
      <c r="AA1037" s="17">
        <v>0.16304124898665801</v>
      </c>
      <c r="AB1037" s="17">
        <v>0</v>
      </c>
      <c r="AC1037" s="17">
        <v>9.6238729912720894E-2</v>
      </c>
      <c r="AD1037" s="17">
        <v>0.150379486348379</v>
      </c>
      <c r="AE1037" s="17"/>
      <c r="AF1037" s="17" t="s">
        <v>63</v>
      </c>
      <c r="AG1037" s="17"/>
      <c r="AH1037" s="17">
        <v>7.7694002082747196E-2</v>
      </c>
      <c r="AI1037" s="17"/>
      <c r="AJ1037" s="17">
        <v>8.1136884662725201E-2</v>
      </c>
      <c r="AK1037" s="17">
        <v>0.14661146004612599</v>
      </c>
      <c r="AL1037" s="17">
        <v>5.7728961030327701E-2</v>
      </c>
      <c r="AM1037" s="17">
        <v>8.8845731292536506E-2</v>
      </c>
      <c r="AN1037" s="17">
        <v>0.11807527292306901</v>
      </c>
      <c r="AO1037" s="17">
        <v>0</v>
      </c>
      <c r="AP1037" s="17">
        <v>0.13464397321824501</v>
      </c>
      <c r="AQ1037" s="17">
        <v>0</v>
      </c>
    </row>
    <row r="1038" spans="2:43"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row>
    <row r="1039" spans="2:43" x14ac:dyDescent="0.35">
      <c r="B1039" s="6" t="s">
        <v>421</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row>
    <row r="1040" spans="2:43" x14ac:dyDescent="0.35">
      <c r="B1040" s="24" t="s">
        <v>350</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row>
    <row r="1041" spans="2:43" x14ac:dyDescent="0.35">
      <c r="B1041" t="s">
        <v>420</v>
      </c>
      <c r="C1041" s="17">
        <v>0.33279487731392898</v>
      </c>
      <c r="D1041" s="17">
        <v>0.36452210088907999</v>
      </c>
      <c r="E1041" s="17">
        <v>0.29711314793645699</v>
      </c>
      <c r="F1041" s="17"/>
      <c r="G1041" s="17">
        <v>0.39274450959454998</v>
      </c>
      <c r="H1041" s="17">
        <v>0.36981033324513302</v>
      </c>
      <c r="I1041" s="17">
        <v>0.36348154153789902</v>
      </c>
      <c r="J1041" s="17">
        <v>0.30931665040712603</v>
      </c>
      <c r="K1041" s="17">
        <v>0.35994708038629403</v>
      </c>
      <c r="L1041" s="17">
        <v>0.25896138556882098</v>
      </c>
      <c r="M1041" s="17"/>
      <c r="N1041" s="17">
        <v>0.15647846850599301</v>
      </c>
      <c r="O1041" s="17">
        <v>0.36682678090898901</v>
      </c>
      <c r="P1041" s="17">
        <v>0.37324858462745802</v>
      </c>
      <c r="Q1041" s="17">
        <v>0.31700406584399299</v>
      </c>
      <c r="R1041" s="17">
        <v>0.30267848617535198</v>
      </c>
      <c r="S1041" s="17"/>
      <c r="T1041" s="17">
        <v>0.21819225804501799</v>
      </c>
      <c r="U1041" s="17">
        <v>0.37494965558467502</v>
      </c>
      <c r="V1041" s="17">
        <v>0.279953660427263</v>
      </c>
      <c r="W1041" s="17">
        <v>0.51029577204790799</v>
      </c>
      <c r="X1041" s="17"/>
      <c r="Y1041" s="17">
        <v>0.41422548124866698</v>
      </c>
      <c r="Z1041" s="17">
        <v>0.23385783184751299</v>
      </c>
      <c r="AA1041" s="17">
        <v>0.21760731395611299</v>
      </c>
      <c r="AB1041" s="17">
        <v>0.24204699132354601</v>
      </c>
      <c r="AC1041" s="17">
        <v>0.33669223463536802</v>
      </c>
      <c r="AD1041" s="17">
        <v>0.46442768151264602</v>
      </c>
      <c r="AE1041" s="17"/>
      <c r="AF1041" s="17" t="s">
        <v>63</v>
      </c>
      <c r="AG1041" s="17"/>
      <c r="AH1041" s="17">
        <v>0.32788964904106199</v>
      </c>
      <c r="AI1041" s="17"/>
      <c r="AJ1041" s="17">
        <v>0.27507963634084498</v>
      </c>
      <c r="AK1041" s="17">
        <v>0.21173416930598399</v>
      </c>
      <c r="AL1041" s="17">
        <v>0.32394219453052198</v>
      </c>
      <c r="AM1041" s="17">
        <v>0.35085617773947397</v>
      </c>
      <c r="AN1041" s="17">
        <v>0.658817672555984</v>
      </c>
      <c r="AO1041" s="17">
        <v>0.43711210573818998</v>
      </c>
      <c r="AP1041" s="17">
        <v>0.43083181559126099</v>
      </c>
      <c r="AQ1041" s="17">
        <v>0.44815496168430102</v>
      </c>
    </row>
    <row r="1042" spans="2:43" x14ac:dyDescent="0.35">
      <c r="B1042" t="s">
        <v>412</v>
      </c>
      <c r="C1042" s="17">
        <v>0.60909361981977095</v>
      </c>
      <c r="D1042" s="17">
        <v>0.58650088828418201</v>
      </c>
      <c r="E1042" s="17">
        <v>0.63566096387091797</v>
      </c>
      <c r="F1042" s="17"/>
      <c r="G1042" s="17">
        <v>0.60725549040545002</v>
      </c>
      <c r="H1042" s="17">
        <v>0.57991013347995102</v>
      </c>
      <c r="I1042" s="17">
        <v>0.63651845846210098</v>
      </c>
      <c r="J1042" s="17">
        <v>0.69068334959287403</v>
      </c>
      <c r="K1042" s="17">
        <v>0.50522520658835302</v>
      </c>
      <c r="L1042" s="17">
        <v>0.64248944944294195</v>
      </c>
      <c r="M1042" s="17"/>
      <c r="N1042" s="17">
        <v>0.76222855710832604</v>
      </c>
      <c r="O1042" s="17">
        <v>0.57040022451801897</v>
      </c>
      <c r="P1042" s="17">
        <v>0.52657367284976297</v>
      </c>
      <c r="Q1042" s="17">
        <v>0.65194139311407096</v>
      </c>
      <c r="R1042" s="17">
        <v>0.65816739377032396</v>
      </c>
      <c r="S1042" s="17"/>
      <c r="T1042" s="17">
        <v>0.72375293312580002</v>
      </c>
      <c r="U1042" s="17">
        <v>0.55396535964098104</v>
      </c>
      <c r="V1042" s="17">
        <v>0.67823329777693298</v>
      </c>
      <c r="W1042" s="17">
        <v>0.460070567625955</v>
      </c>
      <c r="X1042" s="17"/>
      <c r="Y1042" s="17">
        <v>0.56328953331674603</v>
      </c>
      <c r="Z1042" s="17">
        <v>0.66288186677359295</v>
      </c>
      <c r="AA1042" s="17">
        <v>0.682947517630486</v>
      </c>
      <c r="AB1042" s="17">
        <v>0.75795300867645399</v>
      </c>
      <c r="AC1042" s="17">
        <v>0.58523308490523596</v>
      </c>
      <c r="AD1042" s="17">
        <v>0.37066742710498801</v>
      </c>
      <c r="AE1042" s="17"/>
      <c r="AF1042" s="17" t="s">
        <v>63</v>
      </c>
      <c r="AG1042" s="17"/>
      <c r="AH1042" s="17">
        <v>0.61704056460006595</v>
      </c>
      <c r="AI1042" s="17"/>
      <c r="AJ1042" s="17">
        <v>0.707591663984102</v>
      </c>
      <c r="AK1042" s="17">
        <v>0.730568651584104</v>
      </c>
      <c r="AL1042" s="17">
        <v>0.61421092298836</v>
      </c>
      <c r="AM1042" s="17">
        <v>0.54951454331327898</v>
      </c>
      <c r="AN1042" s="17">
        <v>0.341182327444016</v>
      </c>
      <c r="AO1042" s="17">
        <v>0.44169596706709602</v>
      </c>
      <c r="AP1042" s="17">
        <v>0.50713674998939295</v>
      </c>
      <c r="AQ1042" s="17">
        <v>0.55184503831569898</v>
      </c>
    </row>
    <row r="1043" spans="2:43" x14ac:dyDescent="0.35">
      <c r="B1043" t="s">
        <v>92</v>
      </c>
      <c r="C1043" s="17">
        <v>5.8111502866299902E-2</v>
      </c>
      <c r="D1043" s="17">
        <v>4.8977010826737603E-2</v>
      </c>
      <c r="E1043" s="17">
        <v>6.7225888192625496E-2</v>
      </c>
      <c r="F1043" s="17"/>
      <c r="G1043" s="17">
        <v>0</v>
      </c>
      <c r="H1043" s="17">
        <v>5.0279533274916001E-2</v>
      </c>
      <c r="I1043" s="17">
        <v>0</v>
      </c>
      <c r="J1043" s="17">
        <v>0</v>
      </c>
      <c r="K1043" s="17">
        <v>0.13482771302535301</v>
      </c>
      <c r="L1043" s="17">
        <v>9.8549164988237598E-2</v>
      </c>
      <c r="M1043" s="17"/>
      <c r="N1043" s="17">
        <v>8.1292974385680394E-2</v>
      </c>
      <c r="O1043" s="17">
        <v>6.2772994572992694E-2</v>
      </c>
      <c r="P1043" s="17">
        <v>0.10017774252278</v>
      </c>
      <c r="Q1043" s="17">
        <v>3.1054541041936799E-2</v>
      </c>
      <c r="R1043" s="17">
        <v>3.9154120054324101E-2</v>
      </c>
      <c r="S1043" s="17"/>
      <c r="T1043" s="17">
        <v>5.8054808829182E-2</v>
      </c>
      <c r="U1043" s="17">
        <v>7.1084984774343898E-2</v>
      </c>
      <c r="V1043" s="17">
        <v>4.1813041795803703E-2</v>
      </c>
      <c r="W1043" s="17">
        <v>2.96336603261373E-2</v>
      </c>
      <c r="X1043" s="17"/>
      <c r="Y1043" s="17">
        <v>2.2484985434587199E-2</v>
      </c>
      <c r="Z1043" s="17">
        <v>0.103260301378895</v>
      </c>
      <c r="AA1043" s="17">
        <v>9.9445168413400994E-2</v>
      </c>
      <c r="AB1043" s="17">
        <v>0</v>
      </c>
      <c r="AC1043" s="17">
        <v>7.8074680459396403E-2</v>
      </c>
      <c r="AD1043" s="17">
        <v>0.164904891382367</v>
      </c>
      <c r="AE1043" s="17"/>
      <c r="AF1043" s="17" t="s">
        <v>63</v>
      </c>
      <c r="AG1043" s="17"/>
      <c r="AH1043" s="17">
        <v>5.5069786358872101E-2</v>
      </c>
      <c r="AI1043" s="17"/>
      <c r="AJ1043" s="17">
        <v>1.73286996750531E-2</v>
      </c>
      <c r="AK1043" s="17">
        <v>5.76971791099124E-2</v>
      </c>
      <c r="AL1043" s="17">
        <v>6.18468824811177E-2</v>
      </c>
      <c r="AM1043" s="17">
        <v>9.9629278947247907E-2</v>
      </c>
      <c r="AN1043" s="17">
        <v>0</v>
      </c>
      <c r="AO1043" s="17">
        <v>0.121191927194714</v>
      </c>
      <c r="AP1043" s="17">
        <v>6.20314344193457E-2</v>
      </c>
      <c r="AQ1043" s="17">
        <v>0</v>
      </c>
    </row>
    <row r="1044" spans="2:43" x14ac:dyDescent="0.35">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row>
    <row r="1045" spans="2:43" x14ac:dyDescent="0.35">
      <c r="B1045" s="6" t="s">
        <v>423</v>
      </c>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row>
    <row r="1046" spans="2:43" x14ac:dyDescent="0.35">
      <c r="B1046" s="24" t="s">
        <v>350</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row>
    <row r="1047" spans="2:43" x14ac:dyDescent="0.35">
      <c r="B1047" t="s">
        <v>422</v>
      </c>
      <c r="C1047" s="17">
        <v>0.39038920244236203</v>
      </c>
      <c r="D1047" s="17">
        <v>0.39583579745505598</v>
      </c>
      <c r="E1047" s="17">
        <v>0.38163583153132002</v>
      </c>
      <c r="F1047" s="17"/>
      <c r="G1047" s="17">
        <v>0.46921988220895</v>
      </c>
      <c r="H1047" s="17">
        <v>0.30595516630992498</v>
      </c>
      <c r="I1047" s="17">
        <v>0.50489054135078204</v>
      </c>
      <c r="J1047" s="17">
        <v>0.52648754692270405</v>
      </c>
      <c r="K1047" s="17">
        <v>0.365077599146091</v>
      </c>
      <c r="L1047" s="17">
        <v>0.25703258014148</v>
      </c>
      <c r="M1047" s="17"/>
      <c r="N1047" s="17">
        <v>0.64658781532186005</v>
      </c>
      <c r="O1047" s="17">
        <v>0.40512588114854398</v>
      </c>
      <c r="P1047" s="17">
        <v>0.48731381660300799</v>
      </c>
      <c r="Q1047" s="17">
        <v>0.36009029072474102</v>
      </c>
      <c r="R1047" s="17">
        <v>0.31002134506396301</v>
      </c>
      <c r="S1047" s="17"/>
      <c r="T1047" s="17">
        <v>0.47600178380006902</v>
      </c>
      <c r="U1047" s="17">
        <v>0.352511083593749</v>
      </c>
      <c r="V1047" s="17">
        <v>0.34090456165473598</v>
      </c>
      <c r="W1047" s="17">
        <v>0.45423242455038798</v>
      </c>
      <c r="X1047" s="17"/>
      <c r="Y1047" s="17">
        <v>0.4232303343978</v>
      </c>
      <c r="Z1047" s="17">
        <v>0.41699505071604598</v>
      </c>
      <c r="AA1047" s="17">
        <v>0.317635310377886</v>
      </c>
      <c r="AB1047" s="17">
        <v>0.40104146029306298</v>
      </c>
      <c r="AC1047" s="17">
        <v>0.35925369574622001</v>
      </c>
      <c r="AD1047" s="17">
        <v>0.41393776778464703</v>
      </c>
      <c r="AE1047" s="17"/>
      <c r="AF1047" s="17" t="s">
        <v>63</v>
      </c>
      <c r="AG1047" s="17"/>
      <c r="AH1047" s="17">
        <v>0.40758038367209998</v>
      </c>
      <c r="AI1047" s="17"/>
      <c r="AJ1047" s="17">
        <v>0.29916807464421902</v>
      </c>
      <c r="AK1047" s="17">
        <v>0.334140605480721</v>
      </c>
      <c r="AL1047" s="17">
        <v>0.62447939000779595</v>
      </c>
      <c r="AM1047" s="17">
        <v>0.38758858809126501</v>
      </c>
      <c r="AN1047" s="17">
        <v>0.37301401347881702</v>
      </c>
      <c r="AO1047" s="17">
        <v>0.385550300675712</v>
      </c>
      <c r="AP1047" s="17">
        <v>0.42973622948352003</v>
      </c>
      <c r="AQ1047" s="17">
        <v>0.38356814090890301</v>
      </c>
    </row>
    <row r="1048" spans="2:43" x14ac:dyDescent="0.35">
      <c r="B1048" t="s">
        <v>412</v>
      </c>
      <c r="C1048" s="17">
        <v>0.55814619415667299</v>
      </c>
      <c r="D1048" s="17">
        <v>0.53287427195972503</v>
      </c>
      <c r="E1048" s="17">
        <v>0.58252107951476895</v>
      </c>
      <c r="F1048" s="17"/>
      <c r="G1048" s="17">
        <v>0.53078011779105005</v>
      </c>
      <c r="H1048" s="17">
        <v>0.65407445414264997</v>
      </c>
      <c r="I1048" s="17">
        <v>0.447656166476671</v>
      </c>
      <c r="J1048" s="17">
        <v>0.41267471317814702</v>
      </c>
      <c r="K1048" s="17">
        <v>0.60415170656599004</v>
      </c>
      <c r="L1048" s="17">
        <v>0.65710454244425998</v>
      </c>
      <c r="M1048" s="17"/>
      <c r="N1048" s="17">
        <v>0</v>
      </c>
      <c r="O1048" s="17">
        <v>0.54013888692734802</v>
      </c>
      <c r="P1048" s="17">
        <v>0.45729483027105999</v>
      </c>
      <c r="Q1048" s="17">
        <v>0.59970764986908198</v>
      </c>
      <c r="R1048" s="17">
        <v>0.66651903770426202</v>
      </c>
      <c r="S1048" s="17"/>
      <c r="T1048" s="17">
        <v>0.46720295484883001</v>
      </c>
      <c r="U1048" s="17">
        <v>0.58745678901010601</v>
      </c>
      <c r="V1048" s="17">
        <v>0.607162412583652</v>
      </c>
      <c r="W1048" s="17">
        <v>0.54576757544961196</v>
      </c>
      <c r="X1048" s="17"/>
      <c r="Y1048" s="17">
        <v>0.54575666423334002</v>
      </c>
      <c r="Z1048" s="17">
        <v>0.52359942681414096</v>
      </c>
      <c r="AA1048" s="17">
        <v>0.59969808023346205</v>
      </c>
      <c r="AB1048" s="17">
        <v>0.52708923539355301</v>
      </c>
      <c r="AC1048" s="17">
        <v>0.58477652360937105</v>
      </c>
      <c r="AD1048" s="17">
        <v>0.58606223221535303</v>
      </c>
      <c r="AE1048" s="17"/>
      <c r="AF1048" s="17" t="s">
        <v>63</v>
      </c>
      <c r="AG1048" s="17"/>
      <c r="AH1048" s="17">
        <v>0.54174756616930797</v>
      </c>
      <c r="AI1048" s="17"/>
      <c r="AJ1048" s="17">
        <v>0.62327704131127204</v>
      </c>
      <c r="AK1048" s="17">
        <v>0.61726842290700201</v>
      </c>
      <c r="AL1048" s="17">
        <v>0.26991319682085502</v>
      </c>
      <c r="AM1048" s="17">
        <v>0.552678102981362</v>
      </c>
      <c r="AN1048" s="17">
        <v>0.62698598652118298</v>
      </c>
      <c r="AO1048" s="17">
        <v>0.61444969932428795</v>
      </c>
      <c r="AP1048" s="17">
        <v>0.57026377051648003</v>
      </c>
      <c r="AQ1048" s="17">
        <v>0.61643185909109699</v>
      </c>
    </row>
    <row r="1049" spans="2:43" x14ac:dyDescent="0.35">
      <c r="B1049" t="s">
        <v>92</v>
      </c>
      <c r="C1049" s="17">
        <v>5.1464603400964502E-2</v>
      </c>
      <c r="D1049" s="17">
        <v>7.1289930585218694E-2</v>
      </c>
      <c r="E1049" s="17">
        <v>3.5843088953911702E-2</v>
      </c>
      <c r="F1049" s="17"/>
      <c r="G1049" s="17">
        <v>0</v>
      </c>
      <c r="H1049" s="17">
        <v>3.9970379547424502E-2</v>
      </c>
      <c r="I1049" s="17">
        <v>4.7453292172546901E-2</v>
      </c>
      <c r="J1049" s="17">
        <v>6.0837739899149701E-2</v>
      </c>
      <c r="K1049" s="17">
        <v>3.07706942879198E-2</v>
      </c>
      <c r="L1049" s="17">
        <v>8.5862877414260894E-2</v>
      </c>
      <c r="M1049" s="17"/>
      <c r="N1049" s="17">
        <v>0.35341218467814001</v>
      </c>
      <c r="O1049" s="17">
        <v>5.4735231924108098E-2</v>
      </c>
      <c r="P1049" s="17">
        <v>5.53913531259312E-2</v>
      </c>
      <c r="Q1049" s="17">
        <v>4.0202059406177298E-2</v>
      </c>
      <c r="R1049" s="17">
        <v>2.34596172317744E-2</v>
      </c>
      <c r="S1049" s="17"/>
      <c r="T1049" s="17">
        <v>5.6795261351100503E-2</v>
      </c>
      <c r="U1049" s="17">
        <v>6.0032127396144601E-2</v>
      </c>
      <c r="V1049" s="17">
        <v>5.1933025761611698E-2</v>
      </c>
      <c r="W1049" s="17">
        <v>0</v>
      </c>
      <c r="X1049" s="17"/>
      <c r="Y1049" s="17">
        <v>3.1013001368860101E-2</v>
      </c>
      <c r="Z1049" s="17">
        <v>5.9405522469813302E-2</v>
      </c>
      <c r="AA1049" s="17">
        <v>8.2666609388652307E-2</v>
      </c>
      <c r="AB1049" s="17">
        <v>7.1869304313384202E-2</v>
      </c>
      <c r="AC1049" s="17">
        <v>5.5969780644409398E-2</v>
      </c>
      <c r="AD1049" s="17">
        <v>0</v>
      </c>
      <c r="AE1049" s="17"/>
      <c r="AF1049" s="17" t="s">
        <v>63</v>
      </c>
      <c r="AG1049" s="17"/>
      <c r="AH1049" s="17">
        <v>5.0672050158591803E-2</v>
      </c>
      <c r="AI1049" s="17"/>
      <c r="AJ1049" s="17">
        <v>7.7554884044508998E-2</v>
      </c>
      <c r="AK1049" s="17">
        <v>4.8590971612276899E-2</v>
      </c>
      <c r="AL1049" s="17">
        <v>0.105607413171349</v>
      </c>
      <c r="AM1049" s="17">
        <v>5.9733308927373101E-2</v>
      </c>
      <c r="AN1049" s="17">
        <v>0</v>
      </c>
      <c r="AO1049" s="17">
        <v>0</v>
      </c>
      <c r="AP1049" s="17">
        <v>0</v>
      </c>
      <c r="AQ1049" s="17">
        <v>0</v>
      </c>
    </row>
    <row r="1050" spans="2:43" x14ac:dyDescent="0.35">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row>
    <row r="1051" spans="2:43" x14ac:dyDescent="0.35">
      <c r="B1051" s="6" t="s">
        <v>425</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row>
    <row r="1052" spans="2:43" x14ac:dyDescent="0.35">
      <c r="B1052" s="24" t="s">
        <v>350</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row>
    <row r="1053" spans="2:43" x14ac:dyDescent="0.35">
      <c r="B1053" t="s">
        <v>424</v>
      </c>
      <c r="C1053" s="17">
        <v>0.45251615918712701</v>
      </c>
      <c r="D1053" s="17">
        <v>0.47932274278009201</v>
      </c>
      <c r="E1053" s="17">
        <v>0.42513600178658101</v>
      </c>
      <c r="F1053" s="17"/>
      <c r="G1053" s="17">
        <v>0.49928209259575002</v>
      </c>
      <c r="H1053" s="17">
        <v>0.47742626571517199</v>
      </c>
      <c r="I1053" s="17">
        <v>0.410492983967644</v>
      </c>
      <c r="J1053" s="17">
        <v>0.360896106615474</v>
      </c>
      <c r="K1053" s="17">
        <v>0.46516611594502399</v>
      </c>
      <c r="L1053" s="17">
        <v>0.494559027482113</v>
      </c>
      <c r="M1053" s="17"/>
      <c r="N1053" s="17">
        <v>0.30423512578414202</v>
      </c>
      <c r="O1053" s="17">
        <v>0.48173320112942603</v>
      </c>
      <c r="P1053" s="17">
        <v>0.31160268611693698</v>
      </c>
      <c r="Q1053" s="17">
        <v>0.48339926138379402</v>
      </c>
      <c r="R1053" s="17">
        <v>0.49298345738555199</v>
      </c>
      <c r="S1053" s="17"/>
      <c r="T1053" s="17">
        <v>0.455122852892823</v>
      </c>
      <c r="U1053" s="17">
        <v>0.42583498982768198</v>
      </c>
      <c r="V1053" s="17">
        <v>0.37086758193746799</v>
      </c>
      <c r="W1053" s="17">
        <v>0.577597475039617</v>
      </c>
      <c r="X1053" s="17"/>
      <c r="Y1053" s="17">
        <v>0.41139918391925501</v>
      </c>
      <c r="Z1053" s="17">
        <v>0.374988063886043</v>
      </c>
      <c r="AA1053" s="17">
        <v>0.495711213892087</v>
      </c>
      <c r="AB1053" s="17">
        <v>0.75330524669498899</v>
      </c>
      <c r="AC1053" s="17">
        <v>0.38294841921184702</v>
      </c>
      <c r="AD1053" s="17">
        <v>0.73961078397675595</v>
      </c>
      <c r="AE1053" s="17"/>
      <c r="AF1053" s="17" t="s">
        <v>63</v>
      </c>
      <c r="AG1053" s="17"/>
      <c r="AH1053" s="17">
        <v>0.45161649014286598</v>
      </c>
      <c r="AI1053" s="17"/>
      <c r="AJ1053" s="17">
        <v>0.42665710801233497</v>
      </c>
      <c r="AK1053" s="17">
        <v>0.47936514724742002</v>
      </c>
      <c r="AL1053" s="17">
        <v>0.50883897983086102</v>
      </c>
      <c r="AM1053" s="17">
        <v>0.39789579913388901</v>
      </c>
      <c r="AN1053" s="17">
        <v>0.22754551048574301</v>
      </c>
      <c r="AO1053" s="17">
        <v>0.44836758859134201</v>
      </c>
      <c r="AP1053" s="17">
        <v>0.74915778152170698</v>
      </c>
      <c r="AQ1053" s="17">
        <v>0.34655027549158901</v>
      </c>
    </row>
    <row r="1054" spans="2:43" x14ac:dyDescent="0.35">
      <c r="B1054" t="s">
        <v>412</v>
      </c>
      <c r="C1054" s="17">
        <v>0.46877153554350398</v>
      </c>
      <c r="D1054" s="17">
        <v>0.45785106247270402</v>
      </c>
      <c r="E1054" s="17">
        <v>0.47992567126281299</v>
      </c>
      <c r="F1054" s="17"/>
      <c r="G1054" s="17">
        <v>0.43392123293336798</v>
      </c>
      <c r="H1054" s="17">
        <v>0.48406806679477599</v>
      </c>
      <c r="I1054" s="17">
        <v>0.50425249965246099</v>
      </c>
      <c r="J1054" s="17">
        <v>0.52465075551909102</v>
      </c>
      <c r="K1054" s="17">
        <v>0.53483388405497501</v>
      </c>
      <c r="L1054" s="17">
        <v>0.364766107486727</v>
      </c>
      <c r="M1054" s="17"/>
      <c r="N1054" s="17">
        <v>0.69576487421585798</v>
      </c>
      <c r="O1054" s="17">
        <v>0.43129055482888101</v>
      </c>
      <c r="P1054" s="17">
        <v>0.649489282162793</v>
      </c>
      <c r="Q1054" s="17">
        <v>0.41486716026251302</v>
      </c>
      <c r="R1054" s="17">
        <v>0.42701935994300899</v>
      </c>
      <c r="S1054" s="17"/>
      <c r="T1054" s="17">
        <v>0.48261639789567501</v>
      </c>
      <c r="U1054" s="17">
        <v>0.489278501775193</v>
      </c>
      <c r="V1054" s="17">
        <v>0.52722361054268396</v>
      </c>
      <c r="W1054" s="17">
        <v>0.39660894181329898</v>
      </c>
      <c r="X1054" s="17"/>
      <c r="Y1054" s="17">
        <v>0.509484311726494</v>
      </c>
      <c r="Z1054" s="17">
        <v>0.625011936113957</v>
      </c>
      <c r="AA1054" s="17">
        <v>0.35760602199354102</v>
      </c>
      <c r="AB1054" s="17">
        <v>0.24669475330501101</v>
      </c>
      <c r="AC1054" s="17">
        <v>0.54412227820559</v>
      </c>
      <c r="AD1054" s="17">
        <v>0.260389216023244</v>
      </c>
      <c r="AE1054" s="17"/>
      <c r="AF1054" s="17" t="s">
        <v>63</v>
      </c>
      <c r="AG1054" s="17"/>
      <c r="AH1054" s="17">
        <v>0.46741630849075799</v>
      </c>
      <c r="AI1054" s="17"/>
      <c r="AJ1054" s="17">
        <v>0.55181181638823695</v>
      </c>
      <c r="AK1054" s="17">
        <v>0.45666138476579399</v>
      </c>
      <c r="AL1054" s="17">
        <v>0.321186278066599</v>
      </c>
      <c r="AM1054" s="17">
        <v>0.435893259748526</v>
      </c>
      <c r="AN1054" s="17">
        <v>0.64544906751262898</v>
      </c>
      <c r="AO1054" s="17">
        <v>0.55163241140865904</v>
      </c>
      <c r="AP1054" s="17">
        <v>0.19484931211675299</v>
      </c>
      <c r="AQ1054" s="17">
        <v>0.65344972450841099</v>
      </c>
    </row>
    <row r="1055" spans="2:43" x14ac:dyDescent="0.35">
      <c r="B1055" t="s">
        <v>92</v>
      </c>
      <c r="C1055" s="17">
        <v>7.8712305269368801E-2</v>
      </c>
      <c r="D1055" s="17">
        <v>6.2826194747203398E-2</v>
      </c>
      <c r="E1055" s="17">
        <v>9.4938326950605903E-2</v>
      </c>
      <c r="F1055" s="17"/>
      <c r="G1055" s="17">
        <v>6.6796674470881806E-2</v>
      </c>
      <c r="H1055" s="17">
        <v>3.8505667490051902E-2</v>
      </c>
      <c r="I1055" s="17">
        <v>8.5254516379895395E-2</v>
      </c>
      <c r="J1055" s="17">
        <v>0.114453137865435</v>
      </c>
      <c r="K1055" s="17">
        <v>0</v>
      </c>
      <c r="L1055" s="17">
        <v>0.14067486503116</v>
      </c>
      <c r="M1055" s="17"/>
      <c r="N1055" s="17">
        <v>0</v>
      </c>
      <c r="O1055" s="17">
        <v>8.6976244041693004E-2</v>
      </c>
      <c r="P1055" s="17">
        <v>3.8908031720269999E-2</v>
      </c>
      <c r="Q1055" s="17">
        <v>0.101733578353693</v>
      </c>
      <c r="R1055" s="17">
        <v>7.9997182671438793E-2</v>
      </c>
      <c r="S1055" s="17"/>
      <c r="T1055" s="17">
        <v>6.2260749211502299E-2</v>
      </c>
      <c r="U1055" s="17">
        <v>8.4886508397125304E-2</v>
      </c>
      <c r="V1055" s="17">
        <v>0.101908807519848</v>
      </c>
      <c r="W1055" s="17">
        <v>2.5793583147083899E-2</v>
      </c>
      <c r="X1055" s="17"/>
      <c r="Y1055" s="17">
        <v>7.9116504354250897E-2</v>
      </c>
      <c r="Z1055" s="17">
        <v>0</v>
      </c>
      <c r="AA1055" s="17">
        <v>0.14668276411437101</v>
      </c>
      <c r="AB1055" s="17">
        <v>0</v>
      </c>
      <c r="AC1055" s="17">
        <v>7.2929302582563194E-2</v>
      </c>
      <c r="AD1055" s="17">
        <v>0</v>
      </c>
      <c r="AE1055" s="17"/>
      <c r="AF1055" s="17" t="s">
        <v>63</v>
      </c>
      <c r="AG1055" s="17"/>
      <c r="AH1055" s="17">
        <v>8.0967201366376501E-2</v>
      </c>
      <c r="AI1055" s="17"/>
      <c r="AJ1055" s="17">
        <v>2.15310755994273E-2</v>
      </c>
      <c r="AK1055" s="17">
        <v>6.3973467986785507E-2</v>
      </c>
      <c r="AL1055" s="17">
        <v>0.16997474210254099</v>
      </c>
      <c r="AM1055" s="17">
        <v>0.166210941117585</v>
      </c>
      <c r="AN1055" s="17">
        <v>0.12700542200162801</v>
      </c>
      <c r="AO1055" s="17">
        <v>0</v>
      </c>
      <c r="AP1055" s="17">
        <v>5.5992906361539703E-2</v>
      </c>
      <c r="AQ1055" s="17">
        <v>0</v>
      </c>
    </row>
    <row r="1056" spans="2:43" x14ac:dyDescent="0.35">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row>
    <row r="1057" spans="2:43" x14ac:dyDescent="0.35">
      <c r="B1057" s="6" t="s">
        <v>427</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row>
    <row r="1058" spans="2:43" x14ac:dyDescent="0.35">
      <c r="B1058" s="24" t="s">
        <v>350</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row>
    <row r="1059" spans="2:43" x14ac:dyDescent="0.35">
      <c r="B1059" t="s">
        <v>426</v>
      </c>
      <c r="C1059" s="17">
        <v>0.55209696213379</v>
      </c>
      <c r="D1059" s="17">
        <v>0.58826743839649998</v>
      </c>
      <c r="E1059" s="17">
        <v>0.52535754094154796</v>
      </c>
      <c r="F1059" s="17"/>
      <c r="G1059" s="17">
        <v>0.38140558028202298</v>
      </c>
      <c r="H1059" s="17">
        <v>0.648663324865008</v>
      </c>
      <c r="I1059" s="17">
        <v>0.56827012291039702</v>
      </c>
      <c r="J1059" s="17">
        <v>0.70086414086498094</v>
      </c>
      <c r="K1059" s="17">
        <v>0.476283910870064</v>
      </c>
      <c r="L1059" s="17">
        <v>0.48314779626081</v>
      </c>
      <c r="M1059" s="17"/>
      <c r="N1059" s="17">
        <v>0.53339029293495699</v>
      </c>
      <c r="O1059" s="17">
        <v>0.48096065015831102</v>
      </c>
      <c r="P1059" s="17">
        <v>0.56976551526020802</v>
      </c>
      <c r="Q1059" s="17">
        <v>0.59044439755984301</v>
      </c>
      <c r="R1059" s="17">
        <v>0.604355511128573</v>
      </c>
      <c r="S1059" s="17"/>
      <c r="T1059" s="17">
        <v>0.50670375851399496</v>
      </c>
      <c r="U1059" s="17">
        <v>0.45031378106720199</v>
      </c>
      <c r="V1059" s="17">
        <v>0.71052263253560599</v>
      </c>
      <c r="W1059" s="17">
        <v>0.66085500613708503</v>
      </c>
      <c r="X1059" s="17"/>
      <c r="Y1059" s="17">
        <v>0.60479564729449597</v>
      </c>
      <c r="Z1059" s="17">
        <v>0.52622602352669701</v>
      </c>
      <c r="AA1059" s="17">
        <v>0.47900275960718203</v>
      </c>
      <c r="AB1059" s="17">
        <v>0.536084751326522</v>
      </c>
      <c r="AC1059" s="17">
        <v>0.43688125118093701</v>
      </c>
      <c r="AD1059" s="17">
        <v>0.85909190336236296</v>
      </c>
      <c r="AE1059" s="17"/>
      <c r="AF1059" s="17" t="s">
        <v>63</v>
      </c>
      <c r="AG1059" s="17"/>
      <c r="AH1059" s="17">
        <v>0.54829397398936697</v>
      </c>
      <c r="AI1059" s="17"/>
      <c r="AJ1059" s="17">
        <v>0.53078658946501001</v>
      </c>
      <c r="AK1059" s="17">
        <v>0.49210267218029702</v>
      </c>
      <c r="AL1059" s="17">
        <v>0.49068154665111502</v>
      </c>
      <c r="AM1059" s="17">
        <v>0.58121843572465404</v>
      </c>
      <c r="AN1059" s="17">
        <v>0.59785854187738197</v>
      </c>
      <c r="AO1059" s="17">
        <v>0.78395560954255505</v>
      </c>
      <c r="AP1059" s="17">
        <v>0.55023005683570403</v>
      </c>
      <c r="AQ1059" s="17">
        <v>0.49433694679523998</v>
      </c>
    </row>
    <row r="1060" spans="2:43" x14ac:dyDescent="0.35">
      <c r="B1060" t="s">
        <v>412</v>
      </c>
      <c r="C1060" s="17">
        <v>0.37805156974861298</v>
      </c>
      <c r="D1060" s="17">
        <v>0.34284902332890099</v>
      </c>
      <c r="E1060" s="17">
        <v>0.40348189462016398</v>
      </c>
      <c r="F1060" s="17"/>
      <c r="G1060" s="17">
        <v>0.52331936575788796</v>
      </c>
      <c r="H1060" s="17">
        <v>0.27582473376811101</v>
      </c>
      <c r="I1060" s="17">
        <v>0.39367711946935402</v>
      </c>
      <c r="J1060" s="17">
        <v>0.26019552210180402</v>
      </c>
      <c r="K1060" s="17">
        <v>0.42349105333425902</v>
      </c>
      <c r="L1060" s="17">
        <v>0.43876261220611101</v>
      </c>
      <c r="M1060" s="17"/>
      <c r="N1060" s="17">
        <v>0.19232874609877801</v>
      </c>
      <c r="O1060" s="17">
        <v>0.45758256410529102</v>
      </c>
      <c r="P1060" s="17">
        <v>0.43023448473979198</v>
      </c>
      <c r="Q1060" s="17">
        <v>0.35211144129374899</v>
      </c>
      <c r="R1060" s="17">
        <v>0.29337065823121899</v>
      </c>
      <c r="S1060" s="17"/>
      <c r="T1060" s="17">
        <v>0.37754726327541799</v>
      </c>
      <c r="U1060" s="17">
        <v>0.50516410556510205</v>
      </c>
      <c r="V1060" s="17">
        <v>0.229884327389038</v>
      </c>
      <c r="W1060" s="17">
        <v>0.30323408265697199</v>
      </c>
      <c r="X1060" s="17"/>
      <c r="Y1060" s="17">
        <v>0.32741014406371199</v>
      </c>
      <c r="Z1060" s="17">
        <v>0.47377397647330299</v>
      </c>
      <c r="AA1060" s="17">
        <v>0.44372893203757402</v>
      </c>
      <c r="AB1060" s="17">
        <v>0.31345289769809398</v>
      </c>
      <c r="AC1060" s="17">
        <v>0.49145964687285498</v>
      </c>
      <c r="AD1060" s="17">
        <v>0.14090809663763701</v>
      </c>
      <c r="AE1060" s="17"/>
      <c r="AF1060" s="17" t="s">
        <v>63</v>
      </c>
      <c r="AG1060" s="17"/>
      <c r="AH1060" s="17">
        <v>0.386778790977228</v>
      </c>
      <c r="AI1060" s="17"/>
      <c r="AJ1060" s="17">
        <v>0.38941545220749002</v>
      </c>
      <c r="AK1060" s="17">
        <v>0.35001480018668102</v>
      </c>
      <c r="AL1060" s="17">
        <v>0.45606887073151497</v>
      </c>
      <c r="AM1060" s="17">
        <v>0.38682911535145997</v>
      </c>
      <c r="AN1060" s="17">
        <v>0.20107072906130899</v>
      </c>
      <c r="AO1060" s="17">
        <v>0.216044390457444</v>
      </c>
      <c r="AP1060" s="17">
        <v>0.37722913503514</v>
      </c>
      <c r="AQ1060" s="17">
        <v>0.50566305320476002</v>
      </c>
    </row>
    <row r="1061" spans="2:43" x14ac:dyDescent="0.35">
      <c r="B1061" t="s">
        <v>92</v>
      </c>
      <c r="C1061" s="17">
        <v>6.9851468117596793E-2</v>
      </c>
      <c r="D1061" s="17">
        <v>6.8883538274598893E-2</v>
      </c>
      <c r="E1061" s="17">
        <v>7.1160564438287596E-2</v>
      </c>
      <c r="F1061" s="17"/>
      <c r="G1061" s="17">
        <v>9.5275053960088799E-2</v>
      </c>
      <c r="H1061" s="17">
        <v>7.5511941366880705E-2</v>
      </c>
      <c r="I1061" s="17">
        <v>3.8052757620249199E-2</v>
      </c>
      <c r="J1061" s="17">
        <v>3.8940337033214499E-2</v>
      </c>
      <c r="K1061" s="17">
        <v>0.100225035795677</v>
      </c>
      <c r="L1061" s="17">
        <v>7.8089591533079594E-2</v>
      </c>
      <c r="M1061" s="17"/>
      <c r="N1061" s="17">
        <v>0.27428096096626398</v>
      </c>
      <c r="O1061" s="17">
        <v>6.1456785736397498E-2</v>
      </c>
      <c r="P1061" s="17">
        <v>0</v>
      </c>
      <c r="Q1061" s="17">
        <v>5.7444161146407297E-2</v>
      </c>
      <c r="R1061" s="17">
        <v>0.10227383064020901</v>
      </c>
      <c r="S1061" s="17"/>
      <c r="T1061" s="17">
        <v>0.11574897821058699</v>
      </c>
      <c r="U1061" s="17">
        <v>4.4522113367695799E-2</v>
      </c>
      <c r="V1061" s="17">
        <v>5.9593040075356103E-2</v>
      </c>
      <c r="W1061" s="17">
        <v>3.5910911205943197E-2</v>
      </c>
      <c r="X1061" s="17"/>
      <c r="Y1061" s="17">
        <v>6.7794208641791406E-2</v>
      </c>
      <c r="Z1061" s="17">
        <v>0</v>
      </c>
      <c r="AA1061" s="17">
        <v>7.7268308355243995E-2</v>
      </c>
      <c r="AB1061" s="17">
        <v>0.15046235097538399</v>
      </c>
      <c r="AC1061" s="17">
        <v>7.1659101946208295E-2</v>
      </c>
      <c r="AD1061" s="17">
        <v>0</v>
      </c>
      <c r="AE1061" s="17"/>
      <c r="AF1061" s="17" t="s">
        <v>63</v>
      </c>
      <c r="AG1061" s="17"/>
      <c r="AH1061" s="17">
        <v>6.4927235033405598E-2</v>
      </c>
      <c r="AI1061" s="17"/>
      <c r="AJ1061" s="17">
        <v>7.9797958327499904E-2</v>
      </c>
      <c r="AK1061" s="17">
        <v>0.15788252763302199</v>
      </c>
      <c r="AL1061" s="17">
        <v>5.3249582617370499E-2</v>
      </c>
      <c r="AM1061" s="17">
        <v>3.1952448923885497E-2</v>
      </c>
      <c r="AN1061" s="17">
        <v>0.20107072906130899</v>
      </c>
      <c r="AO1061" s="17">
        <v>0</v>
      </c>
      <c r="AP1061" s="17">
        <v>7.2540808129156406E-2</v>
      </c>
      <c r="AQ1061" s="17">
        <v>0</v>
      </c>
    </row>
    <row r="1062" spans="2:43" x14ac:dyDescent="0.3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row>
    <row r="1063" spans="2:43" x14ac:dyDescent="0.35">
      <c r="B1063" s="6" t="s">
        <v>429</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row>
    <row r="1064" spans="2:43" x14ac:dyDescent="0.35">
      <c r="B1064" s="24" t="s">
        <v>350</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row>
    <row r="1065" spans="2:43" x14ac:dyDescent="0.35">
      <c r="B1065" t="s">
        <v>428</v>
      </c>
      <c r="C1065" s="17">
        <v>0.631972780799545</v>
      </c>
      <c r="D1065" s="17">
        <v>0.682613379512233</v>
      </c>
      <c r="E1065" s="17">
        <v>0.58793315050281802</v>
      </c>
      <c r="F1065" s="17"/>
      <c r="G1065" s="17">
        <v>0.66061108487898301</v>
      </c>
      <c r="H1065" s="17">
        <v>0.67958169033338001</v>
      </c>
      <c r="I1065" s="17">
        <v>0.59873381018244798</v>
      </c>
      <c r="J1065" s="17">
        <v>0.83269008573386105</v>
      </c>
      <c r="K1065" s="17">
        <v>0.53933112456364896</v>
      </c>
      <c r="L1065" s="17">
        <v>0.52548983015499295</v>
      </c>
      <c r="M1065" s="17"/>
      <c r="N1065" s="17">
        <v>0.69132617824474896</v>
      </c>
      <c r="O1065" s="17">
        <v>0.62126539322225804</v>
      </c>
      <c r="P1065" s="17">
        <v>0.62768052334916402</v>
      </c>
      <c r="Q1065" s="17">
        <v>0.60957842685748398</v>
      </c>
      <c r="R1065" s="17">
        <v>0.74227645786131702</v>
      </c>
      <c r="S1065" s="17"/>
      <c r="T1065" s="17">
        <v>0.59627334129906795</v>
      </c>
      <c r="U1065" s="17">
        <v>0.55300430389089195</v>
      </c>
      <c r="V1065" s="17">
        <v>0.71595800895901596</v>
      </c>
      <c r="W1065" s="17">
        <v>0.70884202646689398</v>
      </c>
      <c r="X1065" s="17"/>
      <c r="Y1065" s="17">
        <v>0.62861009331404805</v>
      </c>
      <c r="Z1065" s="17">
        <v>0.69110285682935702</v>
      </c>
      <c r="AA1065" s="17">
        <v>0.582876594246589</v>
      </c>
      <c r="AB1065" s="17">
        <v>0.51240009839201095</v>
      </c>
      <c r="AC1065" s="17">
        <v>0.77880630738457202</v>
      </c>
      <c r="AD1065" s="17">
        <v>1</v>
      </c>
      <c r="AE1065" s="17"/>
      <c r="AF1065" s="17" t="s">
        <v>63</v>
      </c>
      <c r="AG1065" s="17"/>
      <c r="AH1065" s="17">
        <v>0.631475889799607</v>
      </c>
      <c r="AI1065" s="17"/>
      <c r="AJ1065" s="17">
        <v>0.72329937506958197</v>
      </c>
      <c r="AK1065" s="17">
        <v>0.61492513234569401</v>
      </c>
      <c r="AL1065" s="17">
        <v>0.65931843488052599</v>
      </c>
      <c r="AM1065" s="17">
        <v>0.74057739785838195</v>
      </c>
      <c r="AN1065" s="17">
        <v>0.51557893065494997</v>
      </c>
      <c r="AO1065" s="17">
        <v>0.57697865125949999</v>
      </c>
      <c r="AP1065" s="17">
        <v>0.625420506712002</v>
      </c>
      <c r="AQ1065" s="17">
        <v>0.22553841772196301</v>
      </c>
    </row>
    <row r="1066" spans="2:43" x14ac:dyDescent="0.35">
      <c r="B1066" t="s">
        <v>412</v>
      </c>
      <c r="C1066" s="17">
        <v>0.30916684505180098</v>
      </c>
      <c r="D1066" s="17">
        <v>0.28746969682488899</v>
      </c>
      <c r="E1066" s="17">
        <v>0.328035784414619</v>
      </c>
      <c r="F1066" s="17"/>
      <c r="G1066" s="17">
        <v>0.27962871892556901</v>
      </c>
      <c r="H1066" s="17">
        <v>0.27395406729893201</v>
      </c>
      <c r="I1066" s="17">
        <v>0.29740671848327999</v>
      </c>
      <c r="J1066" s="17">
        <v>0.167309914266139</v>
      </c>
      <c r="K1066" s="17">
        <v>0.32276704861987598</v>
      </c>
      <c r="L1066" s="17">
        <v>0.42563161648938203</v>
      </c>
      <c r="M1066" s="17"/>
      <c r="N1066" s="17">
        <v>0.30867382175525099</v>
      </c>
      <c r="O1066" s="17">
        <v>0.34113508595321801</v>
      </c>
      <c r="P1066" s="17">
        <v>0.33806041580889501</v>
      </c>
      <c r="Q1066" s="17">
        <v>0.32155964775511298</v>
      </c>
      <c r="R1066" s="17">
        <v>0.13867788985584401</v>
      </c>
      <c r="S1066" s="17"/>
      <c r="T1066" s="17">
        <v>0.327370885039662</v>
      </c>
      <c r="U1066" s="17">
        <v>0.34983152507396698</v>
      </c>
      <c r="V1066" s="17">
        <v>0.26602859674246099</v>
      </c>
      <c r="W1066" s="17">
        <v>0.25920933967337301</v>
      </c>
      <c r="X1066" s="17"/>
      <c r="Y1066" s="17">
        <v>0.33611335250352797</v>
      </c>
      <c r="Z1066" s="17">
        <v>0.26970943202670999</v>
      </c>
      <c r="AA1066" s="17">
        <v>0.35706683662798899</v>
      </c>
      <c r="AB1066" s="17">
        <v>0.30517688104408602</v>
      </c>
      <c r="AC1066" s="17">
        <v>9.9129474667365505E-2</v>
      </c>
      <c r="AD1066" s="17">
        <v>0</v>
      </c>
      <c r="AE1066" s="17"/>
      <c r="AF1066" s="17" t="s">
        <v>63</v>
      </c>
      <c r="AG1066" s="17"/>
      <c r="AH1066" s="17">
        <v>0.312422240584462</v>
      </c>
      <c r="AI1066" s="17"/>
      <c r="AJ1066" s="17">
        <v>0.15457707837395801</v>
      </c>
      <c r="AK1066" s="17">
        <v>0.33961321909533698</v>
      </c>
      <c r="AL1066" s="17">
        <v>0.30959673313056302</v>
      </c>
      <c r="AM1066" s="17">
        <v>0.21662163830291201</v>
      </c>
      <c r="AN1066" s="17">
        <v>0.36473444174015501</v>
      </c>
      <c r="AO1066" s="17">
        <v>0.42302134874050001</v>
      </c>
      <c r="AP1066" s="17">
        <v>0.30174886734196599</v>
      </c>
      <c r="AQ1066" s="17">
        <v>0.77446158227803696</v>
      </c>
    </row>
    <row r="1067" spans="2:43" x14ac:dyDescent="0.35">
      <c r="B1067" t="s">
        <v>92</v>
      </c>
      <c r="C1067" s="17">
        <v>5.8860374148654498E-2</v>
      </c>
      <c r="D1067" s="17">
        <v>2.9916923662878601E-2</v>
      </c>
      <c r="E1067" s="17">
        <v>8.40310650825635E-2</v>
      </c>
      <c r="F1067" s="17"/>
      <c r="G1067" s="17">
        <v>5.9760196195448402E-2</v>
      </c>
      <c r="H1067" s="17">
        <v>4.6464242367687501E-2</v>
      </c>
      <c r="I1067" s="17">
        <v>0.10385947133427199</v>
      </c>
      <c r="J1067" s="17">
        <v>0</v>
      </c>
      <c r="K1067" s="17">
        <v>0.137901826816475</v>
      </c>
      <c r="L1067" s="17">
        <v>4.8878553355625201E-2</v>
      </c>
      <c r="M1067" s="17"/>
      <c r="N1067" s="17">
        <v>0</v>
      </c>
      <c r="O1067" s="17">
        <v>3.7599520824523697E-2</v>
      </c>
      <c r="P1067" s="17">
        <v>3.4259060841941198E-2</v>
      </c>
      <c r="Q1067" s="17">
        <v>6.8861925387402906E-2</v>
      </c>
      <c r="R1067" s="17">
        <v>0.119045652282838</v>
      </c>
      <c r="S1067" s="17"/>
      <c r="T1067" s="17">
        <v>7.6355773661270096E-2</v>
      </c>
      <c r="U1067" s="17">
        <v>9.7164171035141994E-2</v>
      </c>
      <c r="V1067" s="17">
        <v>1.8013394298522899E-2</v>
      </c>
      <c r="W1067" s="17">
        <v>3.1948633859733101E-2</v>
      </c>
      <c r="X1067" s="17"/>
      <c r="Y1067" s="17">
        <v>3.5276554182424397E-2</v>
      </c>
      <c r="Z1067" s="17">
        <v>3.9187711143932297E-2</v>
      </c>
      <c r="AA1067" s="17">
        <v>6.00565691254221E-2</v>
      </c>
      <c r="AB1067" s="17">
        <v>0.182423020563902</v>
      </c>
      <c r="AC1067" s="17">
        <v>0.12206421794806201</v>
      </c>
      <c r="AD1067" s="17">
        <v>0</v>
      </c>
      <c r="AE1067" s="17"/>
      <c r="AF1067" s="17" t="s">
        <v>63</v>
      </c>
      <c r="AG1067" s="17"/>
      <c r="AH1067" s="17">
        <v>5.6101869615930201E-2</v>
      </c>
      <c r="AI1067" s="17"/>
      <c r="AJ1067" s="17">
        <v>0.12212354655646</v>
      </c>
      <c r="AK1067" s="17">
        <v>4.5461648558968497E-2</v>
      </c>
      <c r="AL1067" s="17">
        <v>3.1084831988910801E-2</v>
      </c>
      <c r="AM1067" s="17">
        <v>4.2800963838706102E-2</v>
      </c>
      <c r="AN1067" s="17">
        <v>0.119686627604896</v>
      </c>
      <c r="AO1067" s="17">
        <v>0</v>
      </c>
      <c r="AP1067" s="17">
        <v>7.2830625946031999E-2</v>
      </c>
      <c r="AQ1067" s="17">
        <v>0</v>
      </c>
    </row>
    <row r="1068" spans="2:43" x14ac:dyDescent="0.35">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row>
    <row r="1069" spans="2:43" x14ac:dyDescent="0.35">
      <c r="B1069" s="6" t="s">
        <v>431</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row>
    <row r="1070" spans="2:43" x14ac:dyDescent="0.35">
      <c r="B1070" s="24" t="s">
        <v>350</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row>
    <row r="1071" spans="2:43" x14ac:dyDescent="0.35">
      <c r="B1071" t="s">
        <v>430</v>
      </c>
      <c r="C1071" s="17">
        <v>0.70725072327171401</v>
      </c>
      <c r="D1071" s="17">
        <v>0.74517498419526895</v>
      </c>
      <c r="E1071" s="17">
        <v>0.66629125500270603</v>
      </c>
      <c r="F1071" s="17"/>
      <c r="G1071" s="17">
        <v>0.71925237499964301</v>
      </c>
      <c r="H1071" s="17">
        <v>0.81589769897492004</v>
      </c>
      <c r="I1071" s="17">
        <v>0.64403381146474004</v>
      </c>
      <c r="J1071" s="17">
        <v>0.85875293780001105</v>
      </c>
      <c r="K1071" s="17">
        <v>0.70699920569841801</v>
      </c>
      <c r="L1071" s="17">
        <v>0.58588319229627694</v>
      </c>
      <c r="M1071" s="17"/>
      <c r="N1071" s="17">
        <v>0.83035541212360198</v>
      </c>
      <c r="O1071" s="17">
        <v>0.66533282341314404</v>
      </c>
      <c r="P1071" s="17">
        <v>0.76573783378063098</v>
      </c>
      <c r="Q1071" s="17">
        <v>0.72737823767200904</v>
      </c>
      <c r="R1071" s="17">
        <v>0.68521332166396998</v>
      </c>
      <c r="S1071" s="17"/>
      <c r="T1071" s="17">
        <v>0.67065819712764996</v>
      </c>
      <c r="U1071" s="17">
        <v>0.65992272145234498</v>
      </c>
      <c r="V1071" s="17">
        <v>0.75927377136337304</v>
      </c>
      <c r="W1071" s="17">
        <v>0.86265814649435602</v>
      </c>
      <c r="X1071" s="17"/>
      <c r="Y1071" s="17">
        <v>0.75234042694706904</v>
      </c>
      <c r="Z1071" s="17">
        <v>0.75900165012879695</v>
      </c>
      <c r="AA1071" s="17">
        <v>0.60543755837911095</v>
      </c>
      <c r="AB1071" s="17">
        <v>0.853411906052853</v>
      </c>
      <c r="AC1071" s="17">
        <v>0.56846739042357897</v>
      </c>
      <c r="AD1071" s="17">
        <v>0.88689017437416096</v>
      </c>
      <c r="AE1071" s="17"/>
      <c r="AF1071" s="17" t="s">
        <v>63</v>
      </c>
      <c r="AG1071" s="17"/>
      <c r="AH1071" s="17">
        <v>0.70759052353027296</v>
      </c>
      <c r="AI1071" s="17"/>
      <c r="AJ1071" s="17">
        <v>0.65740288544693903</v>
      </c>
      <c r="AK1071" s="17">
        <v>0.76678157950385895</v>
      </c>
      <c r="AL1071" s="17">
        <v>0.62987528025619599</v>
      </c>
      <c r="AM1071" s="17">
        <v>0.71444722636062197</v>
      </c>
      <c r="AN1071" s="17">
        <v>0.62470497475255404</v>
      </c>
      <c r="AO1071" s="17">
        <v>0.74968956101365003</v>
      </c>
      <c r="AP1071" s="17">
        <v>0.82884469983460396</v>
      </c>
      <c r="AQ1071" s="17">
        <v>0.66786643363179399</v>
      </c>
    </row>
    <row r="1072" spans="2:43" x14ac:dyDescent="0.35">
      <c r="B1072" t="s">
        <v>412</v>
      </c>
      <c r="C1072" s="17">
        <v>0.22889579105984101</v>
      </c>
      <c r="D1072" s="17">
        <v>0.22594847671677101</v>
      </c>
      <c r="E1072" s="17">
        <v>0.23207898897521001</v>
      </c>
      <c r="F1072" s="17"/>
      <c r="G1072" s="17">
        <v>0.22406245699301999</v>
      </c>
      <c r="H1072" s="17">
        <v>0.104246083720345</v>
      </c>
      <c r="I1072" s="17">
        <v>0.24127109290065399</v>
      </c>
      <c r="J1072" s="17">
        <v>0.141247062199989</v>
      </c>
      <c r="K1072" s="17">
        <v>0.22069352244895801</v>
      </c>
      <c r="L1072" s="17">
        <v>0.34772217111666998</v>
      </c>
      <c r="M1072" s="17"/>
      <c r="N1072" s="17">
        <v>0</v>
      </c>
      <c r="O1072" s="17">
        <v>0.27219312212720298</v>
      </c>
      <c r="P1072" s="17">
        <v>0.197206575948497</v>
      </c>
      <c r="Q1072" s="17">
        <v>0.19827157567874801</v>
      </c>
      <c r="R1072" s="17">
        <v>0.28335366205535301</v>
      </c>
      <c r="S1072" s="17"/>
      <c r="T1072" s="17">
        <v>0.21795563949916399</v>
      </c>
      <c r="U1072" s="17">
        <v>0.28547213127387</v>
      </c>
      <c r="V1072" s="17">
        <v>0.22581050501695499</v>
      </c>
      <c r="W1072" s="17">
        <v>0.13734185350564401</v>
      </c>
      <c r="X1072" s="17"/>
      <c r="Y1072" s="17">
        <v>0.219474906772166</v>
      </c>
      <c r="Z1072" s="17">
        <v>0.240998349871203</v>
      </c>
      <c r="AA1072" s="17">
        <v>0.30222167136585898</v>
      </c>
      <c r="AB1072" s="17">
        <v>0</v>
      </c>
      <c r="AC1072" s="17">
        <v>0.26257413236557697</v>
      </c>
      <c r="AD1072" s="17">
        <v>0</v>
      </c>
      <c r="AE1072" s="17"/>
      <c r="AF1072" s="17" t="s">
        <v>63</v>
      </c>
      <c r="AG1072" s="17"/>
      <c r="AH1072" s="17">
        <v>0.23689115753356299</v>
      </c>
      <c r="AI1072" s="17"/>
      <c r="AJ1072" s="17">
        <v>0.244965869467929</v>
      </c>
      <c r="AK1072" s="17">
        <v>0.20071032947935299</v>
      </c>
      <c r="AL1072" s="17">
        <v>0.29663230584880401</v>
      </c>
      <c r="AM1072" s="17">
        <v>0.22857272905116999</v>
      </c>
      <c r="AN1072" s="17">
        <v>0.281693567347584</v>
      </c>
      <c r="AO1072" s="17">
        <v>0.18523785816496299</v>
      </c>
      <c r="AP1072" s="17">
        <v>0.13058963554813499</v>
      </c>
      <c r="AQ1072" s="17">
        <v>0.33213356636820701</v>
      </c>
    </row>
    <row r="1073" spans="2:43" x14ac:dyDescent="0.35">
      <c r="B1073" t="s">
        <v>92</v>
      </c>
      <c r="C1073" s="17">
        <v>6.3853485668444607E-2</v>
      </c>
      <c r="D1073" s="17">
        <v>2.8876539087959702E-2</v>
      </c>
      <c r="E1073" s="17">
        <v>0.101629756022084</v>
      </c>
      <c r="F1073" s="17"/>
      <c r="G1073" s="17">
        <v>5.6685168007337097E-2</v>
      </c>
      <c r="H1073" s="17">
        <v>7.9856217304735494E-2</v>
      </c>
      <c r="I1073" s="17">
        <v>0.114695095634606</v>
      </c>
      <c r="J1073" s="17">
        <v>0</v>
      </c>
      <c r="K1073" s="17">
        <v>7.2307271852623395E-2</v>
      </c>
      <c r="L1073" s="17">
        <v>6.6394636587053205E-2</v>
      </c>
      <c r="M1073" s="17"/>
      <c r="N1073" s="17">
        <v>0.169644587876398</v>
      </c>
      <c r="O1073" s="17">
        <v>6.2474054459652997E-2</v>
      </c>
      <c r="P1073" s="17">
        <v>3.70555902708724E-2</v>
      </c>
      <c r="Q1073" s="17">
        <v>7.4350186649243602E-2</v>
      </c>
      <c r="R1073" s="17">
        <v>3.1433016280677101E-2</v>
      </c>
      <c r="S1073" s="17"/>
      <c r="T1073" s="17">
        <v>0.11138616337318601</v>
      </c>
      <c r="U1073" s="17">
        <v>5.4605147273785098E-2</v>
      </c>
      <c r="V1073" s="17">
        <v>1.4915723619671801E-2</v>
      </c>
      <c r="W1073" s="17">
        <v>0</v>
      </c>
      <c r="X1073" s="17"/>
      <c r="Y1073" s="17">
        <v>2.8184666280765099E-2</v>
      </c>
      <c r="Z1073" s="17">
        <v>0</v>
      </c>
      <c r="AA1073" s="17">
        <v>9.234077025503E-2</v>
      </c>
      <c r="AB1073" s="17">
        <v>0.146588093947147</v>
      </c>
      <c r="AC1073" s="17">
        <v>0.168958477210844</v>
      </c>
      <c r="AD1073" s="17">
        <v>0.113109825625839</v>
      </c>
      <c r="AE1073" s="17"/>
      <c r="AF1073" s="17" t="s">
        <v>63</v>
      </c>
      <c r="AG1073" s="17"/>
      <c r="AH1073" s="17">
        <v>5.5518318936163998E-2</v>
      </c>
      <c r="AI1073" s="17"/>
      <c r="AJ1073" s="17">
        <v>9.7631245085132295E-2</v>
      </c>
      <c r="AK1073" s="17">
        <v>3.2508091016789101E-2</v>
      </c>
      <c r="AL1073" s="17">
        <v>7.3492413895000497E-2</v>
      </c>
      <c r="AM1073" s="17">
        <v>5.6980044588207698E-2</v>
      </c>
      <c r="AN1073" s="17">
        <v>9.3601457899861795E-2</v>
      </c>
      <c r="AO1073" s="17">
        <v>6.5072580821386797E-2</v>
      </c>
      <c r="AP1073" s="17">
        <v>4.0565664617261001E-2</v>
      </c>
      <c r="AQ1073" s="17">
        <v>0</v>
      </c>
    </row>
    <row r="1074" spans="2:43"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row>
    <row r="1075" spans="2:43" x14ac:dyDescent="0.35">
      <c r="B1075" s="6" t="s">
        <v>434</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row>
    <row r="1076" spans="2:43" x14ac:dyDescent="0.35">
      <c r="B1076" s="24" t="s">
        <v>350</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row>
    <row r="1077" spans="2:43" x14ac:dyDescent="0.35">
      <c r="B1077" t="s">
        <v>432</v>
      </c>
      <c r="C1077" s="17">
        <v>0.30530206303465202</v>
      </c>
      <c r="D1077" s="17">
        <v>0.27699265922003702</v>
      </c>
      <c r="E1077" s="17">
        <v>0.33320304914162902</v>
      </c>
      <c r="F1077" s="17"/>
      <c r="G1077" s="17">
        <v>0.24664070038859501</v>
      </c>
      <c r="H1077" s="17">
        <v>0.35134787317946597</v>
      </c>
      <c r="I1077" s="17">
        <v>0.29849459336140799</v>
      </c>
      <c r="J1077" s="17">
        <v>0.35870082782948098</v>
      </c>
      <c r="K1077" s="17">
        <v>0.246984749222556</v>
      </c>
      <c r="L1077" s="17">
        <v>0.30247666825712399</v>
      </c>
      <c r="M1077" s="17"/>
      <c r="N1077" s="17">
        <v>0.469159369755619</v>
      </c>
      <c r="O1077" s="17">
        <v>0.26217509689250801</v>
      </c>
      <c r="P1077" s="17">
        <v>0.213411913627922</v>
      </c>
      <c r="Q1077" s="17">
        <v>0.36625534407688898</v>
      </c>
      <c r="R1077" s="17">
        <v>0.27668904132044703</v>
      </c>
      <c r="S1077" s="17"/>
      <c r="T1077" s="17">
        <v>0.31889904130310998</v>
      </c>
      <c r="U1077" s="17">
        <v>0.18829829055713501</v>
      </c>
      <c r="V1077" s="17">
        <v>0.31649207438627502</v>
      </c>
      <c r="W1077" s="17">
        <v>0.47724203907881901</v>
      </c>
      <c r="X1077" s="17"/>
      <c r="Y1077" s="17">
        <v>0.33259981166201202</v>
      </c>
      <c r="Z1077" s="17">
        <v>0.13892207000891901</v>
      </c>
      <c r="AA1077" s="17">
        <v>0.36757727593792699</v>
      </c>
      <c r="AB1077" s="17">
        <v>0.34263904937004003</v>
      </c>
      <c r="AC1077" s="17">
        <v>0.11440857095330401</v>
      </c>
      <c r="AD1077" s="17">
        <v>0.249734742200728</v>
      </c>
      <c r="AE1077" s="17"/>
      <c r="AF1077" s="17" t="s">
        <v>63</v>
      </c>
      <c r="AG1077" s="17"/>
      <c r="AH1077" s="17">
        <v>0.30641700178140102</v>
      </c>
      <c r="AI1077" s="17"/>
      <c r="AJ1077" s="17">
        <v>0.369016923228079</v>
      </c>
      <c r="AK1077" s="17">
        <v>0.234528230731891</v>
      </c>
      <c r="AL1077" s="17">
        <v>0.25587311814956398</v>
      </c>
      <c r="AM1077" s="17">
        <v>0.32715731665103998</v>
      </c>
      <c r="AN1077" s="17">
        <v>0.468183542032025</v>
      </c>
      <c r="AO1077" s="17">
        <v>0.34758078034597201</v>
      </c>
      <c r="AP1077" s="17">
        <v>0.28427647813725898</v>
      </c>
      <c r="AQ1077" s="17">
        <v>0.30981841473548499</v>
      </c>
    </row>
    <row r="1078" spans="2:43" x14ac:dyDescent="0.35">
      <c r="B1078" t="s">
        <v>433</v>
      </c>
      <c r="C1078" s="17">
        <v>0.54472022071392601</v>
      </c>
      <c r="D1078" s="17">
        <v>0.55762740617552597</v>
      </c>
      <c r="E1078" s="17">
        <v>0.53199924627721495</v>
      </c>
      <c r="F1078" s="17"/>
      <c r="G1078" s="17">
        <v>0.75335929961140502</v>
      </c>
      <c r="H1078" s="17">
        <v>0.539045095136512</v>
      </c>
      <c r="I1078" s="17">
        <v>0.589590516615907</v>
      </c>
      <c r="J1078" s="17">
        <v>0.39750368403245301</v>
      </c>
      <c r="K1078" s="17">
        <v>0.59288688569574799</v>
      </c>
      <c r="L1078" s="17">
        <v>0.49250785033067002</v>
      </c>
      <c r="M1078" s="17"/>
      <c r="N1078" s="17">
        <v>0.30191672089115401</v>
      </c>
      <c r="O1078" s="17">
        <v>0.58064816378626005</v>
      </c>
      <c r="P1078" s="17">
        <v>0.786588086372078</v>
      </c>
      <c r="Q1078" s="17">
        <v>0.526613940475404</v>
      </c>
      <c r="R1078" s="17">
        <v>0.46860946447965701</v>
      </c>
      <c r="S1078" s="17"/>
      <c r="T1078" s="17">
        <v>0.55568486685681395</v>
      </c>
      <c r="U1078" s="17">
        <v>0.68757615714018205</v>
      </c>
      <c r="V1078" s="17">
        <v>0.58386101362880505</v>
      </c>
      <c r="W1078" s="17">
        <v>0.28003220179731703</v>
      </c>
      <c r="X1078" s="17"/>
      <c r="Y1078" s="17">
        <v>0.55430000903787202</v>
      </c>
      <c r="Z1078" s="17">
        <v>0.71274679843842703</v>
      </c>
      <c r="AA1078" s="17">
        <v>0.43947842917727298</v>
      </c>
      <c r="AB1078" s="17">
        <v>0.38977626188814701</v>
      </c>
      <c r="AC1078" s="17">
        <v>0.74615780394270204</v>
      </c>
      <c r="AD1078" s="17">
        <v>0.63656035410505496</v>
      </c>
      <c r="AE1078" s="17"/>
      <c r="AF1078" s="17" t="s">
        <v>63</v>
      </c>
      <c r="AG1078" s="17"/>
      <c r="AH1078" s="17">
        <v>0.54935007757965304</v>
      </c>
      <c r="AI1078" s="17"/>
      <c r="AJ1078" s="17">
        <v>0.49578685858028199</v>
      </c>
      <c r="AK1078" s="17">
        <v>0.65009831716590505</v>
      </c>
      <c r="AL1078" s="17">
        <v>0.54878544561168197</v>
      </c>
      <c r="AM1078" s="17">
        <v>0.56838558814884899</v>
      </c>
      <c r="AN1078" s="17">
        <v>0.35674213655720899</v>
      </c>
      <c r="AO1078" s="17">
        <v>0.29328745480044699</v>
      </c>
      <c r="AP1078" s="17">
        <v>0.50159189276285499</v>
      </c>
      <c r="AQ1078" s="17">
        <v>0.69018158526451501</v>
      </c>
    </row>
    <row r="1079" spans="2:43" x14ac:dyDescent="0.35">
      <c r="B1079" t="s">
        <v>92</v>
      </c>
      <c r="C1079" s="17">
        <v>0.14997771625142101</v>
      </c>
      <c r="D1079" s="17">
        <v>0.16537993460443701</v>
      </c>
      <c r="E1079" s="17">
        <v>0.134797704581156</v>
      </c>
      <c r="F1079" s="17"/>
      <c r="G1079" s="17">
        <v>0</v>
      </c>
      <c r="H1079" s="17">
        <v>0.109607031684021</v>
      </c>
      <c r="I1079" s="17">
        <v>0.111914890022685</v>
      </c>
      <c r="J1079" s="17">
        <v>0.24379548813806601</v>
      </c>
      <c r="K1079" s="17">
        <v>0.16012836508169601</v>
      </c>
      <c r="L1079" s="17">
        <v>0.20501548141220699</v>
      </c>
      <c r="M1079" s="17"/>
      <c r="N1079" s="17">
        <v>0.22892390935322701</v>
      </c>
      <c r="O1079" s="17">
        <v>0.157176739321232</v>
      </c>
      <c r="P1079" s="17">
        <v>0</v>
      </c>
      <c r="Q1079" s="17">
        <v>0.107130715447707</v>
      </c>
      <c r="R1079" s="17">
        <v>0.25470149419989602</v>
      </c>
      <c r="S1079" s="17"/>
      <c r="T1079" s="17">
        <v>0.12541609184007599</v>
      </c>
      <c r="U1079" s="17">
        <v>0.124125552302683</v>
      </c>
      <c r="V1079" s="17">
        <v>9.9646911984919997E-2</v>
      </c>
      <c r="W1079" s="17">
        <v>0.24272575912386399</v>
      </c>
      <c r="X1079" s="17"/>
      <c r="Y1079" s="17">
        <v>0.113100179300116</v>
      </c>
      <c r="Z1079" s="17">
        <v>0.14833113155265401</v>
      </c>
      <c r="AA1079" s="17">
        <v>0.1929442948848</v>
      </c>
      <c r="AB1079" s="17">
        <v>0.26758468874181301</v>
      </c>
      <c r="AC1079" s="17">
        <v>0.13943362510399299</v>
      </c>
      <c r="AD1079" s="17">
        <v>0.113704903694218</v>
      </c>
      <c r="AE1079" s="17"/>
      <c r="AF1079" s="17" t="s">
        <v>63</v>
      </c>
      <c r="AG1079" s="17"/>
      <c r="AH1079" s="17">
        <v>0.14423292063894599</v>
      </c>
      <c r="AI1079" s="17"/>
      <c r="AJ1079" s="17">
        <v>0.13519621819163899</v>
      </c>
      <c r="AK1079" s="17">
        <v>0.115373452102204</v>
      </c>
      <c r="AL1079" s="17">
        <v>0.195341436238754</v>
      </c>
      <c r="AM1079" s="17">
        <v>0.104457095200111</v>
      </c>
      <c r="AN1079" s="17">
        <v>0.17507432141076601</v>
      </c>
      <c r="AO1079" s="17">
        <v>0.359131764853581</v>
      </c>
      <c r="AP1079" s="17">
        <v>0.21413162909988601</v>
      </c>
      <c r="AQ1079" s="17">
        <v>0</v>
      </c>
    </row>
    <row r="1080" spans="2:43" x14ac:dyDescent="0.35">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row>
    <row r="1081" spans="2:43" x14ac:dyDescent="0.35">
      <c r="B1081" s="6" t="s">
        <v>436</v>
      </c>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row>
    <row r="1082" spans="2:43" x14ac:dyDescent="0.35">
      <c r="B1082" s="24" t="s">
        <v>350</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row>
    <row r="1083" spans="2:43" x14ac:dyDescent="0.35">
      <c r="B1083" t="s">
        <v>435</v>
      </c>
      <c r="C1083" s="17">
        <v>0.25556707746082402</v>
      </c>
      <c r="D1083" s="17">
        <v>0.20421610584868499</v>
      </c>
      <c r="E1083" s="17">
        <v>0.30020746344678101</v>
      </c>
      <c r="F1083" s="17"/>
      <c r="G1083" s="17">
        <v>0.170082425987573</v>
      </c>
      <c r="H1083" s="17">
        <v>0.23786757109656301</v>
      </c>
      <c r="I1083" s="17">
        <v>0.27381449427475901</v>
      </c>
      <c r="J1083" s="17">
        <v>0.30079507020344298</v>
      </c>
      <c r="K1083" s="17">
        <v>0.30215812438260697</v>
      </c>
      <c r="L1083" s="17">
        <v>0.21998712363214201</v>
      </c>
      <c r="M1083" s="17"/>
      <c r="N1083" s="17">
        <v>0</v>
      </c>
      <c r="O1083" s="17">
        <v>0.25287614576356998</v>
      </c>
      <c r="P1083" s="17">
        <v>0.40776831085038201</v>
      </c>
      <c r="Q1083" s="17">
        <v>0.22572401932011399</v>
      </c>
      <c r="R1083" s="17">
        <v>0.22044469882163001</v>
      </c>
      <c r="S1083" s="17"/>
      <c r="T1083" s="17">
        <v>0.27645100035970699</v>
      </c>
      <c r="U1083" s="17">
        <v>0.16815896843030101</v>
      </c>
      <c r="V1083" s="17">
        <v>0.23414790788180001</v>
      </c>
      <c r="W1083" s="17">
        <v>0.38560194398222702</v>
      </c>
      <c r="X1083" s="17"/>
      <c r="Y1083" s="17">
        <v>0.24419771643584501</v>
      </c>
      <c r="Z1083" s="17">
        <v>0.41435497020413897</v>
      </c>
      <c r="AA1083" s="17">
        <v>0.21072144350442901</v>
      </c>
      <c r="AB1083" s="17">
        <v>0.40390444326570402</v>
      </c>
      <c r="AC1083" s="17">
        <v>0.267054612940476</v>
      </c>
      <c r="AD1083" s="17">
        <v>0</v>
      </c>
      <c r="AE1083" s="17"/>
      <c r="AF1083" s="17" t="s">
        <v>63</v>
      </c>
      <c r="AG1083" s="17"/>
      <c r="AH1083" s="17">
        <v>0.24232085743898901</v>
      </c>
      <c r="AI1083" s="17"/>
      <c r="AJ1083" s="17">
        <v>0.262595424937762</v>
      </c>
      <c r="AK1083" s="17">
        <v>0.10973555446293699</v>
      </c>
      <c r="AL1083" s="17">
        <v>0.124107749482485</v>
      </c>
      <c r="AM1083" s="17">
        <v>0.280909846692946</v>
      </c>
      <c r="AN1083" s="17">
        <v>0.691206848395164</v>
      </c>
      <c r="AO1083" s="17">
        <v>0.45414896137376998</v>
      </c>
      <c r="AP1083" s="17">
        <v>0.344824002879841</v>
      </c>
      <c r="AQ1083" s="17">
        <v>0.23137494042544299</v>
      </c>
    </row>
    <row r="1084" spans="2:43" x14ac:dyDescent="0.35">
      <c r="B1084" t="s">
        <v>433</v>
      </c>
      <c r="C1084" s="17">
        <v>0.57743042937683098</v>
      </c>
      <c r="D1084" s="17">
        <v>0.63222130502538398</v>
      </c>
      <c r="E1084" s="17">
        <v>0.52801442115080199</v>
      </c>
      <c r="F1084" s="17"/>
      <c r="G1084" s="17">
        <v>0.82991757401242705</v>
      </c>
      <c r="H1084" s="17">
        <v>0.68607236815107497</v>
      </c>
      <c r="I1084" s="17">
        <v>0.59281483125558898</v>
      </c>
      <c r="J1084" s="17">
        <v>0.49585419749399701</v>
      </c>
      <c r="K1084" s="17">
        <v>0.54390858437828804</v>
      </c>
      <c r="L1084" s="17">
        <v>0.50005831585717897</v>
      </c>
      <c r="M1084" s="17"/>
      <c r="N1084" s="17">
        <v>0.64624976278235402</v>
      </c>
      <c r="O1084" s="17">
        <v>0.56062250344020303</v>
      </c>
      <c r="P1084" s="17">
        <v>0.52274416753206898</v>
      </c>
      <c r="Q1084" s="17">
        <v>0.60793566025449297</v>
      </c>
      <c r="R1084" s="17">
        <v>0.59593798333868497</v>
      </c>
      <c r="S1084" s="17"/>
      <c r="T1084" s="17">
        <v>0.51331751273508197</v>
      </c>
      <c r="U1084" s="17">
        <v>0.62054428604738499</v>
      </c>
      <c r="V1084" s="17">
        <v>0.64460393333208998</v>
      </c>
      <c r="W1084" s="17">
        <v>0.54480195645118101</v>
      </c>
      <c r="X1084" s="17"/>
      <c r="Y1084" s="17">
        <v>0.65461180673064001</v>
      </c>
      <c r="Z1084" s="17">
        <v>0.53195576160910696</v>
      </c>
      <c r="AA1084" s="17">
        <v>0.49752691255466602</v>
      </c>
      <c r="AB1084" s="17">
        <v>0.36134034088759498</v>
      </c>
      <c r="AC1084" s="17">
        <v>0.63010895874820905</v>
      </c>
      <c r="AD1084" s="17">
        <v>0.78648790504335397</v>
      </c>
      <c r="AE1084" s="17"/>
      <c r="AF1084" s="17" t="s">
        <v>63</v>
      </c>
      <c r="AG1084" s="17"/>
      <c r="AH1084" s="17">
        <v>0.59090380223607197</v>
      </c>
      <c r="AI1084" s="17"/>
      <c r="AJ1084" s="17">
        <v>0.66631531181917303</v>
      </c>
      <c r="AK1084" s="17">
        <v>0.58851245589005197</v>
      </c>
      <c r="AL1084" s="17">
        <v>0.78801616434613098</v>
      </c>
      <c r="AM1084" s="17">
        <v>0.65520721944677895</v>
      </c>
      <c r="AN1084" s="17">
        <v>0.145410271944789</v>
      </c>
      <c r="AO1084" s="17">
        <v>0.30767522060143798</v>
      </c>
      <c r="AP1084" s="17">
        <v>0.50495731886639705</v>
      </c>
      <c r="AQ1084" s="17">
        <v>0.201742047409979</v>
      </c>
    </row>
    <row r="1085" spans="2:43" x14ac:dyDescent="0.35">
      <c r="B1085" t="s">
        <v>92</v>
      </c>
      <c r="C1085" s="17">
        <v>0.167002493162345</v>
      </c>
      <c r="D1085" s="17">
        <v>0.163562589125931</v>
      </c>
      <c r="E1085" s="17">
        <v>0.171778115402418</v>
      </c>
      <c r="F1085" s="17"/>
      <c r="G1085" s="17">
        <v>0</v>
      </c>
      <c r="H1085" s="17">
        <v>7.6060060752361602E-2</v>
      </c>
      <c r="I1085" s="17">
        <v>0.13337067446965201</v>
      </c>
      <c r="J1085" s="17">
        <v>0.20335073230256001</v>
      </c>
      <c r="K1085" s="17">
        <v>0.15393329123910501</v>
      </c>
      <c r="L1085" s="17">
        <v>0.27995456051067902</v>
      </c>
      <c r="M1085" s="17"/>
      <c r="N1085" s="17">
        <v>0.35375023721764598</v>
      </c>
      <c r="O1085" s="17">
        <v>0.18650135079622701</v>
      </c>
      <c r="P1085" s="17">
        <v>6.9487521617549106E-2</v>
      </c>
      <c r="Q1085" s="17">
        <v>0.16634032042539301</v>
      </c>
      <c r="R1085" s="17">
        <v>0.18361731783968399</v>
      </c>
      <c r="S1085" s="17"/>
      <c r="T1085" s="17">
        <v>0.21023148690521101</v>
      </c>
      <c r="U1085" s="17">
        <v>0.21129674552231401</v>
      </c>
      <c r="V1085" s="17">
        <v>0.12124815878611001</v>
      </c>
      <c r="W1085" s="17">
        <v>6.9596099566592004E-2</v>
      </c>
      <c r="X1085" s="17"/>
      <c r="Y1085" s="17">
        <v>0.101190476833514</v>
      </c>
      <c r="Z1085" s="17">
        <v>5.36892681867535E-2</v>
      </c>
      <c r="AA1085" s="17">
        <v>0.29175164394090403</v>
      </c>
      <c r="AB1085" s="17">
        <v>0.234755215846701</v>
      </c>
      <c r="AC1085" s="17">
        <v>0.102836428311315</v>
      </c>
      <c r="AD1085" s="17">
        <v>0.213512094956646</v>
      </c>
      <c r="AE1085" s="17"/>
      <c r="AF1085" s="17" t="s">
        <v>63</v>
      </c>
      <c r="AG1085" s="17"/>
      <c r="AH1085" s="17">
        <v>0.16677534032493899</v>
      </c>
      <c r="AI1085" s="17"/>
      <c r="AJ1085" s="17">
        <v>7.1089263243065595E-2</v>
      </c>
      <c r="AK1085" s="17">
        <v>0.301751989647011</v>
      </c>
      <c r="AL1085" s="17">
        <v>8.7876086171383705E-2</v>
      </c>
      <c r="AM1085" s="17">
        <v>6.3882933860275007E-2</v>
      </c>
      <c r="AN1085" s="17">
        <v>0.163382879660047</v>
      </c>
      <c r="AO1085" s="17">
        <v>0.23817581802479201</v>
      </c>
      <c r="AP1085" s="17">
        <v>0.15021867825376201</v>
      </c>
      <c r="AQ1085" s="17">
        <v>0.56688301216457804</v>
      </c>
    </row>
    <row r="1086" spans="2:43"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row>
    <row r="1087" spans="2:43" x14ac:dyDescent="0.35">
      <c r="B1087" s="6" t="s">
        <v>438</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row>
    <row r="1088" spans="2:43" x14ac:dyDescent="0.35">
      <c r="B1088" s="24" t="s">
        <v>350</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row>
    <row r="1089" spans="2:43" x14ac:dyDescent="0.35">
      <c r="B1089" t="s">
        <v>437</v>
      </c>
      <c r="C1089" s="17">
        <v>0.379096112811591</v>
      </c>
      <c r="D1089" s="17">
        <v>0.41772422322522201</v>
      </c>
      <c r="E1089" s="17">
        <v>0.34126966655336699</v>
      </c>
      <c r="F1089" s="17"/>
      <c r="G1089" s="17">
        <v>0.28975610750499098</v>
      </c>
      <c r="H1089" s="17">
        <v>0.36688072503264801</v>
      </c>
      <c r="I1089" s="17">
        <v>0.44999382966658502</v>
      </c>
      <c r="J1089" s="17">
        <v>0.410838405796499</v>
      </c>
      <c r="K1089" s="17">
        <v>0.42261656343535797</v>
      </c>
      <c r="L1089" s="17">
        <v>0.351690094333862</v>
      </c>
      <c r="M1089" s="17"/>
      <c r="N1089" s="17">
        <v>0.59569667563217299</v>
      </c>
      <c r="O1089" s="17">
        <v>0.34169347149238399</v>
      </c>
      <c r="P1089" s="17">
        <v>0.28958078995892</v>
      </c>
      <c r="Q1089" s="17">
        <v>0.451472347779794</v>
      </c>
      <c r="R1089" s="17">
        <v>0.37856283889123898</v>
      </c>
      <c r="S1089" s="17"/>
      <c r="T1089" s="17">
        <v>0.478469719596961</v>
      </c>
      <c r="U1089" s="17">
        <v>0.32725512062568501</v>
      </c>
      <c r="V1089" s="17">
        <v>0.34817344169152697</v>
      </c>
      <c r="W1089" s="17">
        <v>0.48150808300086501</v>
      </c>
      <c r="X1089" s="17"/>
      <c r="Y1089" s="17">
        <v>0.35784926951914298</v>
      </c>
      <c r="Z1089" s="17">
        <v>0.51926088520958802</v>
      </c>
      <c r="AA1089" s="17">
        <v>0.34202115419314899</v>
      </c>
      <c r="AB1089" s="17">
        <v>0.46035692548929702</v>
      </c>
      <c r="AC1089" s="17">
        <v>0.24413344641389401</v>
      </c>
      <c r="AD1089" s="17">
        <v>0.809472888254404</v>
      </c>
      <c r="AE1089" s="17"/>
      <c r="AF1089" s="17" t="s">
        <v>63</v>
      </c>
      <c r="AG1089" s="17"/>
      <c r="AH1089" s="17">
        <v>0.373652765698051</v>
      </c>
      <c r="AI1089" s="17"/>
      <c r="AJ1089" s="17">
        <v>0.48666899459021701</v>
      </c>
      <c r="AK1089" s="17">
        <v>0.30117868903679501</v>
      </c>
      <c r="AL1089" s="17">
        <v>0.287702512111977</v>
      </c>
      <c r="AM1089" s="17">
        <v>0.33286103335168299</v>
      </c>
      <c r="AN1089" s="17">
        <v>0.34656496372266898</v>
      </c>
      <c r="AO1089" s="17">
        <v>0.41256312987342297</v>
      </c>
      <c r="AP1089" s="17">
        <v>0.581183816397704</v>
      </c>
      <c r="AQ1089" s="17">
        <v>0</v>
      </c>
    </row>
    <row r="1090" spans="2:43" x14ac:dyDescent="0.35">
      <c r="B1090" t="s">
        <v>433</v>
      </c>
      <c r="C1090" s="17">
        <v>0.45611443882101499</v>
      </c>
      <c r="D1090" s="17">
        <v>0.46495773976705301</v>
      </c>
      <c r="E1090" s="17">
        <v>0.44745466632894498</v>
      </c>
      <c r="F1090" s="17"/>
      <c r="G1090" s="17">
        <v>0.71024389249500897</v>
      </c>
      <c r="H1090" s="17">
        <v>0.58117977836302603</v>
      </c>
      <c r="I1090" s="17">
        <v>0.47166604283677199</v>
      </c>
      <c r="J1090" s="17">
        <v>0.446168157628689</v>
      </c>
      <c r="K1090" s="17">
        <v>0.452708985831351</v>
      </c>
      <c r="L1090" s="17">
        <v>0.255152107774198</v>
      </c>
      <c r="M1090" s="17"/>
      <c r="N1090" s="17">
        <v>0.22879666307510901</v>
      </c>
      <c r="O1090" s="17">
        <v>0.49433178601115702</v>
      </c>
      <c r="P1090" s="17">
        <v>0.51360887143372103</v>
      </c>
      <c r="Q1090" s="17">
        <v>0.43197000305703998</v>
      </c>
      <c r="R1090" s="17">
        <v>0.41660324719421798</v>
      </c>
      <c r="S1090" s="17"/>
      <c r="T1090" s="17">
        <v>0.35899646366700699</v>
      </c>
      <c r="U1090" s="17">
        <v>0.48067489161753402</v>
      </c>
      <c r="V1090" s="17">
        <v>0.52658223857324904</v>
      </c>
      <c r="W1090" s="17">
        <v>0.40169137084800599</v>
      </c>
      <c r="X1090" s="17"/>
      <c r="Y1090" s="17">
        <v>0.57141528714770595</v>
      </c>
      <c r="Z1090" s="17">
        <v>0.38518751098381399</v>
      </c>
      <c r="AA1090" s="17">
        <v>0.29216595473823298</v>
      </c>
      <c r="AB1090" s="17">
        <v>0.45610144984915302</v>
      </c>
      <c r="AC1090" s="17">
        <v>0.70368233956564696</v>
      </c>
      <c r="AD1090" s="17">
        <v>0</v>
      </c>
      <c r="AE1090" s="17"/>
      <c r="AF1090" s="17" t="s">
        <v>63</v>
      </c>
      <c r="AG1090" s="17"/>
      <c r="AH1090" s="17">
        <v>0.46874480693834297</v>
      </c>
      <c r="AI1090" s="17"/>
      <c r="AJ1090" s="17">
        <v>0.339046769746842</v>
      </c>
      <c r="AK1090" s="17">
        <v>0.45342549161969598</v>
      </c>
      <c r="AL1090" s="17">
        <v>0.603205788766499</v>
      </c>
      <c r="AM1090" s="17">
        <v>0.47969877892629098</v>
      </c>
      <c r="AN1090" s="17">
        <v>0.586589984078283</v>
      </c>
      <c r="AO1090" s="17">
        <v>0.42473028845650201</v>
      </c>
      <c r="AP1090" s="17">
        <v>0.25741166387169401</v>
      </c>
      <c r="AQ1090" s="17">
        <v>1</v>
      </c>
    </row>
    <row r="1091" spans="2:43" x14ac:dyDescent="0.35">
      <c r="B1091" t="s">
        <v>92</v>
      </c>
      <c r="C1091" s="17">
        <v>0.16478944836739301</v>
      </c>
      <c r="D1091" s="17">
        <v>0.117318037007725</v>
      </c>
      <c r="E1091" s="17">
        <v>0.211275667117688</v>
      </c>
      <c r="F1091" s="17"/>
      <c r="G1091" s="17">
        <v>0</v>
      </c>
      <c r="H1091" s="17">
        <v>5.19394966043265E-2</v>
      </c>
      <c r="I1091" s="17">
        <v>7.83401274966435E-2</v>
      </c>
      <c r="J1091" s="17">
        <v>0.14299343657481201</v>
      </c>
      <c r="K1091" s="17">
        <v>0.124674450733291</v>
      </c>
      <c r="L1091" s="17">
        <v>0.39315779789194</v>
      </c>
      <c r="M1091" s="17"/>
      <c r="N1091" s="17">
        <v>0.175506661292718</v>
      </c>
      <c r="O1091" s="17">
        <v>0.16397474249645799</v>
      </c>
      <c r="P1091" s="17">
        <v>0.196810338607359</v>
      </c>
      <c r="Q1091" s="17">
        <v>0.11655764916316599</v>
      </c>
      <c r="R1091" s="17">
        <v>0.204833913914544</v>
      </c>
      <c r="S1091" s="17"/>
      <c r="T1091" s="17">
        <v>0.16253381673603201</v>
      </c>
      <c r="U1091" s="17">
        <v>0.192069987756782</v>
      </c>
      <c r="V1091" s="17">
        <v>0.12524431973522299</v>
      </c>
      <c r="W1091" s="17">
        <v>0.116800546151128</v>
      </c>
      <c r="X1091" s="17"/>
      <c r="Y1091" s="17">
        <v>7.0735443333150697E-2</v>
      </c>
      <c r="Z1091" s="17">
        <v>9.5551603806597399E-2</v>
      </c>
      <c r="AA1091" s="17">
        <v>0.36581289106861797</v>
      </c>
      <c r="AB1091" s="17">
        <v>8.3541624661549393E-2</v>
      </c>
      <c r="AC1091" s="17">
        <v>5.2184214020459203E-2</v>
      </c>
      <c r="AD1091" s="17">
        <v>0.190527111745596</v>
      </c>
      <c r="AE1091" s="17"/>
      <c r="AF1091" s="17" t="s">
        <v>63</v>
      </c>
      <c r="AG1091" s="17"/>
      <c r="AH1091" s="17">
        <v>0.157602427363606</v>
      </c>
      <c r="AI1091" s="17"/>
      <c r="AJ1091" s="17">
        <v>0.17428423566294099</v>
      </c>
      <c r="AK1091" s="17">
        <v>0.24539581934350799</v>
      </c>
      <c r="AL1091" s="17">
        <v>0.109091699121524</v>
      </c>
      <c r="AM1091" s="17">
        <v>0.187440187722027</v>
      </c>
      <c r="AN1091" s="17">
        <v>6.6845052199048197E-2</v>
      </c>
      <c r="AO1091" s="17">
        <v>0.16270658167007501</v>
      </c>
      <c r="AP1091" s="17">
        <v>0.16140451973060199</v>
      </c>
      <c r="AQ1091" s="17">
        <v>0</v>
      </c>
    </row>
    <row r="1092" spans="2:43" x14ac:dyDescent="0.3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row>
    <row r="1093" spans="2:43" x14ac:dyDescent="0.35">
      <c r="B1093" s="6" t="s">
        <v>440</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row>
    <row r="1094" spans="2:43" x14ac:dyDescent="0.35">
      <c r="B1094" s="24" t="s">
        <v>350</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row>
    <row r="1095" spans="2:43" x14ac:dyDescent="0.35">
      <c r="B1095" t="s">
        <v>439</v>
      </c>
      <c r="C1095" s="17">
        <v>0.46501339725837498</v>
      </c>
      <c r="D1095" s="17">
        <v>0.49877469170970001</v>
      </c>
      <c r="E1095" s="17">
        <v>0.42583447901715299</v>
      </c>
      <c r="F1095" s="17"/>
      <c r="G1095" s="17">
        <v>0.30483907450036801</v>
      </c>
      <c r="H1095" s="17">
        <v>0.44270179647694302</v>
      </c>
      <c r="I1095" s="17">
        <v>0.63513379945924398</v>
      </c>
      <c r="J1095" s="17">
        <v>0.52871598109555695</v>
      </c>
      <c r="K1095" s="17">
        <v>0.51188017746079595</v>
      </c>
      <c r="L1095" s="17">
        <v>0.36257101702123701</v>
      </c>
      <c r="M1095" s="17"/>
      <c r="N1095" s="17">
        <v>0.57465839731509505</v>
      </c>
      <c r="O1095" s="17">
        <v>0.49343055115686002</v>
      </c>
      <c r="P1095" s="17">
        <v>0.48515746362866602</v>
      </c>
      <c r="Q1095" s="17">
        <v>0.47000015957974201</v>
      </c>
      <c r="R1095" s="17">
        <v>0.33400579443133499</v>
      </c>
      <c r="S1095" s="17"/>
      <c r="T1095" s="17">
        <v>0.62779133037493595</v>
      </c>
      <c r="U1095" s="17">
        <v>0.36486787230766898</v>
      </c>
      <c r="V1095" s="17">
        <v>0.41492735256948299</v>
      </c>
      <c r="W1095" s="17">
        <v>0.50386369213244597</v>
      </c>
      <c r="X1095" s="17"/>
      <c r="Y1095" s="17">
        <v>0.48231119706643399</v>
      </c>
      <c r="Z1095" s="17">
        <v>0.409603976888476</v>
      </c>
      <c r="AA1095" s="17">
        <v>0.46689691757364998</v>
      </c>
      <c r="AB1095" s="17">
        <v>0.64331270539529595</v>
      </c>
      <c r="AC1095" s="17">
        <v>0.22715091988626099</v>
      </c>
      <c r="AD1095" s="17">
        <v>0.50814301547350504</v>
      </c>
      <c r="AE1095" s="17"/>
      <c r="AF1095" s="17" t="s">
        <v>63</v>
      </c>
      <c r="AG1095" s="17"/>
      <c r="AH1095" s="17">
        <v>0.45468785031233699</v>
      </c>
      <c r="AI1095" s="17"/>
      <c r="AJ1095" s="17">
        <v>0.38898395736222302</v>
      </c>
      <c r="AK1095" s="17">
        <v>0.30808765953545297</v>
      </c>
      <c r="AL1095" s="17">
        <v>0.539421273117067</v>
      </c>
      <c r="AM1095" s="17">
        <v>0.44281979684894301</v>
      </c>
      <c r="AN1095" s="17">
        <v>0.4915597266458</v>
      </c>
      <c r="AO1095" s="17">
        <v>0.49467627938675302</v>
      </c>
      <c r="AP1095" s="17">
        <v>0.52853879981330598</v>
      </c>
      <c r="AQ1095" s="17">
        <v>1</v>
      </c>
    </row>
    <row r="1096" spans="2:43" x14ac:dyDescent="0.35">
      <c r="B1096" t="s">
        <v>433</v>
      </c>
      <c r="C1096" s="17">
        <v>0.40978112339992301</v>
      </c>
      <c r="D1096" s="17">
        <v>0.399494910385085</v>
      </c>
      <c r="E1096" s="17">
        <v>0.42171794943901802</v>
      </c>
      <c r="F1096" s="17"/>
      <c r="G1096" s="17">
        <v>0.642382125867906</v>
      </c>
      <c r="H1096" s="17">
        <v>0.49755011998099002</v>
      </c>
      <c r="I1096" s="17">
        <v>0.26598083794685601</v>
      </c>
      <c r="J1096" s="17">
        <v>0.34158365365876597</v>
      </c>
      <c r="K1096" s="17">
        <v>0.36815038479432499</v>
      </c>
      <c r="L1096" s="17">
        <v>0.42218005642108902</v>
      </c>
      <c r="M1096" s="17"/>
      <c r="N1096" s="17">
        <v>0.13103641730580101</v>
      </c>
      <c r="O1096" s="17">
        <v>0.403052153586899</v>
      </c>
      <c r="P1096" s="17">
        <v>0.40314690030285499</v>
      </c>
      <c r="Q1096" s="17">
        <v>0.41124934555728099</v>
      </c>
      <c r="R1096" s="17">
        <v>0.560158938157167</v>
      </c>
      <c r="S1096" s="17"/>
      <c r="T1096" s="17">
        <v>0.22271497294693399</v>
      </c>
      <c r="U1096" s="17">
        <v>0.51976551462545595</v>
      </c>
      <c r="V1096" s="17">
        <v>0.47547348706697701</v>
      </c>
      <c r="W1096" s="17">
        <v>0.47523732112406503</v>
      </c>
      <c r="X1096" s="17"/>
      <c r="Y1096" s="17">
        <v>0.42811146213439</v>
      </c>
      <c r="Z1096" s="17">
        <v>0.50185182679350504</v>
      </c>
      <c r="AA1096" s="17">
        <v>0.35813322253600399</v>
      </c>
      <c r="AB1096" s="17">
        <v>0.21857731640886499</v>
      </c>
      <c r="AC1096" s="17">
        <v>0.64649114052884904</v>
      </c>
      <c r="AD1096" s="17">
        <v>0.266872713071381</v>
      </c>
      <c r="AE1096" s="17"/>
      <c r="AF1096" s="17" t="s">
        <v>63</v>
      </c>
      <c r="AG1096" s="17"/>
      <c r="AH1096" s="17">
        <v>0.42229110116712698</v>
      </c>
      <c r="AI1096" s="17"/>
      <c r="AJ1096" s="17">
        <v>0.49360741629113902</v>
      </c>
      <c r="AK1096" s="17">
        <v>0.56434298616382095</v>
      </c>
      <c r="AL1096" s="17">
        <v>0.36066383954836001</v>
      </c>
      <c r="AM1096" s="17">
        <v>0.44407840710130703</v>
      </c>
      <c r="AN1096" s="17">
        <v>0.50844027335419995</v>
      </c>
      <c r="AO1096" s="17">
        <v>0.29257666557944401</v>
      </c>
      <c r="AP1096" s="17">
        <v>0.20887699675642599</v>
      </c>
      <c r="AQ1096" s="17">
        <v>0</v>
      </c>
    </row>
    <row r="1097" spans="2:43" x14ac:dyDescent="0.35">
      <c r="B1097" t="s">
        <v>92</v>
      </c>
      <c r="C1097" s="17">
        <v>0.12520547934170301</v>
      </c>
      <c r="D1097" s="17">
        <v>0.101730397905215</v>
      </c>
      <c r="E1097" s="17">
        <v>0.15244757154382901</v>
      </c>
      <c r="F1097" s="17"/>
      <c r="G1097" s="17">
        <v>5.27787996317255E-2</v>
      </c>
      <c r="H1097" s="17">
        <v>5.9748083542067697E-2</v>
      </c>
      <c r="I1097" s="17">
        <v>9.8885362593900794E-2</v>
      </c>
      <c r="J1097" s="17">
        <v>0.12970036524567699</v>
      </c>
      <c r="K1097" s="17">
        <v>0.11996943774488</v>
      </c>
      <c r="L1097" s="17">
        <v>0.215248926557675</v>
      </c>
      <c r="M1097" s="17"/>
      <c r="N1097" s="17">
        <v>0.294305185379104</v>
      </c>
      <c r="O1097" s="17">
        <v>0.103517295256241</v>
      </c>
      <c r="P1097" s="17">
        <v>0.11169563606848</v>
      </c>
      <c r="Q1097" s="17">
        <v>0.11875049486297699</v>
      </c>
      <c r="R1097" s="17">
        <v>0.105835267411498</v>
      </c>
      <c r="S1097" s="17"/>
      <c r="T1097" s="17">
        <v>0.14949369667813001</v>
      </c>
      <c r="U1097" s="17">
        <v>0.115366613066875</v>
      </c>
      <c r="V1097" s="17">
        <v>0.10959916036354</v>
      </c>
      <c r="W1097" s="17">
        <v>2.0898986743489299E-2</v>
      </c>
      <c r="X1097" s="17"/>
      <c r="Y1097" s="17">
        <v>8.9577340799175301E-2</v>
      </c>
      <c r="Z1097" s="17">
        <v>8.8544196318018895E-2</v>
      </c>
      <c r="AA1097" s="17">
        <v>0.174969859890346</v>
      </c>
      <c r="AB1097" s="17">
        <v>0.13810997819583901</v>
      </c>
      <c r="AC1097" s="17">
        <v>0.12635793958489</v>
      </c>
      <c r="AD1097" s="17">
        <v>0.22498427145511499</v>
      </c>
      <c r="AE1097" s="17"/>
      <c r="AF1097" s="17" t="s">
        <v>63</v>
      </c>
      <c r="AG1097" s="17"/>
      <c r="AH1097" s="17">
        <v>0.123021048520537</v>
      </c>
      <c r="AI1097" s="17"/>
      <c r="AJ1097" s="17">
        <v>0.117408626346638</v>
      </c>
      <c r="AK1097" s="17">
        <v>0.127569354300726</v>
      </c>
      <c r="AL1097" s="17">
        <v>9.9914887334573099E-2</v>
      </c>
      <c r="AM1097" s="17">
        <v>0.11310179604975</v>
      </c>
      <c r="AN1097" s="17">
        <v>0</v>
      </c>
      <c r="AO1097" s="17">
        <v>0.21274705503380301</v>
      </c>
      <c r="AP1097" s="17">
        <v>0.262584203430269</v>
      </c>
      <c r="AQ1097" s="17">
        <v>0</v>
      </c>
    </row>
    <row r="1098" spans="2:43" x14ac:dyDescent="0.35">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row>
    <row r="1099" spans="2:43" x14ac:dyDescent="0.35">
      <c r="B1099" s="6" t="s">
        <v>442</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row>
    <row r="1100" spans="2:43" x14ac:dyDescent="0.35">
      <c r="B1100" s="24" t="s">
        <v>350</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row>
    <row r="1101" spans="2:43" x14ac:dyDescent="0.35">
      <c r="B1101" t="s">
        <v>441</v>
      </c>
      <c r="C1101" s="17">
        <v>0.49656546996123502</v>
      </c>
      <c r="D1101" s="17">
        <v>0.58582249255197705</v>
      </c>
      <c r="E1101" s="17">
        <v>0.38299308882230898</v>
      </c>
      <c r="F1101" s="17"/>
      <c r="G1101" s="17">
        <v>0.395207409755234</v>
      </c>
      <c r="H1101" s="17">
        <v>0.49919144070857402</v>
      </c>
      <c r="I1101" s="17">
        <v>0.52340698690626297</v>
      </c>
      <c r="J1101" s="17">
        <v>0.58027576802177205</v>
      </c>
      <c r="K1101" s="17">
        <v>0.52764414139569404</v>
      </c>
      <c r="L1101" s="17">
        <v>0.46095950107095102</v>
      </c>
      <c r="M1101" s="17"/>
      <c r="N1101" s="17">
        <v>0.36710301358467101</v>
      </c>
      <c r="O1101" s="17">
        <v>0.46142806365351102</v>
      </c>
      <c r="P1101" s="17">
        <v>0.55678823936544797</v>
      </c>
      <c r="Q1101" s="17">
        <v>0.53230707604281702</v>
      </c>
      <c r="R1101" s="17">
        <v>0.47992150677702</v>
      </c>
      <c r="S1101" s="17"/>
      <c r="T1101" s="17">
        <v>0.54238359516815005</v>
      </c>
      <c r="U1101" s="17">
        <v>0.441081302150518</v>
      </c>
      <c r="V1101" s="17">
        <v>0.48915217508987202</v>
      </c>
      <c r="W1101" s="17">
        <v>0.57205077010023597</v>
      </c>
      <c r="X1101" s="17"/>
      <c r="Y1101" s="17">
        <v>0.45993200526475803</v>
      </c>
      <c r="Z1101" s="17">
        <v>0.58243657355116296</v>
      </c>
      <c r="AA1101" s="17">
        <v>0.487450062378323</v>
      </c>
      <c r="AB1101" s="17">
        <v>0.66644942739841395</v>
      </c>
      <c r="AC1101" s="17">
        <v>0.42751832291065101</v>
      </c>
      <c r="AD1101" s="17">
        <v>0.67362941353989703</v>
      </c>
      <c r="AE1101" s="17"/>
      <c r="AF1101" s="17" t="s">
        <v>63</v>
      </c>
      <c r="AG1101" s="17"/>
      <c r="AH1101" s="17">
        <v>0.487409095013697</v>
      </c>
      <c r="AI1101" s="17"/>
      <c r="AJ1101" s="17">
        <v>0.53232597841657003</v>
      </c>
      <c r="AK1101" s="17">
        <v>0.42865017683784501</v>
      </c>
      <c r="AL1101" s="17">
        <v>0.51839388834075695</v>
      </c>
      <c r="AM1101" s="17">
        <v>0.44795039307033402</v>
      </c>
      <c r="AN1101" s="17">
        <v>0.44390203327675898</v>
      </c>
      <c r="AO1101" s="17">
        <v>0.47946102313586703</v>
      </c>
      <c r="AP1101" s="17">
        <v>0.54381585030345003</v>
      </c>
      <c r="AQ1101" s="17">
        <v>0.66837686655401396</v>
      </c>
    </row>
    <row r="1102" spans="2:43" x14ac:dyDescent="0.35">
      <c r="B1102" t="s">
        <v>433</v>
      </c>
      <c r="C1102" s="17">
        <v>0.379099932916171</v>
      </c>
      <c r="D1102" s="17">
        <v>0.31847636421696401</v>
      </c>
      <c r="E1102" s="17">
        <v>0.45685378150019001</v>
      </c>
      <c r="F1102" s="17"/>
      <c r="G1102" s="17">
        <v>0.56476204809064101</v>
      </c>
      <c r="H1102" s="17">
        <v>0.39539690634138902</v>
      </c>
      <c r="I1102" s="17">
        <v>0.37494989977226501</v>
      </c>
      <c r="J1102" s="17">
        <v>0.30067739592290699</v>
      </c>
      <c r="K1102" s="17">
        <v>0.40244830692300798</v>
      </c>
      <c r="L1102" s="17">
        <v>0.31438412454395398</v>
      </c>
      <c r="M1102" s="17"/>
      <c r="N1102" s="17">
        <v>0.63289698641532899</v>
      </c>
      <c r="O1102" s="17">
        <v>0.40750012948866099</v>
      </c>
      <c r="P1102" s="17">
        <v>0.35120744573978002</v>
      </c>
      <c r="Q1102" s="17">
        <v>0.33090327651627</v>
      </c>
      <c r="R1102" s="17">
        <v>0.36430210818922198</v>
      </c>
      <c r="S1102" s="17"/>
      <c r="T1102" s="17">
        <v>0.329723166139401</v>
      </c>
      <c r="U1102" s="17">
        <v>0.404162187132451</v>
      </c>
      <c r="V1102" s="17">
        <v>0.36685285959171299</v>
      </c>
      <c r="W1102" s="17">
        <v>0.376269910164657</v>
      </c>
      <c r="X1102" s="17"/>
      <c r="Y1102" s="17">
        <v>0.41894968312581299</v>
      </c>
      <c r="Z1102" s="17">
        <v>0.31822127123028698</v>
      </c>
      <c r="AA1102" s="17">
        <v>0.33291635179692602</v>
      </c>
      <c r="AB1102" s="17">
        <v>0.22444051944209001</v>
      </c>
      <c r="AC1102" s="17">
        <v>0.49352901444034802</v>
      </c>
      <c r="AD1102" s="17">
        <v>0.32637058646010297</v>
      </c>
      <c r="AE1102" s="17"/>
      <c r="AF1102" s="17" t="s">
        <v>63</v>
      </c>
      <c r="AG1102" s="17"/>
      <c r="AH1102" s="17">
        <v>0.38943835428581902</v>
      </c>
      <c r="AI1102" s="17"/>
      <c r="AJ1102" s="17">
        <v>0.28478125176958202</v>
      </c>
      <c r="AK1102" s="17">
        <v>0.44534350032569198</v>
      </c>
      <c r="AL1102" s="17">
        <v>0.416850579332879</v>
      </c>
      <c r="AM1102" s="17">
        <v>0.40881845071030298</v>
      </c>
      <c r="AN1102" s="17">
        <v>0.45695730864035899</v>
      </c>
      <c r="AO1102" s="17">
        <v>0.45899374054215802</v>
      </c>
      <c r="AP1102" s="17">
        <v>0.411166351832224</v>
      </c>
      <c r="AQ1102" s="17">
        <v>0.144899696735318</v>
      </c>
    </row>
    <row r="1103" spans="2:43" x14ac:dyDescent="0.35">
      <c r="B1103" t="s">
        <v>92</v>
      </c>
      <c r="C1103" s="17">
        <v>0.124334597122594</v>
      </c>
      <c r="D1103" s="17">
        <v>9.5701143231058994E-2</v>
      </c>
      <c r="E1103" s="17">
        <v>0.160153129677501</v>
      </c>
      <c r="F1103" s="17"/>
      <c r="G1103" s="17">
        <v>4.0030542154124299E-2</v>
      </c>
      <c r="H1103" s="17">
        <v>0.105411652950037</v>
      </c>
      <c r="I1103" s="17">
        <v>0.101643113321472</v>
      </c>
      <c r="J1103" s="17">
        <v>0.119046836055321</v>
      </c>
      <c r="K1103" s="17">
        <v>6.9907551681297697E-2</v>
      </c>
      <c r="L1103" s="17">
        <v>0.224656374385095</v>
      </c>
      <c r="M1103" s="17"/>
      <c r="N1103" s="17">
        <v>0</v>
      </c>
      <c r="O1103" s="17">
        <v>0.13107180685782799</v>
      </c>
      <c r="P1103" s="17">
        <v>9.2004314894771594E-2</v>
      </c>
      <c r="Q1103" s="17">
        <v>0.13678964744091199</v>
      </c>
      <c r="R1103" s="17">
        <v>0.15577638503375801</v>
      </c>
      <c r="S1103" s="17"/>
      <c r="T1103" s="17">
        <v>0.12789323869245001</v>
      </c>
      <c r="U1103" s="17">
        <v>0.154756510717031</v>
      </c>
      <c r="V1103" s="17">
        <v>0.14399496531841499</v>
      </c>
      <c r="W1103" s="17">
        <v>5.1679319735107102E-2</v>
      </c>
      <c r="X1103" s="17"/>
      <c r="Y1103" s="17">
        <v>0.121118311609429</v>
      </c>
      <c r="Z1103" s="17">
        <v>9.9342155218549805E-2</v>
      </c>
      <c r="AA1103" s="17">
        <v>0.179633585824751</v>
      </c>
      <c r="AB1103" s="17">
        <v>0.109110053159496</v>
      </c>
      <c r="AC1103" s="17">
        <v>7.8952662649000499E-2</v>
      </c>
      <c r="AD1103" s="17">
        <v>0</v>
      </c>
      <c r="AE1103" s="17"/>
      <c r="AF1103" s="17" t="s">
        <v>63</v>
      </c>
      <c r="AG1103" s="17"/>
      <c r="AH1103" s="17">
        <v>0.123152550700484</v>
      </c>
      <c r="AI1103" s="17"/>
      <c r="AJ1103" s="17">
        <v>0.182892769813848</v>
      </c>
      <c r="AK1103" s="17">
        <v>0.12600632283646299</v>
      </c>
      <c r="AL1103" s="17">
        <v>6.4755532326363496E-2</v>
      </c>
      <c r="AM1103" s="17">
        <v>0.143231156219364</v>
      </c>
      <c r="AN1103" s="17">
        <v>9.9140658082882402E-2</v>
      </c>
      <c r="AO1103" s="17">
        <v>6.15452363219752E-2</v>
      </c>
      <c r="AP1103" s="17">
        <v>4.5017797864325998E-2</v>
      </c>
      <c r="AQ1103" s="17">
        <v>0.18672343671066799</v>
      </c>
    </row>
    <row r="1104" spans="2:43"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row>
    <row r="1105" spans="2:43" x14ac:dyDescent="0.35">
      <c r="B1105" s="6" t="s">
        <v>444</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row>
    <row r="1106" spans="2:43" x14ac:dyDescent="0.35">
      <c r="B1106" s="24" t="s">
        <v>350</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row>
    <row r="1107" spans="2:43" x14ac:dyDescent="0.35">
      <c r="B1107" t="s">
        <v>443</v>
      </c>
      <c r="C1107" s="17">
        <v>0.60364281926159702</v>
      </c>
      <c r="D1107" s="17">
        <v>0.61892159837121796</v>
      </c>
      <c r="E1107" s="17">
        <v>0.57981729718341601</v>
      </c>
      <c r="F1107" s="17"/>
      <c r="G1107" s="17">
        <v>0.56012524567399802</v>
      </c>
      <c r="H1107" s="17">
        <v>0.58138314304394401</v>
      </c>
      <c r="I1107" s="17">
        <v>0.58009108935587095</v>
      </c>
      <c r="J1107" s="17">
        <v>0.51710775203527104</v>
      </c>
      <c r="K1107" s="17">
        <v>0.61267988761325698</v>
      </c>
      <c r="L1107" s="17">
        <v>0.69524227135902406</v>
      </c>
      <c r="M1107" s="17"/>
      <c r="N1107" s="17">
        <v>0.859288358127409</v>
      </c>
      <c r="O1107" s="17">
        <v>0.54585533504894801</v>
      </c>
      <c r="P1107" s="17">
        <v>0.531539325878845</v>
      </c>
      <c r="Q1107" s="17">
        <v>0.69872912397901799</v>
      </c>
      <c r="R1107" s="17">
        <v>0.53185321996155199</v>
      </c>
      <c r="S1107" s="17"/>
      <c r="T1107" s="17">
        <v>0.67519094175751804</v>
      </c>
      <c r="U1107" s="17">
        <v>0.49930485178094602</v>
      </c>
      <c r="V1107" s="17">
        <v>0.58076572241404401</v>
      </c>
      <c r="W1107" s="17">
        <v>0.66877315368349999</v>
      </c>
      <c r="X1107" s="17"/>
      <c r="Y1107" s="17">
        <v>0.54628802760315698</v>
      </c>
      <c r="Z1107" s="17">
        <v>0.78282190350657299</v>
      </c>
      <c r="AA1107" s="17">
        <v>0.73060495607290099</v>
      </c>
      <c r="AB1107" s="17">
        <v>0.46190360734726299</v>
      </c>
      <c r="AC1107" s="17">
        <v>0.36956774451139102</v>
      </c>
      <c r="AD1107" s="17">
        <v>0.82542030718793402</v>
      </c>
      <c r="AE1107" s="17"/>
      <c r="AF1107" s="17" t="s">
        <v>63</v>
      </c>
      <c r="AG1107" s="17"/>
      <c r="AH1107" s="17">
        <v>0.59577151361431502</v>
      </c>
      <c r="AI1107" s="17"/>
      <c r="AJ1107" s="17">
        <v>0.55057825645454495</v>
      </c>
      <c r="AK1107" s="17">
        <v>0.65343792067084105</v>
      </c>
      <c r="AL1107" s="17">
        <v>0.58581206663437502</v>
      </c>
      <c r="AM1107" s="17">
        <v>0.604073987550794</v>
      </c>
      <c r="AN1107" s="17">
        <v>0.61481311597284305</v>
      </c>
      <c r="AO1107" s="17">
        <v>0.62968612610520303</v>
      </c>
      <c r="AP1107" s="17">
        <v>0.60165636205247297</v>
      </c>
      <c r="AQ1107" s="17">
        <v>1</v>
      </c>
    </row>
    <row r="1108" spans="2:43" x14ac:dyDescent="0.35">
      <c r="B1108" t="s">
        <v>433</v>
      </c>
      <c r="C1108" s="17">
        <v>0.281275499888478</v>
      </c>
      <c r="D1108" s="17">
        <v>0.24878912886797</v>
      </c>
      <c r="E1108" s="17">
        <v>0.32675960223745398</v>
      </c>
      <c r="F1108" s="17"/>
      <c r="G1108" s="17">
        <v>0.43987475432600198</v>
      </c>
      <c r="H1108" s="17">
        <v>0.22137186809923201</v>
      </c>
      <c r="I1108" s="17">
        <v>0.40086285289651802</v>
      </c>
      <c r="J1108" s="17">
        <v>0.33915611152523001</v>
      </c>
      <c r="K1108" s="17">
        <v>0.25906276372940401</v>
      </c>
      <c r="L1108" s="17">
        <v>0.161818544147664</v>
      </c>
      <c r="M1108" s="17"/>
      <c r="N1108" s="17">
        <v>0</v>
      </c>
      <c r="O1108" s="17">
        <v>0.30660260433894498</v>
      </c>
      <c r="P1108" s="17">
        <v>0.36932022010786197</v>
      </c>
      <c r="Q1108" s="17">
        <v>0.234550805846545</v>
      </c>
      <c r="R1108" s="17">
        <v>0.30621382325885399</v>
      </c>
      <c r="S1108" s="17"/>
      <c r="T1108" s="17">
        <v>0.28050591758898002</v>
      </c>
      <c r="U1108" s="17">
        <v>0.30030834435082698</v>
      </c>
      <c r="V1108" s="17">
        <v>0.30705036475490699</v>
      </c>
      <c r="W1108" s="17">
        <v>0.24155470163562301</v>
      </c>
      <c r="X1108" s="17"/>
      <c r="Y1108" s="17">
        <v>0.316211897165036</v>
      </c>
      <c r="Z1108" s="17">
        <v>0.10603962316417501</v>
      </c>
      <c r="AA1108" s="17">
        <v>0.16131913160054001</v>
      </c>
      <c r="AB1108" s="17">
        <v>0.53809639265273701</v>
      </c>
      <c r="AC1108" s="17">
        <v>0.49952944221365098</v>
      </c>
      <c r="AD1108" s="17">
        <v>0.17457969281206601</v>
      </c>
      <c r="AE1108" s="17"/>
      <c r="AF1108" s="17" t="s">
        <v>63</v>
      </c>
      <c r="AG1108" s="17"/>
      <c r="AH1108" s="17">
        <v>0.29209793077377</v>
      </c>
      <c r="AI1108" s="17"/>
      <c r="AJ1108" s="17">
        <v>0.29834422230511698</v>
      </c>
      <c r="AK1108" s="17">
        <v>0.25623697325762701</v>
      </c>
      <c r="AL1108" s="17">
        <v>0.34503917480527602</v>
      </c>
      <c r="AM1108" s="17">
        <v>0.28975910832895102</v>
      </c>
      <c r="AN1108" s="17">
        <v>0.271451922990806</v>
      </c>
      <c r="AO1108" s="17">
        <v>0.16752708338148101</v>
      </c>
      <c r="AP1108" s="17">
        <v>0.298054811958537</v>
      </c>
      <c r="AQ1108" s="17">
        <v>0</v>
      </c>
    </row>
    <row r="1109" spans="2:43" x14ac:dyDescent="0.35">
      <c r="B1109" t="s">
        <v>92</v>
      </c>
      <c r="C1109" s="17">
        <v>0.115081680849925</v>
      </c>
      <c r="D1109" s="17">
        <v>0.13228927276081201</v>
      </c>
      <c r="E1109" s="17">
        <v>9.3423100579129101E-2</v>
      </c>
      <c r="F1109" s="17"/>
      <c r="G1109" s="17">
        <v>0</v>
      </c>
      <c r="H1109" s="17">
        <v>0.19724498885682401</v>
      </c>
      <c r="I1109" s="17">
        <v>1.9046057747610898E-2</v>
      </c>
      <c r="J1109" s="17">
        <v>0.14373613643949901</v>
      </c>
      <c r="K1109" s="17">
        <v>0.12825734865733901</v>
      </c>
      <c r="L1109" s="17">
        <v>0.142939184493312</v>
      </c>
      <c r="M1109" s="17"/>
      <c r="N1109" s="17">
        <v>0.140711641872591</v>
      </c>
      <c r="O1109" s="17">
        <v>0.14754206061210701</v>
      </c>
      <c r="P1109" s="17">
        <v>9.9140454013292897E-2</v>
      </c>
      <c r="Q1109" s="17">
        <v>6.6720070174437596E-2</v>
      </c>
      <c r="R1109" s="17">
        <v>0.16193295677959299</v>
      </c>
      <c r="S1109" s="17"/>
      <c r="T1109" s="17">
        <v>4.4303140653502097E-2</v>
      </c>
      <c r="U1109" s="17">
        <v>0.20038680386822699</v>
      </c>
      <c r="V1109" s="17">
        <v>0.112183912831049</v>
      </c>
      <c r="W1109" s="17">
        <v>8.9672144680876906E-2</v>
      </c>
      <c r="X1109" s="17"/>
      <c r="Y1109" s="17">
        <v>0.13750007523180799</v>
      </c>
      <c r="Z1109" s="17">
        <v>0.111138473329252</v>
      </c>
      <c r="AA1109" s="17">
        <v>0.108075912326559</v>
      </c>
      <c r="AB1109" s="17">
        <v>0</v>
      </c>
      <c r="AC1109" s="17">
        <v>0.13090281327495801</v>
      </c>
      <c r="AD1109" s="17">
        <v>0</v>
      </c>
      <c r="AE1109" s="17"/>
      <c r="AF1109" s="17" t="s">
        <v>63</v>
      </c>
      <c r="AG1109" s="17"/>
      <c r="AH1109" s="17">
        <v>0.112130555611915</v>
      </c>
      <c r="AI1109" s="17"/>
      <c r="AJ1109" s="17">
        <v>0.15107752124033799</v>
      </c>
      <c r="AK1109" s="17">
        <v>9.03251060715312E-2</v>
      </c>
      <c r="AL1109" s="17">
        <v>6.91487585603483E-2</v>
      </c>
      <c r="AM1109" s="17">
        <v>0.10616690412025501</v>
      </c>
      <c r="AN1109" s="17">
        <v>0.113734961036351</v>
      </c>
      <c r="AO1109" s="17">
        <v>0.202786790513316</v>
      </c>
      <c r="AP1109" s="17">
        <v>0.10028882598899</v>
      </c>
      <c r="AQ1109" s="17">
        <v>0</v>
      </c>
    </row>
    <row r="1110" spans="2:43"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row>
    <row r="1111" spans="2:43" x14ac:dyDescent="0.35">
      <c r="B1111" s="6" t="s">
        <v>446</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row>
    <row r="1112" spans="2:43" x14ac:dyDescent="0.35">
      <c r="B1112" s="24" t="s">
        <v>350</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row>
    <row r="1113" spans="2:43" x14ac:dyDescent="0.35">
      <c r="B1113" t="s">
        <v>445</v>
      </c>
      <c r="C1113" s="17">
        <v>0.62643582032324596</v>
      </c>
      <c r="D1113" s="17">
        <v>0.63259400304838997</v>
      </c>
      <c r="E1113" s="17">
        <v>0.62108307199317203</v>
      </c>
      <c r="F1113" s="17"/>
      <c r="G1113" s="17">
        <v>0.61881814005234703</v>
      </c>
      <c r="H1113" s="17">
        <v>0.57249984583714197</v>
      </c>
      <c r="I1113" s="17">
        <v>0.67803824396967505</v>
      </c>
      <c r="J1113" s="17">
        <v>0.65015577117995205</v>
      </c>
      <c r="K1113" s="17">
        <v>0.62210161230379502</v>
      </c>
      <c r="L1113" s="17">
        <v>0.63439909958521601</v>
      </c>
      <c r="M1113" s="17"/>
      <c r="N1113" s="17">
        <v>0.579159414537187</v>
      </c>
      <c r="O1113" s="17">
        <v>0.69152803950686703</v>
      </c>
      <c r="P1113" s="17">
        <v>0.62519122756162304</v>
      </c>
      <c r="Q1113" s="17">
        <v>0.55190597474087899</v>
      </c>
      <c r="R1113" s="17">
        <v>0.62893932074453696</v>
      </c>
      <c r="S1113" s="17"/>
      <c r="T1113" s="17">
        <v>0.59310093758539895</v>
      </c>
      <c r="U1113" s="17">
        <v>0.56683264492080898</v>
      </c>
      <c r="V1113" s="17">
        <v>0.64727434819166096</v>
      </c>
      <c r="W1113" s="17">
        <v>0.81286053179511497</v>
      </c>
      <c r="X1113" s="17"/>
      <c r="Y1113" s="17">
        <v>0.58964641427924602</v>
      </c>
      <c r="Z1113" s="17">
        <v>0.769546272292012</v>
      </c>
      <c r="AA1113" s="17">
        <v>0.59860670127503401</v>
      </c>
      <c r="AB1113" s="17">
        <v>0.69179541205557105</v>
      </c>
      <c r="AC1113" s="17">
        <v>0.69863317828459004</v>
      </c>
      <c r="AD1113" s="17">
        <v>0.80007971928914801</v>
      </c>
      <c r="AE1113" s="17"/>
      <c r="AF1113" s="17" t="s">
        <v>63</v>
      </c>
      <c r="AG1113" s="17"/>
      <c r="AH1113" s="17">
        <v>0.62247041884751597</v>
      </c>
      <c r="AI1113" s="17"/>
      <c r="AJ1113" s="17">
        <v>0.68935103239782902</v>
      </c>
      <c r="AK1113" s="17">
        <v>0.63725166427548297</v>
      </c>
      <c r="AL1113" s="17">
        <v>0.60073494909292702</v>
      </c>
      <c r="AM1113" s="17">
        <v>0.541608374811272</v>
      </c>
      <c r="AN1113" s="17">
        <v>0.67445949244385595</v>
      </c>
      <c r="AO1113" s="17">
        <v>0.58771377247920498</v>
      </c>
      <c r="AP1113" s="17">
        <v>0.586526980530093</v>
      </c>
      <c r="AQ1113" s="17">
        <v>0.68921800507665798</v>
      </c>
    </row>
    <row r="1114" spans="2:43" x14ac:dyDescent="0.35">
      <c r="B1114" t="s">
        <v>433</v>
      </c>
      <c r="C1114" s="17">
        <v>0.25754329240780199</v>
      </c>
      <c r="D1114" s="17">
        <v>0.27294569459928603</v>
      </c>
      <c r="E1114" s="17">
        <v>0.24415538459646699</v>
      </c>
      <c r="F1114" s="17"/>
      <c r="G1114" s="17">
        <v>0.38118185994765402</v>
      </c>
      <c r="H1114" s="17">
        <v>0.371156264258445</v>
      </c>
      <c r="I1114" s="17">
        <v>0.32196175603032501</v>
      </c>
      <c r="J1114" s="17">
        <v>0.145555204491569</v>
      </c>
      <c r="K1114" s="17">
        <v>0.23979420133670101</v>
      </c>
      <c r="L1114" s="17">
        <v>0.17447236783112</v>
      </c>
      <c r="M1114" s="17"/>
      <c r="N1114" s="17">
        <v>0.32708976954290298</v>
      </c>
      <c r="O1114" s="17">
        <v>0.205117033701568</v>
      </c>
      <c r="P1114" s="17">
        <v>0.226852481673223</v>
      </c>
      <c r="Q1114" s="17">
        <v>0.33691794551677301</v>
      </c>
      <c r="R1114" s="17">
        <v>0.26244856202036199</v>
      </c>
      <c r="S1114" s="17"/>
      <c r="T1114" s="17">
        <v>0.30068049476085801</v>
      </c>
      <c r="U1114" s="17">
        <v>0.311169230586132</v>
      </c>
      <c r="V1114" s="17">
        <v>0.19141882266014601</v>
      </c>
      <c r="W1114" s="17">
        <v>0.13646195087350901</v>
      </c>
      <c r="X1114" s="17"/>
      <c r="Y1114" s="17">
        <v>0.30242548964841098</v>
      </c>
      <c r="Z1114" s="17">
        <v>0.19311808218798099</v>
      </c>
      <c r="AA1114" s="17">
        <v>0.21748383737187801</v>
      </c>
      <c r="AB1114" s="17">
        <v>0.233009700205838</v>
      </c>
      <c r="AC1114" s="17">
        <v>0.30136682171541002</v>
      </c>
      <c r="AD1114" s="17">
        <v>0</v>
      </c>
      <c r="AE1114" s="17"/>
      <c r="AF1114" s="17" t="s">
        <v>63</v>
      </c>
      <c r="AG1114" s="17"/>
      <c r="AH1114" s="17">
        <v>0.26812633348696402</v>
      </c>
      <c r="AI1114" s="17"/>
      <c r="AJ1114" s="17">
        <v>0.228562467891892</v>
      </c>
      <c r="AK1114" s="17">
        <v>0.24437093969541801</v>
      </c>
      <c r="AL1114" s="17">
        <v>0.34078342589976102</v>
      </c>
      <c r="AM1114" s="17">
        <v>0.25357487529539502</v>
      </c>
      <c r="AN1114" s="17">
        <v>0.20009727938573299</v>
      </c>
      <c r="AO1114" s="17">
        <v>0.30738869421803799</v>
      </c>
      <c r="AP1114" s="17">
        <v>0.341587740611483</v>
      </c>
      <c r="AQ1114" s="17">
        <v>0.15771067833730101</v>
      </c>
    </row>
    <row r="1115" spans="2:43" x14ac:dyDescent="0.35">
      <c r="B1115" t="s">
        <v>92</v>
      </c>
      <c r="C1115" s="17">
        <v>0.116020887268952</v>
      </c>
      <c r="D1115" s="17">
        <v>9.4460302352323902E-2</v>
      </c>
      <c r="E1115" s="17">
        <v>0.13476154341036001</v>
      </c>
      <c r="F1115" s="17"/>
      <c r="G1115" s="17">
        <v>0</v>
      </c>
      <c r="H1115" s="17">
        <v>5.6343889904412803E-2</v>
      </c>
      <c r="I1115" s="17">
        <v>0</v>
      </c>
      <c r="J1115" s="17">
        <v>0.20428902432848001</v>
      </c>
      <c r="K1115" s="17">
        <v>0.138104186359504</v>
      </c>
      <c r="L1115" s="17">
        <v>0.191128532583664</v>
      </c>
      <c r="M1115" s="17"/>
      <c r="N1115" s="17">
        <v>9.3750815919909594E-2</v>
      </c>
      <c r="O1115" s="17">
        <v>0.10335492679156499</v>
      </c>
      <c r="P1115" s="17">
        <v>0.14795629076515401</v>
      </c>
      <c r="Q1115" s="17">
        <v>0.111176079742348</v>
      </c>
      <c r="R1115" s="17">
        <v>0.108612117235101</v>
      </c>
      <c r="S1115" s="17"/>
      <c r="T1115" s="17">
        <v>0.106218567653743</v>
      </c>
      <c r="U1115" s="17">
        <v>0.121998124493059</v>
      </c>
      <c r="V1115" s="17">
        <v>0.161306829148194</v>
      </c>
      <c r="W1115" s="17">
        <v>5.0677517331376598E-2</v>
      </c>
      <c r="X1115" s="17"/>
      <c r="Y1115" s="17">
        <v>0.10792809607234401</v>
      </c>
      <c r="Z1115" s="17">
        <v>3.7335645520007399E-2</v>
      </c>
      <c r="AA1115" s="17">
        <v>0.183909461353088</v>
      </c>
      <c r="AB1115" s="17">
        <v>7.5194887738590496E-2</v>
      </c>
      <c r="AC1115" s="17">
        <v>0</v>
      </c>
      <c r="AD1115" s="17">
        <v>0.19992028071085199</v>
      </c>
      <c r="AE1115" s="17"/>
      <c r="AF1115" s="17" t="s">
        <v>63</v>
      </c>
      <c r="AG1115" s="17"/>
      <c r="AH1115" s="17">
        <v>0.109403247665519</v>
      </c>
      <c r="AI1115" s="17"/>
      <c r="AJ1115" s="17">
        <v>8.2086499710279398E-2</v>
      </c>
      <c r="AK1115" s="17">
        <v>0.118377396029098</v>
      </c>
      <c r="AL1115" s="17">
        <v>5.8481625007312202E-2</v>
      </c>
      <c r="AM1115" s="17">
        <v>0.20481674989333301</v>
      </c>
      <c r="AN1115" s="17">
        <v>0.12544322817041101</v>
      </c>
      <c r="AO1115" s="17">
        <v>0.104897533302757</v>
      </c>
      <c r="AP1115" s="17">
        <v>7.1885278858423496E-2</v>
      </c>
      <c r="AQ1115" s="17">
        <v>0.15307131658604101</v>
      </c>
    </row>
    <row r="1116" spans="2:43" x14ac:dyDescent="0.3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row>
    <row r="1117" spans="2:43" x14ac:dyDescent="0.35">
      <c r="B1117" s="6" t="s">
        <v>448</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row>
    <row r="1118" spans="2:43" x14ac:dyDescent="0.35">
      <c r="B1118" s="24" t="s">
        <v>350</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row>
    <row r="1119" spans="2:43" x14ac:dyDescent="0.35">
      <c r="B1119" t="s">
        <v>447</v>
      </c>
      <c r="C1119" s="17">
        <v>0.75272252540008999</v>
      </c>
      <c r="D1119" s="17">
        <v>0.75095076838095298</v>
      </c>
      <c r="E1119" s="17">
        <v>0.75264535093651497</v>
      </c>
      <c r="F1119" s="17"/>
      <c r="G1119" s="17">
        <v>0.69759343755290504</v>
      </c>
      <c r="H1119" s="17">
        <v>0.73632694577872704</v>
      </c>
      <c r="I1119" s="17">
        <v>0.74208155641738704</v>
      </c>
      <c r="J1119" s="17">
        <v>0.75533076766882801</v>
      </c>
      <c r="K1119" s="17">
        <v>0.84139479717367804</v>
      </c>
      <c r="L1119" s="17">
        <v>0.73975629709273805</v>
      </c>
      <c r="M1119" s="17"/>
      <c r="N1119" s="17">
        <v>0.65705263738611996</v>
      </c>
      <c r="O1119" s="17">
        <v>0.71433769376664102</v>
      </c>
      <c r="P1119" s="17">
        <v>0.78193667932120503</v>
      </c>
      <c r="Q1119" s="17">
        <v>0.77646223552531601</v>
      </c>
      <c r="R1119" s="17">
        <v>0.80615006305263903</v>
      </c>
      <c r="S1119" s="17"/>
      <c r="T1119" s="17">
        <v>0.74519617323627596</v>
      </c>
      <c r="U1119" s="17">
        <v>0.70905034174802395</v>
      </c>
      <c r="V1119" s="17">
        <v>0.83441783525147595</v>
      </c>
      <c r="W1119" s="17">
        <v>0.77428484678597798</v>
      </c>
      <c r="X1119" s="17"/>
      <c r="Y1119" s="17">
        <v>0.74176010438093498</v>
      </c>
      <c r="Z1119" s="17">
        <v>0.79457069475929298</v>
      </c>
      <c r="AA1119" s="17">
        <v>0.75825442916712105</v>
      </c>
      <c r="AB1119" s="17">
        <v>0.85258426130309894</v>
      </c>
      <c r="AC1119" s="17">
        <v>0.621455730816732</v>
      </c>
      <c r="AD1119" s="17">
        <v>0.89643947673868296</v>
      </c>
      <c r="AE1119" s="17"/>
      <c r="AF1119" s="17" t="s">
        <v>63</v>
      </c>
      <c r="AG1119" s="17"/>
      <c r="AH1119" s="17">
        <v>0.75941711065857298</v>
      </c>
      <c r="AI1119" s="17"/>
      <c r="AJ1119" s="17">
        <v>0.72069561824393502</v>
      </c>
      <c r="AK1119" s="17">
        <v>0.80621549061719699</v>
      </c>
      <c r="AL1119" s="17">
        <v>0.80713562300936703</v>
      </c>
      <c r="AM1119" s="17">
        <v>0.66510080287802498</v>
      </c>
      <c r="AN1119" s="17">
        <v>0.67494605889245995</v>
      </c>
      <c r="AO1119" s="17">
        <v>0.74157609782684297</v>
      </c>
      <c r="AP1119" s="17">
        <v>0.65795615811507202</v>
      </c>
      <c r="AQ1119" s="17">
        <v>0.84282207889061</v>
      </c>
    </row>
    <row r="1120" spans="2:43" x14ac:dyDescent="0.35">
      <c r="B1120" t="s">
        <v>433</v>
      </c>
      <c r="C1120" s="17">
        <v>0.14826055165877</v>
      </c>
      <c r="D1120" s="17">
        <v>0.16612389822875401</v>
      </c>
      <c r="E1120" s="17">
        <v>0.133232874674719</v>
      </c>
      <c r="F1120" s="17"/>
      <c r="G1120" s="17">
        <v>0.23738778955152301</v>
      </c>
      <c r="H1120" s="17">
        <v>0.18627467032894299</v>
      </c>
      <c r="I1120" s="17">
        <v>0.205944207456906</v>
      </c>
      <c r="J1120" s="17">
        <v>4.8064970886545801E-2</v>
      </c>
      <c r="K1120" s="17">
        <v>6.68759413069554E-2</v>
      </c>
      <c r="L1120" s="17">
        <v>0.15392511580752699</v>
      </c>
      <c r="M1120" s="17"/>
      <c r="N1120" s="17">
        <v>9.0106466682227396E-2</v>
      </c>
      <c r="O1120" s="17">
        <v>0.18837746392117799</v>
      </c>
      <c r="P1120" s="17">
        <v>0.18351381773786801</v>
      </c>
      <c r="Q1120" s="17">
        <v>0.13964452804401101</v>
      </c>
      <c r="R1120" s="17">
        <v>6.0098648237344302E-2</v>
      </c>
      <c r="S1120" s="17"/>
      <c r="T1120" s="17">
        <v>0.14164917623320999</v>
      </c>
      <c r="U1120" s="17">
        <v>0.15175169198701099</v>
      </c>
      <c r="V1120" s="17">
        <v>8.7011628017898704E-2</v>
      </c>
      <c r="W1120" s="17">
        <v>0.225715153214022</v>
      </c>
      <c r="X1120" s="17"/>
      <c r="Y1120" s="17">
        <v>0.18964557684045599</v>
      </c>
      <c r="Z1120" s="17">
        <v>4.70664114126252E-2</v>
      </c>
      <c r="AA1120" s="17">
        <v>0.12594057001592801</v>
      </c>
      <c r="AB1120" s="17">
        <v>8.1037526820450706E-2</v>
      </c>
      <c r="AC1120" s="17">
        <v>0.16312898729183201</v>
      </c>
      <c r="AD1120" s="17">
        <v>0.103560523261317</v>
      </c>
      <c r="AE1120" s="17"/>
      <c r="AF1120" s="17" t="s">
        <v>63</v>
      </c>
      <c r="AG1120" s="17"/>
      <c r="AH1120" s="17">
        <v>0.15023403328756499</v>
      </c>
      <c r="AI1120" s="17"/>
      <c r="AJ1120" s="17">
        <v>9.9020074600922506E-2</v>
      </c>
      <c r="AK1120" s="17">
        <v>0.13835336840103199</v>
      </c>
      <c r="AL1120" s="17">
        <v>8.1154724202872799E-2</v>
      </c>
      <c r="AM1120" s="17">
        <v>0.24460381209662799</v>
      </c>
      <c r="AN1120" s="17">
        <v>0.232142155767665</v>
      </c>
      <c r="AO1120" s="17">
        <v>0.15398469841353901</v>
      </c>
      <c r="AP1120" s="17">
        <v>0.27089690417808199</v>
      </c>
      <c r="AQ1120" s="17">
        <v>0.15717792110939</v>
      </c>
    </row>
    <row r="1121" spans="2:43" x14ac:dyDescent="0.35">
      <c r="B1121" t="s">
        <v>92</v>
      </c>
      <c r="C1121" s="17">
        <v>9.9016922941139299E-2</v>
      </c>
      <c r="D1121" s="17">
        <v>8.2925333390292802E-2</v>
      </c>
      <c r="E1121" s="17">
        <v>0.114121774388766</v>
      </c>
      <c r="F1121" s="17"/>
      <c r="G1121" s="17">
        <v>6.5018772895571994E-2</v>
      </c>
      <c r="H1121" s="17">
        <v>7.7398383892329697E-2</v>
      </c>
      <c r="I1121" s="17">
        <v>5.1974236125706903E-2</v>
      </c>
      <c r="J1121" s="17">
        <v>0.19660426144462601</v>
      </c>
      <c r="K1121" s="17">
        <v>9.1729261519366598E-2</v>
      </c>
      <c r="L1121" s="17">
        <v>0.106318587099735</v>
      </c>
      <c r="M1121" s="17"/>
      <c r="N1121" s="17">
        <v>0.25284089593165199</v>
      </c>
      <c r="O1121" s="17">
        <v>9.7284842312181305E-2</v>
      </c>
      <c r="P1121" s="17">
        <v>3.4549502940927103E-2</v>
      </c>
      <c r="Q1121" s="17">
        <v>8.3893236430673396E-2</v>
      </c>
      <c r="R1121" s="17">
        <v>0.13375128871001701</v>
      </c>
      <c r="S1121" s="17"/>
      <c r="T1121" s="17">
        <v>0.113154650530514</v>
      </c>
      <c r="U1121" s="17">
        <v>0.139197966264965</v>
      </c>
      <c r="V1121" s="17">
        <v>7.8570536730625001E-2</v>
      </c>
      <c r="W1121" s="17">
        <v>0</v>
      </c>
      <c r="X1121" s="17"/>
      <c r="Y1121" s="17">
        <v>6.8594318778608998E-2</v>
      </c>
      <c r="Z1121" s="17">
        <v>0.158362893828082</v>
      </c>
      <c r="AA1121" s="17">
        <v>0.11580500081695</v>
      </c>
      <c r="AB1121" s="17">
        <v>6.6378211876450294E-2</v>
      </c>
      <c r="AC1121" s="17">
        <v>0.21541528189143599</v>
      </c>
      <c r="AD1121" s="17">
        <v>0</v>
      </c>
      <c r="AE1121" s="17"/>
      <c r="AF1121" s="17" t="s">
        <v>63</v>
      </c>
      <c r="AG1121" s="17"/>
      <c r="AH1121" s="17">
        <v>9.03488560538626E-2</v>
      </c>
      <c r="AI1121" s="17"/>
      <c r="AJ1121" s="17">
        <v>0.18028430715514299</v>
      </c>
      <c r="AK1121" s="17">
        <v>5.5431140981771099E-2</v>
      </c>
      <c r="AL1121" s="17">
        <v>0.11170965278776</v>
      </c>
      <c r="AM1121" s="17">
        <v>9.0295385025347702E-2</v>
      </c>
      <c r="AN1121" s="17">
        <v>9.2911785339874306E-2</v>
      </c>
      <c r="AO1121" s="17">
        <v>0.104439203759618</v>
      </c>
      <c r="AP1121" s="17">
        <v>7.11469377068462E-2</v>
      </c>
      <c r="AQ1121" s="17">
        <v>0</v>
      </c>
    </row>
    <row r="1122" spans="2:43" x14ac:dyDescent="0.35">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row>
    <row r="1123" spans="2:43" x14ac:dyDescent="0.35">
      <c r="B1123" s="6" t="s">
        <v>450</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row>
    <row r="1124" spans="2:43" x14ac:dyDescent="0.35">
      <c r="B1124" s="24" t="s">
        <v>350</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row>
    <row r="1125" spans="2:43" x14ac:dyDescent="0.35">
      <c r="B1125" t="s">
        <v>449</v>
      </c>
      <c r="C1125" s="17">
        <v>0.748654976567384</v>
      </c>
      <c r="D1125" s="17">
        <v>0.78850369837093703</v>
      </c>
      <c r="E1125" s="17">
        <v>0.71595039535307003</v>
      </c>
      <c r="F1125" s="17"/>
      <c r="G1125" s="17">
        <v>0.54795102595393197</v>
      </c>
      <c r="H1125" s="17">
        <v>0.816567288688822</v>
      </c>
      <c r="I1125" s="17">
        <v>0.720700199456909</v>
      </c>
      <c r="J1125" s="17">
        <v>0.74430883137912895</v>
      </c>
      <c r="K1125" s="17">
        <v>0.79045399340466405</v>
      </c>
      <c r="L1125" s="17">
        <v>0.78474570053145398</v>
      </c>
      <c r="M1125" s="17"/>
      <c r="N1125" s="17">
        <v>0.80648442161218503</v>
      </c>
      <c r="O1125" s="17">
        <v>0.77701132028503095</v>
      </c>
      <c r="P1125" s="17">
        <v>0.81578531043192304</v>
      </c>
      <c r="Q1125" s="17">
        <v>0.74891958103504497</v>
      </c>
      <c r="R1125" s="17">
        <v>0.59919547726244604</v>
      </c>
      <c r="S1125" s="17"/>
      <c r="T1125" s="17">
        <v>0.79834024855903396</v>
      </c>
      <c r="U1125" s="17">
        <v>0.68719429771664398</v>
      </c>
      <c r="V1125" s="17">
        <v>0.77721041520196599</v>
      </c>
      <c r="W1125" s="17">
        <v>0.79009109148273104</v>
      </c>
      <c r="X1125" s="17"/>
      <c r="Y1125" s="17">
        <v>0.68837347501316404</v>
      </c>
      <c r="Z1125" s="17">
        <v>0.73773002651386999</v>
      </c>
      <c r="AA1125" s="17">
        <v>0.83743817913208796</v>
      </c>
      <c r="AB1125" s="17">
        <v>0.76720497861633596</v>
      </c>
      <c r="AC1125" s="17">
        <v>0.64424622342127802</v>
      </c>
      <c r="AD1125" s="17">
        <v>1</v>
      </c>
      <c r="AE1125" s="17"/>
      <c r="AF1125" s="17" t="s">
        <v>63</v>
      </c>
      <c r="AG1125" s="17"/>
      <c r="AH1125" s="17">
        <v>0.74154831656843201</v>
      </c>
      <c r="AI1125" s="17"/>
      <c r="AJ1125" s="17">
        <v>0.77883768686226895</v>
      </c>
      <c r="AK1125" s="17">
        <v>0.87199373545066905</v>
      </c>
      <c r="AL1125" s="17">
        <v>0.85170954753865602</v>
      </c>
      <c r="AM1125" s="17">
        <v>0.62016722481283604</v>
      </c>
      <c r="AN1125" s="17">
        <v>0.49102576215473398</v>
      </c>
      <c r="AO1125" s="17">
        <v>0.74052876924480704</v>
      </c>
      <c r="AP1125" s="17">
        <v>0.818442457823504</v>
      </c>
      <c r="AQ1125" s="17">
        <v>0.53580887788373499</v>
      </c>
    </row>
    <row r="1126" spans="2:43" x14ac:dyDescent="0.35">
      <c r="B1126" t="s">
        <v>433</v>
      </c>
      <c r="C1126" s="17">
        <v>0.187514971925026</v>
      </c>
      <c r="D1126" s="17">
        <v>0.151886729301346</v>
      </c>
      <c r="E1126" s="17">
        <v>0.21675572800633</v>
      </c>
      <c r="F1126" s="17"/>
      <c r="G1126" s="17">
        <v>0.45204897404606798</v>
      </c>
      <c r="H1126" s="17">
        <v>0.11128970479141</v>
      </c>
      <c r="I1126" s="17">
        <v>0.23758456886061</v>
      </c>
      <c r="J1126" s="17">
        <v>0.154702492360898</v>
      </c>
      <c r="K1126" s="17">
        <v>9.1601980972094002E-2</v>
      </c>
      <c r="L1126" s="17">
        <v>0.17160597914404799</v>
      </c>
      <c r="M1126" s="17"/>
      <c r="N1126" s="17">
        <v>0</v>
      </c>
      <c r="O1126" s="17">
        <v>0.159450030446778</v>
      </c>
      <c r="P1126" s="17">
        <v>0.123021874837605</v>
      </c>
      <c r="Q1126" s="17">
        <v>0.233343818074566</v>
      </c>
      <c r="R1126" s="17">
        <v>0.26842924131089402</v>
      </c>
      <c r="S1126" s="17"/>
      <c r="T1126" s="17">
        <v>0.11644175647462</v>
      </c>
      <c r="U1126" s="17">
        <v>0.20890901445351601</v>
      </c>
      <c r="V1126" s="17">
        <v>0.19708848576891499</v>
      </c>
      <c r="W1126" s="17">
        <v>0.179670730159457</v>
      </c>
      <c r="X1126" s="17"/>
      <c r="Y1126" s="17">
        <v>0.20264951854375701</v>
      </c>
      <c r="Z1126" s="17">
        <v>0.26226997348613001</v>
      </c>
      <c r="AA1126" s="17">
        <v>0.120495941445461</v>
      </c>
      <c r="AB1126" s="17">
        <v>0.17446968465704599</v>
      </c>
      <c r="AC1126" s="17">
        <v>0.30949719604491199</v>
      </c>
      <c r="AD1126" s="17">
        <v>0</v>
      </c>
      <c r="AE1126" s="17"/>
      <c r="AF1126" s="17" t="s">
        <v>63</v>
      </c>
      <c r="AG1126" s="17"/>
      <c r="AH1126" s="17">
        <v>0.19594591588753901</v>
      </c>
      <c r="AI1126" s="17"/>
      <c r="AJ1126" s="17">
        <v>0.22116231313773099</v>
      </c>
      <c r="AK1126" s="17">
        <v>8.2326898678309696E-2</v>
      </c>
      <c r="AL1126" s="17">
        <v>9.2763777337087405E-2</v>
      </c>
      <c r="AM1126" s="17">
        <v>0.26534937632449002</v>
      </c>
      <c r="AN1126" s="17">
        <v>0.291664092009562</v>
      </c>
      <c r="AO1126" s="17">
        <v>0.17417486109331201</v>
      </c>
      <c r="AP1126" s="17">
        <v>0.181557542176496</v>
      </c>
      <c r="AQ1126" s="17">
        <v>0.324330191143679</v>
      </c>
    </row>
    <row r="1127" spans="2:43" x14ac:dyDescent="0.35">
      <c r="B1127" t="s">
        <v>92</v>
      </c>
      <c r="C1127" s="17">
        <v>6.3830051507589303E-2</v>
      </c>
      <c r="D1127" s="17">
        <v>5.9609572327716499E-2</v>
      </c>
      <c r="E1127" s="17">
        <v>6.7293876640599298E-2</v>
      </c>
      <c r="F1127" s="17"/>
      <c r="G1127" s="17">
        <v>0</v>
      </c>
      <c r="H1127" s="17">
        <v>7.2143006519768696E-2</v>
      </c>
      <c r="I1127" s="17">
        <v>4.1715231682481597E-2</v>
      </c>
      <c r="J1127" s="17">
        <v>0.100988676259973</v>
      </c>
      <c r="K1127" s="17">
        <v>0.11794402562324199</v>
      </c>
      <c r="L1127" s="17">
        <v>4.3648320324497697E-2</v>
      </c>
      <c r="M1127" s="17"/>
      <c r="N1127" s="17">
        <v>0.193515578387816</v>
      </c>
      <c r="O1127" s="17">
        <v>6.3538649268191194E-2</v>
      </c>
      <c r="P1127" s="17">
        <v>6.1192814730471799E-2</v>
      </c>
      <c r="Q1127" s="17">
        <v>1.7736600890389202E-2</v>
      </c>
      <c r="R1127" s="17">
        <v>0.13237528142666</v>
      </c>
      <c r="S1127" s="17"/>
      <c r="T1127" s="17">
        <v>8.5217994966345495E-2</v>
      </c>
      <c r="U1127" s="17">
        <v>0.10389668782984</v>
      </c>
      <c r="V1127" s="17">
        <v>2.5701099029119399E-2</v>
      </c>
      <c r="W1127" s="17">
        <v>3.0238178357812898E-2</v>
      </c>
      <c r="X1127" s="17"/>
      <c r="Y1127" s="17">
        <v>0.10897700644307801</v>
      </c>
      <c r="Z1127" s="17">
        <v>0</v>
      </c>
      <c r="AA1127" s="17">
        <v>4.2065879422451102E-2</v>
      </c>
      <c r="AB1127" s="17">
        <v>5.8325336726617598E-2</v>
      </c>
      <c r="AC1127" s="17">
        <v>4.6256580533809703E-2</v>
      </c>
      <c r="AD1127" s="17">
        <v>0</v>
      </c>
      <c r="AE1127" s="17"/>
      <c r="AF1127" s="17" t="s">
        <v>63</v>
      </c>
      <c r="AG1127" s="17"/>
      <c r="AH1127" s="17">
        <v>6.2505767544028798E-2</v>
      </c>
      <c r="AI1127" s="17"/>
      <c r="AJ1127" s="17">
        <v>0</v>
      </c>
      <c r="AK1127" s="17">
        <v>4.5679365871021602E-2</v>
      </c>
      <c r="AL1127" s="17">
        <v>5.5526675124256797E-2</v>
      </c>
      <c r="AM1127" s="17">
        <v>0.114483398862674</v>
      </c>
      <c r="AN1127" s="17">
        <v>0.21731014583570399</v>
      </c>
      <c r="AO1127" s="17">
        <v>8.5296369661881005E-2</v>
      </c>
      <c r="AP1127" s="17">
        <v>0</v>
      </c>
      <c r="AQ1127" s="17">
        <v>0.13986093097258601</v>
      </c>
    </row>
    <row r="1128" spans="2:43" x14ac:dyDescent="0.35">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row>
    <row r="1129" spans="2:43" x14ac:dyDescent="0.35">
      <c r="B1129" s="6" t="s">
        <v>452</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row>
    <row r="1130" spans="2:43" x14ac:dyDescent="0.35">
      <c r="B1130" s="24" t="s">
        <v>350</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row>
    <row r="1131" spans="2:43" x14ac:dyDescent="0.35">
      <c r="B1131" t="s">
        <v>451</v>
      </c>
      <c r="C1131" s="17">
        <v>0.82502984083915298</v>
      </c>
      <c r="D1131" s="17">
        <v>0.86159611471076603</v>
      </c>
      <c r="E1131" s="17">
        <v>0.78591552430100498</v>
      </c>
      <c r="F1131" s="17"/>
      <c r="G1131" s="17">
        <v>0.95462933529953897</v>
      </c>
      <c r="H1131" s="17">
        <v>0.84114470057969704</v>
      </c>
      <c r="I1131" s="17">
        <v>0.89082939800392102</v>
      </c>
      <c r="J1131" s="17">
        <v>0.82161158910864995</v>
      </c>
      <c r="K1131" s="17">
        <v>0.69885392270230096</v>
      </c>
      <c r="L1131" s="17">
        <v>0.78505276957638503</v>
      </c>
      <c r="M1131" s="17"/>
      <c r="N1131" s="17">
        <v>0.580149326620092</v>
      </c>
      <c r="O1131" s="17">
        <v>0.80492194461685196</v>
      </c>
      <c r="P1131" s="17">
        <v>0.88019745120154402</v>
      </c>
      <c r="Q1131" s="17">
        <v>0.86174171319622395</v>
      </c>
      <c r="R1131" s="17">
        <v>0.81106185143562204</v>
      </c>
      <c r="S1131" s="17"/>
      <c r="T1131" s="17">
        <v>0.72769115026294695</v>
      </c>
      <c r="U1131" s="17">
        <v>0.78518526858112803</v>
      </c>
      <c r="V1131" s="17">
        <v>0.87130368098150801</v>
      </c>
      <c r="W1131" s="17">
        <v>0.88869880856478001</v>
      </c>
      <c r="X1131" s="17"/>
      <c r="Y1131" s="17">
        <v>0.84613139853455099</v>
      </c>
      <c r="Z1131" s="17">
        <v>0.81563506424302901</v>
      </c>
      <c r="AA1131" s="17">
        <v>0.81158887430612503</v>
      </c>
      <c r="AB1131" s="17">
        <v>0.78761619399613503</v>
      </c>
      <c r="AC1131" s="17">
        <v>0.76964617046656403</v>
      </c>
      <c r="AD1131" s="17">
        <v>0.81807205301303398</v>
      </c>
      <c r="AE1131" s="17"/>
      <c r="AF1131" s="17" t="s">
        <v>63</v>
      </c>
      <c r="AG1131" s="17"/>
      <c r="AH1131" s="17">
        <v>0.83863270517946997</v>
      </c>
      <c r="AI1131" s="17"/>
      <c r="AJ1131" s="17">
        <v>0.83500440416756205</v>
      </c>
      <c r="AK1131" s="17">
        <v>0.79811870983630495</v>
      </c>
      <c r="AL1131" s="17">
        <v>0.78062350149335802</v>
      </c>
      <c r="AM1131" s="17">
        <v>0.88788264834789699</v>
      </c>
      <c r="AN1131" s="17">
        <v>0.51356928737924301</v>
      </c>
      <c r="AO1131" s="17">
        <v>0.73634103045212795</v>
      </c>
      <c r="AP1131" s="17">
        <v>0.91679847600160802</v>
      </c>
      <c r="AQ1131" s="17">
        <v>1</v>
      </c>
    </row>
    <row r="1132" spans="2:43" x14ac:dyDescent="0.35">
      <c r="B1132" t="s">
        <v>433</v>
      </c>
      <c r="C1132" s="17">
        <v>0.10684806765171501</v>
      </c>
      <c r="D1132" s="17">
        <v>7.0540507173805306E-2</v>
      </c>
      <c r="E1132" s="17">
        <v>0.145191549995771</v>
      </c>
      <c r="F1132" s="17"/>
      <c r="G1132" s="17">
        <v>4.5370664700461402E-2</v>
      </c>
      <c r="H1132" s="17">
        <v>0.13165081549986499</v>
      </c>
      <c r="I1132" s="17">
        <v>6.87999811670508E-2</v>
      </c>
      <c r="J1132" s="17">
        <v>0.10099929617945901</v>
      </c>
      <c r="K1132" s="17">
        <v>0.1721225964941</v>
      </c>
      <c r="L1132" s="17">
        <v>0.103751573744974</v>
      </c>
      <c r="M1132" s="17"/>
      <c r="N1132" s="17">
        <v>0.22749115598931999</v>
      </c>
      <c r="O1132" s="17">
        <v>0.11808610773697401</v>
      </c>
      <c r="P1132" s="17">
        <v>9.2417259930953399E-2</v>
      </c>
      <c r="Q1132" s="17">
        <v>0.10016358108896101</v>
      </c>
      <c r="R1132" s="17">
        <v>8.0286692275012797E-2</v>
      </c>
      <c r="S1132" s="17"/>
      <c r="T1132" s="17">
        <v>0.16480104891986699</v>
      </c>
      <c r="U1132" s="17">
        <v>0.13818240327946099</v>
      </c>
      <c r="V1132" s="17">
        <v>7.4896370419170397E-2</v>
      </c>
      <c r="W1132" s="17">
        <v>4.7941976581066199E-2</v>
      </c>
      <c r="X1132" s="17"/>
      <c r="Y1132" s="17">
        <v>0.111849993675112</v>
      </c>
      <c r="Z1132" s="17">
        <v>9.3796495171337105E-2</v>
      </c>
      <c r="AA1132" s="17">
        <v>8.2830083099922694E-2</v>
      </c>
      <c r="AB1132" s="17">
        <v>0.212383806003865</v>
      </c>
      <c r="AC1132" s="17">
        <v>6.8759674489768594E-2</v>
      </c>
      <c r="AD1132" s="17">
        <v>0.18192794698696599</v>
      </c>
      <c r="AE1132" s="17"/>
      <c r="AF1132" s="17" t="s">
        <v>63</v>
      </c>
      <c r="AG1132" s="17"/>
      <c r="AH1132" s="17">
        <v>0.104015652032762</v>
      </c>
      <c r="AI1132" s="17"/>
      <c r="AJ1132" s="17">
        <v>8.7435300690322307E-2</v>
      </c>
      <c r="AK1132" s="17">
        <v>0.139432211637387</v>
      </c>
      <c r="AL1132" s="17">
        <v>5.8735426849948799E-2</v>
      </c>
      <c r="AM1132" s="17">
        <v>8.2489740993559393E-2</v>
      </c>
      <c r="AN1132" s="17">
        <v>0.48643071262075699</v>
      </c>
      <c r="AO1132" s="17">
        <v>0.17685341435524901</v>
      </c>
      <c r="AP1132" s="17">
        <v>8.3201523998391896E-2</v>
      </c>
      <c r="AQ1132" s="17">
        <v>0</v>
      </c>
    </row>
    <row r="1133" spans="2:43" x14ac:dyDescent="0.35">
      <c r="B1133" t="s">
        <v>92</v>
      </c>
      <c r="C1133" s="17">
        <v>6.8122091509132301E-2</v>
      </c>
      <c r="D1133" s="17">
        <v>6.7863378115428696E-2</v>
      </c>
      <c r="E1133" s="17">
        <v>6.8892925703223598E-2</v>
      </c>
      <c r="F1133" s="17"/>
      <c r="G1133" s="17">
        <v>0</v>
      </c>
      <c r="H1133" s="17">
        <v>2.7204483920438199E-2</v>
      </c>
      <c r="I1133" s="17">
        <v>4.0370620829028502E-2</v>
      </c>
      <c r="J1133" s="17">
        <v>7.7389114711890999E-2</v>
      </c>
      <c r="K1133" s="17">
        <v>0.12902348080359999</v>
      </c>
      <c r="L1133" s="17">
        <v>0.11119565667864199</v>
      </c>
      <c r="M1133" s="17"/>
      <c r="N1133" s="17">
        <v>0.19235951739058799</v>
      </c>
      <c r="O1133" s="17">
        <v>7.6991947646173897E-2</v>
      </c>
      <c r="P1133" s="17">
        <v>2.73852888675023E-2</v>
      </c>
      <c r="Q1133" s="17">
        <v>3.8094705714814797E-2</v>
      </c>
      <c r="R1133" s="17">
        <v>0.108651456289365</v>
      </c>
      <c r="S1133" s="17"/>
      <c r="T1133" s="17">
        <v>0.107507800817186</v>
      </c>
      <c r="U1133" s="17">
        <v>7.6632328139411607E-2</v>
      </c>
      <c r="V1133" s="17">
        <v>5.3799948599321898E-2</v>
      </c>
      <c r="W1133" s="17">
        <v>6.3359214854153398E-2</v>
      </c>
      <c r="X1133" s="17"/>
      <c r="Y1133" s="17">
        <v>4.2018607790336601E-2</v>
      </c>
      <c r="Z1133" s="17">
        <v>9.0568440585634194E-2</v>
      </c>
      <c r="AA1133" s="17">
        <v>0.105581042593952</v>
      </c>
      <c r="AB1133" s="17">
        <v>0</v>
      </c>
      <c r="AC1133" s="17">
        <v>0.161594155043667</v>
      </c>
      <c r="AD1133" s="17">
        <v>0</v>
      </c>
      <c r="AE1133" s="17"/>
      <c r="AF1133" s="17" t="s">
        <v>63</v>
      </c>
      <c r="AG1133" s="17"/>
      <c r="AH1133" s="17">
        <v>5.7351642787768199E-2</v>
      </c>
      <c r="AI1133" s="17"/>
      <c r="AJ1133" s="17">
        <v>7.7560295142116195E-2</v>
      </c>
      <c r="AK1133" s="17">
        <v>6.2449078526308099E-2</v>
      </c>
      <c r="AL1133" s="17">
        <v>0.160641071656693</v>
      </c>
      <c r="AM1133" s="17">
        <v>2.9627610658543101E-2</v>
      </c>
      <c r="AN1133" s="17">
        <v>0</v>
      </c>
      <c r="AO1133" s="17">
        <v>8.6805555192622605E-2</v>
      </c>
      <c r="AP1133" s="17">
        <v>0</v>
      </c>
      <c r="AQ1133" s="17">
        <v>0</v>
      </c>
    </row>
    <row r="1134" spans="2:43" x14ac:dyDescent="0.3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row>
    <row r="1135" spans="2:43" x14ac:dyDescent="0.35">
      <c r="B1135" s="6" t="s">
        <v>463</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row>
    <row r="1136" spans="2:43" x14ac:dyDescent="0.35">
      <c r="B1136" s="24" t="s">
        <v>65</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row>
    <row r="1137" spans="2:43" x14ac:dyDescent="0.35">
      <c r="B1137" t="s">
        <v>453</v>
      </c>
      <c r="C1137" s="17">
        <v>0.61732446794513496</v>
      </c>
      <c r="D1137" s="17">
        <v>0.58207232650417495</v>
      </c>
      <c r="E1137" s="17">
        <v>0.65547794005624904</v>
      </c>
      <c r="F1137" s="17"/>
      <c r="G1137" s="17">
        <v>0.71842310667061904</v>
      </c>
      <c r="H1137" s="17">
        <v>0.77039570659660594</v>
      </c>
      <c r="I1137" s="17">
        <v>0.77050587802332404</v>
      </c>
      <c r="J1137" s="17">
        <v>0.66984317792780201</v>
      </c>
      <c r="K1137" s="17">
        <v>0.561527171085069</v>
      </c>
      <c r="L1137" s="17">
        <v>0.37704336632681001</v>
      </c>
      <c r="M1137" s="17"/>
      <c r="N1137" s="17">
        <v>0.52533931835799696</v>
      </c>
      <c r="O1137" s="17">
        <v>0.64890473748927002</v>
      </c>
      <c r="P1137" s="17">
        <v>0.61230722041766905</v>
      </c>
      <c r="Q1137" s="17">
        <v>0.63775484669181604</v>
      </c>
      <c r="R1137" s="17">
        <v>0.53427353505478303</v>
      </c>
      <c r="S1137" s="17"/>
      <c r="T1137" s="17">
        <v>0.49073923575442702</v>
      </c>
      <c r="U1137" s="17">
        <v>0.60058712593388297</v>
      </c>
      <c r="V1137" s="17">
        <v>0.68826452570802998</v>
      </c>
      <c r="W1137" s="17">
        <v>0.75722620606393898</v>
      </c>
      <c r="X1137" s="17"/>
      <c r="Y1137" s="17">
        <v>0.74776279084131403</v>
      </c>
      <c r="Z1137" s="17">
        <v>0.548714317625703</v>
      </c>
      <c r="AA1137" s="17">
        <v>0.40766259218549</v>
      </c>
      <c r="AB1137" s="17">
        <v>0.64851973978272703</v>
      </c>
      <c r="AC1137" s="17">
        <v>0.69151706428377202</v>
      </c>
      <c r="AD1137" s="17">
        <v>0.50130685180109102</v>
      </c>
      <c r="AE1137" s="17"/>
      <c r="AF1137" s="17" t="s">
        <v>63</v>
      </c>
      <c r="AG1137" s="17"/>
      <c r="AH1137" s="17">
        <v>0.62976871082380204</v>
      </c>
      <c r="AI1137" s="17"/>
      <c r="AJ1137" s="17">
        <v>0.59866799599861897</v>
      </c>
      <c r="AK1137" s="17">
        <v>0.598305046998034</v>
      </c>
      <c r="AL1137" s="17">
        <v>0.59490455099985196</v>
      </c>
      <c r="AM1137" s="17">
        <v>0.61722746491388103</v>
      </c>
      <c r="AN1137" s="17">
        <v>0.74189996393407398</v>
      </c>
      <c r="AO1137" s="17">
        <v>0.71781558308890003</v>
      </c>
      <c r="AP1137" s="17">
        <v>0.58513950694755201</v>
      </c>
      <c r="AQ1137" s="17">
        <v>0.64364551319319696</v>
      </c>
    </row>
    <row r="1138" spans="2:43" x14ac:dyDescent="0.35">
      <c r="B1138" t="s">
        <v>454</v>
      </c>
      <c r="C1138" s="17">
        <v>0.46274561206695303</v>
      </c>
      <c r="D1138" s="17">
        <v>0.49661023933701498</v>
      </c>
      <c r="E1138" s="17">
        <v>0.42938761919457702</v>
      </c>
      <c r="F1138" s="17"/>
      <c r="G1138" s="17">
        <v>0.38963977956272999</v>
      </c>
      <c r="H1138" s="17">
        <v>0.351736310995302</v>
      </c>
      <c r="I1138" s="17">
        <v>0.31785899003315399</v>
      </c>
      <c r="J1138" s="17">
        <v>0.45303777874610002</v>
      </c>
      <c r="K1138" s="17">
        <v>0.56784476617875801</v>
      </c>
      <c r="L1138" s="17">
        <v>0.60292713833015199</v>
      </c>
      <c r="M1138" s="17"/>
      <c r="N1138" s="17">
        <v>0.45745239034775798</v>
      </c>
      <c r="O1138" s="17">
        <v>0.45743617105142598</v>
      </c>
      <c r="P1138" s="17">
        <v>0.45420142253141299</v>
      </c>
      <c r="Q1138" s="17">
        <v>0.44876817667657598</v>
      </c>
      <c r="R1138" s="17">
        <v>0.50829571390096895</v>
      </c>
      <c r="S1138" s="17"/>
      <c r="T1138" s="17">
        <v>0.34648100625872702</v>
      </c>
      <c r="U1138" s="17">
        <v>0.50865797237967603</v>
      </c>
      <c r="V1138" s="17">
        <v>0.45418122435905101</v>
      </c>
      <c r="W1138" s="17">
        <v>0.55295671431739402</v>
      </c>
      <c r="X1138" s="17"/>
      <c r="Y1138" s="17">
        <v>0.45108570503391998</v>
      </c>
      <c r="Z1138" s="17">
        <v>0.44225327551927002</v>
      </c>
      <c r="AA1138" s="17">
        <v>0.56645132427178002</v>
      </c>
      <c r="AB1138" s="17">
        <v>0.36624884740096098</v>
      </c>
      <c r="AC1138" s="17">
        <v>0.332205383980688</v>
      </c>
      <c r="AD1138" s="17">
        <v>0.27747697490087397</v>
      </c>
      <c r="AE1138" s="17"/>
      <c r="AF1138" s="17" t="s">
        <v>63</v>
      </c>
      <c r="AG1138" s="17"/>
      <c r="AH1138" s="17">
        <v>0.46523628350344198</v>
      </c>
      <c r="AI1138" s="17"/>
      <c r="AJ1138" s="17">
        <v>0.41843245223847497</v>
      </c>
      <c r="AK1138" s="17">
        <v>0.48712223033851598</v>
      </c>
      <c r="AL1138" s="17">
        <v>0.47356749623323802</v>
      </c>
      <c r="AM1138" s="17">
        <v>0.42620704505875301</v>
      </c>
      <c r="AN1138" s="17">
        <v>0.47813192625967998</v>
      </c>
      <c r="AO1138" s="17">
        <v>0.45576369531044097</v>
      </c>
      <c r="AP1138" s="17">
        <v>0.595361033126941</v>
      </c>
      <c r="AQ1138" s="17">
        <v>0.43519880147119899</v>
      </c>
    </row>
    <row r="1139" spans="2:43" x14ac:dyDescent="0.35">
      <c r="B1139" t="s">
        <v>455</v>
      </c>
      <c r="C1139" s="17">
        <v>0.40066804225883501</v>
      </c>
      <c r="D1139" s="17">
        <v>0.42218002980262098</v>
      </c>
      <c r="E1139" s="17">
        <v>0.38095061014494902</v>
      </c>
      <c r="F1139" s="17"/>
      <c r="G1139" s="17">
        <v>0.63789505228392196</v>
      </c>
      <c r="H1139" s="17">
        <v>0.56408202819652897</v>
      </c>
      <c r="I1139" s="17">
        <v>0.55072088859724899</v>
      </c>
      <c r="J1139" s="17">
        <v>0.41689525454003201</v>
      </c>
      <c r="K1139" s="17">
        <v>0.32374541861629302</v>
      </c>
      <c r="L1139" s="17">
        <v>0.13671115525695801</v>
      </c>
      <c r="M1139" s="17"/>
      <c r="N1139" s="17">
        <v>0.35638480674484302</v>
      </c>
      <c r="O1139" s="17">
        <v>0.46778936262994403</v>
      </c>
      <c r="P1139" s="17">
        <v>0.31649249100223198</v>
      </c>
      <c r="Q1139" s="17">
        <v>0.39637616215899701</v>
      </c>
      <c r="R1139" s="17">
        <v>0.337320700277358</v>
      </c>
      <c r="S1139" s="17"/>
      <c r="T1139" s="17">
        <v>0.341658767941805</v>
      </c>
      <c r="U1139" s="17">
        <v>0.34670972574790798</v>
      </c>
      <c r="V1139" s="17">
        <v>0.48075109020958501</v>
      </c>
      <c r="W1139" s="17">
        <v>0.515677164106362</v>
      </c>
      <c r="X1139" s="17"/>
      <c r="Y1139" s="17">
        <v>0.55769591845239797</v>
      </c>
      <c r="Z1139" s="17">
        <v>0.34449407597241</v>
      </c>
      <c r="AA1139" s="17">
        <v>0.169936681005598</v>
      </c>
      <c r="AB1139" s="17">
        <v>0.364170154838942</v>
      </c>
      <c r="AC1139" s="17">
        <v>0.43031011959832699</v>
      </c>
      <c r="AD1139" s="17">
        <v>0.23982924894792801</v>
      </c>
      <c r="AE1139" s="17"/>
      <c r="AF1139" s="17" t="s">
        <v>63</v>
      </c>
      <c r="AG1139" s="17"/>
      <c r="AH1139" s="17">
        <v>0.40798967014146997</v>
      </c>
      <c r="AI1139" s="17"/>
      <c r="AJ1139" s="17">
        <v>0.39633740769063303</v>
      </c>
      <c r="AK1139" s="17">
        <v>0.42793408619609302</v>
      </c>
      <c r="AL1139" s="17">
        <v>0.38270333628230102</v>
      </c>
      <c r="AM1139" s="17">
        <v>0.44857321714311299</v>
      </c>
      <c r="AN1139" s="17">
        <v>0.45500015629763702</v>
      </c>
      <c r="AO1139" s="17">
        <v>0.41738355864537602</v>
      </c>
      <c r="AP1139" s="17">
        <v>0.360958835465923</v>
      </c>
      <c r="AQ1139" s="17">
        <v>0.208095263079937</v>
      </c>
    </row>
    <row r="1140" spans="2:43" x14ac:dyDescent="0.35">
      <c r="B1140" t="s">
        <v>456</v>
      </c>
      <c r="C1140" s="17">
        <v>0.17323240153297401</v>
      </c>
      <c r="D1140" s="17">
        <v>0.167819606056929</v>
      </c>
      <c r="E1140" s="17">
        <v>0.179450429968527</v>
      </c>
      <c r="F1140" s="17"/>
      <c r="G1140" s="17">
        <v>5.6187637180661498E-2</v>
      </c>
      <c r="H1140" s="17">
        <v>7.0884309482115507E-2</v>
      </c>
      <c r="I1140" s="17">
        <v>0.114442809357297</v>
      </c>
      <c r="J1140" s="17">
        <v>0.14145755238572599</v>
      </c>
      <c r="K1140" s="17">
        <v>0.22343341488325599</v>
      </c>
      <c r="L1140" s="17">
        <v>0.316757888601228</v>
      </c>
      <c r="M1140" s="17"/>
      <c r="N1140" s="17">
        <v>0.12942525146459199</v>
      </c>
      <c r="O1140" s="17">
        <v>0.11690200766504499</v>
      </c>
      <c r="P1140" s="17">
        <v>0.18116196878571</v>
      </c>
      <c r="Q1140" s="17">
        <v>0.22543482534350001</v>
      </c>
      <c r="R1140" s="17">
        <v>0.20438151384766801</v>
      </c>
      <c r="S1140" s="17"/>
      <c r="T1140" s="17">
        <v>0.128270507909237</v>
      </c>
      <c r="U1140" s="17">
        <v>0.137150071047592</v>
      </c>
      <c r="V1140" s="17">
        <v>0.16937529702078699</v>
      </c>
      <c r="W1140" s="17">
        <v>0.28433806877427698</v>
      </c>
      <c r="X1140" s="17"/>
      <c r="Y1140" s="17">
        <v>0.141409901391574</v>
      </c>
      <c r="Z1140" s="17">
        <v>0.19977907250375401</v>
      </c>
      <c r="AA1140" s="17">
        <v>0.27010788004500802</v>
      </c>
      <c r="AB1140" s="17">
        <v>5.5818768408318599E-2</v>
      </c>
      <c r="AC1140" s="17">
        <v>7.1190093379402797E-2</v>
      </c>
      <c r="AD1140" s="17">
        <v>0.195576857661346</v>
      </c>
      <c r="AE1140" s="17"/>
      <c r="AF1140" s="17" t="s">
        <v>63</v>
      </c>
      <c r="AG1140" s="17"/>
      <c r="AH1140" s="17">
        <v>0.16758502495518901</v>
      </c>
      <c r="AI1140" s="17"/>
      <c r="AJ1140" s="17">
        <v>0.17261807316192301</v>
      </c>
      <c r="AK1140" s="17">
        <v>0.16480592810513101</v>
      </c>
      <c r="AL1140" s="17">
        <v>0.18914644026994001</v>
      </c>
      <c r="AM1140" s="17">
        <v>0.20204378105255899</v>
      </c>
      <c r="AN1140" s="17">
        <v>9.0376602005534504E-2</v>
      </c>
      <c r="AO1140" s="17">
        <v>0.12526904334360101</v>
      </c>
      <c r="AP1140" s="17">
        <v>0.169371695847614</v>
      </c>
      <c r="AQ1140" s="17">
        <v>0.21059906813356499</v>
      </c>
    </row>
    <row r="1141" spans="2:43" x14ac:dyDescent="0.35">
      <c r="B1141" t="s">
        <v>457</v>
      </c>
      <c r="C1141" s="17">
        <v>0.14874159911620899</v>
      </c>
      <c r="D1141" s="17">
        <v>0.116429304956416</v>
      </c>
      <c r="E1141" s="17">
        <v>0.18180045296990499</v>
      </c>
      <c r="F1141" s="17"/>
      <c r="G1141" s="17">
        <v>0.18211125188712901</v>
      </c>
      <c r="H1141" s="17">
        <v>0.15660376172757801</v>
      </c>
      <c r="I1141" s="17">
        <v>0.174114482584692</v>
      </c>
      <c r="J1141" s="17">
        <v>0.159778833168183</v>
      </c>
      <c r="K1141" s="17">
        <v>0.100837886614134</v>
      </c>
      <c r="L1141" s="17">
        <v>0.13531814123375999</v>
      </c>
      <c r="M1141" s="17"/>
      <c r="N1141" s="17">
        <v>4.0569397261044499E-2</v>
      </c>
      <c r="O1141" s="17">
        <v>0.134400149664514</v>
      </c>
      <c r="P1141" s="17">
        <v>0.12537408575973599</v>
      </c>
      <c r="Q1141" s="17">
        <v>0.189174733863469</v>
      </c>
      <c r="R1141" s="17">
        <v>0.14837166339555499</v>
      </c>
      <c r="S1141" s="17"/>
      <c r="T1141" s="17">
        <v>0.109599001761847</v>
      </c>
      <c r="U1141" s="17">
        <v>0.110126463005635</v>
      </c>
      <c r="V1141" s="17">
        <v>0.184289275523952</v>
      </c>
      <c r="W1141" s="17">
        <v>0.19023993222018201</v>
      </c>
      <c r="X1141" s="17"/>
      <c r="Y1141" s="17">
        <v>0.17752986567634199</v>
      </c>
      <c r="Z1141" s="17">
        <v>0.123011698005071</v>
      </c>
      <c r="AA1141" s="17">
        <v>0.13786007425747701</v>
      </c>
      <c r="AB1141" s="17">
        <v>9.5266122470116593E-2</v>
      </c>
      <c r="AC1141" s="17">
        <v>0.12456632285259001</v>
      </c>
      <c r="AD1141" s="17">
        <v>3.5468211852815998E-2</v>
      </c>
      <c r="AE1141" s="17"/>
      <c r="AF1141" s="17" t="s">
        <v>63</v>
      </c>
      <c r="AG1141" s="17"/>
      <c r="AH1141" s="17">
        <v>0.153455988023909</v>
      </c>
      <c r="AI1141" s="17"/>
      <c r="AJ1141" s="17">
        <v>0.178017900394805</v>
      </c>
      <c r="AK1141" s="17">
        <v>0.15037698293023</v>
      </c>
      <c r="AL1141" s="17">
        <v>0.155869447509562</v>
      </c>
      <c r="AM1141" s="17">
        <v>0.105732488999672</v>
      </c>
      <c r="AN1141" s="17">
        <v>0.187796424457885</v>
      </c>
      <c r="AO1141" s="17">
        <v>0.14948372795027101</v>
      </c>
      <c r="AP1141" s="17">
        <v>0.123269635555288</v>
      </c>
      <c r="AQ1141" s="17">
        <v>0.14488294305277299</v>
      </c>
    </row>
    <row r="1142" spans="2:43" x14ac:dyDescent="0.35">
      <c r="B1142" t="s">
        <v>458</v>
      </c>
      <c r="C1142" s="17">
        <v>0.11152912562902501</v>
      </c>
      <c r="D1142" s="17">
        <v>0.103108685895463</v>
      </c>
      <c r="E1142" s="17">
        <v>0.118929851918923</v>
      </c>
      <c r="F1142" s="17"/>
      <c r="G1142" s="17">
        <v>0.157680916205439</v>
      </c>
      <c r="H1142" s="17">
        <v>4.9435551427487401E-2</v>
      </c>
      <c r="I1142" s="17">
        <v>6.6794839059915997E-2</v>
      </c>
      <c r="J1142" s="17">
        <v>0.114311418698978</v>
      </c>
      <c r="K1142" s="17">
        <v>0.14460604068880101</v>
      </c>
      <c r="L1142" s="17">
        <v>0.14317656252031299</v>
      </c>
      <c r="M1142" s="17"/>
      <c r="N1142" s="17">
        <v>0.101078487292188</v>
      </c>
      <c r="O1142" s="17">
        <v>9.7923649931117407E-2</v>
      </c>
      <c r="P1142" s="17">
        <v>8.3438263656615899E-2</v>
      </c>
      <c r="Q1142" s="17">
        <v>0.128410648341898</v>
      </c>
      <c r="R1142" s="17">
        <v>0.135806030349896</v>
      </c>
      <c r="S1142" s="17"/>
      <c r="T1142" s="17">
        <v>0.111300369650078</v>
      </c>
      <c r="U1142" s="17">
        <v>8.6962588691257794E-2</v>
      </c>
      <c r="V1142" s="17">
        <v>0.101104168503043</v>
      </c>
      <c r="W1142" s="17">
        <v>0.165791862029154</v>
      </c>
      <c r="X1142" s="17"/>
      <c r="Y1142" s="17">
        <v>0.103552774976182</v>
      </c>
      <c r="Z1142" s="17">
        <v>0.107741549710104</v>
      </c>
      <c r="AA1142" s="17">
        <v>0.139640446832346</v>
      </c>
      <c r="AB1142" s="17">
        <v>0.14544922520269499</v>
      </c>
      <c r="AC1142" s="17">
        <v>7.7007139190295698E-2</v>
      </c>
      <c r="AD1142" s="17">
        <v>0</v>
      </c>
      <c r="AE1142" s="17"/>
      <c r="AF1142" s="17" t="s">
        <v>63</v>
      </c>
      <c r="AG1142" s="17"/>
      <c r="AH1142" s="17">
        <v>0.11368407910218301</v>
      </c>
      <c r="AI1142" s="17"/>
      <c r="AJ1142" s="17">
        <v>0.15393306614163799</v>
      </c>
      <c r="AK1142" s="17">
        <v>0.113527275275133</v>
      </c>
      <c r="AL1142" s="17">
        <v>0.100285193136187</v>
      </c>
      <c r="AM1142" s="17">
        <v>0.12054459718313799</v>
      </c>
      <c r="AN1142" s="17">
        <v>4.4603585637501102E-2</v>
      </c>
      <c r="AO1142" s="17">
        <v>4.9754305311611999E-2</v>
      </c>
      <c r="AP1142" s="17">
        <v>9.9074476221271496E-2</v>
      </c>
      <c r="AQ1142" s="17">
        <v>8.4916071231504006E-2</v>
      </c>
    </row>
    <row r="1143" spans="2:43" x14ac:dyDescent="0.35">
      <c r="B1143" t="s">
        <v>459</v>
      </c>
      <c r="C1143" s="17">
        <v>9.9808952846384205E-2</v>
      </c>
      <c r="D1143" s="17">
        <v>0.116628862994923</v>
      </c>
      <c r="E1143" s="17">
        <v>8.1865248498043497E-2</v>
      </c>
      <c r="F1143" s="17"/>
      <c r="G1143" s="17">
        <v>0.25691124215850403</v>
      </c>
      <c r="H1143" s="17">
        <v>0.20412120168244899</v>
      </c>
      <c r="I1143" s="17">
        <v>0.10065710329776099</v>
      </c>
      <c r="J1143" s="17">
        <v>9.0047905447590004E-2</v>
      </c>
      <c r="K1143" s="17">
        <v>2.18688544541112E-2</v>
      </c>
      <c r="L1143" s="17">
        <v>1.6881910610925401E-2</v>
      </c>
      <c r="M1143" s="17"/>
      <c r="N1143" s="17">
        <v>0.103492152531798</v>
      </c>
      <c r="O1143" s="17">
        <v>0.111618148167113</v>
      </c>
      <c r="P1143" s="17">
        <v>7.76787521843606E-2</v>
      </c>
      <c r="Q1143" s="17">
        <v>7.9510805406035695E-2</v>
      </c>
      <c r="R1143" s="17">
        <v>0.13140943734512001</v>
      </c>
      <c r="S1143" s="17"/>
      <c r="T1143" s="17">
        <v>0.131152973402483</v>
      </c>
      <c r="U1143" s="17">
        <v>9.0725994787089204E-2</v>
      </c>
      <c r="V1143" s="17">
        <v>9.3878820536477003E-2</v>
      </c>
      <c r="W1143" s="17">
        <v>8.9861589233882197E-2</v>
      </c>
      <c r="X1143" s="17"/>
      <c r="Y1143" s="17">
        <v>0.125833057886412</v>
      </c>
      <c r="Z1143" s="17">
        <v>0.123304079606584</v>
      </c>
      <c r="AA1143" s="17">
        <v>1.8738247447154601E-2</v>
      </c>
      <c r="AB1143" s="17">
        <v>0.111919992531216</v>
      </c>
      <c r="AC1143" s="17">
        <v>0.209944059154412</v>
      </c>
      <c r="AD1143" s="17">
        <v>7.0197802040996293E-2</v>
      </c>
      <c r="AE1143" s="17"/>
      <c r="AF1143" s="17" t="s">
        <v>63</v>
      </c>
      <c r="AG1143" s="17"/>
      <c r="AH1143" s="17">
        <v>0.101108722624964</v>
      </c>
      <c r="AI1143" s="17"/>
      <c r="AJ1143" s="17">
        <v>0.13571476933215601</v>
      </c>
      <c r="AK1143" s="17">
        <v>7.4175728203237395E-2</v>
      </c>
      <c r="AL1143" s="17">
        <v>5.8108399045927302E-2</v>
      </c>
      <c r="AM1143" s="17">
        <v>0.13168221358080801</v>
      </c>
      <c r="AN1143" s="17">
        <v>0.17846107793326699</v>
      </c>
      <c r="AO1143" s="17">
        <v>8.5496244262513704E-2</v>
      </c>
      <c r="AP1143" s="17">
        <v>6.4108007756651098E-2</v>
      </c>
      <c r="AQ1143" s="17">
        <v>8.2764709551144205E-2</v>
      </c>
    </row>
    <row r="1144" spans="2:43" x14ac:dyDescent="0.35">
      <c r="B1144" t="s">
        <v>460</v>
      </c>
      <c r="C1144" s="17">
        <v>9.3447957209938606E-2</v>
      </c>
      <c r="D1144" s="17">
        <v>9.9306538746777306E-2</v>
      </c>
      <c r="E1144" s="17">
        <v>8.8006242786008299E-2</v>
      </c>
      <c r="F1144" s="17"/>
      <c r="G1144" s="17">
        <v>0.12670402397890501</v>
      </c>
      <c r="H1144" s="17">
        <v>0.15234692608065201</v>
      </c>
      <c r="I1144" s="17">
        <v>0.13890458211487999</v>
      </c>
      <c r="J1144" s="17">
        <v>4.5242234954101797E-2</v>
      </c>
      <c r="K1144" s="17">
        <v>8.2301945005332305E-2</v>
      </c>
      <c r="L1144" s="17">
        <v>4.81396804735644E-2</v>
      </c>
      <c r="M1144" s="17"/>
      <c r="N1144" s="17">
        <v>3.6877169443849098E-2</v>
      </c>
      <c r="O1144" s="17">
        <v>0.11511240138932</v>
      </c>
      <c r="P1144" s="17">
        <v>8.1511046048146796E-2</v>
      </c>
      <c r="Q1144" s="17">
        <v>7.5509257791995396E-2</v>
      </c>
      <c r="R1144" s="17">
        <v>0.10419463447751</v>
      </c>
      <c r="S1144" s="17"/>
      <c r="T1144" s="17">
        <v>0.1107439153958</v>
      </c>
      <c r="U1144" s="17">
        <v>7.5248437009583904E-2</v>
      </c>
      <c r="V1144" s="17">
        <v>0.102528415662839</v>
      </c>
      <c r="W1144" s="17">
        <v>0.102270407507528</v>
      </c>
      <c r="X1144" s="17"/>
      <c r="Y1144" s="17">
        <v>0.122518858383363</v>
      </c>
      <c r="Z1144" s="17">
        <v>7.4490538869845496E-2</v>
      </c>
      <c r="AA1144" s="17">
        <v>6.3928059521963801E-2</v>
      </c>
      <c r="AB1144" s="17">
        <v>0.10452963919048699</v>
      </c>
      <c r="AC1144" s="17">
        <v>6.7313688703360505E-2</v>
      </c>
      <c r="AD1144" s="17">
        <v>3.5580825442179199E-2</v>
      </c>
      <c r="AE1144" s="17"/>
      <c r="AF1144" s="17" t="s">
        <v>63</v>
      </c>
      <c r="AG1144" s="17"/>
      <c r="AH1144" s="17">
        <v>9.5665170255985796E-2</v>
      </c>
      <c r="AI1144" s="17"/>
      <c r="AJ1144" s="17">
        <v>0.13524659234146999</v>
      </c>
      <c r="AK1144" s="17">
        <v>8.7940601605849406E-2</v>
      </c>
      <c r="AL1144" s="17">
        <v>9.3854093510468403E-2</v>
      </c>
      <c r="AM1144" s="17">
        <v>6.6167939617514507E-2</v>
      </c>
      <c r="AN1144" s="17">
        <v>0.116802594019355</v>
      </c>
      <c r="AO1144" s="17">
        <v>0.106219104431982</v>
      </c>
      <c r="AP1144" s="17">
        <v>8.0773128076543105E-2</v>
      </c>
      <c r="AQ1144" s="17">
        <v>0</v>
      </c>
    </row>
    <row r="1145" spans="2:43" x14ac:dyDescent="0.35">
      <c r="B1145" t="s">
        <v>461</v>
      </c>
      <c r="C1145" s="17">
        <v>7.43969269595533E-2</v>
      </c>
      <c r="D1145" s="17">
        <v>7.2667729979083898E-2</v>
      </c>
      <c r="E1145" s="17">
        <v>7.6470754497190999E-2</v>
      </c>
      <c r="F1145" s="17"/>
      <c r="G1145" s="17">
        <v>0.139026548321667</v>
      </c>
      <c r="H1145" s="17">
        <v>0.102901065648005</v>
      </c>
      <c r="I1145" s="17">
        <v>0.131978782723747</v>
      </c>
      <c r="J1145" s="17">
        <v>5.4331040062939602E-2</v>
      </c>
      <c r="K1145" s="17">
        <v>4.4239903761005797E-2</v>
      </c>
      <c r="L1145" s="17">
        <v>2.3740701872632799E-2</v>
      </c>
      <c r="M1145" s="17"/>
      <c r="N1145" s="17">
        <v>2.2596921206809801E-2</v>
      </c>
      <c r="O1145" s="17">
        <v>9.0621215460542595E-2</v>
      </c>
      <c r="P1145" s="17">
        <v>7.7469730958359295E-2</v>
      </c>
      <c r="Q1145" s="17">
        <v>6.0618226695256502E-2</v>
      </c>
      <c r="R1145" s="17">
        <v>7.5570399018718898E-2</v>
      </c>
      <c r="S1145" s="17"/>
      <c r="T1145" s="17">
        <v>4.6097927733067E-2</v>
      </c>
      <c r="U1145" s="17">
        <v>7.4417565246809397E-2</v>
      </c>
      <c r="V1145" s="17">
        <v>7.8258898733579593E-2</v>
      </c>
      <c r="W1145" s="17">
        <v>0.114577446987831</v>
      </c>
      <c r="X1145" s="17"/>
      <c r="Y1145" s="17">
        <v>0.109545672925799</v>
      </c>
      <c r="Z1145" s="17">
        <v>5.6355775300535399E-2</v>
      </c>
      <c r="AA1145" s="17">
        <v>3.40458292501747E-2</v>
      </c>
      <c r="AB1145" s="17">
        <v>9.0789636122001902E-2</v>
      </c>
      <c r="AC1145" s="17">
        <v>3.9050141603172203E-2</v>
      </c>
      <c r="AD1145" s="17">
        <v>3.5468211852815998E-2</v>
      </c>
      <c r="AE1145" s="17"/>
      <c r="AF1145" s="17" t="s">
        <v>63</v>
      </c>
      <c r="AG1145" s="17"/>
      <c r="AH1145" s="17">
        <v>7.61365622247651E-2</v>
      </c>
      <c r="AI1145" s="17"/>
      <c r="AJ1145" s="17">
        <v>7.8159340822725701E-2</v>
      </c>
      <c r="AK1145" s="17">
        <v>7.1626763441583793E-2</v>
      </c>
      <c r="AL1145" s="17">
        <v>6.8872919889801404E-2</v>
      </c>
      <c r="AM1145" s="17">
        <v>0.100565186254405</v>
      </c>
      <c r="AN1145" s="17">
        <v>0.16122598475838301</v>
      </c>
      <c r="AO1145" s="17">
        <v>3.65571664495331E-2</v>
      </c>
      <c r="AP1145" s="17">
        <v>4.3252124690153701E-2</v>
      </c>
      <c r="AQ1145" s="17">
        <v>4.9352030847680903E-2</v>
      </c>
    </row>
    <row r="1146" spans="2:43" x14ac:dyDescent="0.35">
      <c r="B1146" t="s">
        <v>462</v>
      </c>
      <c r="C1146" s="17">
        <v>5.97707334292336E-2</v>
      </c>
      <c r="D1146" s="17">
        <v>5.3716830449125598E-2</v>
      </c>
      <c r="E1146" s="17">
        <v>6.6110815627022104E-2</v>
      </c>
      <c r="F1146" s="17"/>
      <c r="G1146" s="17">
        <v>5.2091617303897303E-2</v>
      </c>
      <c r="H1146" s="17">
        <v>5.3099892982509202E-2</v>
      </c>
      <c r="I1146" s="17">
        <v>5.6769924850434902E-2</v>
      </c>
      <c r="J1146" s="17">
        <v>5.0692499303471202E-2</v>
      </c>
      <c r="K1146" s="17">
        <v>5.2997506060155797E-2</v>
      </c>
      <c r="L1146" s="17">
        <v>7.8775089087625996E-2</v>
      </c>
      <c r="M1146" s="17"/>
      <c r="N1146" s="17">
        <v>4.3413711371593798E-2</v>
      </c>
      <c r="O1146" s="17">
        <v>4.9474055782901899E-2</v>
      </c>
      <c r="P1146" s="17">
        <v>3.3620964037493602E-2</v>
      </c>
      <c r="Q1146" s="17">
        <v>6.6595472848564305E-2</v>
      </c>
      <c r="R1146" s="17">
        <v>8.98828193013953E-2</v>
      </c>
      <c r="S1146" s="17"/>
      <c r="T1146" s="17">
        <v>4.2133854072100699E-2</v>
      </c>
      <c r="U1146" s="17">
        <v>5.7330377585425502E-2</v>
      </c>
      <c r="V1146" s="17">
        <v>7.1511176367326498E-2</v>
      </c>
      <c r="W1146" s="17">
        <v>6.5203424261297202E-2</v>
      </c>
      <c r="X1146" s="17"/>
      <c r="Y1146" s="17">
        <v>6.3190290524472406E-2</v>
      </c>
      <c r="Z1146" s="17">
        <v>5.6389339956541502E-2</v>
      </c>
      <c r="AA1146" s="17">
        <v>7.2764036508436394E-2</v>
      </c>
      <c r="AB1146" s="17">
        <v>8.4564908951040102E-2</v>
      </c>
      <c r="AC1146" s="17">
        <v>0</v>
      </c>
      <c r="AD1146" s="17">
        <v>0</v>
      </c>
      <c r="AE1146" s="17"/>
      <c r="AF1146" s="17" t="s">
        <v>63</v>
      </c>
      <c r="AG1146" s="17"/>
      <c r="AH1146" s="17">
        <v>6.1957198304911899E-2</v>
      </c>
      <c r="AI1146" s="17"/>
      <c r="AJ1146" s="17">
        <v>6.0693052850512498E-2</v>
      </c>
      <c r="AK1146" s="17">
        <v>8.0471275380484597E-2</v>
      </c>
      <c r="AL1146" s="17">
        <v>5.49550428799973E-2</v>
      </c>
      <c r="AM1146" s="17">
        <v>3.4594798569586201E-2</v>
      </c>
      <c r="AN1146" s="17">
        <v>7.6586343952062499E-2</v>
      </c>
      <c r="AO1146" s="17">
        <v>6.0928904536820601E-2</v>
      </c>
      <c r="AP1146" s="17">
        <v>9.4513442931658906E-2</v>
      </c>
      <c r="AQ1146" s="17">
        <v>0</v>
      </c>
    </row>
    <row r="1147" spans="2:43" x14ac:dyDescent="0.35">
      <c r="B1147" t="s">
        <v>82</v>
      </c>
      <c r="C1147" s="17">
        <v>0.11755068459451699</v>
      </c>
      <c r="D1147" s="17">
        <v>0.113611072229127</v>
      </c>
      <c r="E1147" s="17">
        <v>0.118999238400881</v>
      </c>
      <c r="F1147" s="17"/>
      <c r="G1147" s="17">
        <v>5.1273844186489101E-2</v>
      </c>
      <c r="H1147" s="17">
        <v>5.5839411245155297E-2</v>
      </c>
      <c r="I1147" s="17">
        <v>6.3565806605529296E-2</v>
      </c>
      <c r="J1147" s="17">
        <v>0.18453663304354101</v>
      </c>
      <c r="K1147" s="17">
        <v>0.121822363514861</v>
      </c>
      <c r="L1147" s="17">
        <v>0.17525403574780901</v>
      </c>
      <c r="M1147" s="17"/>
      <c r="N1147" s="17">
        <v>0.13853838608949301</v>
      </c>
      <c r="O1147" s="17">
        <v>0.119870535035894</v>
      </c>
      <c r="P1147" s="17">
        <v>0.13640166283298899</v>
      </c>
      <c r="Q1147" s="17">
        <v>9.6469243932817E-2</v>
      </c>
      <c r="R1147" s="17">
        <v>0.13438645959444601</v>
      </c>
      <c r="S1147" s="17"/>
      <c r="T1147" s="17">
        <v>0.18384850786982801</v>
      </c>
      <c r="U1147" s="17">
        <v>0.12109979673990499</v>
      </c>
      <c r="V1147" s="17">
        <v>8.6207483711482499E-2</v>
      </c>
      <c r="W1147" s="17">
        <v>3.6787980593210097E-2</v>
      </c>
      <c r="X1147" s="17"/>
      <c r="Y1147" s="17">
        <v>6.0394719048851402E-2</v>
      </c>
      <c r="Z1147" s="17">
        <v>0.13711553808305099</v>
      </c>
      <c r="AA1147" s="17">
        <v>0.191035450843239</v>
      </c>
      <c r="AB1147" s="17">
        <v>0.13673283411710299</v>
      </c>
      <c r="AC1147" s="17">
        <v>0.112801812614018</v>
      </c>
      <c r="AD1147" s="17">
        <v>0.22902069810845299</v>
      </c>
      <c r="AE1147" s="17"/>
      <c r="AF1147" s="17" t="s">
        <v>63</v>
      </c>
      <c r="AG1147" s="17"/>
      <c r="AH1147" s="17">
        <v>0.11520487741011</v>
      </c>
      <c r="AI1147" s="17"/>
      <c r="AJ1147" s="17">
        <v>0.12805408050008299</v>
      </c>
      <c r="AK1147" s="17">
        <v>0.11819344327281001</v>
      </c>
      <c r="AL1147" s="17">
        <v>0.110416400459466</v>
      </c>
      <c r="AM1147" s="17">
        <v>0.120206338973565</v>
      </c>
      <c r="AN1147" s="17">
        <v>7.7008757314592696E-2</v>
      </c>
      <c r="AO1147" s="17">
        <v>6.0313046897425997E-2</v>
      </c>
      <c r="AP1147" s="17">
        <v>0.11816816889213</v>
      </c>
      <c r="AQ1147" s="17">
        <v>0.200373559587981</v>
      </c>
    </row>
    <row r="1148" spans="2:43" x14ac:dyDescent="0.35">
      <c r="B1148" t="s">
        <v>92</v>
      </c>
      <c r="C1148" s="17">
        <v>8.8389531707670707E-3</v>
      </c>
      <c r="D1148" s="17">
        <v>1.0925358871198E-2</v>
      </c>
      <c r="E1148" s="17">
        <v>6.78892212516572E-3</v>
      </c>
      <c r="F1148" s="17"/>
      <c r="G1148" s="17">
        <v>0</v>
      </c>
      <c r="H1148" s="17">
        <v>0</v>
      </c>
      <c r="I1148" s="17">
        <v>1.8468918646272099E-2</v>
      </c>
      <c r="J1148" s="17">
        <v>8.7940808174802008E-3</v>
      </c>
      <c r="K1148" s="17">
        <v>1.76770452388809E-2</v>
      </c>
      <c r="L1148" s="17">
        <v>7.3783544163044E-3</v>
      </c>
      <c r="M1148" s="17"/>
      <c r="N1148" s="17">
        <v>2.2254551940601601E-2</v>
      </c>
      <c r="O1148" s="17">
        <v>8.7230104762873201E-3</v>
      </c>
      <c r="P1148" s="17">
        <v>1.27860381605375E-2</v>
      </c>
      <c r="Q1148" s="17">
        <v>3.4894804277690599E-3</v>
      </c>
      <c r="R1148" s="17">
        <v>1.32564397673589E-2</v>
      </c>
      <c r="S1148" s="17"/>
      <c r="T1148" s="17">
        <v>1.10373683067569E-2</v>
      </c>
      <c r="U1148" s="17">
        <v>8.9448955472432798E-3</v>
      </c>
      <c r="V1148" s="17">
        <v>4.1021820584779796E-3</v>
      </c>
      <c r="W1148" s="17">
        <v>1.02037649081821E-2</v>
      </c>
      <c r="X1148" s="17"/>
      <c r="Y1148" s="17">
        <v>1.2187556794156999E-2</v>
      </c>
      <c r="Z1148" s="17">
        <v>6.3690701819921801E-3</v>
      </c>
      <c r="AA1148" s="17">
        <v>2.9578645490711299E-3</v>
      </c>
      <c r="AB1148" s="17">
        <v>3.0493837577365301E-2</v>
      </c>
      <c r="AC1148" s="17">
        <v>0</v>
      </c>
      <c r="AD1148" s="17">
        <v>0</v>
      </c>
      <c r="AE1148" s="17"/>
      <c r="AF1148" s="17" t="s">
        <v>63</v>
      </c>
      <c r="AG1148" s="17"/>
      <c r="AH1148" s="17">
        <v>7.5735082585004299E-3</v>
      </c>
      <c r="AI1148" s="17"/>
      <c r="AJ1148" s="17">
        <v>6.1395565601806996E-3</v>
      </c>
      <c r="AK1148" s="17">
        <v>5.3768213220608896E-3</v>
      </c>
      <c r="AL1148" s="17">
        <v>1.30254093459427E-2</v>
      </c>
      <c r="AM1148" s="17">
        <v>1.07686672247864E-2</v>
      </c>
      <c r="AN1148" s="17">
        <v>2.21849292656662E-2</v>
      </c>
      <c r="AO1148" s="17">
        <v>0</v>
      </c>
      <c r="AP1148" s="17">
        <v>2.13646320225316E-2</v>
      </c>
      <c r="AQ1148" s="17">
        <v>0</v>
      </c>
    </row>
    <row r="1149" spans="2:43" x14ac:dyDescent="0.3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row>
    <row r="1150" spans="2:43" x14ac:dyDescent="0.35">
      <c r="B1150" s="6" t="s">
        <v>464</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row>
    <row r="1151" spans="2:43" x14ac:dyDescent="0.35">
      <c r="B1151" s="24" t="s">
        <v>65</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row>
    <row r="1152" spans="2:43" x14ac:dyDescent="0.35">
      <c r="B1152" t="s">
        <v>462</v>
      </c>
      <c r="C1152" s="17">
        <v>0.58903638853407703</v>
      </c>
      <c r="D1152" s="17">
        <v>0.59601621218651901</v>
      </c>
      <c r="E1152" s="17">
        <v>0.58164800258136895</v>
      </c>
      <c r="F1152" s="17"/>
      <c r="G1152" s="17">
        <v>0.52102078645892702</v>
      </c>
      <c r="H1152" s="17">
        <v>0.64261731038701797</v>
      </c>
      <c r="I1152" s="17">
        <v>0.62385397432801803</v>
      </c>
      <c r="J1152" s="17">
        <v>0.66077382532187201</v>
      </c>
      <c r="K1152" s="17">
        <v>0.55478039859639094</v>
      </c>
      <c r="L1152" s="17">
        <v>0.53226203151526497</v>
      </c>
      <c r="M1152" s="17"/>
      <c r="N1152" s="17">
        <v>0.47510187141503402</v>
      </c>
      <c r="O1152" s="17">
        <v>0.58930780742555999</v>
      </c>
      <c r="P1152" s="17">
        <v>0.62233014000127496</v>
      </c>
      <c r="Q1152" s="17">
        <v>0.599368933202305</v>
      </c>
      <c r="R1152" s="17">
        <v>0.57252416908238501</v>
      </c>
      <c r="S1152" s="17"/>
      <c r="T1152" s="17">
        <v>0.55610000929335002</v>
      </c>
      <c r="U1152" s="17">
        <v>0.62851840402433601</v>
      </c>
      <c r="V1152" s="17">
        <v>0.61384971232721997</v>
      </c>
      <c r="W1152" s="17">
        <v>0.54951748526267097</v>
      </c>
      <c r="X1152" s="17"/>
      <c r="Y1152" s="17">
        <v>0.61654502575081005</v>
      </c>
      <c r="Z1152" s="17">
        <v>0.58452738456922104</v>
      </c>
      <c r="AA1152" s="17">
        <v>0.54472955702190695</v>
      </c>
      <c r="AB1152" s="17">
        <v>0.551002921264787</v>
      </c>
      <c r="AC1152" s="17">
        <v>0.59379684787392095</v>
      </c>
      <c r="AD1152" s="17">
        <v>0.71176305082735203</v>
      </c>
      <c r="AE1152" s="17"/>
      <c r="AF1152" s="17" t="s">
        <v>63</v>
      </c>
      <c r="AG1152" s="17"/>
      <c r="AH1152" s="17">
        <v>0.58716912180579395</v>
      </c>
      <c r="AI1152" s="17"/>
      <c r="AJ1152" s="17">
        <v>0.59897886750096396</v>
      </c>
      <c r="AK1152" s="17">
        <v>0.52346025503611804</v>
      </c>
      <c r="AL1152" s="17">
        <v>0.62871871647647004</v>
      </c>
      <c r="AM1152" s="17">
        <v>0.63623082335319803</v>
      </c>
      <c r="AN1152" s="17">
        <v>0.50265496857229197</v>
      </c>
      <c r="AO1152" s="17">
        <v>0.54522468380452305</v>
      </c>
      <c r="AP1152" s="17">
        <v>0.52732246535301397</v>
      </c>
      <c r="AQ1152" s="17">
        <v>0.76485686088840799</v>
      </c>
    </row>
    <row r="1153" spans="2:43" x14ac:dyDescent="0.35">
      <c r="B1153" t="s">
        <v>460</v>
      </c>
      <c r="C1153" s="17">
        <v>0.55536828585903897</v>
      </c>
      <c r="D1153" s="17">
        <v>0.55119200532136703</v>
      </c>
      <c r="E1153" s="17">
        <v>0.55900384971515005</v>
      </c>
      <c r="F1153" s="17"/>
      <c r="G1153" s="17">
        <v>0.43864897222825999</v>
      </c>
      <c r="H1153" s="17">
        <v>0.482521730864647</v>
      </c>
      <c r="I1153" s="17">
        <v>0.49255748571220698</v>
      </c>
      <c r="J1153" s="17">
        <v>0.66312507236670004</v>
      </c>
      <c r="K1153" s="17">
        <v>0.56208190447484996</v>
      </c>
      <c r="L1153" s="17">
        <v>0.61915811696664502</v>
      </c>
      <c r="M1153" s="17"/>
      <c r="N1153" s="17">
        <v>0.57008305734535103</v>
      </c>
      <c r="O1153" s="17">
        <v>0.52114819776217802</v>
      </c>
      <c r="P1153" s="17">
        <v>0.58802236387144102</v>
      </c>
      <c r="Q1153" s="17">
        <v>0.57524589926640801</v>
      </c>
      <c r="R1153" s="17">
        <v>0.56733905399937701</v>
      </c>
      <c r="S1153" s="17"/>
      <c r="T1153" s="17">
        <v>0.51120583616306803</v>
      </c>
      <c r="U1153" s="17">
        <v>0.57597125681307304</v>
      </c>
      <c r="V1153" s="17">
        <v>0.53357044872684301</v>
      </c>
      <c r="W1153" s="17">
        <v>0.59692309368408603</v>
      </c>
      <c r="X1153" s="17"/>
      <c r="Y1153" s="17">
        <v>0.53113341434686701</v>
      </c>
      <c r="Z1153" s="17">
        <v>0.54538969539517301</v>
      </c>
      <c r="AA1153" s="17">
        <v>0.60550922622953796</v>
      </c>
      <c r="AB1153" s="17">
        <v>0.47035848433153499</v>
      </c>
      <c r="AC1153" s="17">
        <v>0.54600302794677702</v>
      </c>
      <c r="AD1153" s="17">
        <v>0.75037948207636895</v>
      </c>
      <c r="AE1153" s="17"/>
      <c r="AF1153" s="17" t="s">
        <v>63</v>
      </c>
      <c r="AG1153" s="17"/>
      <c r="AH1153" s="17">
        <v>0.55090229208400798</v>
      </c>
      <c r="AI1153" s="17"/>
      <c r="AJ1153" s="17">
        <v>0.53801746023278196</v>
      </c>
      <c r="AK1153" s="17">
        <v>0.52118598711078501</v>
      </c>
      <c r="AL1153" s="17">
        <v>0.56842333335244599</v>
      </c>
      <c r="AM1153" s="17">
        <v>0.60662567814521595</v>
      </c>
      <c r="AN1153" s="17">
        <v>0.62520593967313598</v>
      </c>
      <c r="AO1153" s="17">
        <v>0.53355537413640897</v>
      </c>
      <c r="AP1153" s="17">
        <v>0.51245679859061599</v>
      </c>
      <c r="AQ1153" s="17">
        <v>0.61700731113386198</v>
      </c>
    </row>
    <row r="1154" spans="2:43" x14ac:dyDescent="0.35">
      <c r="B1154" t="s">
        <v>461</v>
      </c>
      <c r="C1154" s="17">
        <v>0.49418451074630498</v>
      </c>
      <c r="D1154" s="17">
        <v>0.48592579762341997</v>
      </c>
      <c r="E1154" s="17">
        <v>0.50014003639105398</v>
      </c>
      <c r="F1154" s="17"/>
      <c r="G1154" s="17">
        <v>0.44110840473823998</v>
      </c>
      <c r="H1154" s="17">
        <v>0.33816406595147702</v>
      </c>
      <c r="I1154" s="17">
        <v>0.382379425597619</v>
      </c>
      <c r="J1154" s="17">
        <v>0.51734293982980994</v>
      </c>
      <c r="K1154" s="17">
        <v>0.53052549404699001</v>
      </c>
      <c r="L1154" s="17">
        <v>0.65629345200864098</v>
      </c>
      <c r="M1154" s="17"/>
      <c r="N1154" s="17">
        <v>0.43956259880444898</v>
      </c>
      <c r="O1154" s="17">
        <v>0.47508115954108998</v>
      </c>
      <c r="P1154" s="17">
        <v>0.54462280540536601</v>
      </c>
      <c r="Q1154" s="17">
        <v>0.53449405732870403</v>
      </c>
      <c r="R1154" s="17">
        <v>0.42600509960037702</v>
      </c>
      <c r="S1154" s="17"/>
      <c r="T1154" s="17">
        <v>0.54768287076433098</v>
      </c>
      <c r="U1154" s="17">
        <v>0.52431702956707504</v>
      </c>
      <c r="V1154" s="17">
        <v>0.42758914939565401</v>
      </c>
      <c r="W1154" s="17">
        <v>0.48310608822755102</v>
      </c>
      <c r="X1154" s="17"/>
      <c r="Y1154" s="17">
        <v>0.41414554744259502</v>
      </c>
      <c r="Z1154" s="17">
        <v>0.468831278489449</v>
      </c>
      <c r="AA1154" s="17">
        <v>0.65682107907398302</v>
      </c>
      <c r="AB1154" s="17">
        <v>0.52374876156431205</v>
      </c>
      <c r="AC1154" s="17">
        <v>0.402001117880947</v>
      </c>
      <c r="AD1154" s="17">
        <v>0.48791059117173602</v>
      </c>
      <c r="AE1154" s="17"/>
      <c r="AF1154" s="17" t="s">
        <v>63</v>
      </c>
      <c r="AG1154" s="17"/>
      <c r="AH1154" s="17">
        <v>0.48589440831865399</v>
      </c>
      <c r="AI1154" s="17"/>
      <c r="AJ1154" s="17">
        <v>0.47655271334719601</v>
      </c>
      <c r="AK1154" s="17">
        <v>0.46847134484696001</v>
      </c>
      <c r="AL1154" s="17">
        <v>0.49419528864268503</v>
      </c>
      <c r="AM1154" s="17">
        <v>0.50188245273497201</v>
      </c>
      <c r="AN1154" s="17">
        <v>0.49113980088636799</v>
      </c>
      <c r="AO1154" s="17">
        <v>0.48820411706466299</v>
      </c>
      <c r="AP1154" s="17">
        <v>0.53994451500203799</v>
      </c>
      <c r="AQ1154" s="17">
        <v>0.58486442007763995</v>
      </c>
    </row>
    <row r="1155" spans="2:43" x14ac:dyDescent="0.35">
      <c r="B1155" t="s">
        <v>459</v>
      </c>
      <c r="C1155" s="17">
        <v>0.44098067569199501</v>
      </c>
      <c r="D1155" s="17">
        <v>0.383320286142737</v>
      </c>
      <c r="E1155" s="17">
        <v>0.50077837277273396</v>
      </c>
      <c r="F1155" s="17"/>
      <c r="G1155" s="17">
        <v>0.219566781607588</v>
      </c>
      <c r="H1155" s="17">
        <v>0.21601180501837999</v>
      </c>
      <c r="I1155" s="17">
        <v>0.25130517192458002</v>
      </c>
      <c r="J1155" s="17">
        <v>0.43022464057244603</v>
      </c>
      <c r="K1155" s="17">
        <v>0.59876378147077103</v>
      </c>
      <c r="L1155" s="17">
        <v>0.71572445822023001</v>
      </c>
      <c r="M1155" s="17"/>
      <c r="N1155" s="17">
        <v>0.43638658540215503</v>
      </c>
      <c r="O1155" s="17">
        <v>0.37345920869180899</v>
      </c>
      <c r="P1155" s="17">
        <v>0.477512539504168</v>
      </c>
      <c r="Q1155" s="17">
        <v>0.48347136281887099</v>
      </c>
      <c r="R1155" s="17">
        <v>0.47931084012396302</v>
      </c>
      <c r="S1155" s="17"/>
      <c r="T1155" s="17">
        <v>0.42322008789375598</v>
      </c>
      <c r="U1155" s="17">
        <v>0.46400845416893399</v>
      </c>
      <c r="V1155" s="17">
        <v>0.42226146266907899</v>
      </c>
      <c r="W1155" s="17">
        <v>0.438024811722177</v>
      </c>
      <c r="X1155" s="17"/>
      <c r="Y1155" s="17">
        <v>0.329634028580853</v>
      </c>
      <c r="Z1155" s="17">
        <v>0.45845761717887301</v>
      </c>
      <c r="AA1155" s="17">
        <v>0.70206048393233</v>
      </c>
      <c r="AB1155" s="17">
        <v>0.36720591760147397</v>
      </c>
      <c r="AC1155" s="17">
        <v>0.25027370912611802</v>
      </c>
      <c r="AD1155" s="17">
        <v>0.343186465399686</v>
      </c>
      <c r="AE1155" s="17"/>
      <c r="AF1155" s="17" t="s">
        <v>63</v>
      </c>
      <c r="AG1155" s="17"/>
      <c r="AH1155" s="17">
        <v>0.43530399180380502</v>
      </c>
      <c r="AI1155" s="17"/>
      <c r="AJ1155" s="17">
        <v>0.405972085046715</v>
      </c>
      <c r="AK1155" s="17">
        <v>0.40331403744741801</v>
      </c>
      <c r="AL1155" s="17">
        <v>0.51681356917804999</v>
      </c>
      <c r="AM1155" s="17">
        <v>0.423263342063805</v>
      </c>
      <c r="AN1155" s="17">
        <v>0.38059813840022599</v>
      </c>
      <c r="AO1155" s="17">
        <v>0.45993792277377599</v>
      </c>
      <c r="AP1155" s="17">
        <v>0.43194038445949201</v>
      </c>
      <c r="AQ1155" s="17">
        <v>0.60950510326325502</v>
      </c>
    </row>
    <row r="1156" spans="2:43" x14ac:dyDescent="0.35">
      <c r="B1156" t="s">
        <v>458</v>
      </c>
      <c r="C1156" s="17">
        <v>0.411397379314206</v>
      </c>
      <c r="D1156" s="17">
        <v>0.42145804623172201</v>
      </c>
      <c r="E1156" s="17">
        <v>0.40165533318496099</v>
      </c>
      <c r="F1156" s="17"/>
      <c r="G1156" s="17">
        <v>0.402559543591122</v>
      </c>
      <c r="H1156" s="17">
        <v>0.46855998073133498</v>
      </c>
      <c r="I1156" s="17">
        <v>0.39204934620485699</v>
      </c>
      <c r="J1156" s="17">
        <v>0.446157767945285</v>
      </c>
      <c r="K1156" s="17">
        <v>0.37425582413603098</v>
      </c>
      <c r="L1156" s="17">
        <v>0.38714993810393999</v>
      </c>
      <c r="M1156" s="17"/>
      <c r="N1156" s="17">
        <v>0.37407912664017701</v>
      </c>
      <c r="O1156" s="17">
        <v>0.457976819661566</v>
      </c>
      <c r="P1156" s="17">
        <v>0.45322730103228298</v>
      </c>
      <c r="Q1156" s="17">
        <v>0.39829579540893401</v>
      </c>
      <c r="R1156" s="17">
        <v>0.30697130212090701</v>
      </c>
      <c r="S1156" s="17"/>
      <c r="T1156" s="17">
        <v>0.45702817867991602</v>
      </c>
      <c r="U1156" s="17">
        <v>0.39497439172405702</v>
      </c>
      <c r="V1156" s="17">
        <v>0.42936554248521902</v>
      </c>
      <c r="W1156" s="17">
        <v>0.334158489218425</v>
      </c>
      <c r="X1156" s="17"/>
      <c r="Y1156" s="17">
        <v>0.38447789499999202</v>
      </c>
      <c r="Z1156" s="17">
        <v>0.436970039744637</v>
      </c>
      <c r="AA1156" s="17">
        <v>0.39727128323178301</v>
      </c>
      <c r="AB1156" s="17">
        <v>0.50756394608633704</v>
      </c>
      <c r="AC1156" s="17">
        <v>0.45017990495169702</v>
      </c>
      <c r="AD1156" s="17">
        <v>0.61907074141251905</v>
      </c>
      <c r="AE1156" s="17"/>
      <c r="AF1156" s="17" t="s">
        <v>63</v>
      </c>
      <c r="AG1156" s="17"/>
      <c r="AH1156" s="17">
        <v>0.40639158411228399</v>
      </c>
      <c r="AI1156" s="17"/>
      <c r="AJ1156" s="17">
        <v>0.43816028600486101</v>
      </c>
      <c r="AK1156" s="17">
        <v>0.40450461783056202</v>
      </c>
      <c r="AL1156" s="17">
        <v>0.31828538037848902</v>
      </c>
      <c r="AM1156" s="17">
        <v>0.42152516335238999</v>
      </c>
      <c r="AN1156" s="17">
        <v>0.519738046468323</v>
      </c>
      <c r="AO1156" s="17">
        <v>0.46577243556791298</v>
      </c>
      <c r="AP1156" s="17">
        <v>0.44496479654083199</v>
      </c>
      <c r="AQ1156" s="17">
        <v>0.33694798623607197</v>
      </c>
    </row>
    <row r="1157" spans="2:43" x14ac:dyDescent="0.35">
      <c r="B1157" t="s">
        <v>456</v>
      </c>
      <c r="C1157" s="17">
        <v>0.34714371167059199</v>
      </c>
      <c r="D1157" s="17">
        <v>0.32076412319036601</v>
      </c>
      <c r="E1157" s="17">
        <v>0.37516789610688001</v>
      </c>
      <c r="F1157" s="17"/>
      <c r="G1157" s="17">
        <v>0.45641542497488802</v>
      </c>
      <c r="H1157" s="17">
        <v>0.427249145740004</v>
      </c>
      <c r="I1157" s="17">
        <v>0.336817716417188</v>
      </c>
      <c r="J1157" s="17">
        <v>0.36580256608675499</v>
      </c>
      <c r="K1157" s="17">
        <v>0.28349987713378799</v>
      </c>
      <c r="L1157" s="17">
        <v>0.28060427388903803</v>
      </c>
      <c r="M1157" s="17"/>
      <c r="N1157" s="17">
        <v>0.20483351175957901</v>
      </c>
      <c r="O1157" s="17">
        <v>0.41602361707156599</v>
      </c>
      <c r="P1157" s="17">
        <v>0.32984030492176702</v>
      </c>
      <c r="Q1157" s="17">
        <v>0.33353201742710498</v>
      </c>
      <c r="R1157" s="17">
        <v>0.26741556539335598</v>
      </c>
      <c r="S1157" s="17"/>
      <c r="T1157" s="17">
        <v>0.34097653210669698</v>
      </c>
      <c r="U1157" s="17">
        <v>0.40355348441810202</v>
      </c>
      <c r="V1157" s="17">
        <v>0.34054461077638798</v>
      </c>
      <c r="W1157" s="17">
        <v>0.27982789075396097</v>
      </c>
      <c r="X1157" s="17"/>
      <c r="Y1157" s="17">
        <v>0.36657305535900198</v>
      </c>
      <c r="Z1157" s="17">
        <v>0.36036826482711898</v>
      </c>
      <c r="AA1157" s="17">
        <v>0.30876909182936002</v>
      </c>
      <c r="AB1157" s="17">
        <v>0.411312040765072</v>
      </c>
      <c r="AC1157" s="17">
        <v>0.30005714379804299</v>
      </c>
      <c r="AD1157" s="17">
        <v>0.38494519484157902</v>
      </c>
      <c r="AE1157" s="17"/>
      <c r="AF1157" s="17" t="s">
        <v>63</v>
      </c>
      <c r="AG1157" s="17"/>
      <c r="AH1157" s="17">
        <v>0.34713933481265002</v>
      </c>
      <c r="AI1157" s="17"/>
      <c r="AJ1157" s="17">
        <v>0.33932441181367301</v>
      </c>
      <c r="AK1157" s="17">
        <v>0.29778981125925102</v>
      </c>
      <c r="AL1157" s="17">
        <v>0.34707684076080297</v>
      </c>
      <c r="AM1157" s="17">
        <v>0.360468856702647</v>
      </c>
      <c r="AN1157" s="17">
        <v>0.46356061793242698</v>
      </c>
      <c r="AO1157" s="17">
        <v>0.41951171798925202</v>
      </c>
      <c r="AP1157" s="17">
        <v>0.31091954494568702</v>
      </c>
      <c r="AQ1157" s="17">
        <v>0.392347507906532</v>
      </c>
    </row>
    <row r="1158" spans="2:43" x14ac:dyDescent="0.35">
      <c r="B1158" t="s">
        <v>457</v>
      </c>
      <c r="C1158" s="17">
        <v>0.318227588643194</v>
      </c>
      <c r="D1158" s="17">
        <v>0.32421518405342498</v>
      </c>
      <c r="E1158" s="17">
        <v>0.31368743648112202</v>
      </c>
      <c r="F1158" s="17"/>
      <c r="G1158" s="17">
        <v>0.24956193581526101</v>
      </c>
      <c r="H1158" s="17">
        <v>0.27437795120356401</v>
      </c>
      <c r="I1158" s="17">
        <v>0.22863852334724999</v>
      </c>
      <c r="J1158" s="17">
        <v>0.33256164918138398</v>
      </c>
      <c r="K1158" s="17">
        <v>0.30888800261303001</v>
      </c>
      <c r="L1158" s="17">
        <v>0.42713361023241703</v>
      </c>
      <c r="M1158" s="17"/>
      <c r="N1158" s="17">
        <v>0.38878251098798799</v>
      </c>
      <c r="O1158" s="17">
        <v>0.31545698505692199</v>
      </c>
      <c r="P1158" s="17">
        <v>0.32832009174725701</v>
      </c>
      <c r="Q1158" s="17">
        <v>0.34025415805161902</v>
      </c>
      <c r="R1158" s="17">
        <v>0.249665861121912</v>
      </c>
      <c r="S1158" s="17"/>
      <c r="T1158" s="17">
        <v>0.348310642248778</v>
      </c>
      <c r="U1158" s="17">
        <v>0.389889492459078</v>
      </c>
      <c r="V1158" s="17">
        <v>0.28143649802677401</v>
      </c>
      <c r="W1158" s="17">
        <v>0.23992946922062899</v>
      </c>
      <c r="X1158" s="17"/>
      <c r="Y1158" s="17">
        <v>0.25175002151787501</v>
      </c>
      <c r="Z1158" s="17">
        <v>0.378432079221385</v>
      </c>
      <c r="AA1158" s="17">
        <v>0.43690857644846098</v>
      </c>
      <c r="AB1158" s="17">
        <v>0.44948569971364999</v>
      </c>
      <c r="AC1158" s="17">
        <v>0.15816124678940599</v>
      </c>
      <c r="AD1158" s="17">
        <v>0.16247276008146699</v>
      </c>
      <c r="AE1158" s="17"/>
      <c r="AF1158" s="17" t="s">
        <v>63</v>
      </c>
      <c r="AG1158" s="17"/>
      <c r="AH1158" s="17">
        <v>0.31443362363261701</v>
      </c>
      <c r="AI1158" s="17"/>
      <c r="AJ1158" s="17">
        <v>0.29995684958354502</v>
      </c>
      <c r="AK1158" s="17">
        <v>0.31519678907132398</v>
      </c>
      <c r="AL1158" s="17">
        <v>0.308614446079292</v>
      </c>
      <c r="AM1158" s="17">
        <v>0.321644375321396</v>
      </c>
      <c r="AN1158" s="17">
        <v>0.38373967778726598</v>
      </c>
      <c r="AO1158" s="17">
        <v>0.32301894020869898</v>
      </c>
      <c r="AP1158" s="17">
        <v>0.31015401493043299</v>
      </c>
      <c r="AQ1158" s="17">
        <v>0.38784679961943702</v>
      </c>
    </row>
    <row r="1159" spans="2:43" x14ac:dyDescent="0.35">
      <c r="B1159" t="s">
        <v>455</v>
      </c>
      <c r="C1159" s="17">
        <v>0.20066045201418101</v>
      </c>
      <c r="D1159" s="17">
        <v>0.19470860753555599</v>
      </c>
      <c r="E1159" s="17">
        <v>0.20444843982215799</v>
      </c>
      <c r="F1159" s="17"/>
      <c r="G1159" s="17">
        <v>5.8487267404006699E-2</v>
      </c>
      <c r="H1159" s="17">
        <v>9.1950053265968196E-2</v>
      </c>
      <c r="I1159" s="17">
        <v>8.2433451287853801E-2</v>
      </c>
      <c r="J1159" s="17">
        <v>0.145280751932233</v>
      </c>
      <c r="K1159" s="17">
        <v>0.19588820696072401</v>
      </c>
      <c r="L1159" s="17">
        <v>0.441464366986974</v>
      </c>
      <c r="M1159" s="17"/>
      <c r="N1159" s="17">
        <v>0.20182056201079501</v>
      </c>
      <c r="O1159" s="17">
        <v>0.16808282674758199</v>
      </c>
      <c r="P1159" s="17">
        <v>0.21787945488841001</v>
      </c>
      <c r="Q1159" s="17">
        <v>0.218875951181916</v>
      </c>
      <c r="R1159" s="17">
        <v>0.22620899097921299</v>
      </c>
      <c r="S1159" s="17"/>
      <c r="T1159" s="17">
        <v>0.22150270076242401</v>
      </c>
      <c r="U1159" s="17">
        <v>0.24338071645471501</v>
      </c>
      <c r="V1159" s="17">
        <v>0.14782804579498199</v>
      </c>
      <c r="W1159" s="17">
        <v>0.15866478134231399</v>
      </c>
      <c r="X1159" s="17"/>
      <c r="Y1159" s="17">
        <v>0.103187627788104</v>
      </c>
      <c r="Z1159" s="17">
        <v>0.19538615895072001</v>
      </c>
      <c r="AA1159" s="17">
        <v>0.41506684067789701</v>
      </c>
      <c r="AB1159" s="17">
        <v>0.164557126331176</v>
      </c>
      <c r="AC1159" s="17">
        <v>8.3132569744276602E-2</v>
      </c>
      <c r="AD1159" s="17">
        <v>0.10520625670631201</v>
      </c>
      <c r="AE1159" s="17"/>
      <c r="AF1159" s="17" t="s">
        <v>63</v>
      </c>
      <c r="AG1159" s="17"/>
      <c r="AH1159" s="17">
        <v>0.19523815964880001</v>
      </c>
      <c r="AI1159" s="17"/>
      <c r="AJ1159" s="17">
        <v>0.22548406089196801</v>
      </c>
      <c r="AK1159" s="17">
        <v>0.1822277177369</v>
      </c>
      <c r="AL1159" s="17">
        <v>0.18273922894091599</v>
      </c>
      <c r="AM1159" s="17">
        <v>0.16723460861488401</v>
      </c>
      <c r="AN1159" s="17">
        <v>0.27187274917451898</v>
      </c>
      <c r="AO1159" s="17">
        <v>0.173923240317436</v>
      </c>
      <c r="AP1159" s="17">
        <v>0.20219400838551099</v>
      </c>
      <c r="AQ1159" s="17">
        <v>0.314033663401037</v>
      </c>
    </row>
    <row r="1160" spans="2:43" x14ac:dyDescent="0.35">
      <c r="B1160" t="s">
        <v>453</v>
      </c>
      <c r="C1160" s="17">
        <v>0.143648713525378</v>
      </c>
      <c r="D1160" s="17">
        <v>0.15010669402819299</v>
      </c>
      <c r="E1160" s="17">
        <v>0.136288649757553</v>
      </c>
      <c r="F1160" s="17"/>
      <c r="G1160" s="17">
        <v>3.0289358433886901E-2</v>
      </c>
      <c r="H1160" s="17">
        <v>5.6652377713007303E-2</v>
      </c>
      <c r="I1160" s="17">
        <v>6.15802775417384E-2</v>
      </c>
      <c r="J1160" s="17">
        <v>9.0450787430972401E-2</v>
      </c>
      <c r="K1160" s="17">
        <v>0.14135008503685001</v>
      </c>
      <c r="L1160" s="17">
        <v>0.33308836963959698</v>
      </c>
      <c r="M1160" s="17"/>
      <c r="N1160" s="17">
        <v>0.163573377604115</v>
      </c>
      <c r="O1160" s="17">
        <v>0.105026927805094</v>
      </c>
      <c r="P1160" s="17">
        <v>0.14819820046058199</v>
      </c>
      <c r="Q1160" s="17">
        <v>0.153610763370363</v>
      </c>
      <c r="R1160" s="17">
        <v>0.20527340588902501</v>
      </c>
      <c r="S1160" s="17"/>
      <c r="T1160" s="17">
        <v>0.19507230901843001</v>
      </c>
      <c r="U1160" s="17">
        <v>0.16931887094501599</v>
      </c>
      <c r="V1160" s="17">
        <v>8.68604461514772E-2</v>
      </c>
      <c r="W1160" s="17">
        <v>0.107192598334026</v>
      </c>
      <c r="X1160" s="17"/>
      <c r="Y1160" s="17">
        <v>6.3069868511423294E-2</v>
      </c>
      <c r="Z1160" s="17">
        <v>0.12623425587849699</v>
      </c>
      <c r="AA1160" s="17">
        <v>0.33438266859710702</v>
      </c>
      <c r="AB1160" s="17">
        <v>0.110909127846537</v>
      </c>
      <c r="AC1160" s="17">
        <v>0</v>
      </c>
      <c r="AD1160" s="17">
        <v>0.120037302820484</v>
      </c>
      <c r="AE1160" s="17"/>
      <c r="AF1160" s="17" t="s">
        <v>63</v>
      </c>
      <c r="AG1160" s="17"/>
      <c r="AH1160" s="17">
        <v>0.132786025108905</v>
      </c>
      <c r="AI1160" s="17"/>
      <c r="AJ1160" s="17">
        <v>0.134223408798819</v>
      </c>
      <c r="AK1160" s="17">
        <v>0.15937408616238599</v>
      </c>
      <c r="AL1160" s="17">
        <v>0.14494369930717599</v>
      </c>
      <c r="AM1160" s="17">
        <v>0.14983181784022201</v>
      </c>
      <c r="AN1160" s="17">
        <v>9.79193836682168E-2</v>
      </c>
      <c r="AO1160" s="17">
        <v>0.111760728101749</v>
      </c>
      <c r="AP1160" s="17">
        <v>0.12618344413746399</v>
      </c>
      <c r="AQ1160" s="17">
        <v>0.21300564533935101</v>
      </c>
    </row>
    <row r="1161" spans="2:43" x14ac:dyDescent="0.35">
      <c r="B1161" t="s">
        <v>454</v>
      </c>
      <c r="C1161" s="17">
        <v>0.14098840081356501</v>
      </c>
      <c r="D1161" s="17">
        <v>0.13663427023591099</v>
      </c>
      <c r="E1161" s="17">
        <v>0.14444980867958601</v>
      </c>
      <c r="F1161" s="17"/>
      <c r="G1161" s="17">
        <v>0.121616637371918</v>
      </c>
      <c r="H1161" s="17">
        <v>0.16469564541291901</v>
      </c>
      <c r="I1161" s="17">
        <v>0.15233383106572801</v>
      </c>
      <c r="J1161" s="17">
        <v>0.11942974819224</v>
      </c>
      <c r="K1161" s="17">
        <v>0.105953619090497</v>
      </c>
      <c r="L1161" s="17">
        <v>0.15878524625340901</v>
      </c>
      <c r="M1161" s="17"/>
      <c r="N1161" s="17">
        <v>8.4546318460439404E-2</v>
      </c>
      <c r="O1161" s="17">
        <v>0.13784543073469499</v>
      </c>
      <c r="P1161" s="17">
        <v>0.114624386818685</v>
      </c>
      <c r="Q1161" s="17">
        <v>0.16499820228171599</v>
      </c>
      <c r="R1161" s="17">
        <v>0.13704021470154601</v>
      </c>
      <c r="S1161" s="17"/>
      <c r="T1161" s="17">
        <v>0.192396098852197</v>
      </c>
      <c r="U1161" s="17">
        <v>0.131124246783207</v>
      </c>
      <c r="V1161" s="17">
        <v>0.13142156334862001</v>
      </c>
      <c r="W1161" s="17">
        <v>9.1288357012778404E-2</v>
      </c>
      <c r="X1161" s="17"/>
      <c r="Y1161" s="17">
        <v>0.12682334537951201</v>
      </c>
      <c r="Z1161" s="17">
        <v>0.156110668816966</v>
      </c>
      <c r="AA1161" s="17">
        <v>0.16290926476605999</v>
      </c>
      <c r="AB1161" s="17">
        <v>8.5949368512929503E-2</v>
      </c>
      <c r="AC1161" s="17">
        <v>0.14154662967071399</v>
      </c>
      <c r="AD1161" s="17">
        <v>0.21993300154217499</v>
      </c>
      <c r="AE1161" s="17"/>
      <c r="AF1161" s="17" t="s">
        <v>63</v>
      </c>
      <c r="AG1161" s="17"/>
      <c r="AH1161" s="17">
        <v>0.13323348625431999</v>
      </c>
      <c r="AI1161" s="17"/>
      <c r="AJ1161" s="17">
        <v>0.15331946474692501</v>
      </c>
      <c r="AK1161" s="17">
        <v>0.111913808971843</v>
      </c>
      <c r="AL1161" s="17">
        <v>0.16430187119355</v>
      </c>
      <c r="AM1161" s="17">
        <v>0.158658095032081</v>
      </c>
      <c r="AN1161" s="17">
        <v>0.14437798710434999</v>
      </c>
      <c r="AO1161" s="17">
        <v>9.3475007592423595E-2</v>
      </c>
      <c r="AP1161" s="17">
        <v>0.102959114163385</v>
      </c>
      <c r="AQ1161" s="17">
        <v>0.21077960504139401</v>
      </c>
    </row>
    <row r="1162" spans="2:43" x14ac:dyDescent="0.35">
      <c r="B1162" t="s">
        <v>82</v>
      </c>
      <c r="C1162" s="17">
        <v>6.2196816108135398E-2</v>
      </c>
      <c r="D1162" s="17">
        <v>6.93011077693024E-2</v>
      </c>
      <c r="E1162" s="17">
        <v>5.5363590559985798E-2</v>
      </c>
      <c r="F1162" s="17"/>
      <c r="G1162" s="17">
        <v>4.5346643556740202E-2</v>
      </c>
      <c r="H1162" s="17">
        <v>4.2688374443292501E-2</v>
      </c>
      <c r="I1162" s="17">
        <v>8.5878677955916596E-2</v>
      </c>
      <c r="J1162" s="17">
        <v>3.65403123155515E-2</v>
      </c>
      <c r="K1162" s="17">
        <v>5.8511671660171502E-2</v>
      </c>
      <c r="L1162" s="17">
        <v>8.5686602029484596E-2</v>
      </c>
      <c r="M1162" s="17"/>
      <c r="N1162" s="17">
        <v>0.102413854813207</v>
      </c>
      <c r="O1162" s="17">
        <v>6.0616219360572203E-2</v>
      </c>
      <c r="P1162" s="17">
        <v>6.1507831879981503E-2</v>
      </c>
      <c r="Q1162" s="17">
        <v>6.8823088618669606E-2</v>
      </c>
      <c r="R1162" s="17">
        <v>4.3270370336246401E-2</v>
      </c>
      <c r="S1162" s="17"/>
      <c r="T1162" s="17">
        <v>5.26577809269346E-2</v>
      </c>
      <c r="U1162" s="17">
        <v>5.4001616739528698E-2</v>
      </c>
      <c r="V1162" s="17">
        <v>7.5886566280930406E-2</v>
      </c>
      <c r="W1162" s="17">
        <v>7.0061560760849295E-2</v>
      </c>
      <c r="X1162" s="17"/>
      <c r="Y1162" s="17">
        <v>6.5881670887631902E-2</v>
      </c>
      <c r="Z1162" s="17">
        <v>7.4382042799048406E-2</v>
      </c>
      <c r="AA1162" s="17">
        <v>6.6307067125114597E-2</v>
      </c>
      <c r="AB1162" s="17">
        <v>4.8193944461618003E-2</v>
      </c>
      <c r="AC1162" s="17">
        <v>4.2331742994101702E-2</v>
      </c>
      <c r="AD1162" s="17">
        <v>0</v>
      </c>
      <c r="AE1162" s="17"/>
      <c r="AF1162" s="17" t="s">
        <v>63</v>
      </c>
      <c r="AG1162" s="17"/>
      <c r="AH1162" s="17">
        <v>6.2763471383672095E-2</v>
      </c>
      <c r="AI1162" s="17"/>
      <c r="AJ1162" s="17">
        <v>6.19768678523707E-2</v>
      </c>
      <c r="AK1162" s="17">
        <v>7.6877312873619902E-2</v>
      </c>
      <c r="AL1162" s="17">
        <v>4.7306919427534802E-2</v>
      </c>
      <c r="AM1162" s="17">
        <v>4.3914902796170899E-2</v>
      </c>
      <c r="AN1162" s="17">
        <v>2.0995806085394898E-2</v>
      </c>
      <c r="AO1162" s="17">
        <v>8.5133188973571597E-2</v>
      </c>
      <c r="AP1162" s="17">
        <v>0.123567915677896</v>
      </c>
      <c r="AQ1162" s="17">
        <v>0</v>
      </c>
    </row>
    <row r="1163" spans="2:43" x14ac:dyDescent="0.35">
      <c r="B1163" t="s">
        <v>92</v>
      </c>
      <c r="C1163" s="17">
        <v>4.6644690446292998E-2</v>
      </c>
      <c r="D1163" s="17">
        <v>4.50634129036235E-2</v>
      </c>
      <c r="E1163" s="17">
        <v>4.8443032558899202E-2</v>
      </c>
      <c r="F1163" s="17"/>
      <c r="G1163" s="17">
        <v>2.4861318014610001E-2</v>
      </c>
      <c r="H1163" s="17">
        <v>6.0073177191569301E-2</v>
      </c>
      <c r="I1163" s="17">
        <v>6.3727969192710898E-2</v>
      </c>
      <c r="J1163" s="17">
        <v>4.3587747227924203E-2</v>
      </c>
      <c r="K1163" s="17">
        <v>6.3607934361578106E-2</v>
      </c>
      <c r="L1163" s="17">
        <v>2.7475125533138502E-2</v>
      </c>
      <c r="M1163" s="17"/>
      <c r="N1163" s="17">
        <v>0.130057739127106</v>
      </c>
      <c r="O1163" s="17">
        <v>5.0002877714165103E-2</v>
      </c>
      <c r="P1163" s="17">
        <v>1.8767680767220699E-2</v>
      </c>
      <c r="Q1163" s="17">
        <v>3.6980798651048599E-2</v>
      </c>
      <c r="R1163" s="17">
        <v>6.0637696557397799E-2</v>
      </c>
      <c r="S1163" s="17"/>
      <c r="T1163" s="17">
        <v>5.6940585079667899E-2</v>
      </c>
      <c r="U1163" s="17">
        <v>3.2177909415170097E-2</v>
      </c>
      <c r="V1163" s="17">
        <v>4.5489174032755E-2</v>
      </c>
      <c r="W1163" s="17">
        <v>4.5430305293957002E-2</v>
      </c>
      <c r="X1163" s="17"/>
      <c r="Y1163" s="17">
        <v>5.1657649702684001E-2</v>
      </c>
      <c r="Z1163" s="17">
        <v>3.5945059505583098E-2</v>
      </c>
      <c r="AA1163" s="17">
        <v>3.1850065504380402E-2</v>
      </c>
      <c r="AB1163" s="17">
        <v>6.6549123795182102E-2</v>
      </c>
      <c r="AC1163" s="17">
        <v>4.3342263212494E-2</v>
      </c>
      <c r="AD1163" s="17">
        <v>6.8316887905731094E-2</v>
      </c>
      <c r="AE1163" s="17"/>
      <c r="AF1163" s="17" t="s">
        <v>63</v>
      </c>
      <c r="AG1163" s="17"/>
      <c r="AH1163" s="17">
        <v>4.7150935607808503E-2</v>
      </c>
      <c r="AI1163" s="17"/>
      <c r="AJ1163" s="17">
        <v>3.6610422059129497E-2</v>
      </c>
      <c r="AK1163" s="17">
        <v>7.4523488318146494E-2</v>
      </c>
      <c r="AL1163" s="17">
        <v>3.6981678611316501E-2</v>
      </c>
      <c r="AM1163" s="17">
        <v>7.1362601192890104E-2</v>
      </c>
      <c r="AN1163" s="17">
        <v>6.5969462251092403E-2</v>
      </c>
      <c r="AO1163" s="17">
        <v>1.8137808051242699E-2</v>
      </c>
      <c r="AP1163" s="17">
        <v>2.3363414832493701E-2</v>
      </c>
      <c r="AQ1163" s="17">
        <v>0</v>
      </c>
    </row>
    <row r="1164" spans="2:43"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row>
    <row r="1165" spans="2:43" x14ac:dyDescent="0.35">
      <c r="B1165" s="6" t="s">
        <v>496</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row>
    <row r="1166" spans="2:43" x14ac:dyDescent="0.35">
      <c r="B1166" s="24" t="s">
        <v>65</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row>
    <row r="1167" spans="2:43" x14ac:dyDescent="0.35">
      <c r="B1167" t="s">
        <v>465</v>
      </c>
      <c r="C1167" s="17">
        <v>0.61695907643015002</v>
      </c>
      <c r="D1167" s="17">
        <v>0.573380120209529</v>
      </c>
      <c r="E1167" s="17">
        <v>0.65886831896201203</v>
      </c>
      <c r="F1167" s="17"/>
      <c r="G1167" s="17">
        <v>0.59779583516587198</v>
      </c>
      <c r="H1167" s="17">
        <v>0.58677474436086297</v>
      </c>
      <c r="I1167" s="17">
        <v>0.65307797778036802</v>
      </c>
      <c r="J1167" s="17">
        <v>0.65612308132814501</v>
      </c>
      <c r="K1167" s="17">
        <v>0.642938948173292</v>
      </c>
      <c r="L1167" s="17">
        <v>0.58362911781846205</v>
      </c>
      <c r="M1167" s="17"/>
      <c r="N1167" s="17">
        <v>0.51001150955151597</v>
      </c>
      <c r="O1167" s="17">
        <v>0.58604592170965797</v>
      </c>
      <c r="P1167" s="17">
        <v>0.74044578981266196</v>
      </c>
      <c r="Q1167" s="17">
        <v>0.61437445581238803</v>
      </c>
      <c r="R1167" s="17">
        <v>0.61592580004887898</v>
      </c>
      <c r="S1167" s="17"/>
      <c r="T1167" s="17">
        <v>0.52160302451273999</v>
      </c>
      <c r="U1167" s="17">
        <v>0.59468931870349895</v>
      </c>
      <c r="V1167" s="17">
        <v>0.68391990896574895</v>
      </c>
      <c r="W1167" s="17">
        <v>0.67979239297363103</v>
      </c>
      <c r="X1167" s="17"/>
      <c r="Y1167" s="17">
        <v>0.61325658437449804</v>
      </c>
      <c r="Z1167" s="17">
        <v>0.63000137439114201</v>
      </c>
      <c r="AA1167" s="17">
        <v>0.57931103651770799</v>
      </c>
      <c r="AB1167" s="17">
        <v>0.74908682954675498</v>
      </c>
      <c r="AC1167" s="17">
        <v>0.64164970804319399</v>
      </c>
      <c r="AD1167" s="17">
        <v>0.62474491212111605</v>
      </c>
      <c r="AE1167" s="17"/>
      <c r="AF1167" s="17" t="s">
        <v>63</v>
      </c>
      <c r="AG1167" s="17"/>
      <c r="AH1167" s="17">
        <v>0.62629965819657796</v>
      </c>
      <c r="AI1167" s="17"/>
      <c r="AJ1167" s="17">
        <v>0.58737781613064199</v>
      </c>
      <c r="AK1167" s="17">
        <v>0.58588624020869895</v>
      </c>
      <c r="AL1167" s="17">
        <v>0.63488610524192401</v>
      </c>
      <c r="AM1167" s="17">
        <v>0.649951839923124</v>
      </c>
      <c r="AN1167" s="17">
        <v>0.58643243900439701</v>
      </c>
      <c r="AO1167" s="17">
        <v>0.65714834811585199</v>
      </c>
      <c r="AP1167" s="17">
        <v>0.65168406305175897</v>
      </c>
      <c r="AQ1167" s="17">
        <v>0.60987944596800403</v>
      </c>
    </row>
    <row r="1168" spans="2:43" x14ac:dyDescent="0.35">
      <c r="B1168" t="s">
        <v>466</v>
      </c>
      <c r="C1168" s="17">
        <v>0.56912187603664499</v>
      </c>
      <c r="D1168" s="17">
        <v>0.52450204021825697</v>
      </c>
      <c r="E1168" s="17">
        <v>0.61334471818533998</v>
      </c>
      <c r="F1168" s="17"/>
      <c r="G1168" s="17">
        <v>0.51673387891501199</v>
      </c>
      <c r="H1168" s="17">
        <v>0.61303078034639602</v>
      </c>
      <c r="I1168" s="17">
        <v>0.61371662404935501</v>
      </c>
      <c r="J1168" s="17">
        <v>0.62122586288470505</v>
      </c>
      <c r="K1168" s="17">
        <v>0.58807609441846398</v>
      </c>
      <c r="L1168" s="17">
        <v>0.488437108530764</v>
      </c>
      <c r="M1168" s="17"/>
      <c r="N1168" s="17">
        <v>0.58515116029499303</v>
      </c>
      <c r="O1168" s="17">
        <v>0.57320086226719602</v>
      </c>
      <c r="P1168" s="17">
        <v>0.55428002670320398</v>
      </c>
      <c r="Q1168" s="17">
        <v>0.56736810805578797</v>
      </c>
      <c r="R1168" s="17">
        <v>0.57505758083161995</v>
      </c>
      <c r="S1168" s="17"/>
      <c r="T1168" s="17">
        <v>0.51417867785438898</v>
      </c>
      <c r="U1168" s="17">
        <v>0.58264829663134399</v>
      </c>
      <c r="V1168" s="17">
        <v>0.64013583792524098</v>
      </c>
      <c r="W1168" s="17">
        <v>0.54565489400292999</v>
      </c>
      <c r="X1168" s="17"/>
      <c r="Y1168" s="17">
        <v>0.57966491748333404</v>
      </c>
      <c r="Z1168" s="17">
        <v>0.66238168018911203</v>
      </c>
      <c r="AA1168" s="17">
        <v>0.52711861550706096</v>
      </c>
      <c r="AB1168" s="17">
        <v>0.50533042995303801</v>
      </c>
      <c r="AC1168" s="17">
        <v>0.59642084741645995</v>
      </c>
      <c r="AD1168" s="17">
        <v>0.51059431144927003</v>
      </c>
      <c r="AE1168" s="17"/>
      <c r="AF1168" s="17" t="s">
        <v>63</v>
      </c>
      <c r="AG1168" s="17"/>
      <c r="AH1168" s="17">
        <v>0.58558905856459698</v>
      </c>
      <c r="AI1168" s="17"/>
      <c r="AJ1168" s="17">
        <v>0.57100508616396795</v>
      </c>
      <c r="AK1168" s="17">
        <v>0.59415074652307498</v>
      </c>
      <c r="AL1168" s="17">
        <v>0.56883460306552702</v>
      </c>
      <c r="AM1168" s="17">
        <v>0.59536755378805095</v>
      </c>
      <c r="AN1168" s="17">
        <v>0.43679732951252498</v>
      </c>
      <c r="AO1168" s="17">
        <v>0.60908178049770301</v>
      </c>
      <c r="AP1168" s="17">
        <v>0.50926457609631404</v>
      </c>
      <c r="AQ1168" s="17">
        <v>0.50562343562805401</v>
      </c>
    </row>
    <row r="1169" spans="2:43" x14ac:dyDescent="0.35">
      <c r="B1169" t="s">
        <v>467</v>
      </c>
      <c r="C1169" s="17">
        <v>0.47369990124171701</v>
      </c>
      <c r="D1169" s="17">
        <v>0.44413160848014499</v>
      </c>
      <c r="E1169" s="17">
        <v>0.50395155750814602</v>
      </c>
      <c r="F1169" s="17"/>
      <c r="G1169" s="17">
        <v>0.43821986649595601</v>
      </c>
      <c r="H1169" s="17">
        <v>0.51518211618147702</v>
      </c>
      <c r="I1169" s="17">
        <v>0.510900018660704</v>
      </c>
      <c r="J1169" s="17">
        <v>0.48613296788961502</v>
      </c>
      <c r="K1169" s="17">
        <v>0.477555617791458</v>
      </c>
      <c r="L1169" s="17">
        <v>0.42601895162249898</v>
      </c>
      <c r="M1169" s="17"/>
      <c r="N1169" s="17">
        <v>0.42104361060047502</v>
      </c>
      <c r="O1169" s="17">
        <v>0.47464907776167398</v>
      </c>
      <c r="P1169" s="17">
        <v>0.51835864125004505</v>
      </c>
      <c r="Q1169" s="17">
        <v>0.44875966379273402</v>
      </c>
      <c r="R1169" s="17">
        <v>0.50096494218194698</v>
      </c>
      <c r="S1169" s="17"/>
      <c r="T1169" s="17">
        <v>0.44619850775626202</v>
      </c>
      <c r="U1169" s="17">
        <v>0.47048537625013198</v>
      </c>
      <c r="V1169" s="17">
        <v>0.51539508299649495</v>
      </c>
      <c r="W1169" s="17">
        <v>0.47025501983118401</v>
      </c>
      <c r="X1169" s="17"/>
      <c r="Y1169" s="17">
        <v>0.49458916420556698</v>
      </c>
      <c r="Z1169" s="17">
        <v>0.54926255938997703</v>
      </c>
      <c r="AA1169" s="17">
        <v>0.43233442818727202</v>
      </c>
      <c r="AB1169" s="17">
        <v>0.47130886163590202</v>
      </c>
      <c r="AC1169" s="17">
        <v>0.38098852867712402</v>
      </c>
      <c r="AD1169" s="17">
        <v>0.50829443861906898</v>
      </c>
      <c r="AE1169" s="17"/>
      <c r="AF1169" s="17" t="s">
        <v>63</v>
      </c>
      <c r="AG1169" s="17"/>
      <c r="AH1169" s="17">
        <v>0.48112920593145903</v>
      </c>
      <c r="AI1169" s="17"/>
      <c r="AJ1169" s="17">
        <v>0.43778899336473498</v>
      </c>
      <c r="AK1169" s="17">
        <v>0.48622030493077301</v>
      </c>
      <c r="AL1169" s="17">
        <v>0.51058146090684497</v>
      </c>
      <c r="AM1169" s="17">
        <v>0.53681929979711995</v>
      </c>
      <c r="AN1169" s="17">
        <v>0.37113181844723703</v>
      </c>
      <c r="AO1169" s="17">
        <v>0.48861564408153701</v>
      </c>
      <c r="AP1169" s="17">
        <v>0.43049703295235298</v>
      </c>
      <c r="AQ1169" s="17">
        <v>0.39045390698079302</v>
      </c>
    </row>
    <row r="1170" spans="2:43" x14ac:dyDescent="0.35">
      <c r="B1170" t="s">
        <v>468</v>
      </c>
      <c r="C1170" s="17">
        <v>0.41900659019695902</v>
      </c>
      <c r="D1170" s="17">
        <v>0.42880047601222399</v>
      </c>
      <c r="E1170" s="17">
        <v>0.40807672829806202</v>
      </c>
      <c r="F1170" s="17"/>
      <c r="G1170" s="17">
        <v>0.37855630426376402</v>
      </c>
      <c r="H1170" s="17">
        <v>0.47147022132486299</v>
      </c>
      <c r="I1170" s="17">
        <v>0.41889856757706401</v>
      </c>
      <c r="J1170" s="17">
        <v>0.40119377170509601</v>
      </c>
      <c r="K1170" s="17">
        <v>0.42351048603990998</v>
      </c>
      <c r="L1170" s="17">
        <v>0.40718721125476298</v>
      </c>
      <c r="M1170" s="17"/>
      <c r="N1170" s="17">
        <v>0.314110457536805</v>
      </c>
      <c r="O1170" s="17">
        <v>0.37949648203346698</v>
      </c>
      <c r="P1170" s="17">
        <v>0.45192137637563201</v>
      </c>
      <c r="Q1170" s="17">
        <v>0.45743463164696702</v>
      </c>
      <c r="R1170" s="17">
        <v>0.42883993158635098</v>
      </c>
      <c r="S1170" s="17"/>
      <c r="T1170" s="17">
        <v>0.42275717354550901</v>
      </c>
      <c r="U1170" s="17">
        <v>0.39340679346440199</v>
      </c>
      <c r="V1170" s="17">
        <v>0.47038472254854902</v>
      </c>
      <c r="W1170" s="17">
        <v>0.381500485947316</v>
      </c>
      <c r="X1170" s="17"/>
      <c r="Y1170" s="17">
        <v>0.40387869617153199</v>
      </c>
      <c r="Z1170" s="17">
        <v>0.454669541731614</v>
      </c>
      <c r="AA1170" s="17">
        <v>0.41961368185041897</v>
      </c>
      <c r="AB1170" s="17">
        <v>0.53257044125105601</v>
      </c>
      <c r="AC1170" s="17">
        <v>0.38107386595701598</v>
      </c>
      <c r="AD1170" s="17">
        <v>0.31483193215291699</v>
      </c>
      <c r="AE1170" s="17"/>
      <c r="AF1170" s="17" t="s">
        <v>63</v>
      </c>
      <c r="AG1170" s="17"/>
      <c r="AH1170" s="17">
        <v>0.425482184774641</v>
      </c>
      <c r="AI1170" s="17"/>
      <c r="AJ1170" s="17">
        <v>0.423302676964606</v>
      </c>
      <c r="AK1170" s="17">
        <v>0.425588013505874</v>
      </c>
      <c r="AL1170" s="17">
        <v>0.44545934502002998</v>
      </c>
      <c r="AM1170" s="17">
        <v>0.44588979529001199</v>
      </c>
      <c r="AN1170" s="17">
        <v>0.364081721850678</v>
      </c>
      <c r="AO1170" s="17">
        <v>0.41263166738491402</v>
      </c>
      <c r="AP1170" s="17">
        <v>0.41171187523910002</v>
      </c>
      <c r="AQ1170" s="17">
        <v>0.269653008571966</v>
      </c>
    </row>
    <row r="1171" spans="2:43" x14ac:dyDescent="0.35">
      <c r="B1171" t="s">
        <v>469</v>
      </c>
      <c r="C1171" s="17">
        <v>0.38657625707059301</v>
      </c>
      <c r="D1171" s="17">
        <v>0.42569400408894498</v>
      </c>
      <c r="E1171" s="17">
        <v>0.346115333945757</v>
      </c>
      <c r="F1171" s="17"/>
      <c r="G1171" s="17">
        <v>0.28398424885256801</v>
      </c>
      <c r="H1171" s="17">
        <v>0.34549252732426899</v>
      </c>
      <c r="I1171" s="17">
        <v>0.47494069268213801</v>
      </c>
      <c r="J1171" s="17">
        <v>0.41392258617933902</v>
      </c>
      <c r="K1171" s="17">
        <v>0.42324064106515602</v>
      </c>
      <c r="L1171" s="17">
        <v>0.36229227821327298</v>
      </c>
      <c r="M1171" s="17"/>
      <c r="N1171" s="17">
        <v>0.20162600537474501</v>
      </c>
      <c r="O1171" s="17">
        <v>0.37311120098206202</v>
      </c>
      <c r="P1171" s="17">
        <v>0.388230931669787</v>
      </c>
      <c r="Q1171" s="17">
        <v>0.42833858961639498</v>
      </c>
      <c r="R1171" s="17">
        <v>0.38166768352200098</v>
      </c>
      <c r="S1171" s="17"/>
      <c r="T1171" s="17">
        <v>0.40834746322846899</v>
      </c>
      <c r="U1171" s="17">
        <v>0.34512248356958802</v>
      </c>
      <c r="V1171" s="17">
        <v>0.39399197968294503</v>
      </c>
      <c r="W1171" s="17">
        <v>0.436967588699954</v>
      </c>
      <c r="X1171" s="17"/>
      <c r="Y1171" s="17">
        <v>0.39638651402839797</v>
      </c>
      <c r="Z1171" s="17">
        <v>0.38087490509100203</v>
      </c>
      <c r="AA1171" s="17">
        <v>0.361645428512749</v>
      </c>
      <c r="AB1171" s="17">
        <v>0.44371973961905897</v>
      </c>
      <c r="AC1171" s="17">
        <v>0.37937413228579397</v>
      </c>
      <c r="AD1171" s="17">
        <v>0.39308298932962599</v>
      </c>
      <c r="AE1171" s="17"/>
      <c r="AF1171" s="17" t="s">
        <v>63</v>
      </c>
      <c r="AG1171" s="17"/>
      <c r="AH1171" s="17">
        <v>0.39688606359467299</v>
      </c>
      <c r="AI1171" s="17"/>
      <c r="AJ1171" s="17">
        <v>0.39850078617159501</v>
      </c>
      <c r="AK1171" s="17">
        <v>0.40546952321858198</v>
      </c>
      <c r="AL1171" s="17">
        <v>0.335939150685653</v>
      </c>
      <c r="AM1171" s="17">
        <v>0.452901189697406</v>
      </c>
      <c r="AN1171" s="17">
        <v>0.43175774459669303</v>
      </c>
      <c r="AO1171" s="17">
        <v>0.38095409689987197</v>
      </c>
      <c r="AP1171" s="17">
        <v>0.30609993747146103</v>
      </c>
      <c r="AQ1171" s="17">
        <v>0.29896366126295798</v>
      </c>
    </row>
    <row r="1172" spans="2:43" x14ac:dyDescent="0.35">
      <c r="B1172" t="s">
        <v>470</v>
      </c>
      <c r="C1172" s="17">
        <v>0.378469431036493</v>
      </c>
      <c r="D1172" s="17">
        <v>0.38142780807103299</v>
      </c>
      <c r="E1172" s="17">
        <v>0.37724080536858801</v>
      </c>
      <c r="F1172" s="17"/>
      <c r="G1172" s="17">
        <v>0.47482582616651198</v>
      </c>
      <c r="H1172" s="17">
        <v>0.401845706352353</v>
      </c>
      <c r="I1172" s="17">
        <v>0.430779729137513</v>
      </c>
      <c r="J1172" s="17">
        <v>0.34950407005752299</v>
      </c>
      <c r="K1172" s="17">
        <v>0.37572307827636903</v>
      </c>
      <c r="L1172" s="17">
        <v>0.311954869489311</v>
      </c>
      <c r="M1172" s="17"/>
      <c r="N1172" s="17">
        <v>0.46293450948529102</v>
      </c>
      <c r="O1172" s="17">
        <v>0.37819796203138001</v>
      </c>
      <c r="P1172" s="17">
        <v>0.41781666194385603</v>
      </c>
      <c r="Q1172" s="17">
        <v>0.38209653934851601</v>
      </c>
      <c r="R1172" s="17">
        <v>0.32001398342565701</v>
      </c>
      <c r="S1172" s="17"/>
      <c r="T1172" s="17">
        <v>0.330870111637946</v>
      </c>
      <c r="U1172" s="17">
        <v>0.36962416279793098</v>
      </c>
      <c r="V1172" s="17">
        <v>0.40727306973060401</v>
      </c>
      <c r="W1172" s="17">
        <v>0.41885899046818398</v>
      </c>
      <c r="X1172" s="17"/>
      <c r="Y1172" s="17">
        <v>0.39829993035943301</v>
      </c>
      <c r="Z1172" s="17">
        <v>0.38092376530467398</v>
      </c>
      <c r="AA1172" s="17">
        <v>0.31617338300036102</v>
      </c>
      <c r="AB1172" s="17">
        <v>0.43139618151145698</v>
      </c>
      <c r="AC1172" s="17">
        <v>0.45043720688085898</v>
      </c>
      <c r="AD1172" s="17">
        <v>0.26835779261389497</v>
      </c>
      <c r="AE1172" s="17"/>
      <c r="AF1172" s="17" t="s">
        <v>63</v>
      </c>
      <c r="AG1172" s="17"/>
      <c r="AH1172" s="17">
        <v>0.38563936575649699</v>
      </c>
      <c r="AI1172" s="17"/>
      <c r="AJ1172" s="17">
        <v>0.29782528895576799</v>
      </c>
      <c r="AK1172" s="17">
        <v>0.41361523718106002</v>
      </c>
      <c r="AL1172" s="17">
        <v>0.368467426208274</v>
      </c>
      <c r="AM1172" s="17">
        <v>0.40815330679739398</v>
      </c>
      <c r="AN1172" s="17">
        <v>0.46402511040614502</v>
      </c>
      <c r="AO1172" s="17">
        <v>0.49779029050976598</v>
      </c>
      <c r="AP1172" s="17">
        <v>0.417803911433697</v>
      </c>
      <c r="AQ1172" s="17">
        <v>0.21488144994996899</v>
      </c>
    </row>
    <row r="1173" spans="2:43" x14ac:dyDescent="0.35">
      <c r="B1173" t="s">
        <v>471</v>
      </c>
      <c r="C1173" s="17">
        <v>0.350246701605269</v>
      </c>
      <c r="D1173" s="17">
        <v>0.364278708841622</v>
      </c>
      <c r="E1173" s="17">
        <v>0.333206961498067</v>
      </c>
      <c r="F1173" s="17"/>
      <c r="G1173" s="17">
        <v>0.381879899533699</v>
      </c>
      <c r="H1173" s="17">
        <v>0.43017061349652502</v>
      </c>
      <c r="I1173" s="17">
        <v>0.44207115660412999</v>
      </c>
      <c r="J1173" s="17">
        <v>0.32880266056234903</v>
      </c>
      <c r="K1173" s="17">
        <v>0.38691085584176699</v>
      </c>
      <c r="L1173" s="17">
        <v>0.21824180601781701</v>
      </c>
      <c r="M1173" s="17"/>
      <c r="N1173" s="17">
        <v>0.348212921011749</v>
      </c>
      <c r="O1173" s="17">
        <v>0.36500111027524901</v>
      </c>
      <c r="P1173" s="17">
        <v>0.38030407557470702</v>
      </c>
      <c r="Q1173" s="17">
        <v>0.306762424224438</v>
      </c>
      <c r="R1173" s="17">
        <v>0.38136087644101402</v>
      </c>
      <c r="S1173" s="17"/>
      <c r="T1173" s="17">
        <v>0.33390424549279302</v>
      </c>
      <c r="U1173" s="17">
        <v>0.39460935637712102</v>
      </c>
      <c r="V1173" s="17">
        <v>0.34628287460740698</v>
      </c>
      <c r="W1173" s="17">
        <v>0.30073758996827099</v>
      </c>
      <c r="X1173" s="17"/>
      <c r="Y1173" s="17">
        <v>0.36992641501770501</v>
      </c>
      <c r="Z1173" s="17">
        <v>0.43127377204091899</v>
      </c>
      <c r="AA1173" s="17">
        <v>0.24057990174930699</v>
      </c>
      <c r="AB1173" s="17">
        <v>0.40047795805141101</v>
      </c>
      <c r="AC1173" s="17">
        <v>0.43889025155939598</v>
      </c>
      <c r="AD1173" s="17">
        <v>0.506534712728958</v>
      </c>
      <c r="AE1173" s="17"/>
      <c r="AF1173" s="17" t="s">
        <v>63</v>
      </c>
      <c r="AG1173" s="17"/>
      <c r="AH1173" s="17">
        <v>0.35658824377569998</v>
      </c>
      <c r="AI1173" s="17"/>
      <c r="AJ1173" s="17">
        <v>0.36976459239476001</v>
      </c>
      <c r="AK1173" s="17">
        <v>0.38289249373559098</v>
      </c>
      <c r="AL1173" s="17">
        <v>0.29172989181391401</v>
      </c>
      <c r="AM1173" s="17">
        <v>0.336917503773562</v>
      </c>
      <c r="AN1173" s="17">
        <v>0.354902299089144</v>
      </c>
      <c r="AO1173" s="17">
        <v>0.36424580649869898</v>
      </c>
      <c r="AP1173" s="17">
        <v>0.32141655032564598</v>
      </c>
      <c r="AQ1173" s="17">
        <v>0.37135533354887001</v>
      </c>
    </row>
    <row r="1174" spans="2:43" x14ac:dyDescent="0.35">
      <c r="B1174" t="s">
        <v>58</v>
      </c>
      <c r="C1174" s="17">
        <v>0.34963666706054802</v>
      </c>
      <c r="D1174" s="17">
        <v>0.329145009869868</v>
      </c>
      <c r="E1174" s="17">
        <v>0.37177261157661801</v>
      </c>
      <c r="F1174" s="17"/>
      <c r="G1174" s="17">
        <v>0.47742394871305999</v>
      </c>
      <c r="H1174" s="17">
        <v>0.333494910978124</v>
      </c>
      <c r="I1174" s="17">
        <v>0.27459264100481201</v>
      </c>
      <c r="J1174" s="17">
        <v>0.34348096900393099</v>
      </c>
      <c r="K1174" s="17">
        <v>0.38203380118177999</v>
      </c>
      <c r="L1174" s="17">
        <v>0.34235749015408901</v>
      </c>
      <c r="M1174" s="17"/>
      <c r="N1174" s="17">
        <v>0.37512113024437899</v>
      </c>
      <c r="O1174" s="17">
        <v>0.32165367891906699</v>
      </c>
      <c r="P1174" s="17">
        <v>0.299206863141811</v>
      </c>
      <c r="Q1174" s="17">
        <v>0.36215056297619302</v>
      </c>
      <c r="R1174" s="17">
        <v>0.42073616030792199</v>
      </c>
      <c r="S1174" s="17"/>
      <c r="T1174" s="17">
        <v>0.291217938264275</v>
      </c>
      <c r="U1174" s="17">
        <v>0.30241391306966903</v>
      </c>
      <c r="V1174" s="17">
        <v>0.43455724181591099</v>
      </c>
      <c r="W1174" s="17">
        <v>0.37986761363348898</v>
      </c>
      <c r="X1174" s="17"/>
      <c r="Y1174" s="17">
        <v>0.38694753844011798</v>
      </c>
      <c r="Z1174" s="17">
        <v>0.33969806334323499</v>
      </c>
      <c r="AA1174" s="17">
        <v>0.32279024274632701</v>
      </c>
      <c r="AB1174" s="17">
        <v>0.32409788394449701</v>
      </c>
      <c r="AC1174" s="17">
        <v>0.31790058305228203</v>
      </c>
      <c r="AD1174" s="17">
        <v>0.18049046895000301</v>
      </c>
      <c r="AE1174" s="17"/>
      <c r="AF1174" s="17" t="s">
        <v>63</v>
      </c>
      <c r="AG1174" s="17"/>
      <c r="AH1174" s="17">
        <v>0.352999274757409</v>
      </c>
      <c r="AI1174" s="17"/>
      <c r="AJ1174" s="17">
        <v>0.35215789636144601</v>
      </c>
      <c r="AK1174" s="17">
        <v>0.32473467717612797</v>
      </c>
      <c r="AL1174" s="17">
        <v>0.39024597140195799</v>
      </c>
      <c r="AM1174" s="17">
        <v>0.403642376441256</v>
      </c>
      <c r="AN1174" s="17">
        <v>0.27381662445406602</v>
      </c>
      <c r="AO1174" s="17">
        <v>0.34305394964606101</v>
      </c>
      <c r="AP1174" s="17">
        <v>0.39055924016041299</v>
      </c>
      <c r="AQ1174" s="17">
        <v>0.136635080483337</v>
      </c>
    </row>
    <row r="1175" spans="2:43" x14ac:dyDescent="0.35">
      <c r="B1175" t="s">
        <v>472</v>
      </c>
      <c r="C1175" s="17">
        <v>0.31277883461572298</v>
      </c>
      <c r="D1175" s="17">
        <v>0.32462939101851901</v>
      </c>
      <c r="E1175" s="17">
        <v>0.29775306878241298</v>
      </c>
      <c r="F1175" s="17"/>
      <c r="G1175" s="17">
        <v>0.35260676161649901</v>
      </c>
      <c r="H1175" s="17">
        <v>0.28445537071924898</v>
      </c>
      <c r="I1175" s="17">
        <v>0.32486508971764599</v>
      </c>
      <c r="J1175" s="17">
        <v>0.281765321353459</v>
      </c>
      <c r="K1175" s="17">
        <v>0.31005587561936498</v>
      </c>
      <c r="L1175" s="17">
        <v>0.33013501322358302</v>
      </c>
      <c r="M1175" s="17"/>
      <c r="N1175" s="17">
        <v>0.22278026208211699</v>
      </c>
      <c r="O1175" s="17">
        <v>0.294471308100479</v>
      </c>
      <c r="P1175" s="17">
        <v>0.33483840318763303</v>
      </c>
      <c r="Q1175" s="17">
        <v>0.32736952965270399</v>
      </c>
      <c r="R1175" s="17">
        <v>0.32602004333749901</v>
      </c>
      <c r="S1175" s="17"/>
      <c r="T1175" s="17">
        <v>0.32887068731472202</v>
      </c>
      <c r="U1175" s="17">
        <v>0.29483983130829899</v>
      </c>
      <c r="V1175" s="17">
        <v>0.32687076396792403</v>
      </c>
      <c r="W1175" s="17">
        <v>0.307743838221616</v>
      </c>
      <c r="X1175" s="17"/>
      <c r="Y1175" s="17">
        <v>0.27766601479889902</v>
      </c>
      <c r="Z1175" s="17">
        <v>0.34945072825501799</v>
      </c>
      <c r="AA1175" s="17">
        <v>0.32737144005429403</v>
      </c>
      <c r="AB1175" s="17">
        <v>0.41144147540359599</v>
      </c>
      <c r="AC1175" s="17">
        <v>0.35003384678593202</v>
      </c>
      <c r="AD1175" s="17">
        <v>0.232098293689912</v>
      </c>
      <c r="AE1175" s="17"/>
      <c r="AF1175" s="17" t="s">
        <v>63</v>
      </c>
      <c r="AG1175" s="17"/>
      <c r="AH1175" s="17">
        <v>0.31617036811756499</v>
      </c>
      <c r="AI1175" s="17"/>
      <c r="AJ1175" s="17">
        <v>0.32289784956455098</v>
      </c>
      <c r="AK1175" s="17">
        <v>0.344020065698109</v>
      </c>
      <c r="AL1175" s="17">
        <v>0.30033615556730597</v>
      </c>
      <c r="AM1175" s="17">
        <v>0.33326634517554898</v>
      </c>
      <c r="AN1175" s="17">
        <v>0.38100662355072301</v>
      </c>
      <c r="AO1175" s="17">
        <v>0.17225658448995501</v>
      </c>
      <c r="AP1175" s="17">
        <v>0.38168388286600702</v>
      </c>
      <c r="AQ1175" s="17">
        <v>0.17836706454247001</v>
      </c>
    </row>
    <row r="1176" spans="2:43" x14ac:dyDescent="0.35">
      <c r="B1176" t="s">
        <v>473</v>
      </c>
      <c r="C1176" s="17">
        <v>0.30104075033821398</v>
      </c>
      <c r="D1176" s="17">
        <v>0.28976276063532402</v>
      </c>
      <c r="E1176" s="17">
        <v>0.31217382016779299</v>
      </c>
      <c r="F1176" s="17"/>
      <c r="G1176" s="17">
        <v>0.33749303237131301</v>
      </c>
      <c r="H1176" s="17">
        <v>0.43410329201047598</v>
      </c>
      <c r="I1176" s="17">
        <v>0.42022547694493001</v>
      </c>
      <c r="J1176" s="17">
        <v>0.37237585753339902</v>
      </c>
      <c r="K1176" s="17">
        <v>0.24130077795103699</v>
      </c>
      <c r="L1176" s="17">
        <v>0.111404400205367</v>
      </c>
      <c r="M1176" s="17"/>
      <c r="N1176" s="17">
        <v>0.19447200604130799</v>
      </c>
      <c r="O1176" s="17">
        <v>0.333359803512636</v>
      </c>
      <c r="P1176" s="17">
        <v>0.31759348254312397</v>
      </c>
      <c r="Q1176" s="17">
        <v>0.29597061989784001</v>
      </c>
      <c r="R1176" s="17">
        <v>0.25142902094164599</v>
      </c>
      <c r="S1176" s="17"/>
      <c r="T1176" s="17">
        <v>0.202522340745629</v>
      </c>
      <c r="U1176" s="17">
        <v>0.34355149445303801</v>
      </c>
      <c r="V1176" s="17">
        <v>0.33272982442075599</v>
      </c>
      <c r="W1176" s="17">
        <v>0.34503129742407801</v>
      </c>
      <c r="X1176" s="17"/>
      <c r="Y1176" s="17">
        <v>0.39799227174745999</v>
      </c>
      <c r="Z1176" s="17">
        <v>0.36183860309383697</v>
      </c>
      <c r="AA1176" s="17">
        <v>0.13510708333812599</v>
      </c>
      <c r="AB1176" s="17">
        <v>0.33762063811908699</v>
      </c>
      <c r="AC1176" s="17">
        <v>0.25855406027810302</v>
      </c>
      <c r="AD1176" s="17">
        <v>0.12880408755738701</v>
      </c>
      <c r="AE1176" s="17"/>
      <c r="AF1176" s="17" t="s">
        <v>63</v>
      </c>
      <c r="AG1176" s="17"/>
      <c r="AH1176" s="17">
        <v>0.31077278191992003</v>
      </c>
      <c r="AI1176" s="17"/>
      <c r="AJ1176" s="17">
        <v>0.29522463681994499</v>
      </c>
      <c r="AK1176" s="17">
        <v>0.33059506478037398</v>
      </c>
      <c r="AL1176" s="17">
        <v>0.34102510341583903</v>
      </c>
      <c r="AM1176" s="17">
        <v>0.293680539785586</v>
      </c>
      <c r="AN1176" s="17">
        <v>0.32660141952729699</v>
      </c>
      <c r="AO1176" s="17">
        <v>0.32000385863187503</v>
      </c>
      <c r="AP1176" s="17">
        <v>0.24240146237351101</v>
      </c>
      <c r="AQ1176" s="17">
        <v>0.16664424165661501</v>
      </c>
    </row>
    <row r="1177" spans="2:43" x14ac:dyDescent="0.35">
      <c r="B1177" t="s">
        <v>57</v>
      </c>
      <c r="C1177" s="17">
        <v>0.29696309035204299</v>
      </c>
      <c r="D1177" s="17">
        <v>0.29779140624255102</v>
      </c>
      <c r="E1177" s="17">
        <v>0.29594701308874599</v>
      </c>
      <c r="F1177" s="17"/>
      <c r="G1177" s="17">
        <v>0.164611562953146</v>
      </c>
      <c r="H1177" s="17">
        <v>0.25782303900584103</v>
      </c>
      <c r="I1177" s="17">
        <v>0.20351621496210001</v>
      </c>
      <c r="J1177" s="17">
        <v>0.353320613651738</v>
      </c>
      <c r="K1177" s="17">
        <v>0.42086339503165099</v>
      </c>
      <c r="L1177" s="17">
        <v>0.32703065211134003</v>
      </c>
      <c r="M1177" s="17"/>
      <c r="N1177" s="17">
        <v>0.30707240284341297</v>
      </c>
      <c r="O1177" s="17">
        <v>0.29709279346741702</v>
      </c>
      <c r="P1177" s="17">
        <v>0.38315015857720902</v>
      </c>
      <c r="Q1177" s="17">
        <v>0.2536881908211</v>
      </c>
      <c r="R1177" s="17">
        <v>0.31149218427373998</v>
      </c>
      <c r="S1177" s="17"/>
      <c r="T1177" s="17">
        <v>0.27963067712767498</v>
      </c>
      <c r="U1177" s="17">
        <v>0.39422083925627199</v>
      </c>
      <c r="V1177" s="17">
        <v>0.24100711178996201</v>
      </c>
      <c r="W1177" s="17">
        <v>0.25992506239358298</v>
      </c>
      <c r="X1177" s="17"/>
      <c r="Y1177" s="17">
        <v>0.279893122839944</v>
      </c>
      <c r="Z1177" s="17">
        <v>0.32267476731515898</v>
      </c>
      <c r="AA1177" s="17">
        <v>0.34421156722338703</v>
      </c>
      <c r="AB1177" s="17">
        <v>0.31821674829490998</v>
      </c>
      <c r="AC1177" s="17">
        <v>0.19134194816997099</v>
      </c>
      <c r="AD1177" s="17">
        <v>0.192524457075293</v>
      </c>
      <c r="AE1177" s="17"/>
      <c r="AF1177" s="17" t="s">
        <v>63</v>
      </c>
      <c r="AG1177" s="17"/>
      <c r="AH1177" s="17">
        <v>0.30042905886438098</v>
      </c>
      <c r="AI1177" s="17"/>
      <c r="AJ1177" s="17">
        <v>0.28077812006781599</v>
      </c>
      <c r="AK1177" s="17">
        <v>0.27083678623879998</v>
      </c>
      <c r="AL1177" s="17">
        <v>0.245286244785268</v>
      </c>
      <c r="AM1177" s="17">
        <v>0.371006514908922</v>
      </c>
      <c r="AN1177" s="17">
        <v>0.33069508385261298</v>
      </c>
      <c r="AO1177" s="17">
        <v>0.26088661223405502</v>
      </c>
      <c r="AP1177" s="17">
        <v>0.318696512267853</v>
      </c>
      <c r="AQ1177" s="17">
        <v>0.37787818958050701</v>
      </c>
    </row>
    <row r="1178" spans="2:43" x14ac:dyDescent="0.35">
      <c r="B1178" t="s">
        <v>474</v>
      </c>
      <c r="C1178" s="17">
        <v>0.26756264581573103</v>
      </c>
      <c r="D1178" s="17">
        <v>0.252209743999109</v>
      </c>
      <c r="E1178" s="17">
        <v>0.28262522393802803</v>
      </c>
      <c r="F1178" s="17"/>
      <c r="G1178" s="17">
        <v>0.129389906802862</v>
      </c>
      <c r="H1178" s="17">
        <v>0.26254289117547502</v>
      </c>
      <c r="I1178" s="17">
        <v>0.281815064637778</v>
      </c>
      <c r="J1178" s="17">
        <v>0.31602635212227898</v>
      </c>
      <c r="K1178" s="17">
        <v>0.25002083207271703</v>
      </c>
      <c r="L1178" s="17">
        <v>0.296189501344993</v>
      </c>
      <c r="M1178" s="17"/>
      <c r="N1178" s="17">
        <v>0.17435305060711301</v>
      </c>
      <c r="O1178" s="17">
        <v>0.27992964679167098</v>
      </c>
      <c r="P1178" s="17">
        <v>0.30907555622381599</v>
      </c>
      <c r="Q1178" s="17">
        <v>0.25449535278642699</v>
      </c>
      <c r="R1178" s="17">
        <v>0.25600990492877501</v>
      </c>
      <c r="S1178" s="17"/>
      <c r="T1178" s="17">
        <v>0.22484861256051999</v>
      </c>
      <c r="U1178" s="17">
        <v>0.307822502137581</v>
      </c>
      <c r="V1178" s="17">
        <v>0.32188994616121702</v>
      </c>
      <c r="W1178" s="17">
        <v>0.200237335286893</v>
      </c>
      <c r="X1178" s="17"/>
      <c r="Y1178" s="17">
        <v>0.272390596340294</v>
      </c>
      <c r="Z1178" s="17">
        <v>0.29606413570705098</v>
      </c>
      <c r="AA1178" s="17">
        <v>0.30154683325822002</v>
      </c>
      <c r="AB1178" s="17">
        <v>0.207137098702493</v>
      </c>
      <c r="AC1178" s="17">
        <v>0.127140386335268</v>
      </c>
      <c r="AD1178" s="17">
        <v>0.23472985818026801</v>
      </c>
      <c r="AE1178" s="17"/>
      <c r="AF1178" s="17" t="s">
        <v>63</v>
      </c>
      <c r="AG1178" s="17"/>
      <c r="AH1178" s="17">
        <v>0.27226750630688001</v>
      </c>
      <c r="AI1178" s="17"/>
      <c r="AJ1178" s="17">
        <v>0.25978004303721602</v>
      </c>
      <c r="AK1178" s="17">
        <v>0.266819436331449</v>
      </c>
      <c r="AL1178" s="17">
        <v>0.30332174408229601</v>
      </c>
      <c r="AM1178" s="17">
        <v>0.22123017311009499</v>
      </c>
      <c r="AN1178" s="17">
        <v>0.28874692592513002</v>
      </c>
      <c r="AO1178" s="17">
        <v>0.27225802797451698</v>
      </c>
      <c r="AP1178" s="17">
        <v>0.19149466305089499</v>
      </c>
      <c r="AQ1178" s="17">
        <v>0.456332782945022</v>
      </c>
    </row>
    <row r="1179" spans="2:43" x14ac:dyDescent="0.35">
      <c r="B1179" t="s">
        <v>475</v>
      </c>
      <c r="C1179" s="17">
        <v>0.23043436250018201</v>
      </c>
      <c r="D1179" s="17">
        <v>0.21844053079206999</v>
      </c>
      <c r="E1179" s="17">
        <v>0.243508877231774</v>
      </c>
      <c r="F1179" s="17"/>
      <c r="G1179" s="17">
        <v>0.28190719652621599</v>
      </c>
      <c r="H1179" s="17">
        <v>0.338331653465621</v>
      </c>
      <c r="I1179" s="17">
        <v>0.302713611640264</v>
      </c>
      <c r="J1179" s="17">
        <v>0.21216932415815601</v>
      </c>
      <c r="K1179" s="17">
        <v>0.23456515107626599</v>
      </c>
      <c r="L1179" s="17">
        <v>0.10021549251402</v>
      </c>
      <c r="M1179" s="17"/>
      <c r="N1179" s="17">
        <v>0.23626528566827301</v>
      </c>
      <c r="O1179" s="17">
        <v>0.25253792355746701</v>
      </c>
      <c r="P1179" s="17">
        <v>0.199516609147876</v>
      </c>
      <c r="Q1179" s="17">
        <v>0.23779336347987201</v>
      </c>
      <c r="R1179" s="17">
        <v>0.189995956189007</v>
      </c>
      <c r="S1179" s="17"/>
      <c r="T1179" s="17">
        <v>0.214720389938443</v>
      </c>
      <c r="U1179" s="17">
        <v>0.30045765227152799</v>
      </c>
      <c r="V1179" s="17">
        <v>0.18588867023071401</v>
      </c>
      <c r="W1179" s="17">
        <v>0.22027928347057299</v>
      </c>
      <c r="X1179" s="17"/>
      <c r="Y1179" s="17">
        <v>0.297367313996595</v>
      </c>
      <c r="Z1179" s="17">
        <v>0.19767707232321699</v>
      </c>
      <c r="AA1179" s="17">
        <v>0.11839705264439</v>
      </c>
      <c r="AB1179" s="17">
        <v>0.29065088798039801</v>
      </c>
      <c r="AC1179" s="17">
        <v>0.268568553647899</v>
      </c>
      <c r="AD1179" s="17">
        <v>0.121691181975509</v>
      </c>
      <c r="AE1179" s="17"/>
      <c r="AF1179" s="17" t="s">
        <v>63</v>
      </c>
      <c r="AG1179" s="17"/>
      <c r="AH1179" s="17">
        <v>0.231042887610409</v>
      </c>
      <c r="AI1179" s="17"/>
      <c r="AJ1179" s="17">
        <v>0.22312755125983799</v>
      </c>
      <c r="AK1179" s="17">
        <v>0.21089698844875901</v>
      </c>
      <c r="AL1179" s="17">
        <v>0.19046064945588501</v>
      </c>
      <c r="AM1179" s="17">
        <v>0.24298865702306799</v>
      </c>
      <c r="AN1179" s="17">
        <v>0.260926207338667</v>
      </c>
      <c r="AO1179" s="17">
        <v>0.33290893946474298</v>
      </c>
      <c r="AP1179" s="17">
        <v>0.22509697371266399</v>
      </c>
      <c r="AQ1179" s="17">
        <v>0.23697828666343501</v>
      </c>
    </row>
    <row r="1180" spans="2:43" x14ac:dyDescent="0.35">
      <c r="B1180" t="s">
        <v>476</v>
      </c>
      <c r="C1180" s="17">
        <v>0.156793847578828</v>
      </c>
      <c r="D1180" s="17">
        <v>0.1195008963338</v>
      </c>
      <c r="E1180" s="17">
        <v>0.19488021795639199</v>
      </c>
      <c r="F1180" s="17"/>
      <c r="G1180" s="17">
        <v>0.20957150594764101</v>
      </c>
      <c r="H1180" s="17">
        <v>0.19664880842958599</v>
      </c>
      <c r="I1180" s="17">
        <v>0.15881720362208299</v>
      </c>
      <c r="J1180" s="17">
        <v>0.13268868594389799</v>
      </c>
      <c r="K1180" s="17">
        <v>0.13214002849229101</v>
      </c>
      <c r="L1180" s="17">
        <v>0.13661493713723499</v>
      </c>
      <c r="M1180" s="17"/>
      <c r="N1180" s="17">
        <v>0.15764854450746299</v>
      </c>
      <c r="O1180" s="17">
        <v>0.17702120326959001</v>
      </c>
      <c r="P1180" s="17">
        <v>0.20189712262416301</v>
      </c>
      <c r="Q1180" s="17">
        <v>0.12350031415467699</v>
      </c>
      <c r="R1180" s="17">
        <v>0.14020097443313101</v>
      </c>
      <c r="S1180" s="17"/>
      <c r="T1180" s="17">
        <v>0.12634191953810001</v>
      </c>
      <c r="U1180" s="17">
        <v>0.21831814193566601</v>
      </c>
      <c r="V1180" s="17">
        <v>0.15213122757439199</v>
      </c>
      <c r="W1180" s="17">
        <v>8.9387336852615004E-2</v>
      </c>
      <c r="X1180" s="17"/>
      <c r="Y1180" s="17">
        <v>0.168850437286616</v>
      </c>
      <c r="Z1180" s="17">
        <v>0.159229697409872</v>
      </c>
      <c r="AA1180" s="17">
        <v>0.14080650876957501</v>
      </c>
      <c r="AB1180" s="17">
        <v>0.13299538788392501</v>
      </c>
      <c r="AC1180" s="17">
        <v>0.144748731150764</v>
      </c>
      <c r="AD1180" s="17">
        <v>0.228105282517473</v>
      </c>
      <c r="AE1180" s="17"/>
      <c r="AF1180" s="17" t="s">
        <v>63</v>
      </c>
      <c r="AG1180" s="17"/>
      <c r="AH1180" s="17">
        <v>0.157955467275184</v>
      </c>
      <c r="AI1180" s="17"/>
      <c r="AJ1180" s="17">
        <v>0.16150380870798201</v>
      </c>
      <c r="AK1180" s="17">
        <v>0.13255282016654599</v>
      </c>
      <c r="AL1180" s="17">
        <v>0.18269661756186301</v>
      </c>
      <c r="AM1180" s="17">
        <v>0.11548473837257001</v>
      </c>
      <c r="AN1180" s="17">
        <v>0.29188257315921401</v>
      </c>
      <c r="AO1180" s="17">
        <v>0.17698755086732801</v>
      </c>
      <c r="AP1180" s="17">
        <v>0.168258333158817</v>
      </c>
      <c r="AQ1180" s="17">
        <v>0.143214724564874</v>
      </c>
    </row>
    <row r="1181" spans="2:43" x14ac:dyDescent="0.35">
      <c r="B1181" t="s">
        <v>477</v>
      </c>
      <c r="C1181" s="17">
        <v>0.138211305442378</v>
      </c>
      <c r="D1181" s="17">
        <v>0.16511229917943401</v>
      </c>
      <c r="E1181" s="17">
        <v>0.11040047668388001</v>
      </c>
      <c r="F1181" s="17"/>
      <c r="G1181" s="17">
        <v>0.26723285250811402</v>
      </c>
      <c r="H1181" s="17">
        <v>0.167746212895622</v>
      </c>
      <c r="I1181" s="17">
        <v>0.15196576484288099</v>
      </c>
      <c r="J1181" s="17">
        <v>0.119643529467931</v>
      </c>
      <c r="K1181" s="17">
        <v>0.11824450851172701</v>
      </c>
      <c r="L1181" s="17">
        <v>8.1953164200768605E-2</v>
      </c>
      <c r="M1181" s="17"/>
      <c r="N1181" s="17">
        <v>4.9621050971065603E-2</v>
      </c>
      <c r="O1181" s="17">
        <v>0.11493481973061501</v>
      </c>
      <c r="P1181" s="17">
        <v>0.15671532482532</v>
      </c>
      <c r="Q1181" s="17">
        <v>0.134314460171923</v>
      </c>
      <c r="R1181" s="17">
        <v>0.20805011063461301</v>
      </c>
      <c r="S1181" s="17"/>
      <c r="T1181" s="17">
        <v>0.11210145921096</v>
      </c>
      <c r="U1181" s="17">
        <v>0.118083941517192</v>
      </c>
      <c r="V1181" s="17">
        <v>0.17268199618205499</v>
      </c>
      <c r="W1181" s="17">
        <v>0.15324989466069899</v>
      </c>
      <c r="X1181" s="17"/>
      <c r="Y1181" s="17">
        <v>0.15214209329994499</v>
      </c>
      <c r="Z1181" s="17">
        <v>0.14017556094429201</v>
      </c>
      <c r="AA1181" s="17">
        <v>8.3815683009462197E-2</v>
      </c>
      <c r="AB1181" s="17">
        <v>0.121486325702301</v>
      </c>
      <c r="AC1181" s="17">
        <v>0.26217159259179301</v>
      </c>
      <c r="AD1181" s="17">
        <v>0.121691181975509</v>
      </c>
      <c r="AE1181" s="17"/>
      <c r="AF1181" s="17" t="s">
        <v>63</v>
      </c>
      <c r="AG1181" s="17"/>
      <c r="AH1181" s="17">
        <v>0.14245007399724399</v>
      </c>
      <c r="AI1181" s="17"/>
      <c r="AJ1181" s="17">
        <v>0.14704335662814699</v>
      </c>
      <c r="AK1181" s="17">
        <v>0.16024807682325101</v>
      </c>
      <c r="AL1181" s="17">
        <v>0.111940143916368</v>
      </c>
      <c r="AM1181" s="17">
        <v>0.12247490346456701</v>
      </c>
      <c r="AN1181" s="17">
        <v>0.13108843850548499</v>
      </c>
      <c r="AO1181" s="17">
        <v>0.14827686929188499</v>
      </c>
      <c r="AP1181" s="17">
        <v>9.5450652418226103E-2</v>
      </c>
      <c r="AQ1181" s="17">
        <v>0.200254129972391</v>
      </c>
    </row>
    <row r="1182" spans="2:43" x14ac:dyDescent="0.35">
      <c r="B1182" t="s">
        <v>478</v>
      </c>
      <c r="C1182" s="17">
        <v>0.13505398897750501</v>
      </c>
      <c r="D1182" s="17">
        <v>9.99055559335989E-2</v>
      </c>
      <c r="E1182" s="17">
        <v>0.17089186630872499</v>
      </c>
      <c r="F1182" s="17"/>
      <c r="G1182" s="17">
        <v>0.122753991583747</v>
      </c>
      <c r="H1182" s="17">
        <v>9.4822304007968303E-2</v>
      </c>
      <c r="I1182" s="17">
        <v>7.4949166893035296E-2</v>
      </c>
      <c r="J1182" s="17">
        <v>0.17783010455381601</v>
      </c>
      <c r="K1182" s="17">
        <v>0.12085380252934901</v>
      </c>
      <c r="L1182" s="17">
        <v>0.18632010871075799</v>
      </c>
      <c r="M1182" s="17"/>
      <c r="N1182" s="17">
        <v>0.12327915622582999</v>
      </c>
      <c r="O1182" s="17">
        <v>0.119310951654686</v>
      </c>
      <c r="P1182" s="17">
        <v>0.104753239305694</v>
      </c>
      <c r="Q1182" s="17">
        <v>0.151899504275398</v>
      </c>
      <c r="R1182" s="17">
        <v>0.16668701887988199</v>
      </c>
      <c r="S1182" s="17"/>
      <c r="T1182" s="17">
        <v>9.43493088389077E-2</v>
      </c>
      <c r="U1182" s="17">
        <v>0.138918092341344</v>
      </c>
      <c r="V1182" s="17">
        <v>0.15642239841966099</v>
      </c>
      <c r="W1182" s="17">
        <v>0.14301698777765401</v>
      </c>
      <c r="X1182" s="17"/>
      <c r="Y1182" s="17">
        <v>0.12025795843554</v>
      </c>
      <c r="Z1182" s="17">
        <v>0.13732400976991599</v>
      </c>
      <c r="AA1182" s="17">
        <v>0.16794792066553799</v>
      </c>
      <c r="AB1182" s="17">
        <v>0.156297449524718</v>
      </c>
      <c r="AC1182" s="17">
        <v>0.13366987590014601</v>
      </c>
      <c r="AD1182" s="17">
        <v>0</v>
      </c>
      <c r="AE1182" s="17"/>
      <c r="AF1182" s="17" t="s">
        <v>63</v>
      </c>
      <c r="AG1182" s="17"/>
      <c r="AH1182" s="17">
        <v>0.13555804684528899</v>
      </c>
      <c r="AI1182" s="17"/>
      <c r="AJ1182" s="17">
        <v>0.151069526741056</v>
      </c>
      <c r="AK1182" s="17">
        <v>0.16484094266452101</v>
      </c>
      <c r="AL1182" s="17">
        <v>0.15959396326712799</v>
      </c>
      <c r="AM1182" s="17">
        <v>0.13020450504930001</v>
      </c>
      <c r="AN1182" s="17">
        <v>8.6493550399456207E-2</v>
      </c>
      <c r="AO1182" s="17">
        <v>0.106268471810125</v>
      </c>
      <c r="AP1182" s="17">
        <v>8.5753465929010203E-2</v>
      </c>
      <c r="AQ1182" s="17">
        <v>5.32384401363592E-2</v>
      </c>
    </row>
    <row r="1183" spans="2:43" x14ac:dyDescent="0.35">
      <c r="B1183" t="s">
        <v>479</v>
      </c>
      <c r="C1183" s="17">
        <v>0.12992178959940501</v>
      </c>
      <c r="D1183" s="17">
        <v>0.118868705624275</v>
      </c>
      <c r="E1183" s="17">
        <v>0.141592732648498</v>
      </c>
      <c r="F1183" s="17"/>
      <c r="G1183" s="17">
        <v>8.9473648707930897E-2</v>
      </c>
      <c r="H1183" s="17">
        <v>0.140379722744924</v>
      </c>
      <c r="I1183" s="17">
        <v>0.14336008762133501</v>
      </c>
      <c r="J1183" s="17">
        <v>8.5623130664049904E-2</v>
      </c>
      <c r="K1183" s="17">
        <v>0.16426842316043799</v>
      </c>
      <c r="L1183" s="17">
        <v>0.137991354127809</v>
      </c>
      <c r="M1183" s="17"/>
      <c r="N1183" s="17">
        <v>0.14645238676643099</v>
      </c>
      <c r="O1183" s="17">
        <v>0.104224042975957</v>
      </c>
      <c r="P1183" s="17">
        <v>0.14005201971423101</v>
      </c>
      <c r="Q1183" s="17">
        <v>0.15026488876567801</v>
      </c>
      <c r="R1183" s="17">
        <v>0.13676450214584401</v>
      </c>
      <c r="S1183" s="17"/>
      <c r="T1183" s="17">
        <v>9.3110850500702905E-2</v>
      </c>
      <c r="U1183" s="17">
        <v>0.143168379797877</v>
      </c>
      <c r="V1183" s="17">
        <v>0.12907941762542999</v>
      </c>
      <c r="W1183" s="17">
        <v>0.146222205907897</v>
      </c>
      <c r="X1183" s="17"/>
      <c r="Y1183" s="17">
        <v>0.14249355451755899</v>
      </c>
      <c r="Z1183" s="17">
        <v>0.100170443302045</v>
      </c>
      <c r="AA1183" s="17">
        <v>0.13498015069320399</v>
      </c>
      <c r="AB1183" s="17">
        <v>0.188827132823946</v>
      </c>
      <c r="AC1183" s="17">
        <v>7.9101435908216097E-2</v>
      </c>
      <c r="AD1183" s="17">
        <v>0</v>
      </c>
      <c r="AE1183" s="17"/>
      <c r="AF1183" s="17" t="s">
        <v>63</v>
      </c>
      <c r="AG1183" s="17"/>
      <c r="AH1183" s="17">
        <v>0.13387788610885801</v>
      </c>
      <c r="AI1183" s="17"/>
      <c r="AJ1183" s="17">
        <v>0.181182296757051</v>
      </c>
      <c r="AK1183" s="17">
        <v>0.122141388548364</v>
      </c>
      <c r="AL1183" s="17">
        <v>9.7557290752819006E-2</v>
      </c>
      <c r="AM1183" s="17">
        <v>0.12660222549174699</v>
      </c>
      <c r="AN1183" s="17">
        <v>9.8115960090625495E-2</v>
      </c>
      <c r="AO1183" s="17">
        <v>0.118617794678024</v>
      </c>
      <c r="AP1183" s="17">
        <v>6.1881970468877397E-2</v>
      </c>
      <c r="AQ1183" s="17">
        <v>0.18969734044974401</v>
      </c>
    </row>
    <row r="1184" spans="2:43" x14ac:dyDescent="0.35">
      <c r="B1184" t="s">
        <v>480</v>
      </c>
      <c r="C1184" s="17">
        <v>0.128516718957398</v>
      </c>
      <c r="D1184" s="17">
        <v>0.10561009616299</v>
      </c>
      <c r="E1184" s="17">
        <v>0.152058394620597</v>
      </c>
      <c r="F1184" s="17"/>
      <c r="G1184" s="17">
        <v>0.23623809750095001</v>
      </c>
      <c r="H1184" s="17">
        <v>0.15064981541026201</v>
      </c>
      <c r="I1184" s="17">
        <v>0.14639787994651801</v>
      </c>
      <c r="J1184" s="17">
        <v>0.126326854963799</v>
      </c>
      <c r="K1184" s="17">
        <v>9.1444632846848395E-2</v>
      </c>
      <c r="L1184" s="17">
        <v>8.2803898245921603E-2</v>
      </c>
      <c r="M1184" s="17"/>
      <c r="N1184" s="17">
        <v>6.6858933726700501E-2</v>
      </c>
      <c r="O1184" s="17">
        <v>8.0111341507522596E-2</v>
      </c>
      <c r="P1184" s="17">
        <v>0.12606575376717399</v>
      </c>
      <c r="Q1184" s="17">
        <v>0.162930433138745</v>
      </c>
      <c r="R1184" s="17">
        <v>0.190003952268121</v>
      </c>
      <c r="S1184" s="17"/>
      <c r="T1184" s="17">
        <v>0.13567112748916199</v>
      </c>
      <c r="U1184" s="17">
        <v>9.7002777807222607E-2</v>
      </c>
      <c r="V1184" s="17">
        <v>0.12040431503110401</v>
      </c>
      <c r="W1184" s="17">
        <v>0.177878004534954</v>
      </c>
      <c r="X1184" s="17"/>
      <c r="Y1184" s="17">
        <v>0.13411572238836</v>
      </c>
      <c r="Z1184" s="17">
        <v>0.13101389866523</v>
      </c>
      <c r="AA1184" s="17">
        <v>8.8418014017327101E-2</v>
      </c>
      <c r="AB1184" s="17">
        <v>0.10185317213593301</v>
      </c>
      <c r="AC1184" s="17">
        <v>0.27814582962768503</v>
      </c>
      <c r="AD1184" s="17">
        <v>7.9433338847901797E-2</v>
      </c>
      <c r="AE1184" s="17"/>
      <c r="AF1184" s="17" t="s">
        <v>63</v>
      </c>
      <c r="AG1184" s="17"/>
      <c r="AH1184" s="17">
        <v>0.13390876215787301</v>
      </c>
      <c r="AI1184" s="17"/>
      <c r="AJ1184" s="17">
        <v>0.14362051262839701</v>
      </c>
      <c r="AK1184" s="17">
        <v>0.14921648570101201</v>
      </c>
      <c r="AL1184" s="17">
        <v>0.133631497552962</v>
      </c>
      <c r="AM1184" s="17">
        <v>0.11014308193142799</v>
      </c>
      <c r="AN1184" s="17">
        <v>0.247597825310957</v>
      </c>
      <c r="AO1184" s="17">
        <v>0.114121822142032</v>
      </c>
      <c r="AP1184" s="17">
        <v>7.1680474926299004E-2</v>
      </c>
      <c r="AQ1184" s="17">
        <v>5.7624346418151097E-2</v>
      </c>
    </row>
    <row r="1185" spans="2:43" x14ac:dyDescent="0.35">
      <c r="B1185" t="s">
        <v>481</v>
      </c>
      <c r="C1185" s="17">
        <v>0.10666473139825</v>
      </c>
      <c r="D1185" s="17">
        <v>7.9470669502506794E-2</v>
      </c>
      <c r="E1185" s="17">
        <v>0.13440218320950501</v>
      </c>
      <c r="F1185" s="17"/>
      <c r="G1185" s="17">
        <v>0.237759502633967</v>
      </c>
      <c r="H1185" s="17">
        <v>0.14829711979692201</v>
      </c>
      <c r="I1185" s="17">
        <v>8.20784517622066E-2</v>
      </c>
      <c r="J1185" s="17">
        <v>0.10314109764663699</v>
      </c>
      <c r="K1185" s="17">
        <v>8.2178483170307001E-2</v>
      </c>
      <c r="L1185" s="17">
        <v>5.81883733371353E-2</v>
      </c>
      <c r="M1185" s="17"/>
      <c r="N1185" s="17">
        <v>8.0344859538986596E-2</v>
      </c>
      <c r="O1185" s="17">
        <v>0.10580426638571799</v>
      </c>
      <c r="P1185" s="17">
        <v>8.7276128181046006E-2</v>
      </c>
      <c r="Q1185" s="17">
        <v>0.116233642925036</v>
      </c>
      <c r="R1185" s="17">
        <v>0.11285773625163199</v>
      </c>
      <c r="S1185" s="17"/>
      <c r="T1185" s="17">
        <v>0.10867222704106801</v>
      </c>
      <c r="U1185" s="17">
        <v>0.105033920553165</v>
      </c>
      <c r="V1185" s="17">
        <v>0.105624766210766</v>
      </c>
      <c r="W1185" s="17">
        <v>9.9635212229120598E-2</v>
      </c>
      <c r="X1185" s="17"/>
      <c r="Y1185" s="17">
        <v>0.100118569757971</v>
      </c>
      <c r="Z1185" s="17">
        <v>0.142168750808191</v>
      </c>
      <c r="AA1185" s="17">
        <v>6.4210129713860101E-2</v>
      </c>
      <c r="AB1185" s="17">
        <v>0.128095392465717</v>
      </c>
      <c r="AC1185" s="17">
        <v>0.26126595570177702</v>
      </c>
      <c r="AD1185" s="17">
        <v>3.2794288069685297E-2</v>
      </c>
      <c r="AE1185" s="17"/>
      <c r="AF1185" s="17" t="s">
        <v>63</v>
      </c>
      <c r="AG1185" s="17"/>
      <c r="AH1185" s="17">
        <v>0.10985785557851099</v>
      </c>
      <c r="AI1185" s="17"/>
      <c r="AJ1185" s="17">
        <v>0.11844979276895901</v>
      </c>
      <c r="AK1185" s="17">
        <v>0.139631073507513</v>
      </c>
      <c r="AL1185" s="17">
        <v>9.7728130082812004E-2</v>
      </c>
      <c r="AM1185" s="17">
        <v>7.7172646222427602E-2</v>
      </c>
      <c r="AN1185" s="17">
        <v>0.14443953459737799</v>
      </c>
      <c r="AO1185" s="17">
        <v>8.3675670596125906E-2</v>
      </c>
      <c r="AP1185" s="17">
        <v>7.9638357048209305E-2</v>
      </c>
      <c r="AQ1185" s="17">
        <v>0.10259047098404001</v>
      </c>
    </row>
    <row r="1186" spans="2:43" x14ac:dyDescent="0.35">
      <c r="B1186" t="s">
        <v>482</v>
      </c>
      <c r="C1186" s="17">
        <v>0.105898706574967</v>
      </c>
      <c r="D1186" s="17">
        <v>0.103310887703427</v>
      </c>
      <c r="E1186" s="17">
        <v>0.108977334523665</v>
      </c>
      <c r="F1186" s="17"/>
      <c r="G1186" s="17">
        <v>0.28953805065382399</v>
      </c>
      <c r="H1186" s="17">
        <v>0.130493714025673</v>
      </c>
      <c r="I1186" s="17">
        <v>0.123584817809053</v>
      </c>
      <c r="J1186" s="17">
        <v>6.6117717314369398E-2</v>
      </c>
      <c r="K1186" s="17">
        <v>6.8198411038209006E-2</v>
      </c>
      <c r="L1186" s="17">
        <v>5.2674534963751497E-2</v>
      </c>
      <c r="M1186" s="17"/>
      <c r="N1186" s="17">
        <v>9.4453611878158497E-2</v>
      </c>
      <c r="O1186" s="17">
        <v>0.11864435501575001</v>
      </c>
      <c r="P1186" s="17">
        <v>9.4521190489911699E-2</v>
      </c>
      <c r="Q1186" s="17">
        <v>0.109899373231939</v>
      </c>
      <c r="R1186" s="17">
        <v>8.1292159567911401E-2</v>
      </c>
      <c r="S1186" s="17"/>
      <c r="T1186" s="17">
        <v>5.7619315622545797E-2</v>
      </c>
      <c r="U1186" s="17">
        <v>0.100466414085289</v>
      </c>
      <c r="V1186" s="17">
        <v>0.14700208942224899</v>
      </c>
      <c r="W1186" s="17">
        <v>0.120023870519468</v>
      </c>
      <c r="X1186" s="17"/>
      <c r="Y1186" s="17">
        <v>0.143233172858447</v>
      </c>
      <c r="Z1186" s="17">
        <v>9.98852170303033E-2</v>
      </c>
      <c r="AA1186" s="17">
        <v>4.5801179820175598E-2</v>
      </c>
      <c r="AB1186" s="17">
        <v>9.2980414681320706E-2</v>
      </c>
      <c r="AC1186" s="17">
        <v>0.156735304823965</v>
      </c>
      <c r="AD1186" s="17">
        <v>0</v>
      </c>
      <c r="AE1186" s="17"/>
      <c r="AF1186" s="17" t="s">
        <v>63</v>
      </c>
      <c r="AG1186" s="17"/>
      <c r="AH1186" s="17">
        <v>0.10747911335226799</v>
      </c>
      <c r="AI1186" s="17"/>
      <c r="AJ1186" s="17">
        <v>0.113964510062734</v>
      </c>
      <c r="AK1186" s="17">
        <v>0.117974338497824</v>
      </c>
      <c r="AL1186" s="17">
        <v>0.12700841180581199</v>
      </c>
      <c r="AM1186" s="17">
        <v>0.11892405493767</v>
      </c>
      <c r="AN1186" s="17">
        <v>0.153774469917517</v>
      </c>
      <c r="AO1186" s="17">
        <v>9.7138757887213906E-2</v>
      </c>
      <c r="AP1186" s="17">
        <v>1.43415983644152E-2</v>
      </c>
      <c r="AQ1186" s="17">
        <v>4.9352030847680903E-2</v>
      </c>
    </row>
    <row r="1187" spans="2:43" x14ac:dyDescent="0.35">
      <c r="B1187" t="s">
        <v>483</v>
      </c>
      <c r="C1187" s="17">
        <v>6.7163685810548795E-2</v>
      </c>
      <c r="D1187" s="17">
        <v>6.7699024115560294E-2</v>
      </c>
      <c r="E1187" s="17">
        <v>6.6935290850066997E-2</v>
      </c>
      <c r="F1187" s="17"/>
      <c r="G1187" s="17">
        <v>0.11045584231353101</v>
      </c>
      <c r="H1187" s="17">
        <v>7.4205221522887305E-2</v>
      </c>
      <c r="I1187" s="17">
        <v>8.2624491364117494E-2</v>
      </c>
      <c r="J1187" s="17">
        <v>5.4193307034134303E-2</v>
      </c>
      <c r="K1187" s="17">
        <v>3.95082393857977E-2</v>
      </c>
      <c r="L1187" s="17">
        <v>5.9824232400737101E-2</v>
      </c>
      <c r="M1187" s="17"/>
      <c r="N1187" s="17">
        <v>2.5304479835118E-2</v>
      </c>
      <c r="O1187" s="17">
        <v>4.6274159515298001E-2</v>
      </c>
      <c r="P1187" s="17">
        <v>9.2540318764858798E-2</v>
      </c>
      <c r="Q1187" s="17">
        <v>6.9341704708426294E-2</v>
      </c>
      <c r="R1187" s="17">
        <v>0.101195718410192</v>
      </c>
      <c r="S1187" s="17"/>
      <c r="T1187" s="17">
        <v>5.9844882086913499E-2</v>
      </c>
      <c r="U1187" s="17">
        <v>6.8400743106034195E-2</v>
      </c>
      <c r="V1187" s="17">
        <v>4.4591389778080998E-2</v>
      </c>
      <c r="W1187" s="17">
        <v>9.1469363836201995E-2</v>
      </c>
      <c r="X1187" s="17"/>
      <c r="Y1187" s="17">
        <v>6.5298837637581E-2</v>
      </c>
      <c r="Z1187" s="17">
        <v>6.1836455222037699E-2</v>
      </c>
      <c r="AA1187" s="17">
        <v>5.0499897033015398E-2</v>
      </c>
      <c r="AB1187" s="17">
        <v>7.23067596430476E-2</v>
      </c>
      <c r="AC1187" s="17">
        <v>0.165200286396811</v>
      </c>
      <c r="AD1187" s="17">
        <v>0</v>
      </c>
      <c r="AE1187" s="17"/>
      <c r="AF1187" s="17" t="s">
        <v>63</v>
      </c>
      <c r="AG1187" s="17"/>
      <c r="AH1187" s="17">
        <v>7.0489167147749707E-2</v>
      </c>
      <c r="AI1187" s="17"/>
      <c r="AJ1187" s="17">
        <v>6.4766503419784696E-2</v>
      </c>
      <c r="AK1187" s="17">
        <v>0.110481208391096</v>
      </c>
      <c r="AL1187" s="17">
        <v>4.9357796529216298E-2</v>
      </c>
      <c r="AM1187" s="17">
        <v>4.3540913490252603E-2</v>
      </c>
      <c r="AN1187" s="17">
        <v>0.13581995231060501</v>
      </c>
      <c r="AO1187" s="17">
        <v>9.3097706745989703E-2</v>
      </c>
      <c r="AP1187" s="17">
        <v>3.5088455243328202E-2</v>
      </c>
      <c r="AQ1187" s="17">
        <v>0</v>
      </c>
    </row>
    <row r="1188" spans="2:43" x14ac:dyDescent="0.35">
      <c r="B1188" t="s">
        <v>484</v>
      </c>
      <c r="C1188" s="17">
        <v>6.6762038212404798E-2</v>
      </c>
      <c r="D1188" s="17">
        <v>7.9321663190027203E-2</v>
      </c>
      <c r="E1188" s="17">
        <v>5.4483536730562103E-2</v>
      </c>
      <c r="F1188" s="17"/>
      <c r="G1188" s="17">
        <v>7.3966362236274896E-2</v>
      </c>
      <c r="H1188" s="17">
        <v>6.18787857530812E-2</v>
      </c>
      <c r="I1188" s="17">
        <v>4.4860430527309897E-2</v>
      </c>
      <c r="J1188" s="17">
        <v>6.3986417639438797E-2</v>
      </c>
      <c r="K1188" s="17">
        <v>5.9713800306577899E-2</v>
      </c>
      <c r="L1188" s="17">
        <v>8.6632276707460501E-2</v>
      </c>
      <c r="M1188" s="17"/>
      <c r="N1188" s="17">
        <v>0</v>
      </c>
      <c r="O1188" s="17">
        <v>4.0184700751693801E-2</v>
      </c>
      <c r="P1188" s="17">
        <v>5.4199939471324302E-2</v>
      </c>
      <c r="Q1188" s="17">
        <v>8.7817090889180105E-2</v>
      </c>
      <c r="R1188" s="17">
        <v>0.113826575418215</v>
      </c>
      <c r="S1188" s="17"/>
      <c r="T1188" s="17">
        <v>7.5457461074794896E-2</v>
      </c>
      <c r="U1188" s="17">
        <v>5.6021305096703299E-2</v>
      </c>
      <c r="V1188" s="17">
        <v>4.9994537889484603E-2</v>
      </c>
      <c r="W1188" s="17">
        <v>9.5088611053841393E-2</v>
      </c>
      <c r="X1188" s="17"/>
      <c r="Y1188" s="17">
        <v>4.9141102121929299E-2</v>
      </c>
      <c r="Z1188" s="17">
        <v>0.12537275809324699</v>
      </c>
      <c r="AA1188" s="17">
        <v>6.3222409534192905E-2</v>
      </c>
      <c r="AB1188" s="17">
        <v>7.56301871633758E-2</v>
      </c>
      <c r="AC1188" s="17">
        <v>9.9300553321957793E-2</v>
      </c>
      <c r="AD1188" s="17">
        <v>3.5468211852815998E-2</v>
      </c>
      <c r="AE1188" s="17"/>
      <c r="AF1188" s="17" t="s">
        <v>63</v>
      </c>
      <c r="AG1188" s="17"/>
      <c r="AH1188" s="17">
        <v>6.5625423705225103E-2</v>
      </c>
      <c r="AI1188" s="17"/>
      <c r="AJ1188" s="17">
        <v>7.8281370227758496E-2</v>
      </c>
      <c r="AK1188" s="17">
        <v>7.9897815653700299E-2</v>
      </c>
      <c r="AL1188" s="17">
        <v>4.4869371625453298E-2</v>
      </c>
      <c r="AM1188" s="17">
        <v>6.1086345909358498E-2</v>
      </c>
      <c r="AN1188" s="17">
        <v>9.5606085150454004E-2</v>
      </c>
      <c r="AO1188" s="17">
        <v>9.9671714496357006E-2</v>
      </c>
      <c r="AP1188" s="17">
        <v>5.0186563676604103E-2</v>
      </c>
      <c r="AQ1188" s="17">
        <v>0</v>
      </c>
    </row>
    <row r="1189" spans="2:43" x14ac:dyDescent="0.35">
      <c r="B1189" t="s">
        <v>485</v>
      </c>
      <c r="C1189" s="17">
        <v>6.4088518096616601E-2</v>
      </c>
      <c r="D1189" s="17">
        <v>4.4140794869940797E-2</v>
      </c>
      <c r="E1189" s="17">
        <v>8.4369927769475897E-2</v>
      </c>
      <c r="F1189" s="17"/>
      <c r="G1189" s="17">
        <v>0.146078943232202</v>
      </c>
      <c r="H1189" s="17">
        <v>8.2450460677196705E-2</v>
      </c>
      <c r="I1189" s="17">
        <v>2.9429308853513601E-2</v>
      </c>
      <c r="J1189" s="17">
        <v>5.8960145512847298E-2</v>
      </c>
      <c r="K1189" s="17">
        <v>4.69759164516695E-2</v>
      </c>
      <c r="L1189" s="17">
        <v>5.3833552079098401E-2</v>
      </c>
      <c r="M1189" s="17"/>
      <c r="N1189" s="17">
        <v>0.147032181089918</v>
      </c>
      <c r="O1189" s="17">
        <v>7.0581376511499302E-2</v>
      </c>
      <c r="P1189" s="17">
        <v>5.5293139463284999E-2</v>
      </c>
      <c r="Q1189" s="17">
        <v>5.5131266730517499E-2</v>
      </c>
      <c r="R1189" s="17">
        <v>5.3740197421882199E-2</v>
      </c>
      <c r="S1189" s="17"/>
      <c r="T1189" s="17">
        <v>4.4883985542132798E-2</v>
      </c>
      <c r="U1189" s="17">
        <v>8.7505459049530193E-2</v>
      </c>
      <c r="V1189" s="17">
        <v>6.6923607110754804E-2</v>
      </c>
      <c r="W1189" s="17">
        <v>3.4033007779871401E-2</v>
      </c>
      <c r="X1189" s="17"/>
      <c r="Y1189" s="17">
        <v>6.6328613698981895E-2</v>
      </c>
      <c r="Z1189" s="17">
        <v>5.27620674825987E-2</v>
      </c>
      <c r="AA1189" s="17">
        <v>5.70353231617182E-2</v>
      </c>
      <c r="AB1189" s="17">
        <v>8.4566370772776206E-2</v>
      </c>
      <c r="AC1189" s="17">
        <v>8.7508210892282001E-2</v>
      </c>
      <c r="AD1189" s="17">
        <v>0</v>
      </c>
      <c r="AE1189" s="17"/>
      <c r="AF1189" s="17" t="s">
        <v>63</v>
      </c>
      <c r="AG1189" s="17"/>
      <c r="AH1189" s="17">
        <v>6.3725045087489704E-2</v>
      </c>
      <c r="AI1189" s="17"/>
      <c r="AJ1189" s="17">
        <v>5.3655592333147602E-2</v>
      </c>
      <c r="AK1189" s="17">
        <v>3.9190481035142402E-2</v>
      </c>
      <c r="AL1189" s="17">
        <v>5.0849414076895097E-2</v>
      </c>
      <c r="AM1189" s="17">
        <v>0.104831514073985</v>
      </c>
      <c r="AN1189" s="17">
        <v>6.4340458862216704E-2</v>
      </c>
      <c r="AO1189" s="17">
        <v>0.103246644867254</v>
      </c>
      <c r="AP1189" s="17">
        <v>3.9376237393521099E-2</v>
      </c>
      <c r="AQ1189" s="17">
        <v>9.0665718975503795E-2</v>
      </c>
    </row>
    <row r="1190" spans="2:43" x14ac:dyDescent="0.35">
      <c r="B1190" t="s">
        <v>486</v>
      </c>
      <c r="C1190" s="17">
        <v>5.3198341688001798E-2</v>
      </c>
      <c r="D1190" s="17">
        <v>3.9348960881852003E-2</v>
      </c>
      <c r="E1190" s="17">
        <v>6.7319306037953705E-2</v>
      </c>
      <c r="F1190" s="17"/>
      <c r="G1190" s="17">
        <v>7.3454179322267193E-2</v>
      </c>
      <c r="H1190" s="17">
        <v>7.3119954704797305E-2</v>
      </c>
      <c r="I1190" s="17">
        <v>8.8009186916115298E-2</v>
      </c>
      <c r="J1190" s="17">
        <v>4.2303867083652399E-2</v>
      </c>
      <c r="K1190" s="17">
        <v>3.37790076935248E-2</v>
      </c>
      <c r="L1190" s="17">
        <v>2.79898986256235E-2</v>
      </c>
      <c r="M1190" s="17"/>
      <c r="N1190" s="17">
        <v>1.81881750758669E-2</v>
      </c>
      <c r="O1190" s="17">
        <v>4.5739561735526298E-2</v>
      </c>
      <c r="P1190" s="17">
        <v>8.9950337909595293E-2</v>
      </c>
      <c r="Q1190" s="17">
        <v>5.0126823336906802E-2</v>
      </c>
      <c r="R1190" s="17">
        <v>5.5350850524575598E-2</v>
      </c>
      <c r="S1190" s="17"/>
      <c r="T1190" s="17">
        <v>3.9318253825326999E-2</v>
      </c>
      <c r="U1190" s="17">
        <v>5.2066119584084802E-2</v>
      </c>
      <c r="V1190" s="17">
        <v>5.1896392962107601E-2</v>
      </c>
      <c r="W1190" s="17">
        <v>8.5295202725982802E-2</v>
      </c>
      <c r="X1190" s="17"/>
      <c r="Y1190" s="17">
        <v>7.1170911146800603E-2</v>
      </c>
      <c r="Z1190" s="17">
        <v>7.3684332971798105E-2</v>
      </c>
      <c r="AA1190" s="17">
        <v>2.2651116904547401E-2</v>
      </c>
      <c r="AB1190" s="17">
        <v>5.3725011931426203E-2</v>
      </c>
      <c r="AC1190" s="17">
        <v>4.7499805620877099E-2</v>
      </c>
      <c r="AD1190" s="17">
        <v>0</v>
      </c>
      <c r="AE1190" s="17"/>
      <c r="AF1190" s="17" t="s">
        <v>63</v>
      </c>
      <c r="AG1190" s="17"/>
      <c r="AH1190" s="17">
        <v>5.5832355743640601E-2</v>
      </c>
      <c r="AI1190" s="17"/>
      <c r="AJ1190" s="17">
        <v>8.5346692829211507E-2</v>
      </c>
      <c r="AK1190" s="17">
        <v>4.3663962564073899E-2</v>
      </c>
      <c r="AL1190" s="17">
        <v>5.4440695464431497E-2</v>
      </c>
      <c r="AM1190" s="17">
        <v>2.1684777409290298E-2</v>
      </c>
      <c r="AN1190" s="17">
        <v>0.11043356061526199</v>
      </c>
      <c r="AO1190" s="17">
        <v>3.6144437842267903E-2</v>
      </c>
      <c r="AP1190" s="17">
        <v>4.90730721962475E-2</v>
      </c>
      <c r="AQ1190" s="17">
        <v>4.0198865573495897E-2</v>
      </c>
    </row>
    <row r="1191" spans="2:43" x14ac:dyDescent="0.35">
      <c r="B1191" t="s">
        <v>487</v>
      </c>
      <c r="C1191" s="17">
        <v>5.26001670196658E-2</v>
      </c>
      <c r="D1191" s="17">
        <v>4.9630464607624498E-2</v>
      </c>
      <c r="E1191" s="17">
        <v>5.4326989843580302E-2</v>
      </c>
      <c r="F1191" s="17"/>
      <c r="G1191" s="17">
        <v>1.7613662353275598E-2</v>
      </c>
      <c r="H1191" s="17">
        <v>0.11627337599419101</v>
      </c>
      <c r="I1191" s="17">
        <v>5.9526786190579599E-2</v>
      </c>
      <c r="J1191" s="17">
        <v>5.5760207945428499E-2</v>
      </c>
      <c r="K1191" s="17">
        <v>3.7141804395736798E-2</v>
      </c>
      <c r="L1191" s="17">
        <v>2.50175771161265E-2</v>
      </c>
      <c r="M1191" s="17"/>
      <c r="N1191" s="17">
        <v>0</v>
      </c>
      <c r="O1191" s="17">
        <v>4.9815154858134703E-2</v>
      </c>
      <c r="P1191" s="17">
        <v>6.5894560896518198E-2</v>
      </c>
      <c r="Q1191" s="17">
        <v>6.6868508538341198E-2</v>
      </c>
      <c r="R1191" s="17">
        <v>3.2933323505862699E-2</v>
      </c>
      <c r="S1191" s="17"/>
      <c r="T1191" s="17">
        <v>5.5494568201129003E-2</v>
      </c>
      <c r="U1191" s="17">
        <v>5.0834891356428803E-2</v>
      </c>
      <c r="V1191" s="17">
        <v>5.9340549169002998E-2</v>
      </c>
      <c r="W1191" s="17">
        <v>5.7203913794837601E-2</v>
      </c>
      <c r="X1191" s="17"/>
      <c r="Y1191" s="17">
        <v>7.29871203410912E-2</v>
      </c>
      <c r="Z1191" s="17">
        <v>6.3022476749234196E-2</v>
      </c>
      <c r="AA1191" s="17">
        <v>2.9388686562941999E-2</v>
      </c>
      <c r="AB1191" s="17">
        <v>4.5579596136832802E-2</v>
      </c>
      <c r="AC1191" s="17">
        <v>9.6268609025044107E-3</v>
      </c>
      <c r="AD1191" s="17">
        <v>5.2347636694267202E-2</v>
      </c>
      <c r="AE1191" s="17"/>
      <c r="AF1191" s="17" t="s">
        <v>63</v>
      </c>
      <c r="AG1191" s="17"/>
      <c r="AH1191" s="17">
        <v>5.4271982504556601E-2</v>
      </c>
      <c r="AI1191" s="17"/>
      <c r="AJ1191" s="17">
        <v>5.3692331453847497E-2</v>
      </c>
      <c r="AK1191" s="17">
        <v>5.3739672415839698E-2</v>
      </c>
      <c r="AL1191" s="17">
        <v>6.1205450166263997E-2</v>
      </c>
      <c r="AM1191" s="17">
        <v>4.4742071772223398E-2</v>
      </c>
      <c r="AN1191" s="17">
        <v>1.99848112327492E-2</v>
      </c>
      <c r="AO1191" s="17">
        <v>6.1074887463164897E-2</v>
      </c>
      <c r="AP1191" s="17">
        <v>3.4362565062048898E-2</v>
      </c>
      <c r="AQ1191" s="17">
        <v>8.3602537217029899E-2</v>
      </c>
    </row>
    <row r="1192" spans="2:43" x14ac:dyDescent="0.35">
      <c r="B1192" t="s">
        <v>488</v>
      </c>
      <c r="C1192" s="17">
        <v>4.7573392240279899E-2</v>
      </c>
      <c r="D1192" s="17">
        <v>4.4389763047435603E-2</v>
      </c>
      <c r="E1192" s="17">
        <v>5.0981540290633301E-2</v>
      </c>
      <c r="F1192" s="17"/>
      <c r="G1192" s="17">
        <v>5.1694883366420502E-2</v>
      </c>
      <c r="H1192" s="17">
        <v>6.9892154784176E-2</v>
      </c>
      <c r="I1192" s="17">
        <v>5.5156605057633999E-2</v>
      </c>
      <c r="J1192" s="17">
        <v>3.62397369090331E-2</v>
      </c>
      <c r="K1192" s="17">
        <v>4.36686861613046E-2</v>
      </c>
      <c r="L1192" s="17">
        <v>3.5181324303210498E-2</v>
      </c>
      <c r="M1192" s="17"/>
      <c r="N1192" s="17">
        <v>7.0137040742210999E-2</v>
      </c>
      <c r="O1192" s="17">
        <v>4.0701066944140198E-2</v>
      </c>
      <c r="P1192" s="17">
        <v>3.11022779803794E-2</v>
      </c>
      <c r="Q1192" s="17">
        <v>5.2595810461703897E-2</v>
      </c>
      <c r="R1192" s="17">
        <v>5.5365092842464901E-2</v>
      </c>
      <c r="S1192" s="17"/>
      <c r="T1192" s="17">
        <v>1.7307779278161999E-2</v>
      </c>
      <c r="U1192" s="17">
        <v>5.4263428540912297E-2</v>
      </c>
      <c r="V1192" s="17">
        <v>6.3659880509227398E-2</v>
      </c>
      <c r="W1192" s="17">
        <v>5.9093118199763303E-2</v>
      </c>
      <c r="X1192" s="17"/>
      <c r="Y1192" s="17">
        <v>6.6242308795849997E-2</v>
      </c>
      <c r="Z1192" s="17">
        <v>4.3209043962338801E-2</v>
      </c>
      <c r="AA1192" s="17">
        <v>2.95346475422784E-2</v>
      </c>
      <c r="AB1192" s="17">
        <v>6.6618322061270996E-2</v>
      </c>
      <c r="AC1192" s="17">
        <v>1.0274834393998801E-2</v>
      </c>
      <c r="AD1192" s="17">
        <v>0</v>
      </c>
      <c r="AE1192" s="17"/>
      <c r="AF1192" s="17" t="s">
        <v>63</v>
      </c>
      <c r="AG1192" s="17"/>
      <c r="AH1192" s="17">
        <v>4.9175221960047998E-2</v>
      </c>
      <c r="AI1192" s="17"/>
      <c r="AJ1192" s="17">
        <v>4.9469909579921097E-2</v>
      </c>
      <c r="AK1192" s="17">
        <v>3.1396057275285903E-2</v>
      </c>
      <c r="AL1192" s="17">
        <v>5.8922656464931097E-2</v>
      </c>
      <c r="AM1192" s="17">
        <v>5.6744048913211297E-2</v>
      </c>
      <c r="AN1192" s="17">
        <v>0</v>
      </c>
      <c r="AO1192" s="17">
        <v>9.9699458122723406E-2</v>
      </c>
      <c r="AP1192" s="17">
        <v>4.0834551714277897E-2</v>
      </c>
      <c r="AQ1192" s="17">
        <v>0</v>
      </c>
    </row>
    <row r="1193" spans="2:43" x14ac:dyDescent="0.35">
      <c r="B1193" t="s">
        <v>489</v>
      </c>
      <c r="C1193" s="17">
        <v>4.1420673427002203E-2</v>
      </c>
      <c r="D1193" s="17">
        <v>4.5747515028010603E-2</v>
      </c>
      <c r="E1193" s="17">
        <v>3.7275157678204197E-2</v>
      </c>
      <c r="F1193" s="17"/>
      <c r="G1193" s="17">
        <v>6.3711911224036702E-2</v>
      </c>
      <c r="H1193" s="17">
        <v>3.4688576383860102E-2</v>
      </c>
      <c r="I1193" s="17">
        <v>4.4741733337308097E-2</v>
      </c>
      <c r="J1193" s="17">
        <v>3.7818240879748999E-2</v>
      </c>
      <c r="K1193" s="17">
        <v>3.51947069879983E-2</v>
      </c>
      <c r="L1193" s="17">
        <v>4.1123962829405301E-2</v>
      </c>
      <c r="M1193" s="17"/>
      <c r="N1193" s="17">
        <v>2.0697756361729099E-2</v>
      </c>
      <c r="O1193" s="17">
        <v>2.16212989290888E-2</v>
      </c>
      <c r="P1193" s="17">
        <v>6.1554236089512999E-2</v>
      </c>
      <c r="Q1193" s="17">
        <v>4.7582417596140202E-2</v>
      </c>
      <c r="R1193" s="17">
        <v>6.3728799696470301E-2</v>
      </c>
      <c r="S1193" s="17"/>
      <c r="T1193" s="17">
        <v>3.4274584583454497E-2</v>
      </c>
      <c r="U1193" s="17">
        <v>4.8334952358995299E-2</v>
      </c>
      <c r="V1193" s="17">
        <v>5.2474381982941902E-2</v>
      </c>
      <c r="W1193" s="17">
        <v>3.0574682357932099E-2</v>
      </c>
      <c r="X1193" s="17"/>
      <c r="Y1193" s="17">
        <v>4.7446585605291698E-2</v>
      </c>
      <c r="Z1193" s="17">
        <v>4.65464105492241E-2</v>
      </c>
      <c r="AA1193" s="17">
        <v>3.4305083059806597E-2</v>
      </c>
      <c r="AB1193" s="17">
        <v>5.8806761904257897E-2</v>
      </c>
      <c r="AC1193" s="17">
        <v>2.5904949087513E-2</v>
      </c>
      <c r="AD1193" s="17">
        <v>0</v>
      </c>
      <c r="AE1193" s="17"/>
      <c r="AF1193" s="17" t="s">
        <v>63</v>
      </c>
      <c r="AG1193" s="17"/>
      <c r="AH1193" s="17">
        <v>4.2538957686602201E-2</v>
      </c>
      <c r="AI1193" s="17"/>
      <c r="AJ1193" s="17">
        <v>4.6420828846017198E-2</v>
      </c>
      <c r="AK1193" s="17">
        <v>5.5770999292247499E-2</v>
      </c>
      <c r="AL1193" s="17">
        <v>1.49482891429258E-2</v>
      </c>
      <c r="AM1193" s="17">
        <v>5.5632318907586603E-2</v>
      </c>
      <c r="AN1193" s="17">
        <v>0</v>
      </c>
      <c r="AO1193" s="17">
        <v>5.9511313916320502E-2</v>
      </c>
      <c r="AP1193" s="17">
        <v>9.6829246062847107E-3</v>
      </c>
      <c r="AQ1193" s="17">
        <v>4.6103478410410598E-2</v>
      </c>
    </row>
    <row r="1194" spans="2:43" x14ac:dyDescent="0.35">
      <c r="B1194" t="s">
        <v>490</v>
      </c>
      <c r="C1194" s="17">
        <v>4.0091077621584099E-2</v>
      </c>
      <c r="D1194" s="17">
        <v>4.7975203137609501E-2</v>
      </c>
      <c r="E1194" s="17">
        <v>3.08271123714196E-2</v>
      </c>
      <c r="F1194" s="17"/>
      <c r="G1194" s="17">
        <v>4.2672190354280798E-2</v>
      </c>
      <c r="H1194" s="17">
        <v>6.6585132240691597E-2</v>
      </c>
      <c r="I1194" s="17">
        <v>4.3542407172495898E-2</v>
      </c>
      <c r="J1194" s="17">
        <v>5.0262697774225602E-2</v>
      </c>
      <c r="K1194" s="17">
        <v>3.0309320318614101E-2</v>
      </c>
      <c r="L1194" s="17">
        <v>1.7982644043016999E-2</v>
      </c>
      <c r="M1194" s="17"/>
      <c r="N1194" s="17">
        <v>9.4835833594901706E-2</v>
      </c>
      <c r="O1194" s="17">
        <v>3.3672014076202898E-2</v>
      </c>
      <c r="P1194" s="17">
        <v>5.3212524969807898E-2</v>
      </c>
      <c r="Q1194" s="17">
        <v>2.90281487460466E-2</v>
      </c>
      <c r="R1194" s="17">
        <v>5.2728316964201098E-2</v>
      </c>
      <c r="S1194" s="17"/>
      <c r="T1194" s="17">
        <v>2.5568792413133101E-2</v>
      </c>
      <c r="U1194" s="17">
        <v>3.0026742993615099E-2</v>
      </c>
      <c r="V1194" s="17">
        <v>5.1901089948281701E-2</v>
      </c>
      <c r="W1194" s="17">
        <v>5.8038621024499699E-2</v>
      </c>
      <c r="X1194" s="17"/>
      <c r="Y1194" s="17">
        <v>4.3499562434893398E-2</v>
      </c>
      <c r="Z1194" s="17">
        <v>5.0079302163227403E-2</v>
      </c>
      <c r="AA1194" s="17">
        <v>2.2857287605001698E-2</v>
      </c>
      <c r="AB1194" s="17">
        <v>0</v>
      </c>
      <c r="AC1194" s="17">
        <v>7.6384478819327098E-2</v>
      </c>
      <c r="AD1194" s="17">
        <v>0.121691181975509</v>
      </c>
      <c r="AE1194" s="17"/>
      <c r="AF1194" s="17" t="s">
        <v>63</v>
      </c>
      <c r="AG1194" s="17"/>
      <c r="AH1194" s="17">
        <v>4.2076110587090501E-2</v>
      </c>
      <c r="AI1194" s="17"/>
      <c r="AJ1194" s="17">
        <v>4.9580011048976698E-2</v>
      </c>
      <c r="AK1194" s="17">
        <v>2.3812215862474499E-2</v>
      </c>
      <c r="AL1194" s="17">
        <v>4.2472239061553001E-2</v>
      </c>
      <c r="AM1194" s="17">
        <v>6.3174752213681906E-2</v>
      </c>
      <c r="AN1194" s="17">
        <v>0</v>
      </c>
      <c r="AO1194" s="17">
        <v>2.60181239762028E-2</v>
      </c>
      <c r="AP1194" s="17">
        <v>0</v>
      </c>
      <c r="AQ1194" s="17">
        <v>9.6130540502713593E-2</v>
      </c>
    </row>
    <row r="1195" spans="2:43" x14ac:dyDescent="0.35">
      <c r="B1195" t="s">
        <v>491</v>
      </c>
      <c r="C1195" s="17">
        <v>3.6016912408086597E-2</v>
      </c>
      <c r="D1195" s="17">
        <v>4.12176784834749E-2</v>
      </c>
      <c r="E1195" s="17">
        <v>3.0970947968084101E-2</v>
      </c>
      <c r="F1195" s="17"/>
      <c r="G1195" s="17">
        <v>1.28327285004256E-2</v>
      </c>
      <c r="H1195" s="17">
        <v>4.0620666845673899E-2</v>
      </c>
      <c r="I1195" s="17">
        <v>4.1948013635469898E-2</v>
      </c>
      <c r="J1195" s="17">
        <v>8.2393367558063701E-2</v>
      </c>
      <c r="K1195" s="17">
        <v>2.5454971407733399E-2</v>
      </c>
      <c r="L1195" s="17">
        <v>1.54759472496915E-2</v>
      </c>
      <c r="M1195" s="17"/>
      <c r="N1195" s="17">
        <v>3.10969222394668E-2</v>
      </c>
      <c r="O1195" s="17">
        <v>2.87223291153204E-2</v>
      </c>
      <c r="P1195" s="17">
        <v>6.8634123830832006E-2</v>
      </c>
      <c r="Q1195" s="17">
        <v>3.4015217058811199E-2</v>
      </c>
      <c r="R1195" s="17">
        <v>3.13264710585257E-2</v>
      </c>
      <c r="S1195" s="17"/>
      <c r="T1195" s="17">
        <v>3.7949601821708701E-2</v>
      </c>
      <c r="U1195" s="17">
        <v>3.8300109612404501E-2</v>
      </c>
      <c r="V1195" s="17">
        <v>3.01152705261972E-2</v>
      </c>
      <c r="W1195" s="17">
        <v>3.8521947314652201E-2</v>
      </c>
      <c r="X1195" s="17"/>
      <c r="Y1195" s="17">
        <v>4.5476915067700997E-2</v>
      </c>
      <c r="Z1195" s="17">
        <v>2.9751844014437302E-2</v>
      </c>
      <c r="AA1195" s="17">
        <v>2.1473599209030001E-2</v>
      </c>
      <c r="AB1195" s="17">
        <v>5.6154069752214E-2</v>
      </c>
      <c r="AC1195" s="17">
        <v>2.5324947283423702E-2</v>
      </c>
      <c r="AD1195" s="17">
        <v>4.2205401104974602E-2</v>
      </c>
      <c r="AE1195" s="17"/>
      <c r="AF1195" s="17" t="s">
        <v>63</v>
      </c>
      <c r="AG1195" s="17"/>
      <c r="AH1195" s="17">
        <v>3.6884158052274602E-2</v>
      </c>
      <c r="AI1195" s="17"/>
      <c r="AJ1195" s="17">
        <v>3.97000398779137E-2</v>
      </c>
      <c r="AK1195" s="17">
        <v>4.9750903063420698E-2</v>
      </c>
      <c r="AL1195" s="17">
        <v>3.7865606689884798E-2</v>
      </c>
      <c r="AM1195" s="17">
        <v>3.8079575104880102E-2</v>
      </c>
      <c r="AN1195" s="17">
        <v>4.07555269829072E-2</v>
      </c>
      <c r="AO1195" s="17">
        <v>2.0808892052981701E-2</v>
      </c>
      <c r="AP1195" s="17">
        <v>2.0684409729459601E-2</v>
      </c>
      <c r="AQ1195" s="17">
        <v>0</v>
      </c>
    </row>
    <row r="1196" spans="2:43" x14ac:dyDescent="0.35">
      <c r="B1196" t="s">
        <v>492</v>
      </c>
      <c r="C1196" s="17">
        <v>1.4195508523875499E-2</v>
      </c>
      <c r="D1196" s="17">
        <v>2.37901461028465E-2</v>
      </c>
      <c r="E1196" s="17">
        <v>4.64683828398736E-3</v>
      </c>
      <c r="F1196" s="17"/>
      <c r="G1196" s="17">
        <v>5.0856609060231303E-2</v>
      </c>
      <c r="H1196" s="17">
        <v>1.8898784320764601E-2</v>
      </c>
      <c r="I1196" s="17">
        <v>2.1417937928680599E-2</v>
      </c>
      <c r="J1196" s="17">
        <v>7.5341921536263403E-3</v>
      </c>
      <c r="K1196" s="17">
        <v>0</v>
      </c>
      <c r="L1196" s="17">
        <v>4.4758193269254596E-3</v>
      </c>
      <c r="M1196" s="17"/>
      <c r="N1196" s="17">
        <v>6.21854420446789E-2</v>
      </c>
      <c r="O1196" s="17">
        <v>1.2610337434229501E-2</v>
      </c>
      <c r="P1196" s="17">
        <v>5.4881446121081102E-3</v>
      </c>
      <c r="Q1196" s="17">
        <v>7.5002632781111297E-3</v>
      </c>
      <c r="R1196" s="17">
        <v>2.6519481680982698E-2</v>
      </c>
      <c r="S1196" s="17"/>
      <c r="T1196" s="17">
        <v>1.02990087077467E-2</v>
      </c>
      <c r="U1196" s="17">
        <v>3.1708558152760699E-3</v>
      </c>
      <c r="V1196" s="17">
        <v>1.64005532523629E-2</v>
      </c>
      <c r="W1196" s="17">
        <v>3.4110102469202999E-2</v>
      </c>
      <c r="X1196" s="17"/>
      <c r="Y1196" s="17">
        <v>1.6843447164686699E-2</v>
      </c>
      <c r="Z1196" s="17">
        <v>1.93247530118907E-2</v>
      </c>
      <c r="AA1196" s="17">
        <v>4.1577109749556598E-3</v>
      </c>
      <c r="AB1196" s="17">
        <v>0</v>
      </c>
      <c r="AC1196" s="17">
        <v>4.35848084763516E-2</v>
      </c>
      <c r="AD1196" s="17">
        <v>0</v>
      </c>
      <c r="AE1196" s="17"/>
      <c r="AF1196" s="17" t="s">
        <v>63</v>
      </c>
      <c r="AG1196" s="17"/>
      <c r="AH1196" s="17">
        <v>1.33341404229442E-2</v>
      </c>
      <c r="AI1196" s="17"/>
      <c r="AJ1196" s="17">
        <v>1.9005135346896299E-2</v>
      </c>
      <c r="AK1196" s="17">
        <v>1.26988727453712E-2</v>
      </c>
      <c r="AL1196" s="17">
        <v>2.32025126399939E-2</v>
      </c>
      <c r="AM1196" s="17">
        <v>7.1670932515361697E-3</v>
      </c>
      <c r="AN1196" s="17">
        <v>0</v>
      </c>
      <c r="AO1196" s="17">
        <v>3.2072639793509897E-2</v>
      </c>
      <c r="AP1196" s="17">
        <v>0</v>
      </c>
      <c r="AQ1196" s="17">
        <v>0</v>
      </c>
    </row>
    <row r="1197" spans="2:43" x14ac:dyDescent="0.35">
      <c r="B1197" t="s">
        <v>493</v>
      </c>
      <c r="C1197" s="17">
        <v>7.3190827244423596E-3</v>
      </c>
      <c r="D1197" s="17">
        <v>9.3453898295110301E-3</v>
      </c>
      <c r="E1197" s="17">
        <v>5.3223000327806197E-3</v>
      </c>
      <c r="F1197" s="17"/>
      <c r="G1197" s="17">
        <v>1.4855793961472401E-2</v>
      </c>
      <c r="H1197" s="17">
        <v>1.3327128213332101E-2</v>
      </c>
      <c r="I1197" s="17">
        <v>1.5661265614143501E-2</v>
      </c>
      <c r="J1197" s="17">
        <v>0</v>
      </c>
      <c r="K1197" s="17">
        <v>6.6712176006556096E-3</v>
      </c>
      <c r="L1197" s="17">
        <v>0</v>
      </c>
      <c r="M1197" s="17"/>
      <c r="N1197" s="17">
        <v>0</v>
      </c>
      <c r="O1197" s="17">
        <v>5.2277261927572401E-3</v>
      </c>
      <c r="P1197" s="17">
        <v>6.3151690112981298E-3</v>
      </c>
      <c r="Q1197" s="17">
        <v>7.8990071127468201E-3</v>
      </c>
      <c r="R1197" s="17">
        <v>1.3742836553413899E-2</v>
      </c>
      <c r="S1197" s="17"/>
      <c r="T1197" s="17">
        <v>1.10635649962141E-2</v>
      </c>
      <c r="U1197" s="17">
        <v>3.1170010314018298E-3</v>
      </c>
      <c r="V1197" s="17">
        <v>3.1141993683562602E-3</v>
      </c>
      <c r="W1197" s="17">
        <v>1.8057602220858001E-2</v>
      </c>
      <c r="X1197" s="17"/>
      <c r="Y1197" s="17">
        <v>1.1592457005355499E-2</v>
      </c>
      <c r="Z1197" s="17">
        <v>1.0108170105065199E-2</v>
      </c>
      <c r="AA1197" s="17">
        <v>3.5688079203140301E-3</v>
      </c>
      <c r="AB1197" s="17">
        <v>0</v>
      </c>
      <c r="AC1197" s="17">
        <v>0</v>
      </c>
      <c r="AD1197" s="17">
        <v>0</v>
      </c>
      <c r="AE1197" s="17"/>
      <c r="AF1197" s="17" t="s">
        <v>63</v>
      </c>
      <c r="AG1197" s="17"/>
      <c r="AH1197" s="17">
        <v>6.3107133862958199E-3</v>
      </c>
      <c r="AI1197" s="17"/>
      <c r="AJ1197" s="17">
        <v>1.9442302366380001E-2</v>
      </c>
      <c r="AK1197" s="17">
        <v>0</v>
      </c>
      <c r="AL1197" s="17">
        <v>1.36690722017257E-2</v>
      </c>
      <c r="AM1197" s="17">
        <v>0</v>
      </c>
      <c r="AN1197" s="17">
        <v>0</v>
      </c>
      <c r="AO1197" s="17">
        <v>1.01236889306895E-2</v>
      </c>
      <c r="AP1197" s="17">
        <v>0</v>
      </c>
      <c r="AQ1197" s="17">
        <v>0</v>
      </c>
    </row>
    <row r="1198" spans="2:43" x14ac:dyDescent="0.35">
      <c r="B1198" t="s">
        <v>494</v>
      </c>
      <c r="C1198" s="17">
        <v>4.59622671934584E-3</v>
      </c>
      <c r="D1198" s="17">
        <v>4.3950282362369497E-3</v>
      </c>
      <c r="E1198" s="17">
        <v>4.8189045902817399E-3</v>
      </c>
      <c r="F1198" s="17"/>
      <c r="G1198" s="17">
        <v>0</v>
      </c>
      <c r="H1198" s="17">
        <v>1.36518077715015E-2</v>
      </c>
      <c r="I1198" s="17">
        <v>8.1416320345614294E-3</v>
      </c>
      <c r="J1198" s="17">
        <v>0</v>
      </c>
      <c r="K1198" s="17">
        <v>0</v>
      </c>
      <c r="L1198" s="17">
        <v>3.4622981719082801E-3</v>
      </c>
      <c r="M1198" s="17"/>
      <c r="N1198" s="17">
        <v>0</v>
      </c>
      <c r="O1198" s="17">
        <v>0</v>
      </c>
      <c r="P1198" s="17">
        <v>9.9778671571220008E-3</v>
      </c>
      <c r="Q1198" s="17">
        <v>6.3762108617934302E-3</v>
      </c>
      <c r="R1198" s="17">
        <v>8.3954793642743997E-3</v>
      </c>
      <c r="S1198" s="17"/>
      <c r="T1198" s="17">
        <v>0</v>
      </c>
      <c r="U1198" s="17">
        <v>0</v>
      </c>
      <c r="V1198" s="17">
        <v>1.25385449638884E-2</v>
      </c>
      <c r="W1198" s="17">
        <v>7.3911877179910698E-3</v>
      </c>
      <c r="X1198" s="17"/>
      <c r="Y1198" s="17">
        <v>6.7227720553047097E-3</v>
      </c>
      <c r="Z1198" s="17">
        <v>0</v>
      </c>
      <c r="AA1198" s="17">
        <v>3.2162234568570902E-3</v>
      </c>
      <c r="AB1198" s="17">
        <v>0</v>
      </c>
      <c r="AC1198" s="17">
        <v>8.3691933138289702E-3</v>
      </c>
      <c r="AD1198" s="17">
        <v>0</v>
      </c>
      <c r="AE1198" s="17"/>
      <c r="AF1198" s="17" t="s">
        <v>63</v>
      </c>
      <c r="AG1198" s="17"/>
      <c r="AH1198" s="17">
        <v>4.8238000871899302E-3</v>
      </c>
      <c r="AI1198" s="17"/>
      <c r="AJ1198" s="17">
        <v>1.52447353554712E-2</v>
      </c>
      <c r="AK1198" s="17">
        <v>0</v>
      </c>
      <c r="AL1198" s="17">
        <v>0</v>
      </c>
      <c r="AM1198" s="17">
        <v>6.6171443812199603E-3</v>
      </c>
      <c r="AN1198" s="17">
        <v>0</v>
      </c>
      <c r="AO1198" s="17">
        <v>0</v>
      </c>
      <c r="AP1198" s="17">
        <v>0</v>
      </c>
      <c r="AQ1198" s="17">
        <v>0</v>
      </c>
    </row>
    <row r="1199" spans="2:43" x14ac:dyDescent="0.35">
      <c r="B1199" t="s">
        <v>495</v>
      </c>
      <c r="C1199" s="17">
        <v>7.3412552409554696E-3</v>
      </c>
      <c r="D1199" s="17">
        <v>4.2743854705393899E-3</v>
      </c>
      <c r="E1199" s="17">
        <v>1.0447907527206099E-2</v>
      </c>
      <c r="F1199" s="17"/>
      <c r="G1199" s="17">
        <v>9.9583560626061406E-3</v>
      </c>
      <c r="H1199" s="17">
        <v>1.50144090412835E-2</v>
      </c>
      <c r="I1199" s="17">
        <v>5.2458133045782899E-3</v>
      </c>
      <c r="J1199" s="17">
        <v>4.6379645001508804E-3</v>
      </c>
      <c r="K1199" s="17">
        <v>9.4320887447773404E-3</v>
      </c>
      <c r="L1199" s="17">
        <v>2.7980945731756E-3</v>
      </c>
      <c r="M1199" s="17"/>
      <c r="N1199" s="17">
        <v>2.5304479835118E-2</v>
      </c>
      <c r="O1199" s="17">
        <v>6.2476970399648604E-3</v>
      </c>
      <c r="P1199" s="17">
        <v>1.1271421566571601E-2</v>
      </c>
      <c r="Q1199" s="17">
        <v>8.3821466885803907E-3</v>
      </c>
      <c r="R1199" s="17">
        <v>0</v>
      </c>
      <c r="S1199" s="17"/>
      <c r="T1199" s="17">
        <v>7.0241995025814401E-3</v>
      </c>
      <c r="U1199" s="17">
        <v>9.1907856797860607E-3</v>
      </c>
      <c r="V1199" s="17">
        <v>9.9513477731558008E-3</v>
      </c>
      <c r="W1199" s="17">
        <v>3.9444753384978099E-3</v>
      </c>
      <c r="X1199" s="17"/>
      <c r="Y1199" s="17">
        <v>5.8349974067368098E-3</v>
      </c>
      <c r="Z1199" s="17">
        <v>2.0490021339135699E-2</v>
      </c>
      <c r="AA1199" s="17">
        <v>2.59922656973008E-3</v>
      </c>
      <c r="AB1199" s="17">
        <v>0</v>
      </c>
      <c r="AC1199" s="17">
        <v>1.29524745437565E-2</v>
      </c>
      <c r="AD1199" s="17">
        <v>3.5468211852815998E-2</v>
      </c>
      <c r="AE1199" s="17"/>
      <c r="AF1199" s="17" t="s">
        <v>63</v>
      </c>
      <c r="AG1199" s="17"/>
      <c r="AH1199" s="17">
        <v>7.7047434414733804E-3</v>
      </c>
      <c r="AI1199" s="17"/>
      <c r="AJ1199" s="17">
        <v>1.9965926084426801E-2</v>
      </c>
      <c r="AK1199" s="17">
        <v>0</v>
      </c>
      <c r="AL1199" s="17">
        <v>6.1350144453099498E-3</v>
      </c>
      <c r="AM1199" s="17">
        <v>1.10886322641817E-2</v>
      </c>
      <c r="AN1199" s="17">
        <v>0</v>
      </c>
      <c r="AO1199" s="17">
        <v>0</v>
      </c>
      <c r="AP1199" s="17">
        <v>0</v>
      </c>
      <c r="AQ1199" s="17">
        <v>0</v>
      </c>
    </row>
    <row r="1200" spans="2:43" x14ac:dyDescent="0.35">
      <c r="B1200" t="s">
        <v>82</v>
      </c>
      <c r="C1200" s="17">
        <v>1.38524781786552E-2</v>
      </c>
      <c r="D1200" s="17">
        <v>1.28057020593843E-2</v>
      </c>
      <c r="E1200" s="17">
        <v>1.49648687940856E-2</v>
      </c>
      <c r="F1200" s="17"/>
      <c r="G1200" s="17">
        <v>0</v>
      </c>
      <c r="H1200" s="17">
        <v>2.1100664151266501E-2</v>
      </c>
      <c r="I1200" s="17">
        <v>0</v>
      </c>
      <c r="J1200" s="17">
        <v>4.5456846232122903E-3</v>
      </c>
      <c r="K1200" s="17">
        <v>1.8799809019430399E-2</v>
      </c>
      <c r="L1200" s="17">
        <v>2.5767738697078602E-2</v>
      </c>
      <c r="M1200" s="17"/>
      <c r="N1200" s="17">
        <v>0</v>
      </c>
      <c r="O1200" s="17">
        <v>1.1232873345001001E-2</v>
      </c>
      <c r="P1200" s="17">
        <v>2.6391889341055599E-2</v>
      </c>
      <c r="Q1200" s="17">
        <v>7.1513301893422303E-3</v>
      </c>
      <c r="R1200" s="17">
        <v>2.66098027975319E-2</v>
      </c>
      <c r="S1200" s="17"/>
      <c r="T1200" s="17">
        <v>1.8832722750453199E-2</v>
      </c>
      <c r="U1200" s="17">
        <v>1.0375104950802599E-2</v>
      </c>
      <c r="V1200" s="17">
        <v>1.48959268598134E-2</v>
      </c>
      <c r="W1200" s="17">
        <v>1.03531758956849E-2</v>
      </c>
      <c r="X1200" s="17"/>
      <c r="Y1200" s="17">
        <v>1.01863247023848E-2</v>
      </c>
      <c r="Z1200" s="17">
        <v>1.9700032776687099E-2</v>
      </c>
      <c r="AA1200" s="17">
        <v>1.82126271090144E-2</v>
      </c>
      <c r="AB1200" s="17">
        <v>1.5204941937444399E-2</v>
      </c>
      <c r="AC1200" s="17">
        <v>1.5917422382138099E-2</v>
      </c>
      <c r="AD1200" s="17">
        <v>0</v>
      </c>
      <c r="AE1200" s="17"/>
      <c r="AF1200" s="17" t="s">
        <v>63</v>
      </c>
      <c r="AG1200" s="17"/>
      <c r="AH1200" s="17">
        <v>1.2466785251370901E-2</v>
      </c>
      <c r="AI1200" s="17"/>
      <c r="AJ1200" s="17">
        <v>9.8627680639519905E-3</v>
      </c>
      <c r="AK1200" s="17">
        <v>2.15045687490125E-2</v>
      </c>
      <c r="AL1200" s="17">
        <v>1.7635263990265101E-2</v>
      </c>
      <c r="AM1200" s="17">
        <v>1.0927127107379199E-2</v>
      </c>
      <c r="AN1200" s="17">
        <v>1.99848112327492E-2</v>
      </c>
      <c r="AO1200" s="17">
        <v>1.0930787819510899E-2</v>
      </c>
      <c r="AP1200" s="17">
        <v>1.4232502628111E-2</v>
      </c>
      <c r="AQ1200" s="17">
        <v>0</v>
      </c>
    </row>
    <row r="1201" spans="2:43" x14ac:dyDescent="0.35">
      <c r="B1201" t="s">
        <v>92</v>
      </c>
      <c r="C1201" s="17">
        <v>7.1596136161242399E-2</v>
      </c>
      <c r="D1201" s="17">
        <v>6.3667965205480806E-2</v>
      </c>
      <c r="E1201" s="17">
        <v>7.9868454837152006E-2</v>
      </c>
      <c r="F1201" s="17"/>
      <c r="G1201" s="17">
        <v>4.4207733340345702E-2</v>
      </c>
      <c r="H1201" s="17">
        <v>4.0239664856394401E-2</v>
      </c>
      <c r="I1201" s="17">
        <v>2.63638560148475E-2</v>
      </c>
      <c r="J1201" s="17">
        <v>5.9045045409444101E-2</v>
      </c>
      <c r="K1201" s="17">
        <v>5.9296218003094897E-2</v>
      </c>
      <c r="L1201" s="17">
        <v>0.146768911083721</v>
      </c>
      <c r="M1201" s="17"/>
      <c r="N1201" s="17">
        <v>0.20664740087733299</v>
      </c>
      <c r="O1201" s="17">
        <v>7.0018842239772006E-2</v>
      </c>
      <c r="P1201" s="17">
        <v>3.6845840801777698E-2</v>
      </c>
      <c r="Q1201" s="17">
        <v>9.0262006030590106E-2</v>
      </c>
      <c r="R1201" s="17">
        <v>3.2721412583068099E-2</v>
      </c>
      <c r="S1201" s="17"/>
      <c r="T1201" s="17">
        <v>0.112599314649275</v>
      </c>
      <c r="U1201" s="17">
        <v>6.4392424082818298E-2</v>
      </c>
      <c r="V1201" s="17">
        <v>3.4269838611848402E-2</v>
      </c>
      <c r="W1201" s="17">
        <v>4.2762896407613701E-2</v>
      </c>
      <c r="X1201" s="17"/>
      <c r="Y1201" s="17">
        <v>3.1587933467702403E-2</v>
      </c>
      <c r="Z1201" s="17">
        <v>4.6685918816369701E-2</v>
      </c>
      <c r="AA1201" s="17">
        <v>0.13102519941405499</v>
      </c>
      <c r="AB1201" s="17">
        <v>5.8043917784550501E-2</v>
      </c>
      <c r="AC1201" s="17">
        <v>9.7689846642300293E-2</v>
      </c>
      <c r="AD1201" s="17">
        <v>0.18617057444776799</v>
      </c>
      <c r="AE1201" s="17"/>
      <c r="AF1201" s="17" t="s">
        <v>63</v>
      </c>
      <c r="AG1201" s="17"/>
      <c r="AH1201" s="17">
        <v>6.2758862542452304E-2</v>
      </c>
      <c r="AI1201" s="17"/>
      <c r="AJ1201" s="17">
        <v>6.0469664930025202E-2</v>
      </c>
      <c r="AK1201" s="17">
        <v>7.7942532974832002E-2</v>
      </c>
      <c r="AL1201" s="17">
        <v>5.8042186091649198E-2</v>
      </c>
      <c r="AM1201" s="17">
        <v>6.9713144466233501E-2</v>
      </c>
      <c r="AN1201" s="17">
        <v>6.8933947534860901E-2</v>
      </c>
      <c r="AO1201" s="17">
        <v>6.4493957300136601E-2</v>
      </c>
      <c r="AP1201" s="17">
        <v>6.4004032182054096E-2</v>
      </c>
      <c r="AQ1201" s="17">
        <v>0.16828843968134299</v>
      </c>
    </row>
    <row r="1202" spans="2:43"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row>
    <row r="1203" spans="2:43" x14ac:dyDescent="0.35">
      <c r="B1203" s="6" t="s">
        <v>498</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row>
    <row r="1204" spans="2:43" x14ac:dyDescent="0.35">
      <c r="B1204" s="24" t="s">
        <v>65</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row>
    <row r="1205" spans="2:43" x14ac:dyDescent="0.35">
      <c r="B1205" t="s">
        <v>335</v>
      </c>
      <c r="C1205" s="17">
        <v>1.9593444841495802E-2</v>
      </c>
      <c r="D1205" s="17">
        <v>3.5644923604007298E-2</v>
      </c>
      <c r="E1205" s="17">
        <v>3.5998124764218902E-3</v>
      </c>
      <c r="F1205" s="17"/>
      <c r="G1205" s="17">
        <v>5.7488150826675397E-2</v>
      </c>
      <c r="H1205" s="17">
        <v>4.8124562403240603E-2</v>
      </c>
      <c r="I1205" s="17">
        <v>1.05063759669594E-2</v>
      </c>
      <c r="J1205" s="17">
        <v>1.19533262018093E-2</v>
      </c>
      <c r="K1205" s="17">
        <v>5.71295390944381E-3</v>
      </c>
      <c r="L1205" s="17">
        <v>3.4622981719082801E-3</v>
      </c>
      <c r="M1205" s="17"/>
      <c r="N1205" s="17">
        <v>1.73131350925292E-2</v>
      </c>
      <c r="O1205" s="17">
        <v>1.1220152518903201E-2</v>
      </c>
      <c r="P1205" s="17">
        <v>1.4452545291630901E-2</v>
      </c>
      <c r="Q1205" s="17">
        <v>8.5885574843283605E-3</v>
      </c>
      <c r="R1205" s="17">
        <v>6.6182344553863307E-2</v>
      </c>
      <c r="S1205" s="17"/>
      <c r="T1205" s="17">
        <v>3.8736359936379902E-2</v>
      </c>
      <c r="U1205" s="17">
        <v>1.00214388612316E-2</v>
      </c>
      <c r="V1205" s="17">
        <v>3.1141993683562602E-3</v>
      </c>
      <c r="W1205" s="17">
        <v>3.6975804585093697E-2</v>
      </c>
      <c r="X1205" s="17"/>
      <c r="Y1205" s="17">
        <v>2.53023009307272E-2</v>
      </c>
      <c r="Z1205" s="17">
        <v>3.5007418461108997E-2</v>
      </c>
      <c r="AA1205" s="17">
        <v>6.2889994931444202E-3</v>
      </c>
      <c r="AB1205" s="17">
        <v>0</v>
      </c>
      <c r="AC1205" s="17">
        <v>3.4803000137436903E-2</v>
      </c>
      <c r="AD1205" s="17">
        <v>0</v>
      </c>
      <c r="AE1205" s="17"/>
      <c r="AF1205" s="17" t="s">
        <v>63</v>
      </c>
      <c r="AG1205" s="17"/>
      <c r="AH1205" s="17">
        <v>1.7628585515570699E-2</v>
      </c>
      <c r="AI1205" s="17"/>
      <c r="AJ1205" s="17">
        <v>4.2601436200242301E-2</v>
      </c>
      <c r="AK1205" s="17">
        <v>2.0024000356595101E-2</v>
      </c>
      <c r="AL1205" s="17">
        <v>1.27503319915013E-2</v>
      </c>
      <c r="AM1205" s="17">
        <v>6.6171443812199603E-3</v>
      </c>
      <c r="AN1205" s="17">
        <v>4.4894924545082197E-2</v>
      </c>
      <c r="AO1205" s="17">
        <v>0</v>
      </c>
      <c r="AP1205" s="17">
        <v>1.4232502628111E-2</v>
      </c>
      <c r="AQ1205" s="17">
        <v>0</v>
      </c>
    </row>
    <row r="1206" spans="2:43" x14ac:dyDescent="0.35">
      <c r="B1206" t="s">
        <v>336</v>
      </c>
      <c r="C1206" s="17">
        <v>9.7106558870008297E-2</v>
      </c>
      <c r="D1206" s="17">
        <v>0.13146976362142301</v>
      </c>
      <c r="E1206" s="17">
        <v>6.3120157763779494E-2</v>
      </c>
      <c r="F1206" s="17"/>
      <c r="G1206" s="17">
        <v>0.197582393552967</v>
      </c>
      <c r="H1206" s="17">
        <v>0.16584922825228299</v>
      </c>
      <c r="I1206" s="17">
        <v>0.10889683579798</v>
      </c>
      <c r="J1206" s="17">
        <v>7.0099332184786506E-2</v>
      </c>
      <c r="K1206" s="17">
        <v>4.9336874928908599E-2</v>
      </c>
      <c r="L1206" s="17">
        <v>4.7439723572258501E-2</v>
      </c>
      <c r="M1206" s="17"/>
      <c r="N1206" s="17">
        <v>3.10969222394668E-2</v>
      </c>
      <c r="O1206" s="17">
        <v>9.4770235884115803E-2</v>
      </c>
      <c r="P1206" s="17">
        <v>0.108511931411124</v>
      </c>
      <c r="Q1206" s="17">
        <v>7.4966734159701703E-2</v>
      </c>
      <c r="R1206" s="17">
        <v>0.155024748614597</v>
      </c>
      <c r="S1206" s="17"/>
      <c r="T1206" s="17">
        <v>7.9256509041504497E-2</v>
      </c>
      <c r="U1206" s="17">
        <v>8.0691451305860404E-2</v>
      </c>
      <c r="V1206" s="17">
        <v>0.13738256109904201</v>
      </c>
      <c r="W1206" s="17">
        <v>0.10675272502043</v>
      </c>
      <c r="X1206" s="17"/>
      <c r="Y1206" s="17">
        <v>0.12356996752912699</v>
      </c>
      <c r="Z1206" s="17">
        <v>0.139245216174675</v>
      </c>
      <c r="AA1206" s="17">
        <v>3.8317972242390003E-2</v>
      </c>
      <c r="AB1206" s="17">
        <v>6.2884656872981601E-2</v>
      </c>
      <c r="AC1206" s="17">
        <v>0.155632318610505</v>
      </c>
      <c r="AD1206" s="17">
        <v>0</v>
      </c>
      <c r="AE1206" s="17"/>
      <c r="AF1206" s="17" t="s">
        <v>63</v>
      </c>
      <c r="AG1206" s="17"/>
      <c r="AH1206" s="17">
        <v>0.100205271742355</v>
      </c>
      <c r="AI1206" s="17"/>
      <c r="AJ1206" s="17">
        <v>0.124645312873011</v>
      </c>
      <c r="AK1206" s="17">
        <v>0.101633934723902</v>
      </c>
      <c r="AL1206" s="17">
        <v>8.86570704150558E-2</v>
      </c>
      <c r="AM1206" s="17">
        <v>9.9620245408822694E-2</v>
      </c>
      <c r="AN1206" s="17">
        <v>4.4463747018087203E-2</v>
      </c>
      <c r="AO1206" s="17">
        <v>0.102763362140358</v>
      </c>
      <c r="AP1206" s="17">
        <v>6.5340538266323397E-2</v>
      </c>
      <c r="AQ1206" s="17">
        <v>5.32384401363592E-2</v>
      </c>
    </row>
    <row r="1207" spans="2:43" x14ac:dyDescent="0.35">
      <c r="B1207" t="s">
        <v>497</v>
      </c>
      <c r="C1207" s="17">
        <v>0.191532523911252</v>
      </c>
      <c r="D1207" s="17">
        <v>0.22400335475386199</v>
      </c>
      <c r="E1207" s="17">
        <v>0.159875305301168</v>
      </c>
      <c r="F1207" s="17"/>
      <c r="G1207" s="17">
        <v>0.26674650960829999</v>
      </c>
      <c r="H1207" s="17">
        <v>0.26648223084046002</v>
      </c>
      <c r="I1207" s="17">
        <v>0.25832759118807103</v>
      </c>
      <c r="J1207" s="17">
        <v>0.18383507747560299</v>
      </c>
      <c r="K1207" s="17">
        <v>0.13173811544042199</v>
      </c>
      <c r="L1207" s="17">
        <v>0.108386360138615</v>
      </c>
      <c r="M1207" s="17"/>
      <c r="N1207" s="17">
        <v>8.4897604288831793E-2</v>
      </c>
      <c r="O1207" s="17">
        <v>0.209215349871892</v>
      </c>
      <c r="P1207" s="17">
        <v>0.13703179155270101</v>
      </c>
      <c r="Q1207" s="17">
        <v>0.214325442992921</v>
      </c>
      <c r="R1207" s="17">
        <v>0.178163965628167</v>
      </c>
      <c r="S1207" s="17"/>
      <c r="T1207" s="17">
        <v>0.19105946578723901</v>
      </c>
      <c r="U1207" s="17">
        <v>0.19293841923244601</v>
      </c>
      <c r="V1207" s="17">
        <v>0.182299975586661</v>
      </c>
      <c r="W1207" s="17">
        <v>0.19166422299769001</v>
      </c>
      <c r="X1207" s="17"/>
      <c r="Y1207" s="17">
        <v>0.22523564269774199</v>
      </c>
      <c r="Z1207" s="17">
        <v>0.128441440360894</v>
      </c>
      <c r="AA1207" s="17">
        <v>0.110107313594569</v>
      </c>
      <c r="AB1207" s="17">
        <v>0.21493473270079999</v>
      </c>
      <c r="AC1207" s="17">
        <v>0.34142479463525699</v>
      </c>
      <c r="AD1207" s="17">
        <v>0.18324742786239301</v>
      </c>
      <c r="AE1207" s="17"/>
      <c r="AF1207" s="17" t="s">
        <v>63</v>
      </c>
      <c r="AG1207" s="17"/>
      <c r="AH1207" s="17">
        <v>0.194517877326077</v>
      </c>
      <c r="AI1207" s="17"/>
      <c r="AJ1207" s="17">
        <v>0.183984217347546</v>
      </c>
      <c r="AK1207" s="17">
        <v>0.19974948890351699</v>
      </c>
      <c r="AL1207" s="17">
        <v>0.21803172323210501</v>
      </c>
      <c r="AM1207" s="17">
        <v>0.20821901719122601</v>
      </c>
      <c r="AN1207" s="17">
        <v>0.198825159531451</v>
      </c>
      <c r="AO1207" s="17">
        <v>0.157790578279074</v>
      </c>
      <c r="AP1207" s="17">
        <v>0.17456353246276199</v>
      </c>
      <c r="AQ1207" s="17">
        <v>0.138168198968974</v>
      </c>
    </row>
    <row r="1208" spans="2:43" x14ac:dyDescent="0.35">
      <c r="B1208" t="s">
        <v>338</v>
      </c>
      <c r="C1208" s="17">
        <v>0.279521846908936</v>
      </c>
      <c r="D1208" s="17">
        <v>0.27233435795929001</v>
      </c>
      <c r="E1208" s="17">
        <v>0.28496754940184499</v>
      </c>
      <c r="F1208" s="17"/>
      <c r="G1208" s="17">
        <v>0.20498499640401899</v>
      </c>
      <c r="H1208" s="17">
        <v>0.24075990734039901</v>
      </c>
      <c r="I1208" s="17">
        <v>0.32802827617857599</v>
      </c>
      <c r="J1208" s="17">
        <v>0.30991889860844202</v>
      </c>
      <c r="K1208" s="17">
        <v>0.25531276255879898</v>
      </c>
      <c r="L1208" s="17">
        <v>0.30045627000201802</v>
      </c>
      <c r="M1208" s="17"/>
      <c r="N1208" s="17">
        <v>0.23686124508943199</v>
      </c>
      <c r="O1208" s="17">
        <v>0.25524855219095299</v>
      </c>
      <c r="P1208" s="17">
        <v>0.28943394363007902</v>
      </c>
      <c r="Q1208" s="17">
        <v>0.32284784729279797</v>
      </c>
      <c r="R1208" s="17">
        <v>0.252890414673554</v>
      </c>
      <c r="S1208" s="17"/>
      <c r="T1208" s="17">
        <v>0.24406405702051701</v>
      </c>
      <c r="U1208" s="17">
        <v>0.29897296461018902</v>
      </c>
      <c r="V1208" s="17">
        <v>0.27678585528083599</v>
      </c>
      <c r="W1208" s="17">
        <v>0.27517446881397101</v>
      </c>
      <c r="X1208" s="17"/>
      <c r="Y1208" s="17">
        <v>0.25979625140962198</v>
      </c>
      <c r="Z1208" s="17">
        <v>0.33633931724566901</v>
      </c>
      <c r="AA1208" s="17">
        <v>0.28996187959292502</v>
      </c>
      <c r="AB1208" s="17">
        <v>0.34359522005957599</v>
      </c>
      <c r="AC1208" s="17">
        <v>0.23026015878306999</v>
      </c>
      <c r="AD1208" s="17">
        <v>0.33765142182230201</v>
      </c>
      <c r="AE1208" s="17"/>
      <c r="AF1208" s="17" t="s">
        <v>63</v>
      </c>
      <c r="AG1208" s="17"/>
      <c r="AH1208" s="17">
        <v>0.28249227089081302</v>
      </c>
      <c r="AI1208" s="17"/>
      <c r="AJ1208" s="17">
        <v>0.27309555152048198</v>
      </c>
      <c r="AK1208" s="17">
        <v>0.306081247087226</v>
      </c>
      <c r="AL1208" s="17">
        <v>0.25915596573343402</v>
      </c>
      <c r="AM1208" s="17">
        <v>0.28364208737768398</v>
      </c>
      <c r="AN1208" s="17">
        <v>0.18319467484463201</v>
      </c>
      <c r="AO1208" s="17">
        <v>0.32123156181957602</v>
      </c>
      <c r="AP1208" s="17">
        <v>0.29241731012410699</v>
      </c>
      <c r="AQ1208" s="17">
        <v>0.22993995239047199</v>
      </c>
    </row>
    <row r="1209" spans="2:43" x14ac:dyDescent="0.35">
      <c r="B1209" t="s">
        <v>339</v>
      </c>
      <c r="C1209" s="17">
        <v>0.37763209899591199</v>
      </c>
      <c r="D1209" s="17">
        <v>0.311268186945652</v>
      </c>
      <c r="E1209" s="17">
        <v>0.444312185149221</v>
      </c>
      <c r="F1209" s="17"/>
      <c r="G1209" s="17">
        <v>0.23443498004845401</v>
      </c>
      <c r="H1209" s="17">
        <v>0.22678761495901401</v>
      </c>
      <c r="I1209" s="17">
        <v>0.27189874502887401</v>
      </c>
      <c r="J1209" s="17">
        <v>0.35805133151693502</v>
      </c>
      <c r="K1209" s="17">
        <v>0.54636514661909896</v>
      </c>
      <c r="L1209" s="17">
        <v>0.51799040047632505</v>
      </c>
      <c r="M1209" s="17"/>
      <c r="N1209" s="17">
        <v>0.59196222238100904</v>
      </c>
      <c r="O1209" s="17">
        <v>0.38876661373692201</v>
      </c>
      <c r="P1209" s="17">
        <v>0.42493357629251099</v>
      </c>
      <c r="Q1209" s="17">
        <v>0.35734967938449103</v>
      </c>
      <c r="R1209" s="17">
        <v>0.29499809411398398</v>
      </c>
      <c r="S1209" s="17"/>
      <c r="T1209" s="17">
        <v>0.41315748824587401</v>
      </c>
      <c r="U1209" s="17">
        <v>0.37503425298750598</v>
      </c>
      <c r="V1209" s="17">
        <v>0.37764185316340998</v>
      </c>
      <c r="W1209" s="17">
        <v>0.36816911217741699</v>
      </c>
      <c r="X1209" s="17"/>
      <c r="Y1209" s="17">
        <v>0.332149488009847</v>
      </c>
      <c r="Z1209" s="17">
        <v>0.31881240106893599</v>
      </c>
      <c r="AA1209" s="17">
        <v>0.53487826885813905</v>
      </c>
      <c r="AB1209" s="17">
        <v>0.347640509842151</v>
      </c>
      <c r="AC1209" s="17">
        <v>0.164365936987174</v>
      </c>
      <c r="AD1209" s="17">
        <v>0.44483455580972697</v>
      </c>
      <c r="AE1209" s="17"/>
      <c r="AF1209" s="17" t="s">
        <v>63</v>
      </c>
      <c r="AG1209" s="17"/>
      <c r="AH1209" s="17">
        <v>0.37128970860126198</v>
      </c>
      <c r="AI1209" s="17"/>
      <c r="AJ1209" s="17">
        <v>0.34264983038097102</v>
      </c>
      <c r="AK1209" s="17">
        <v>0.337947460342015</v>
      </c>
      <c r="AL1209" s="17">
        <v>0.40147850068891699</v>
      </c>
      <c r="AM1209" s="17">
        <v>0.35534916184034399</v>
      </c>
      <c r="AN1209" s="17">
        <v>0.52862149406074699</v>
      </c>
      <c r="AO1209" s="17">
        <v>0.32453454915007401</v>
      </c>
      <c r="AP1209" s="17">
        <v>0.43405933788151901</v>
      </c>
      <c r="AQ1209" s="17">
        <v>0.578653408504194</v>
      </c>
    </row>
    <row r="1210" spans="2:43" x14ac:dyDescent="0.35">
      <c r="B1210" t="s">
        <v>60</v>
      </c>
      <c r="C1210" s="17">
        <v>3.4613526472396301E-2</v>
      </c>
      <c r="D1210" s="17">
        <v>2.5279413115765599E-2</v>
      </c>
      <c r="E1210" s="17">
        <v>4.4124989907565602E-2</v>
      </c>
      <c r="F1210" s="17"/>
      <c r="G1210" s="17">
        <v>3.8762969559584498E-2</v>
      </c>
      <c r="H1210" s="17">
        <v>5.1996456204603803E-2</v>
      </c>
      <c r="I1210" s="17">
        <v>2.2342175839539201E-2</v>
      </c>
      <c r="J1210" s="17">
        <v>6.6142034012424994E-2</v>
      </c>
      <c r="K1210" s="17">
        <v>1.15341465433272E-2</v>
      </c>
      <c r="L1210" s="17">
        <v>2.2264947638875501E-2</v>
      </c>
      <c r="M1210" s="17"/>
      <c r="N1210" s="17">
        <v>3.7868870908731297E-2</v>
      </c>
      <c r="O1210" s="17">
        <v>4.0779095797214102E-2</v>
      </c>
      <c r="P1210" s="17">
        <v>2.5636211821954E-2</v>
      </c>
      <c r="Q1210" s="17">
        <v>2.1921738685760101E-2</v>
      </c>
      <c r="R1210" s="17">
        <v>5.27404324158346E-2</v>
      </c>
      <c r="S1210" s="17"/>
      <c r="T1210" s="17">
        <v>3.3726119968486103E-2</v>
      </c>
      <c r="U1210" s="17">
        <v>4.2341473002766798E-2</v>
      </c>
      <c r="V1210" s="17">
        <v>2.2775555501694598E-2</v>
      </c>
      <c r="W1210" s="17">
        <v>2.12636664053997E-2</v>
      </c>
      <c r="X1210" s="17"/>
      <c r="Y1210" s="17">
        <v>3.3946349422934501E-2</v>
      </c>
      <c r="Z1210" s="17">
        <v>4.2154206688715903E-2</v>
      </c>
      <c r="AA1210" s="17">
        <v>2.0445566218832301E-2</v>
      </c>
      <c r="AB1210" s="17">
        <v>3.0944880524490501E-2</v>
      </c>
      <c r="AC1210" s="17">
        <v>7.3513790846556695E-2</v>
      </c>
      <c r="AD1210" s="17">
        <v>3.4266594505578001E-2</v>
      </c>
      <c r="AE1210" s="17"/>
      <c r="AF1210" s="17" t="s">
        <v>63</v>
      </c>
      <c r="AG1210" s="17"/>
      <c r="AH1210" s="17">
        <v>3.3866285923921602E-2</v>
      </c>
      <c r="AI1210" s="17"/>
      <c r="AJ1210" s="17">
        <v>3.3023651677747602E-2</v>
      </c>
      <c r="AK1210" s="17">
        <v>3.4563868586744997E-2</v>
      </c>
      <c r="AL1210" s="17">
        <v>1.9926407938987301E-2</v>
      </c>
      <c r="AM1210" s="17">
        <v>4.6552343800702597E-2</v>
      </c>
      <c r="AN1210" s="17">
        <v>0</v>
      </c>
      <c r="AO1210" s="17">
        <v>9.3679948610918606E-2</v>
      </c>
      <c r="AP1210" s="17">
        <v>1.9386778637177599E-2</v>
      </c>
      <c r="AQ1210" s="17">
        <v>0</v>
      </c>
    </row>
    <row r="1211" spans="2:43" x14ac:dyDescent="0.35">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row>
    <row r="1212" spans="2:43" x14ac:dyDescent="0.35">
      <c r="B1212" s="6" t="s">
        <v>510</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row>
    <row r="1213" spans="2:43" x14ac:dyDescent="0.35">
      <c r="B1213" s="24" t="s">
        <v>65</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row>
    <row r="1214" spans="2:43" x14ac:dyDescent="0.35">
      <c r="B1214" t="s">
        <v>135</v>
      </c>
      <c r="C1214" s="17">
        <v>5.5253616781034402E-2</v>
      </c>
      <c r="D1214" s="17">
        <v>7.1011179670060098E-2</v>
      </c>
      <c r="E1214" s="17">
        <v>3.9718022992798703E-2</v>
      </c>
      <c r="F1214" s="17"/>
      <c r="G1214" s="17">
        <v>9.7483268505648299E-2</v>
      </c>
      <c r="H1214" s="17">
        <v>0.106491488798255</v>
      </c>
      <c r="I1214" s="17">
        <v>5.5630338521214399E-2</v>
      </c>
      <c r="J1214" s="17">
        <v>5.7004110261726901E-2</v>
      </c>
      <c r="K1214" s="17">
        <v>3.3201267897860501E-2</v>
      </c>
      <c r="L1214" s="17">
        <v>1.47841334452678E-2</v>
      </c>
      <c r="M1214" s="17"/>
      <c r="N1214" s="17">
        <v>8.2017729441267895E-2</v>
      </c>
      <c r="O1214" s="17">
        <v>4.9733879328489897E-2</v>
      </c>
      <c r="P1214" s="17">
        <v>5.8246922738417403E-2</v>
      </c>
      <c r="Q1214" s="17">
        <v>3.6467474365935199E-2</v>
      </c>
      <c r="R1214" s="17">
        <v>9.6988961634209794E-2</v>
      </c>
      <c r="S1214" s="17"/>
      <c r="T1214" s="17">
        <v>6.7214399902221195E-2</v>
      </c>
      <c r="U1214" s="17">
        <v>3.74744416810786E-2</v>
      </c>
      <c r="V1214" s="17">
        <v>4.6478668241323302E-2</v>
      </c>
      <c r="W1214" s="17">
        <v>8.6468166202099406E-2</v>
      </c>
      <c r="X1214" s="17"/>
      <c r="Y1214" s="17">
        <v>7.4598096393167904E-2</v>
      </c>
      <c r="Z1214" s="17">
        <v>4.84375677242041E-2</v>
      </c>
      <c r="AA1214" s="17">
        <v>2.2446752575563798E-2</v>
      </c>
      <c r="AB1214" s="17">
        <v>2.753749840236E-2</v>
      </c>
      <c r="AC1214" s="17">
        <v>0.10885411779815</v>
      </c>
      <c r="AD1214" s="17">
        <v>0</v>
      </c>
      <c r="AE1214" s="17"/>
      <c r="AF1214" s="17" t="s">
        <v>63</v>
      </c>
      <c r="AG1214" s="17"/>
      <c r="AH1214" s="17">
        <v>5.4281434031414298E-2</v>
      </c>
      <c r="AI1214" s="17"/>
      <c r="AJ1214" s="17">
        <v>9.1657509846628002E-2</v>
      </c>
      <c r="AK1214" s="17">
        <v>5.2213663757081502E-2</v>
      </c>
      <c r="AL1214" s="17">
        <v>3.6233289063892997E-2</v>
      </c>
      <c r="AM1214" s="17">
        <v>4.40105864727681E-2</v>
      </c>
      <c r="AN1214" s="17">
        <v>0.13115366437928699</v>
      </c>
      <c r="AO1214" s="17">
        <v>1.4962013549187801E-2</v>
      </c>
      <c r="AP1214" s="17">
        <v>5.9917248307496201E-2</v>
      </c>
      <c r="AQ1214" s="17">
        <v>0</v>
      </c>
    </row>
    <row r="1215" spans="2:43" x14ac:dyDescent="0.35">
      <c r="B1215" t="s">
        <v>136</v>
      </c>
      <c r="C1215" s="17">
        <v>0.19008887413667999</v>
      </c>
      <c r="D1215" s="17">
        <v>0.233813857221814</v>
      </c>
      <c r="E1215" s="17">
        <v>0.14714844058367099</v>
      </c>
      <c r="F1215" s="17"/>
      <c r="G1215" s="17">
        <v>0.30663978387201701</v>
      </c>
      <c r="H1215" s="17">
        <v>0.23016419841649199</v>
      </c>
      <c r="I1215" s="17">
        <v>0.226778647645697</v>
      </c>
      <c r="J1215" s="17">
        <v>0.20390406542303599</v>
      </c>
      <c r="K1215" s="17">
        <v>0.13561120968934501</v>
      </c>
      <c r="L1215" s="17">
        <v>0.116996016285773</v>
      </c>
      <c r="M1215" s="17"/>
      <c r="N1215" s="17">
        <v>0.107862947634135</v>
      </c>
      <c r="O1215" s="17">
        <v>0.204135396065628</v>
      </c>
      <c r="P1215" s="17">
        <v>0.131553588130777</v>
      </c>
      <c r="Q1215" s="17">
        <v>0.23741603185608601</v>
      </c>
      <c r="R1215" s="17">
        <v>0.13286915145421399</v>
      </c>
      <c r="S1215" s="17"/>
      <c r="T1215" s="17">
        <v>0.24651672475177899</v>
      </c>
      <c r="U1215" s="17">
        <v>0.16730642025926501</v>
      </c>
      <c r="V1215" s="17">
        <v>0.20601761653537901</v>
      </c>
      <c r="W1215" s="17">
        <v>0.13468331572493</v>
      </c>
      <c r="X1215" s="17"/>
      <c r="Y1215" s="17">
        <v>0.209391985596937</v>
      </c>
      <c r="Z1215" s="17">
        <v>0.22783506717813501</v>
      </c>
      <c r="AA1215" s="17">
        <v>0.122877441980346</v>
      </c>
      <c r="AB1215" s="17">
        <v>0.16613525099589499</v>
      </c>
      <c r="AC1215" s="17">
        <v>0.29954500854222099</v>
      </c>
      <c r="AD1215" s="17">
        <v>0.17404112740567701</v>
      </c>
      <c r="AE1215" s="17"/>
      <c r="AF1215" s="17" t="s">
        <v>63</v>
      </c>
      <c r="AG1215" s="17"/>
      <c r="AH1215" s="17">
        <v>0.197568648083705</v>
      </c>
      <c r="AI1215" s="17"/>
      <c r="AJ1215" s="17">
        <v>0.19358242479020901</v>
      </c>
      <c r="AK1215" s="17">
        <v>0.16145641833625701</v>
      </c>
      <c r="AL1215" s="17">
        <v>0.20826488088237399</v>
      </c>
      <c r="AM1215" s="17">
        <v>0.19634366562490799</v>
      </c>
      <c r="AN1215" s="17">
        <v>0.18767367806896801</v>
      </c>
      <c r="AO1215" s="17">
        <v>0.205661184494393</v>
      </c>
      <c r="AP1215" s="17">
        <v>0.218479835476486</v>
      </c>
      <c r="AQ1215" s="17">
        <v>0.14267285145237499</v>
      </c>
    </row>
    <row r="1216" spans="2:43" x14ac:dyDescent="0.35">
      <c r="B1216" t="s">
        <v>137</v>
      </c>
      <c r="C1216" s="17">
        <v>0.263174676732225</v>
      </c>
      <c r="D1216" s="17">
        <v>0.26663745261895799</v>
      </c>
      <c r="E1216" s="17">
        <v>0.26091190770551198</v>
      </c>
      <c r="F1216" s="17"/>
      <c r="G1216" s="17">
        <v>0.24828561758760501</v>
      </c>
      <c r="H1216" s="17">
        <v>0.32420676237381402</v>
      </c>
      <c r="I1216" s="17">
        <v>0.32832892728785601</v>
      </c>
      <c r="J1216" s="17">
        <v>0.28116387399486198</v>
      </c>
      <c r="K1216" s="17">
        <v>0.23987207506559999</v>
      </c>
      <c r="L1216" s="17">
        <v>0.188871857307121</v>
      </c>
      <c r="M1216" s="17"/>
      <c r="N1216" s="17">
        <v>0.19621324623220901</v>
      </c>
      <c r="O1216" s="17">
        <v>0.27294251282864701</v>
      </c>
      <c r="P1216" s="17">
        <v>0.28086603809191002</v>
      </c>
      <c r="Q1216" s="17">
        <v>0.24299668649037201</v>
      </c>
      <c r="R1216" s="17">
        <v>0.28510853543523201</v>
      </c>
      <c r="S1216" s="17"/>
      <c r="T1216" s="17">
        <v>0.185665541016478</v>
      </c>
      <c r="U1216" s="17">
        <v>0.26913856352455101</v>
      </c>
      <c r="V1216" s="17">
        <v>0.31722453281637297</v>
      </c>
      <c r="W1216" s="17">
        <v>0.25263960027819898</v>
      </c>
      <c r="X1216" s="17"/>
      <c r="Y1216" s="17">
        <v>0.29981934210805999</v>
      </c>
      <c r="Z1216" s="17">
        <v>0.2290984281032</v>
      </c>
      <c r="AA1216" s="17">
        <v>0.17592400076713099</v>
      </c>
      <c r="AB1216" s="17">
        <v>0.380598080473732</v>
      </c>
      <c r="AC1216" s="17">
        <v>0.30394130010840598</v>
      </c>
      <c r="AD1216" s="17">
        <v>0.23499129554383499</v>
      </c>
      <c r="AE1216" s="17"/>
      <c r="AF1216" s="17" t="s">
        <v>63</v>
      </c>
      <c r="AG1216" s="17"/>
      <c r="AH1216" s="17">
        <v>0.26859882741490199</v>
      </c>
      <c r="AI1216" s="17"/>
      <c r="AJ1216" s="17">
        <v>0.248689763689253</v>
      </c>
      <c r="AK1216" s="17">
        <v>0.27098134825784398</v>
      </c>
      <c r="AL1216" s="17">
        <v>0.31092217515646797</v>
      </c>
      <c r="AM1216" s="17">
        <v>0.27979985309324101</v>
      </c>
      <c r="AN1216" s="17">
        <v>0.17649205494883899</v>
      </c>
      <c r="AO1216" s="17">
        <v>0.309091109263671</v>
      </c>
      <c r="AP1216" s="17">
        <v>0.17501467296992401</v>
      </c>
      <c r="AQ1216" s="17">
        <v>0.23651959647200901</v>
      </c>
    </row>
    <row r="1217" spans="2:43" x14ac:dyDescent="0.35">
      <c r="B1217" t="s">
        <v>138</v>
      </c>
      <c r="C1217" s="17">
        <v>4.5066073343934199E-2</v>
      </c>
      <c r="D1217" s="17">
        <v>4.7609416213938299E-2</v>
      </c>
      <c r="E1217" s="17">
        <v>4.1176356113865401E-2</v>
      </c>
      <c r="F1217" s="17"/>
      <c r="G1217" s="17">
        <v>3.5727239633154703E-2</v>
      </c>
      <c r="H1217" s="17">
        <v>6.4060668058546003E-2</v>
      </c>
      <c r="I1217" s="17">
        <v>6.6928310615125303E-2</v>
      </c>
      <c r="J1217" s="17">
        <v>3.3333224757059902E-2</v>
      </c>
      <c r="K1217" s="17">
        <v>4.9021687118068702E-2</v>
      </c>
      <c r="L1217" s="17">
        <v>2.7127176976302299E-2</v>
      </c>
      <c r="M1217" s="17"/>
      <c r="N1217" s="17">
        <v>4.7629257675407398E-2</v>
      </c>
      <c r="O1217" s="17">
        <v>5.1042422010526702E-2</v>
      </c>
      <c r="P1217" s="17">
        <v>3.6765205479778698E-2</v>
      </c>
      <c r="Q1217" s="17">
        <v>3.6810198947428402E-2</v>
      </c>
      <c r="R1217" s="17">
        <v>5.4371694527896003E-2</v>
      </c>
      <c r="S1217" s="17"/>
      <c r="T1217" s="17">
        <v>3.5441323251170401E-2</v>
      </c>
      <c r="U1217" s="17">
        <v>5.17448031637626E-2</v>
      </c>
      <c r="V1217" s="17">
        <v>1.92317900855172E-2</v>
      </c>
      <c r="W1217" s="17">
        <v>9.7896799844668897E-2</v>
      </c>
      <c r="X1217" s="17"/>
      <c r="Y1217" s="17">
        <v>5.6385320046475701E-2</v>
      </c>
      <c r="Z1217" s="17">
        <v>3.09062355141629E-2</v>
      </c>
      <c r="AA1217" s="17">
        <v>2.6872683902486701E-2</v>
      </c>
      <c r="AB1217" s="17">
        <v>4.1130820867098503E-2</v>
      </c>
      <c r="AC1217" s="17">
        <v>3.5091353782231702E-2</v>
      </c>
      <c r="AD1217" s="17">
        <v>0.15329887541036399</v>
      </c>
      <c r="AE1217" s="17"/>
      <c r="AF1217" s="17" t="s">
        <v>63</v>
      </c>
      <c r="AG1217" s="17"/>
      <c r="AH1217" s="17">
        <v>4.7297433699423297E-2</v>
      </c>
      <c r="AI1217" s="17"/>
      <c r="AJ1217" s="17">
        <v>4.2741538277385201E-2</v>
      </c>
      <c r="AK1217" s="17">
        <v>1.6532202770053302E-2</v>
      </c>
      <c r="AL1217" s="17">
        <v>6.7259305429861804E-2</v>
      </c>
      <c r="AM1217" s="17">
        <v>5.0269517941138597E-2</v>
      </c>
      <c r="AN1217" s="17">
        <v>2.7874821584900698E-2</v>
      </c>
      <c r="AO1217" s="17">
        <v>5.5259100224007499E-2</v>
      </c>
      <c r="AP1217" s="17">
        <v>6.9860524804579993E-2</v>
      </c>
      <c r="AQ1217" s="17">
        <v>4.0198865573495897E-2</v>
      </c>
    </row>
    <row r="1218" spans="2:43" x14ac:dyDescent="0.35">
      <c r="B1218" t="s">
        <v>139</v>
      </c>
      <c r="C1218" s="17">
        <v>2.5036186211286601E-2</v>
      </c>
      <c r="D1218" s="17">
        <v>2.29325354636199E-2</v>
      </c>
      <c r="E1218" s="17">
        <v>2.4220848240818899E-2</v>
      </c>
      <c r="F1218" s="17"/>
      <c r="G1218" s="17">
        <v>6.0675446420579399E-2</v>
      </c>
      <c r="H1218" s="17">
        <v>2.3002179216960399E-2</v>
      </c>
      <c r="I1218" s="17">
        <v>2.8020030970433801E-2</v>
      </c>
      <c r="J1218" s="17">
        <v>0</v>
      </c>
      <c r="K1218" s="17">
        <v>4.7450947919435799E-2</v>
      </c>
      <c r="L1218" s="17">
        <v>1.33276889817704E-2</v>
      </c>
      <c r="M1218" s="17"/>
      <c r="N1218" s="17">
        <v>4.1920105382937403E-2</v>
      </c>
      <c r="O1218" s="17">
        <v>2.9416447069269901E-2</v>
      </c>
      <c r="P1218" s="17">
        <v>3.6373810256274799E-2</v>
      </c>
      <c r="Q1218" s="17">
        <v>1.38738978031871E-2</v>
      </c>
      <c r="R1218" s="17">
        <v>2.3807696142424999E-2</v>
      </c>
      <c r="S1218" s="17"/>
      <c r="T1218" s="17">
        <v>3.7819955245889297E-2</v>
      </c>
      <c r="U1218" s="17">
        <v>2.4461163351633199E-2</v>
      </c>
      <c r="V1218" s="17">
        <v>1.7716250793918899E-2</v>
      </c>
      <c r="W1218" s="17">
        <v>2.0744423272081699E-2</v>
      </c>
      <c r="X1218" s="17"/>
      <c r="Y1218" s="17">
        <v>2.5670892073375501E-2</v>
      </c>
      <c r="Z1218" s="17">
        <v>3.7968210150683898E-2</v>
      </c>
      <c r="AA1218" s="17">
        <v>2.3146567552317299E-2</v>
      </c>
      <c r="AB1218" s="17">
        <v>1.0893414102595001E-2</v>
      </c>
      <c r="AC1218" s="17">
        <v>3.0439633767020399E-2</v>
      </c>
      <c r="AD1218" s="17">
        <v>0</v>
      </c>
      <c r="AE1218" s="17"/>
      <c r="AF1218" s="17" t="s">
        <v>63</v>
      </c>
      <c r="AG1218" s="17"/>
      <c r="AH1218" s="17">
        <v>2.07407705275389E-2</v>
      </c>
      <c r="AI1218" s="17"/>
      <c r="AJ1218" s="17">
        <v>2.6496233766212698E-2</v>
      </c>
      <c r="AK1218" s="17">
        <v>2.3327512248772501E-2</v>
      </c>
      <c r="AL1218" s="17">
        <v>3.8861956552357003E-2</v>
      </c>
      <c r="AM1218" s="17">
        <v>1.8600592987635702E-2</v>
      </c>
      <c r="AN1218" s="17">
        <v>0</v>
      </c>
      <c r="AO1218" s="17">
        <v>2.1650576981573501E-2</v>
      </c>
      <c r="AP1218" s="17">
        <v>4.2710133950323297E-2</v>
      </c>
      <c r="AQ1218" s="17">
        <v>0</v>
      </c>
    </row>
    <row r="1219" spans="2:43" x14ac:dyDescent="0.35">
      <c r="B1219" t="s">
        <v>60</v>
      </c>
      <c r="C1219" s="17">
        <v>0.42138057279483998</v>
      </c>
      <c r="D1219" s="17">
        <v>0.35799555881160999</v>
      </c>
      <c r="E1219" s="17">
        <v>0.48682442436333401</v>
      </c>
      <c r="F1219" s="17"/>
      <c r="G1219" s="17">
        <v>0.251188643980995</v>
      </c>
      <c r="H1219" s="17">
        <v>0.252074703135933</v>
      </c>
      <c r="I1219" s="17">
        <v>0.294313744959674</v>
      </c>
      <c r="J1219" s="17">
        <v>0.42459472556331501</v>
      </c>
      <c r="K1219" s="17">
        <v>0.49484281230969002</v>
      </c>
      <c r="L1219" s="17">
        <v>0.63889312700376499</v>
      </c>
      <c r="M1219" s="17"/>
      <c r="N1219" s="17">
        <v>0.52435671363404401</v>
      </c>
      <c r="O1219" s="17">
        <v>0.39272934269743798</v>
      </c>
      <c r="P1219" s="17">
        <v>0.45619443530284198</v>
      </c>
      <c r="Q1219" s="17">
        <v>0.43243571053699098</v>
      </c>
      <c r="R1219" s="17">
        <v>0.40685396080602299</v>
      </c>
      <c r="S1219" s="17"/>
      <c r="T1219" s="17">
        <v>0.42734205583246199</v>
      </c>
      <c r="U1219" s="17">
        <v>0.44987460801971002</v>
      </c>
      <c r="V1219" s="17">
        <v>0.39333114152748799</v>
      </c>
      <c r="W1219" s="17">
        <v>0.40756769467802101</v>
      </c>
      <c r="X1219" s="17"/>
      <c r="Y1219" s="17">
        <v>0.33413436378198402</v>
      </c>
      <c r="Z1219" s="17">
        <v>0.42575449132961501</v>
      </c>
      <c r="AA1219" s="17">
        <v>0.62873255322215504</v>
      </c>
      <c r="AB1219" s="17">
        <v>0.37370493515831898</v>
      </c>
      <c r="AC1219" s="17">
        <v>0.222128586001971</v>
      </c>
      <c r="AD1219" s="17">
        <v>0.437668701640125</v>
      </c>
      <c r="AE1219" s="17"/>
      <c r="AF1219" s="17" t="s">
        <v>63</v>
      </c>
      <c r="AG1219" s="17"/>
      <c r="AH1219" s="17">
        <v>0.41151288624301702</v>
      </c>
      <c r="AI1219" s="17"/>
      <c r="AJ1219" s="17">
        <v>0.39683252963031201</v>
      </c>
      <c r="AK1219" s="17">
        <v>0.47548885462999202</v>
      </c>
      <c r="AL1219" s="17">
        <v>0.33845839291504598</v>
      </c>
      <c r="AM1219" s="17">
        <v>0.41097578388030798</v>
      </c>
      <c r="AN1219" s="17">
        <v>0.47680578101800603</v>
      </c>
      <c r="AO1219" s="17">
        <v>0.393376015487167</v>
      </c>
      <c r="AP1219" s="17">
        <v>0.43401758449118999</v>
      </c>
      <c r="AQ1219" s="17">
        <v>0.58060868650212005</v>
      </c>
    </row>
    <row r="1220" spans="2:43" x14ac:dyDescent="0.35">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row>
    <row r="1221" spans="2:43" x14ac:dyDescent="0.35">
      <c r="B1221" s="6" t="s">
        <v>511</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row>
    <row r="1222" spans="2:43" x14ac:dyDescent="0.35">
      <c r="B1222" s="24" t="s">
        <v>65</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row>
    <row r="1223" spans="2:43" x14ac:dyDescent="0.35">
      <c r="B1223" t="s">
        <v>135</v>
      </c>
      <c r="C1223" s="17">
        <v>3.4384750058793399E-2</v>
      </c>
      <c r="D1223" s="17">
        <v>3.6709855476770997E-2</v>
      </c>
      <c r="E1223" s="17">
        <v>3.2212695643452902E-2</v>
      </c>
      <c r="F1223" s="17"/>
      <c r="G1223" s="17">
        <v>5.0878266106158802E-2</v>
      </c>
      <c r="H1223" s="17">
        <v>6.0458548832582601E-2</v>
      </c>
      <c r="I1223" s="17">
        <v>1.51090677263125E-2</v>
      </c>
      <c r="J1223" s="17">
        <v>3.8171748678966701E-2</v>
      </c>
      <c r="K1223" s="17">
        <v>3.6327672936310201E-2</v>
      </c>
      <c r="L1223" s="17">
        <v>1.83898679410355E-2</v>
      </c>
      <c r="M1223" s="17"/>
      <c r="N1223" s="17">
        <v>8.2017729441267895E-2</v>
      </c>
      <c r="O1223" s="17">
        <v>2.7844788700948999E-2</v>
      </c>
      <c r="P1223" s="17">
        <v>4.50883084108053E-2</v>
      </c>
      <c r="Q1223" s="17">
        <v>2.9584442224703401E-2</v>
      </c>
      <c r="R1223" s="17">
        <v>3.8461933502929799E-2</v>
      </c>
      <c r="S1223" s="17"/>
      <c r="T1223" s="17">
        <v>4.9039212550367202E-2</v>
      </c>
      <c r="U1223" s="17">
        <v>3.3994191626561802E-2</v>
      </c>
      <c r="V1223" s="17">
        <v>2.59973336983313E-2</v>
      </c>
      <c r="W1223" s="17">
        <v>3.1996595811146999E-2</v>
      </c>
      <c r="X1223" s="17"/>
      <c r="Y1223" s="17">
        <v>4.2815066180600499E-2</v>
      </c>
      <c r="Z1223" s="17">
        <v>2.92841321864332E-2</v>
      </c>
      <c r="AA1223" s="17">
        <v>2.3130455511030899E-2</v>
      </c>
      <c r="AB1223" s="17">
        <v>4.0733636472852698E-2</v>
      </c>
      <c r="AC1223" s="17">
        <v>3.9261049771082697E-2</v>
      </c>
      <c r="AD1223" s="17">
        <v>0</v>
      </c>
      <c r="AE1223" s="17"/>
      <c r="AF1223" s="17" t="s">
        <v>63</v>
      </c>
      <c r="AG1223" s="17"/>
      <c r="AH1223" s="17">
        <v>3.5314276562104598E-2</v>
      </c>
      <c r="AI1223" s="17"/>
      <c r="AJ1223" s="17">
        <v>3.3725654695757799E-2</v>
      </c>
      <c r="AK1223" s="17">
        <v>2.4865381140535301E-2</v>
      </c>
      <c r="AL1223" s="17">
        <v>4.4475766327257797E-2</v>
      </c>
      <c r="AM1223" s="17">
        <v>3.0338295914305199E-2</v>
      </c>
      <c r="AN1223" s="17">
        <v>0.16117602003902201</v>
      </c>
      <c r="AO1223" s="17">
        <v>0</v>
      </c>
      <c r="AP1223" s="17">
        <v>4.87879905650761E-2</v>
      </c>
      <c r="AQ1223" s="17">
        <v>0</v>
      </c>
    </row>
    <row r="1224" spans="2:43" x14ac:dyDescent="0.35">
      <c r="B1224" t="s">
        <v>136</v>
      </c>
      <c r="C1224" s="17">
        <v>0.17816611664195101</v>
      </c>
      <c r="D1224" s="17">
        <v>0.19362011828804601</v>
      </c>
      <c r="E1224" s="17">
        <v>0.16349836288670899</v>
      </c>
      <c r="F1224" s="17"/>
      <c r="G1224" s="17">
        <v>0.289923747770225</v>
      </c>
      <c r="H1224" s="17">
        <v>0.263092215814691</v>
      </c>
      <c r="I1224" s="17">
        <v>0.241864981864226</v>
      </c>
      <c r="J1224" s="17">
        <v>0.118115313005144</v>
      </c>
      <c r="K1224" s="17">
        <v>0.128984834771385</v>
      </c>
      <c r="L1224" s="17">
        <v>0.102218912538794</v>
      </c>
      <c r="M1224" s="17"/>
      <c r="N1224" s="17">
        <v>4.8020434844982703E-2</v>
      </c>
      <c r="O1224" s="17">
        <v>0.18581267190588399</v>
      </c>
      <c r="P1224" s="17">
        <v>0.13666963187686601</v>
      </c>
      <c r="Q1224" s="17">
        <v>0.174136433020324</v>
      </c>
      <c r="R1224" s="17">
        <v>0.23721007668914401</v>
      </c>
      <c r="S1224" s="17"/>
      <c r="T1224" s="17">
        <v>0.155662245665352</v>
      </c>
      <c r="U1224" s="17">
        <v>0.17086192997958999</v>
      </c>
      <c r="V1224" s="17">
        <v>0.21563395312785</v>
      </c>
      <c r="W1224" s="17">
        <v>0.212185604320139</v>
      </c>
      <c r="X1224" s="17"/>
      <c r="Y1224" s="17">
        <v>0.231184303514467</v>
      </c>
      <c r="Z1224" s="17">
        <v>0.16254526235358899</v>
      </c>
      <c r="AA1224" s="17">
        <v>0.10180111406282701</v>
      </c>
      <c r="AB1224" s="17">
        <v>0.133134994684875</v>
      </c>
      <c r="AC1224" s="17">
        <v>0.24539708612482999</v>
      </c>
      <c r="AD1224" s="17">
        <v>4.2205401104974602E-2</v>
      </c>
      <c r="AE1224" s="17"/>
      <c r="AF1224" s="17" t="s">
        <v>63</v>
      </c>
      <c r="AG1224" s="17"/>
      <c r="AH1224" s="17">
        <v>0.181176112359515</v>
      </c>
      <c r="AI1224" s="17"/>
      <c r="AJ1224" s="17">
        <v>0.218626473833371</v>
      </c>
      <c r="AK1224" s="17">
        <v>0.174313539245673</v>
      </c>
      <c r="AL1224" s="17">
        <v>0.147452529260196</v>
      </c>
      <c r="AM1224" s="17">
        <v>0.208180750132575</v>
      </c>
      <c r="AN1224" s="17">
        <v>6.5795888502578004E-2</v>
      </c>
      <c r="AO1224" s="17">
        <v>0.128682168651404</v>
      </c>
      <c r="AP1224" s="17">
        <v>0.16612291165089499</v>
      </c>
      <c r="AQ1224" s="17">
        <v>0.18287171702587099</v>
      </c>
    </row>
    <row r="1225" spans="2:43" x14ac:dyDescent="0.35">
      <c r="B1225" t="s">
        <v>137</v>
      </c>
      <c r="C1225" s="17">
        <v>0.27814932579617102</v>
      </c>
      <c r="D1225" s="17">
        <v>0.29339867086511501</v>
      </c>
      <c r="E1225" s="17">
        <v>0.26259718262881498</v>
      </c>
      <c r="F1225" s="17"/>
      <c r="G1225" s="17">
        <v>0.24444903851344801</v>
      </c>
      <c r="H1225" s="17">
        <v>0.31857624381501398</v>
      </c>
      <c r="I1225" s="17">
        <v>0.32021690241518702</v>
      </c>
      <c r="J1225" s="17">
        <v>0.35532840090579298</v>
      </c>
      <c r="K1225" s="17">
        <v>0.27482533999509101</v>
      </c>
      <c r="L1225" s="17">
        <v>0.191355213563837</v>
      </c>
      <c r="M1225" s="17"/>
      <c r="N1225" s="17">
        <v>0.22224130043052001</v>
      </c>
      <c r="O1225" s="17">
        <v>0.30469546145794202</v>
      </c>
      <c r="P1225" s="17">
        <v>0.26537085813148897</v>
      </c>
      <c r="Q1225" s="17">
        <v>0.28123824204900699</v>
      </c>
      <c r="R1225" s="17">
        <v>0.23688805035476801</v>
      </c>
      <c r="S1225" s="17"/>
      <c r="T1225" s="17">
        <v>0.27595292431952201</v>
      </c>
      <c r="U1225" s="17">
        <v>0.25834266378152398</v>
      </c>
      <c r="V1225" s="17">
        <v>0.29668233238432001</v>
      </c>
      <c r="W1225" s="17">
        <v>0.242861560368487</v>
      </c>
      <c r="X1225" s="17"/>
      <c r="Y1225" s="17">
        <v>0.29243548965322402</v>
      </c>
      <c r="Z1225" s="17">
        <v>0.339969247019687</v>
      </c>
      <c r="AA1225" s="17">
        <v>0.18735634843784499</v>
      </c>
      <c r="AB1225" s="17">
        <v>0.36562544278425901</v>
      </c>
      <c r="AC1225" s="17">
        <v>0.31927563463678299</v>
      </c>
      <c r="AD1225" s="17">
        <v>0.37715671169505899</v>
      </c>
      <c r="AE1225" s="17"/>
      <c r="AF1225" s="17" t="s">
        <v>63</v>
      </c>
      <c r="AG1225" s="17"/>
      <c r="AH1225" s="17">
        <v>0.28266910286871499</v>
      </c>
      <c r="AI1225" s="17"/>
      <c r="AJ1225" s="17">
        <v>0.27276319482153399</v>
      </c>
      <c r="AK1225" s="17">
        <v>0.28500012596195301</v>
      </c>
      <c r="AL1225" s="17">
        <v>0.31722274110972298</v>
      </c>
      <c r="AM1225" s="17">
        <v>0.26672486488013902</v>
      </c>
      <c r="AN1225" s="17">
        <v>0.22210270783344199</v>
      </c>
      <c r="AO1225" s="17">
        <v>0.37125514857465203</v>
      </c>
      <c r="AP1225" s="17">
        <v>0.18295683805291399</v>
      </c>
      <c r="AQ1225" s="17">
        <v>0.24567276174619401</v>
      </c>
    </row>
    <row r="1226" spans="2:43" x14ac:dyDescent="0.35">
      <c r="B1226" t="s">
        <v>138</v>
      </c>
      <c r="C1226" s="17">
        <v>5.3059394632709998E-2</v>
      </c>
      <c r="D1226" s="17">
        <v>4.7589741725042302E-2</v>
      </c>
      <c r="E1226" s="17">
        <v>5.8783283670675403E-2</v>
      </c>
      <c r="F1226" s="17"/>
      <c r="G1226" s="17">
        <v>9.3731117804578198E-2</v>
      </c>
      <c r="H1226" s="17">
        <v>5.6790522662248197E-2</v>
      </c>
      <c r="I1226" s="17">
        <v>4.5422562171851602E-2</v>
      </c>
      <c r="J1226" s="17">
        <v>2.8654635522192499E-2</v>
      </c>
      <c r="K1226" s="17">
        <v>4.3390085569898901E-2</v>
      </c>
      <c r="L1226" s="17">
        <v>6.0053907724553997E-2</v>
      </c>
      <c r="M1226" s="17"/>
      <c r="N1226" s="17">
        <v>6.1383836642043998E-2</v>
      </c>
      <c r="O1226" s="17">
        <v>4.2451467919317198E-2</v>
      </c>
      <c r="P1226" s="17">
        <v>7.7526269566592004E-2</v>
      </c>
      <c r="Q1226" s="17">
        <v>5.5773769932759801E-2</v>
      </c>
      <c r="R1226" s="17">
        <v>5.0080047849058097E-2</v>
      </c>
      <c r="S1226" s="17"/>
      <c r="T1226" s="17">
        <v>5.6034361944378802E-2</v>
      </c>
      <c r="U1226" s="17">
        <v>6.3341290517257801E-2</v>
      </c>
      <c r="V1226" s="17">
        <v>3.7245924335317697E-2</v>
      </c>
      <c r="W1226" s="17">
        <v>6.2016479147533402E-2</v>
      </c>
      <c r="X1226" s="17"/>
      <c r="Y1226" s="17">
        <v>6.0712558925929097E-2</v>
      </c>
      <c r="Z1226" s="17">
        <v>5.4430293099520001E-2</v>
      </c>
      <c r="AA1226" s="17">
        <v>4.6119567736799899E-2</v>
      </c>
      <c r="AB1226" s="17">
        <v>3.4231591237771503E-2</v>
      </c>
      <c r="AC1226" s="17">
        <v>6.4374009311457994E-2</v>
      </c>
      <c r="AD1226" s="17">
        <v>0</v>
      </c>
      <c r="AE1226" s="17"/>
      <c r="AF1226" s="17" t="s">
        <v>63</v>
      </c>
      <c r="AG1226" s="17"/>
      <c r="AH1226" s="17">
        <v>5.4774238455419601E-2</v>
      </c>
      <c r="AI1226" s="17"/>
      <c r="AJ1226" s="17">
        <v>4.8934314956809097E-2</v>
      </c>
      <c r="AK1226" s="17">
        <v>4.4562819937332999E-2</v>
      </c>
      <c r="AL1226" s="17">
        <v>5.2832465309383903E-2</v>
      </c>
      <c r="AM1226" s="17">
        <v>5.84445153249522E-2</v>
      </c>
      <c r="AN1226" s="17">
        <v>5.0176614403651301E-2</v>
      </c>
      <c r="AO1226" s="17">
        <v>6.6214889882044603E-2</v>
      </c>
      <c r="AP1226" s="17">
        <v>7.0250455094618802E-2</v>
      </c>
      <c r="AQ1226" s="17">
        <v>4.0198865573495897E-2</v>
      </c>
    </row>
    <row r="1227" spans="2:43" x14ac:dyDescent="0.35">
      <c r="B1227" t="s">
        <v>139</v>
      </c>
      <c r="C1227" s="17">
        <v>4.5799764969829897E-2</v>
      </c>
      <c r="D1227" s="17">
        <v>5.6852389387596097E-2</v>
      </c>
      <c r="E1227" s="17">
        <v>3.3387162330372602E-2</v>
      </c>
      <c r="F1227" s="17"/>
      <c r="G1227" s="17">
        <v>7.0440547854693794E-2</v>
      </c>
      <c r="H1227" s="17">
        <v>3.8116576344368901E-2</v>
      </c>
      <c r="I1227" s="17">
        <v>7.3789205735974694E-2</v>
      </c>
      <c r="J1227" s="17">
        <v>3.1745627347045099E-2</v>
      </c>
      <c r="K1227" s="17">
        <v>5.6257802959338299E-2</v>
      </c>
      <c r="L1227" s="17">
        <v>2.6890835081766099E-2</v>
      </c>
      <c r="M1227" s="17"/>
      <c r="N1227" s="17">
        <v>4.1920105382937403E-2</v>
      </c>
      <c r="O1227" s="17">
        <v>5.2856269583221101E-2</v>
      </c>
      <c r="P1227" s="17">
        <v>4.9987693045032797E-2</v>
      </c>
      <c r="Q1227" s="17">
        <v>3.7912824740933E-2</v>
      </c>
      <c r="R1227" s="17">
        <v>4.3107075636745998E-2</v>
      </c>
      <c r="S1227" s="17"/>
      <c r="T1227" s="17">
        <v>5.89646503054405E-2</v>
      </c>
      <c r="U1227" s="17">
        <v>4.4415828215180399E-2</v>
      </c>
      <c r="V1227" s="17">
        <v>4.3083508563726398E-2</v>
      </c>
      <c r="W1227" s="17">
        <v>4.8218917416704199E-2</v>
      </c>
      <c r="X1227" s="17"/>
      <c r="Y1227" s="17">
        <v>5.3848466665793397E-2</v>
      </c>
      <c r="Z1227" s="17">
        <v>3.4564303381042799E-2</v>
      </c>
      <c r="AA1227" s="17">
        <v>4.8847431013618402E-2</v>
      </c>
      <c r="AB1227" s="17">
        <v>0</v>
      </c>
      <c r="AC1227" s="17">
        <v>3.1735447826070899E-2</v>
      </c>
      <c r="AD1227" s="17">
        <v>7.3707576856936297E-2</v>
      </c>
      <c r="AE1227" s="17"/>
      <c r="AF1227" s="17" t="s">
        <v>63</v>
      </c>
      <c r="AG1227" s="17"/>
      <c r="AH1227" s="17">
        <v>4.1273967757752099E-2</v>
      </c>
      <c r="AI1227" s="17"/>
      <c r="AJ1227" s="17">
        <v>3.3249194962002203E-2</v>
      </c>
      <c r="AK1227" s="17">
        <v>5.6758435690747802E-2</v>
      </c>
      <c r="AL1227" s="17">
        <v>6.5294151976359405E-2</v>
      </c>
      <c r="AM1227" s="17">
        <v>4.0893283142319603E-2</v>
      </c>
      <c r="AN1227" s="17">
        <v>0</v>
      </c>
      <c r="AO1227" s="17">
        <v>2.1650576981573501E-2</v>
      </c>
      <c r="AP1227" s="17">
        <v>7.5787502362561904E-2</v>
      </c>
      <c r="AQ1227" s="17">
        <v>4.0198865573495897E-2</v>
      </c>
    </row>
    <row r="1228" spans="2:43" x14ac:dyDescent="0.35">
      <c r="B1228" t="s">
        <v>60</v>
      </c>
      <c r="C1228" s="17">
        <v>0.41044064790054402</v>
      </c>
      <c r="D1228" s="17">
        <v>0.37182922425742998</v>
      </c>
      <c r="E1228" s="17">
        <v>0.44952131283997498</v>
      </c>
      <c r="F1228" s="17"/>
      <c r="G1228" s="17">
        <v>0.25057728195089601</v>
      </c>
      <c r="H1228" s="17">
        <v>0.26296589253109498</v>
      </c>
      <c r="I1228" s="17">
        <v>0.30359728008644898</v>
      </c>
      <c r="J1228" s="17">
        <v>0.42798427454085902</v>
      </c>
      <c r="K1228" s="17">
        <v>0.46021426376797703</v>
      </c>
      <c r="L1228" s="17">
        <v>0.60109126315001304</v>
      </c>
      <c r="M1228" s="17"/>
      <c r="N1228" s="17">
        <v>0.54441659325824898</v>
      </c>
      <c r="O1228" s="17">
        <v>0.38633934043268697</v>
      </c>
      <c r="P1228" s="17">
        <v>0.42535723896921401</v>
      </c>
      <c r="Q1228" s="17">
        <v>0.42135428803227298</v>
      </c>
      <c r="R1228" s="17">
        <v>0.39425281596735401</v>
      </c>
      <c r="S1228" s="17"/>
      <c r="T1228" s="17">
        <v>0.40434660521493998</v>
      </c>
      <c r="U1228" s="17">
        <v>0.42904409587988601</v>
      </c>
      <c r="V1228" s="17">
        <v>0.38135694789045499</v>
      </c>
      <c r="W1228" s="17">
        <v>0.40272084293598898</v>
      </c>
      <c r="X1228" s="17"/>
      <c r="Y1228" s="17">
        <v>0.31900411505998499</v>
      </c>
      <c r="Z1228" s="17">
        <v>0.37920676195972802</v>
      </c>
      <c r="AA1228" s="17">
        <v>0.592745083237879</v>
      </c>
      <c r="AB1228" s="17">
        <v>0.42627433482024202</v>
      </c>
      <c r="AC1228" s="17">
        <v>0.29995677232977502</v>
      </c>
      <c r="AD1228" s="17">
        <v>0.50693031034303004</v>
      </c>
      <c r="AE1228" s="17"/>
      <c r="AF1228" s="17" t="s">
        <v>63</v>
      </c>
      <c r="AG1228" s="17"/>
      <c r="AH1228" s="17">
        <v>0.40479230199649402</v>
      </c>
      <c r="AI1228" s="17"/>
      <c r="AJ1228" s="17">
        <v>0.39270116673052602</v>
      </c>
      <c r="AK1228" s="17">
        <v>0.41449969802375802</v>
      </c>
      <c r="AL1228" s="17">
        <v>0.37272234601707999</v>
      </c>
      <c r="AM1228" s="17">
        <v>0.39541829060570899</v>
      </c>
      <c r="AN1228" s="17">
        <v>0.50074876922130696</v>
      </c>
      <c r="AO1228" s="17">
        <v>0.41219721591032499</v>
      </c>
      <c r="AP1228" s="17">
        <v>0.45609430227393399</v>
      </c>
      <c r="AQ1228" s="17">
        <v>0.49105779008094302</v>
      </c>
    </row>
    <row r="1229" spans="2:43" x14ac:dyDescent="0.35">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row>
    <row r="1230" spans="2:43" x14ac:dyDescent="0.35">
      <c r="B1230" s="6" t="s">
        <v>512</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row>
    <row r="1231" spans="2:43" x14ac:dyDescent="0.35">
      <c r="B1231" s="24" t="s">
        <v>65</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row>
    <row r="1232" spans="2:43" x14ac:dyDescent="0.35">
      <c r="B1232" t="s">
        <v>135</v>
      </c>
      <c r="C1232" s="17">
        <v>3.5599382855926197E-2</v>
      </c>
      <c r="D1232" s="17">
        <v>4.03544186553993E-2</v>
      </c>
      <c r="E1232" s="17">
        <v>3.0998122753311801E-2</v>
      </c>
      <c r="F1232" s="17"/>
      <c r="G1232" s="17">
        <v>6.04924411050577E-2</v>
      </c>
      <c r="H1232" s="17">
        <v>6.8530597565145401E-2</v>
      </c>
      <c r="I1232" s="17">
        <v>3.02555025093105E-2</v>
      </c>
      <c r="J1232" s="17">
        <v>2.7717601951220701E-2</v>
      </c>
      <c r="K1232" s="17">
        <v>4.1171101525840602E-2</v>
      </c>
      <c r="L1232" s="17">
        <v>8.1511298254728602E-3</v>
      </c>
      <c r="M1232" s="17"/>
      <c r="N1232" s="17">
        <v>8.2017729441267895E-2</v>
      </c>
      <c r="O1232" s="17">
        <v>2.7354553768396999E-2</v>
      </c>
      <c r="P1232" s="17">
        <v>2.3255718252028101E-2</v>
      </c>
      <c r="Q1232" s="17">
        <v>3.2496015812221599E-2</v>
      </c>
      <c r="R1232" s="17">
        <v>5.9699333070422897E-2</v>
      </c>
      <c r="S1232" s="17"/>
      <c r="T1232" s="17">
        <v>4.3892648572400897E-2</v>
      </c>
      <c r="U1232" s="17">
        <v>2.8187715883774101E-2</v>
      </c>
      <c r="V1232" s="17">
        <v>4.3426532193786303E-2</v>
      </c>
      <c r="W1232" s="17">
        <v>3.3428538489275399E-2</v>
      </c>
      <c r="X1232" s="17"/>
      <c r="Y1232" s="17">
        <v>5.4864373089257998E-2</v>
      </c>
      <c r="Z1232" s="17">
        <v>1.9767272504172002E-2</v>
      </c>
      <c r="AA1232" s="17">
        <v>1.5649990885988101E-2</v>
      </c>
      <c r="AB1232" s="17">
        <v>3.9072335479471303E-2</v>
      </c>
      <c r="AC1232" s="17">
        <v>2.4779408205193199E-2</v>
      </c>
      <c r="AD1232" s="17">
        <v>0</v>
      </c>
      <c r="AE1232" s="17"/>
      <c r="AF1232" s="17" t="s">
        <v>63</v>
      </c>
      <c r="AG1232" s="17"/>
      <c r="AH1232" s="17">
        <v>3.6589049577119601E-2</v>
      </c>
      <c r="AI1232" s="17"/>
      <c r="AJ1232" s="17">
        <v>5.1055180926485602E-2</v>
      </c>
      <c r="AK1232" s="17">
        <v>2.90190566285893E-2</v>
      </c>
      <c r="AL1232" s="17">
        <v>3.5886892712734202E-2</v>
      </c>
      <c r="AM1232" s="17">
        <v>2.6156487362494998E-2</v>
      </c>
      <c r="AN1232" s="17">
        <v>8.4237024761328494E-2</v>
      </c>
      <c r="AO1232" s="17">
        <v>1.07197891620626E-2</v>
      </c>
      <c r="AP1232" s="17">
        <v>5.2502641685822797E-2</v>
      </c>
      <c r="AQ1232" s="17">
        <v>0</v>
      </c>
    </row>
    <row r="1233" spans="2:43" x14ac:dyDescent="0.35">
      <c r="B1233" t="s">
        <v>136</v>
      </c>
      <c r="C1233" s="17">
        <v>0.154796135073306</v>
      </c>
      <c r="D1233" s="17">
        <v>0.17879949143698301</v>
      </c>
      <c r="E1233" s="17">
        <v>0.12990682958993299</v>
      </c>
      <c r="F1233" s="17"/>
      <c r="G1233" s="17">
        <v>0.17808124711259399</v>
      </c>
      <c r="H1233" s="17">
        <v>0.18470009308814</v>
      </c>
      <c r="I1233" s="17">
        <v>0.18877278606951001</v>
      </c>
      <c r="J1233" s="17">
        <v>0.20100443662148301</v>
      </c>
      <c r="K1233" s="17">
        <v>0.13886341195045299</v>
      </c>
      <c r="L1233" s="17">
        <v>8.4507912807722296E-2</v>
      </c>
      <c r="M1233" s="17"/>
      <c r="N1233" s="17">
        <v>9.0684872117518495E-2</v>
      </c>
      <c r="O1233" s="17">
        <v>0.14364809500574599</v>
      </c>
      <c r="P1233" s="17">
        <v>0.17275381578093299</v>
      </c>
      <c r="Q1233" s="17">
        <v>0.17242511252217199</v>
      </c>
      <c r="R1233" s="17">
        <v>0.14745362480148899</v>
      </c>
      <c r="S1233" s="17"/>
      <c r="T1233" s="17">
        <v>0.13824852059971199</v>
      </c>
      <c r="U1233" s="17">
        <v>0.14641309692356799</v>
      </c>
      <c r="V1233" s="17">
        <v>0.19162304445762701</v>
      </c>
      <c r="W1233" s="17">
        <v>0.145026585545593</v>
      </c>
      <c r="X1233" s="17"/>
      <c r="Y1233" s="17">
        <v>0.18257938367194701</v>
      </c>
      <c r="Z1233" s="17">
        <v>0.21146443092838799</v>
      </c>
      <c r="AA1233" s="17">
        <v>0.10230518367599301</v>
      </c>
      <c r="AB1233" s="17">
        <v>0.12279707240764801</v>
      </c>
      <c r="AC1233" s="17">
        <v>0.171553516233553</v>
      </c>
      <c r="AD1233" s="17">
        <v>3.5468211852815998E-2</v>
      </c>
      <c r="AE1233" s="17"/>
      <c r="AF1233" s="17" t="s">
        <v>63</v>
      </c>
      <c r="AG1233" s="17"/>
      <c r="AH1233" s="17">
        <v>0.15861768710805599</v>
      </c>
      <c r="AI1233" s="17"/>
      <c r="AJ1233" s="17">
        <v>0.156587481798517</v>
      </c>
      <c r="AK1233" s="17">
        <v>0.17425239755169</v>
      </c>
      <c r="AL1233" s="17">
        <v>0.109383248535646</v>
      </c>
      <c r="AM1233" s="17">
        <v>0.149644146209439</v>
      </c>
      <c r="AN1233" s="17">
        <v>4.3180735351061102E-2</v>
      </c>
      <c r="AO1233" s="17">
        <v>0.20841311809607599</v>
      </c>
      <c r="AP1233" s="17">
        <v>0.227050668324359</v>
      </c>
      <c r="AQ1233" s="17">
        <v>9.3437305709855104E-2</v>
      </c>
    </row>
    <row r="1234" spans="2:43" x14ac:dyDescent="0.35">
      <c r="B1234" t="s">
        <v>137</v>
      </c>
      <c r="C1234" s="17">
        <v>0.26789669939453598</v>
      </c>
      <c r="D1234" s="17">
        <v>0.28255613256136602</v>
      </c>
      <c r="E1234" s="17">
        <v>0.25443660064896401</v>
      </c>
      <c r="F1234" s="17"/>
      <c r="G1234" s="17">
        <v>0.31246278121502302</v>
      </c>
      <c r="H1234" s="17">
        <v>0.328922035172243</v>
      </c>
      <c r="I1234" s="17">
        <v>0.33353644302139701</v>
      </c>
      <c r="J1234" s="17">
        <v>0.26336206530836198</v>
      </c>
      <c r="K1234" s="17">
        <v>0.24957328533213399</v>
      </c>
      <c r="L1234" s="17">
        <v>0.18119910131520101</v>
      </c>
      <c r="M1234" s="17"/>
      <c r="N1234" s="17">
        <v>0.24491915160498801</v>
      </c>
      <c r="O1234" s="17">
        <v>0.31485669229765001</v>
      </c>
      <c r="P1234" s="17">
        <v>0.21315352867659901</v>
      </c>
      <c r="Q1234" s="17">
        <v>0.24943655863425501</v>
      </c>
      <c r="R1234" s="17">
        <v>0.249167102071057</v>
      </c>
      <c r="S1234" s="17"/>
      <c r="T1234" s="17">
        <v>0.268970761574229</v>
      </c>
      <c r="U1234" s="17">
        <v>0.26999146122018802</v>
      </c>
      <c r="V1234" s="17">
        <v>0.23802055902629601</v>
      </c>
      <c r="W1234" s="17">
        <v>0.28129194335472202</v>
      </c>
      <c r="X1234" s="17"/>
      <c r="Y1234" s="17">
        <v>0.29528650779641802</v>
      </c>
      <c r="Z1234" s="17">
        <v>0.26454005967375799</v>
      </c>
      <c r="AA1234" s="17">
        <v>0.18582139266879599</v>
      </c>
      <c r="AB1234" s="17">
        <v>0.355044870966577</v>
      </c>
      <c r="AC1234" s="17">
        <v>0.30632519150216603</v>
      </c>
      <c r="AD1234" s="17">
        <v>0.34381344790080998</v>
      </c>
      <c r="AE1234" s="17"/>
      <c r="AF1234" s="17" t="s">
        <v>63</v>
      </c>
      <c r="AG1234" s="17"/>
      <c r="AH1234" s="17">
        <v>0.27230519995549701</v>
      </c>
      <c r="AI1234" s="17"/>
      <c r="AJ1234" s="17">
        <v>0.29226388910120699</v>
      </c>
      <c r="AK1234" s="17">
        <v>0.22058110316214799</v>
      </c>
      <c r="AL1234" s="17">
        <v>0.30769067890178098</v>
      </c>
      <c r="AM1234" s="17">
        <v>0.27837393443671798</v>
      </c>
      <c r="AN1234" s="17">
        <v>0.30252234825663699</v>
      </c>
      <c r="AO1234" s="17">
        <v>0.29144746802201199</v>
      </c>
      <c r="AP1234" s="17">
        <v>0.16871666635890101</v>
      </c>
      <c r="AQ1234" s="17">
        <v>0.29490830748871399</v>
      </c>
    </row>
    <row r="1235" spans="2:43" x14ac:dyDescent="0.35">
      <c r="B1235" t="s">
        <v>138</v>
      </c>
      <c r="C1235" s="17">
        <v>6.3274215885911103E-2</v>
      </c>
      <c r="D1235" s="17">
        <v>6.5420414936117596E-2</v>
      </c>
      <c r="E1235" s="17">
        <v>5.8375911981379203E-2</v>
      </c>
      <c r="F1235" s="17"/>
      <c r="G1235" s="17">
        <v>0.13003936643120401</v>
      </c>
      <c r="H1235" s="17">
        <v>7.88702410198482E-2</v>
      </c>
      <c r="I1235" s="17">
        <v>7.7386586599290597E-2</v>
      </c>
      <c r="J1235" s="17">
        <v>3.8390463537209103E-2</v>
      </c>
      <c r="K1235" s="17">
        <v>3.6649038000732603E-2</v>
      </c>
      <c r="L1235" s="17">
        <v>4.8508746843335601E-2</v>
      </c>
      <c r="M1235" s="17"/>
      <c r="N1235" s="17">
        <v>6.1645131822817799E-2</v>
      </c>
      <c r="O1235" s="17">
        <v>6.7180908935294797E-2</v>
      </c>
      <c r="P1235" s="17">
        <v>9.4434388257958204E-2</v>
      </c>
      <c r="Q1235" s="17">
        <v>4.5063912332638498E-2</v>
      </c>
      <c r="R1235" s="17">
        <v>6.58002999600555E-2</v>
      </c>
      <c r="S1235" s="17"/>
      <c r="T1235" s="17">
        <v>7.7851723750037599E-2</v>
      </c>
      <c r="U1235" s="17">
        <v>4.3580013488715201E-2</v>
      </c>
      <c r="V1235" s="17">
        <v>5.4537719270549102E-2</v>
      </c>
      <c r="W1235" s="17">
        <v>9.0594976939350799E-2</v>
      </c>
      <c r="X1235" s="17"/>
      <c r="Y1235" s="17">
        <v>8.03033232094435E-2</v>
      </c>
      <c r="Z1235" s="17">
        <v>3.4978622854732203E-2</v>
      </c>
      <c r="AA1235" s="17">
        <v>4.5689147841358302E-2</v>
      </c>
      <c r="AB1235" s="17">
        <v>1.3196138070492599E-2</v>
      </c>
      <c r="AC1235" s="17">
        <v>0.113919516514895</v>
      </c>
      <c r="AD1235" s="17">
        <v>0</v>
      </c>
      <c r="AE1235" s="17"/>
      <c r="AF1235" s="17" t="s">
        <v>63</v>
      </c>
      <c r="AG1235" s="17"/>
      <c r="AH1235" s="17">
        <v>6.46740853116482E-2</v>
      </c>
      <c r="AI1235" s="17"/>
      <c r="AJ1235" s="17">
        <v>4.92869887461461E-2</v>
      </c>
      <c r="AK1235" s="17">
        <v>8.0537377346253505E-2</v>
      </c>
      <c r="AL1235" s="17">
        <v>7.6749874235521195E-2</v>
      </c>
      <c r="AM1235" s="17">
        <v>5.9197446371151402E-2</v>
      </c>
      <c r="AN1235" s="17">
        <v>5.1748047751302803E-2</v>
      </c>
      <c r="AO1235" s="17">
        <v>3.1563267254814703E-2</v>
      </c>
      <c r="AP1235" s="17">
        <v>7.0087374210968501E-2</v>
      </c>
      <c r="AQ1235" s="17">
        <v>8.0397731146991905E-2</v>
      </c>
    </row>
    <row r="1236" spans="2:43" x14ac:dyDescent="0.35">
      <c r="B1236" t="s">
        <v>139</v>
      </c>
      <c r="C1236" s="17">
        <v>2.51172294436833E-2</v>
      </c>
      <c r="D1236" s="17">
        <v>3.0574952662289899E-2</v>
      </c>
      <c r="E1236" s="17">
        <v>1.9763809800519699E-2</v>
      </c>
      <c r="F1236" s="17"/>
      <c r="G1236" s="17">
        <v>2.22900837836334E-2</v>
      </c>
      <c r="H1236" s="17">
        <v>2.6718533480384901E-2</v>
      </c>
      <c r="I1236" s="17">
        <v>2.9220939040427898E-2</v>
      </c>
      <c r="J1236" s="17">
        <v>1.014539647191E-2</v>
      </c>
      <c r="K1236" s="17">
        <v>4.4063113113217901E-2</v>
      </c>
      <c r="L1236" s="17">
        <v>2.0984169463045901E-2</v>
      </c>
      <c r="M1236" s="17"/>
      <c r="N1236" s="17">
        <v>0</v>
      </c>
      <c r="O1236" s="17">
        <v>2.1747868361322999E-2</v>
      </c>
      <c r="P1236" s="17">
        <v>4.4821293737924803E-2</v>
      </c>
      <c r="Q1236" s="17">
        <v>2.1922294269986001E-2</v>
      </c>
      <c r="R1236" s="17">
        <v>2.9519466998333601E-2</v>
      </c>
      <c r="S1236" s="17"/>
      <c r="T1236" s="17">
        <v>9.4306397330507705E-3</v>
      </c>
      <c r="U1236" s="17">
        <v>4.8213578390158801E-2</v>
      </c>
      <c r="V1236" s="17">
        <v>2.3515525511176302E-2</v>
      </c>
      <c r="W1236" s="17">
        <v>2.22245064942296E-2</v>
      </c>
      <c r="X1236" s="17"/>
      <c r="Y1236" s="17">
        <v>2.97129759215666E-2</v>
      </c>
      <c r="Z1236" s="17">
        <v>1.9700032776687099E-2</v>
      </c>
      <c r="AA1236" s="17">
        <v>2.3794514935173799E-2</v>
      </c>
      <c r="AB1236" s="17">
        <v>0</v>
      </c>
      <c r="AC1236" s="17">
        <v>2.5785932530008E-2</v>
      </c>
      <c r="AD1236" s="17">
        <v>4.1290355032147098E-2</v>
      </c>
      <c r="AE1236" s="17"/>
      <c r="AF1236" s="17" t="s">
        <v>63</v>
      </c>
      <c r="AG1236" s="17"/>
      <c r="AH1236" s="17">
        <v>1.8545346681915698E-2</v>
      </c>
      <c r="AI1236" s="17"/>
      <c r="AJ1236" s="17">
        <v>2.7366422816487199E-2</v>
      </c>
      <c r="AK1236" s="17">
        <v>3.5922713789411899E-2</v>
      </c>
      <c r="AL1236" s="17">
        <v>2.62864696226108E-2</v>
      </c>
      <c r="AM1236" s="17">
        <v>1.79370949738978E-2</v>
      </c>
      <c r="AN1236" s="17">
        <v>4.4603585637501102E-2</v>
      </c>
      <c r="AO1236" s="17">
        <v>1.0930787819510899E-2</v>
      </c>
      <c r="AP1236" s="17">
        <v>2.6262107037580501E-2</v>
      </c>
      <c r="AQ1236" s="17">
        <v>0</v>
      </c>
    </row>
    <row r="1237" spans="2:43" x14ac:dyDescent="0.35">
      <c r="B1237" t="s">
        <v>60</v>
      </c>
      <c r="C1237" s="17">
        <v>0.45331633734663801</v>
      </c>
      <c r="D1237" s="17">
        <v>0.40229458974784499</v>
      </c>
      <c r="E1237" s="17">
        <v>0.50651872522589203</v>
      </c>
      <c r="F1237" s="17"/>
      <c r="G1237" s="17">
        <v>0.29663408035248801</v>
      </c>
      <c r="H1237" s="17">
        <v>0.31225849967423802</v>
      </c>
      <c r="I1237" s="17">
        <v>0.340827742760064</v>
      </c>
      <c r="J1237" s="17">
        <v>0.45938003610981498</v>
      </c>
      <c r="K1237" s="17">
        <v>0.489680050077622</v>
      </c>
      <c r="L1237" s="17">
        <v>0.65664893974522298</v>
      </c>
      <c r="M1237" s="17"/>
      <c r="N1237" s="17">
        <v>0.52073311501340802</v>
      </c>
      <c r="O1237" s="17">
        <v>0.42521188163158902</v>
      </c>
      <c r="P1237" s="17">
        <v>0.451581255294557</v>
      </c>
      <c r="Q1237" s="17">
        <v>0.47865610642872802</v>
      </c>
      <c r="R1237" s="17">
        <v>0.44836017309864201</v>
      </c>
      <c r="S1237" s="17"/>
      <c r="T1237" s="17">
        <v>0.46160570577056897</v>
      </c>
      <c r="U1237" s="17">
        <v>0.46361413409359598</v>
      </c>
      <c r="V1237" s="17">
        <v>0.44887661954056501</v>
      </c>
      <c r="W1237" s="17">
        <v>0.42743344917683002</v>
      </c>
      <c r="X1237" s="17"/>
      <c r="Y1237" s="17">
        <v>0.35725343631136802</v>
      </c>
      <c r="Z1237" s="17">
        <v>0.44954958126226302</v>
      </c>
      <c r="AA1237" s="17">
        <v>0.62673976999269099</v>
      </c>
      <c r="AB1237" s="17">
        <v>0.46988958307581202</v>
      </c>
      <c r="AC1237" s="17">
        <v>0.35763643501418502</v>
      </c>
      <c r="AD1237" s="17">
        <v>0.579427985214227</v>
      </c>
      <c r="AE1237" s="17"/>
      <c r="AF1237" s="17" t="s">
        <v>63</v>
      </c>
      <c r="AG1237" s="17"/>
      <c r="AH1237" s="17">
        <v>0.449268631365764</v>
      </c>
      <c r="AI1237" s="17"/>
      <c r="AJ1237" s="17">
        <v>0.42344003661115798</v>
      </c>
      <c r="AK1237" s="17">
        <v>0.45968735152190798</v>
      </c>
      <c r="AL1237" s="17">
        <v>0.44400283599170698</v>
      </c>
      <c r="AM1237" s="17">
        <v>0.46869089064629799</v>
      </c>
      <c r="AN1237" s="17">
        <v>0.47370825824217</v>
      </c>
      <c r="AO1237" s="17">
        <v>0.44692556964552399</v>
      </c>
      <c r="AP1237" s="17">
        <v>0.45538054238236803</v>
      </c>
      <c r="AQ1237" s="17">
        <v>0.53125665565443903</v>
      </c>
    </row>
    <row r="1238" spans="2:43"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row>
    <row r="1239" spans="2:43" x14ac:dyDescent="0.35">
      <c r="B1239" s="6" t="s">
        <v>513</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row>
    <row r="1240" spans="2:43" x14ac:dyDescent="0.35">
      <c r="B1240" s="24" t="s">
        <v>65</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row>
    <row r="1241" spans="2:43" x14ac:dyDescent="0.35">
      <c r="B1241" t="s">
        <v>135</v>
      </c>
      <c r="C1241" s="17">
        <v>3.2000772525331699E-2</v>
      </c>
      <c r="D1241" s="17">
        <v>3.3423381134014399E-2</v>
      </c>
      <c r="E1241" s="17">
        <v>3.0722081751209201E-2</v>
      </c>
      <c r="F1241" s="17"/>
      <c r="G1241" s="17">
        <v>4.2923909295634798E-2</v>
      </c>
      <c r="H1241" s="17">
        <v>5.4231322468980402E-2</v>
      </c>
      <c r="I1241" s="17">
        <v>1.6284653843514501E-2</v>
      </c>
      <c r="J1241" s="17">
        <v>2.6585767482440101E-2</v>
      </c>
      <c r="K1241" s="17">
        <v>4.87856610592904E-2</v>
      </c>
      <c r="L1241" s="17">
        <v>1.5811121259335498E-2</v>
      </c>
      <c r="M1241" s="17"/>
      <c r="N1241" s="17">
        <v>6.5213893386631902E-2</v>
      </c>
      <c r="O1241" s="17">
        <v>2.75648137495502E-2</v>
      </c>
      <c r="P1241" s="17">
        <v>4.4387447728165101E-2</v>
      </c>
      <c r="Q1241" s="17">
        <v>3.17600951821971E-2</v>
      </c>
      <c r="R1241" s="17">
        <v>2.4250828712224601E-2</v>
      </c>
      <c r="S1241" s="17"/>
      <c r="T1241" s="17">
        <v>5.57103242372421E-2</v>
      </c>
      <c r="U1241" s="17">
        <v>2.2233035637718199E-2</v>
      </c>
      <c r="V1241" s="17">
        <v>3.4320364834989098E-2</v>
      </c>
      <c r="W1241" s="17">
        <v>2.06386918594255E-2</v>
      </c>
      <c r="X1241" s="17"/>
      <c r="Y1241" s="17">
        <v>3.4588329936974603E-2</v>
      </c>
      <c r="Z1241" s="17">
        <v>4.3951605797039002E-2</v>
      </c>
      <c r="AA1241" s="17">
        <v>2.0734987196294598E-2</v>
      </c>
      <c r="AB1241" s="17">
        <v>1.6341980656740699E-2</v>
      </c>
      <c r="AC1241" s="17">
        <v>6.4444610221383397E-2</v>
      </c>
      <c r="AD1241" s="17">
        <v>0</v>
      </c>
      <c r="AE1241" s="17"/>
      <c r="AF1241" s="17" t="s">
        <v>63</v>
      </c>
      <c r="AG1241" s="17"/>
      <c r="AH1241" s="17">
        <v>3.1875897013269101E-2</v>
      </c>
      <c r="AI1241" s="17"/>
      <c r="AJ1241" s="17">
        <v>3.9326593259802103E-2</v>
      </c>
      <c r="AK1241" s="17">
        <v>2.8393187687567899E-2</v>
      </c>
      <c r="AL1241" s="17">
        <v>3.2655920779684197E-2</v>
      </c>
      <c r="AM1241" s="17">
        <v>1.8552662735033101E-2</v>
      </c>
      <c r="AN1241" s="17">
        <v>8.5517119201398997E-2</v>
      </c>
      <c r="AO1241" s="17">
        <v>1.3934831742267201E-2</v>
      </c>
      <c r="AP1241" s="17">
        <v>6.0262978168724897E-2</v>
      </c>
      <c r="AQ1241" s="17">
        <v>0</v>
      </c>
    </row>
    <row r="1242" spans="2:43" x14ac:dyDescent="0.35">
      <c r="B1242" t="s">
        <v>136</v>
      </c>
      <c r="C1242" s="17">
        <v>0.146622833404812</v>
      </c>
      <c r="D1242" s="17">
        <v>0.16075603543651701</v>
      </c>
      <c r="E1242" s="17">
        <v>0.13313385644346201</v>
      </c>
      <c r="F1242" s="17"/>
      <c r="G1242" s="17">
        <v>0.21435754196311099</v>
      </c>
      <c r="H1242" s="17">
        <v>0.21506306148697499</v>
      </c>
      <c r="I1242" s="17">
        <v>0.19546101709890301</v>
      </c>
      <c r="J1242" s="17">
        <v>0.12253982656160201</v>
      </c>
      <c r="K1242" s="17">
        <v>0.10234863350095</v>
      </c>
      <c r="L1242" s="17">
        <v>8.3239733815176797E-2</v>
      </c>
      <c r="M1242" s="17"/>
      <c r="N1242" s="17">
        <v>8.5226519790031693E-2</v>
      </c>
      <c r="O1242" s="17">
        <v>0.164282514937447</v>
      </c>
      <c r="P1242" s="17">
        <v>7.9001919033084803E-2</v>
      </c>
      <c r="Q1242" s="17">
        <v>0.165627796468611</v>
      </c>
      <c r="R1242" s="17">
        <v>0.140089879718306</v>
      </c>
      <c r="S1242" s="17"/>
      <c r="T1242" s="17">
        <v>0.119140918467289</v>
      </c>
      <c r="U1242" s="17">
        <v>0.16459885766958601</v>
      </c>
      <c r="V1242" s="17">
        <v>0.16208362219113001</v>
      </c>
      <c r="W1242" s="17">
        <v>0.16832190865423199</v>
      </c>
      <c r="X1242" s="17"/>
      <c r="Y1242" s="17">
        <v>0.19582766640280799</v>
      </c>
      <c r="Z1242" s="17">
        <v>0.149248236265657</v>
      </c>
      <c r="AA1242" s="17">
        <v>7.9450193780424394E-2</v>
      </c>
      <c r="AB1242" s="17">
        <v>0.117110616323477</v>
      </c>
      <c r="AC1242" s="17">
        <v>0.15722789858477301</v>
      </c>
      <c r="AD1242" s="17">
        <v>0</v>
      </c>
      <c r="AE1242" s="17"/>
      <c r="AF1242" s="17" t="s">
        <v>63</v>
      </c>
      <c r="AG1242" s="17"/>
      <c r="AH1242" s="17">
        <v>0.15029238180208199</v>
      </c>
      <c r="AI1242" s="17"/>
      <c r="AJ1242" s="17">
        <v>0.14973763653991901</v>
      </c>
      <c r="AK1242" s="17">
        <v>0.126748123653807</v>
      </c>
      <c r="AL1242" s="17">
        <v>0.15296627219175199</v>
      </c>
      <c r="AM1242" s="17">
        <v>0.18302404081311899</v>
      </c>
      <c r="AN1242" s="17">
        <v>0.153871548398721</v>
      </c>
      <c r="AO1242" s="17">
        <v>0.103605851413253</v>
      </c>
      <c r="AP1242" s="17">
        <v>0.14302406119938299</v>
      </c>
      <c r="AQ1242" s="17">
        <v>0.14267285145237499</v>
      </c>
    </row>
    <row r="1243" spans="2:43" x14ac:dyDescent="0.35">
      <c r="B1243" t="s">
        <v>137</v>
      </c>
      <c r="C1243" s="17">
        <v>0.25232161090063698</v>
      </c>
      <c r="D1243" s="17">
        <v>0.26483320951522699</v>
      </c>
      <c r="E1243" s="17">
        <v>0.240942202811911</v>
      </c>
      <c r="F1243" s="17"/>
      <c r="G1243" s="17">
        <v>0.27363355697995001</v>
      </c>
      <c r="H1243" s="17">
        <v>0.28572931222156001</v>
      </c>
      <c r="I1243" s="17">
        <v>0.30572559828280199</v>
      </c>
      <c r="J1243" s="17">
        <v>0.27441294914304099</v>
      </c>
      <c r="K1243" s="17">
        <v>0.217678115522043</v>
      </c>
      <c r="L1243" s="17">
        <v>0.19416010234922201</v>
      </c>
      <c r="M1243" s="17"/>
      <c r="N1243" s="17">
        <v>0.23437588321915301</v>
      </c>
      <c r="O1243" s="17">
        <v>0.26181691668100598</v>
      </c>
      <c r="P1243" s="17">
        <v>0.26009215323336698</v>
      </c>
      <c r="Q1243" s="17">
        <v>0.25509818241132998</v>
      </c>
      <c r="R1243" s="17">
        <v>0.22437254781840901</v>
      </c>
      <c r="S1243" s="17"/>
      <c r="T1243" s="17">
        <v>0.21827258212797501</v>
      </c>
      <c r="U1243" s="17">
        <v>0.24977776626637499</v>
      </c>
      <c r="V1243" s="17">
        <v>0.30614827635023201</v>
      </c>
      <c r="W1243" s="17">
        <v>0.20967376245797301</v>
      </c>
      <c r="X1243" s="17"/>
      <c r="Y1243" s="17">
        <v>0.27560836006352601</v>
      </c>
      <c r="Z1243" s="17">
        <v>0.24356565492292501</v>
      </c>
      <c r="AA1243" s="17">
        <v>0.18135035810911601</v>
      </c>
      <c r="AB1243" s="17">
        <v>0.26542333887458702</v>
      </c>
      <c r="AC1243" s="17">
        <v>0.35578972327052599</v>
      </c>
      <c r="AD1243" s="17">
        <v>0.27149069780124702</v>
      </c>
      <c r="AE1243" s="17"/>
      <c r="AF1243" s="17" t="s">
        <v>63</v>
      </c>
      <c r="AG1243" s="17"/>
      <c r="AH1243" s="17">
        <v>0.25771245199798598</v>
      </c>
      <c r="AI1243" s="17"/>
      <c r="AJ1243" s="17">
        <v>0.257547994003687</v>
      </c>
      <c r="AK1243" s="17">
        <v>0.242274075591455</v>
      </c>
      <c r="AL1243" s="17">
        <v>0.24994049888497</v>
      </c>
      <c r="AM1243" s="17">
        <v>0.24460879786746301</v>
      </c>
      <c r="AN1243" s="17">
        <v>0.26247967193785798</v>
      </c>
      <c r="AO1243" s="17">
        <v>0.32949266699326901</v>
      </c>
      <c r="AP1243" s="17">
        <v>0.211347864101181</v>
      </c>
      <c r="AQ1243" s="17">
        <v>0.23651959647200901</v>
      </c>
    </row>
    <row r="1244" spans="2:43" x14ac:dyDescent="0.35">
      <c r="B1244" t="s">
        <v>138</v>
      </c>
      <c r="C1244" s="17">
        <v>8.8392365857189403E-2</v>
      </c>
      <c r="D1244" s="17">
        <v>9.3387763539257804E-2</v>
      </c>
      <c r="E1244" s="17">
        <v>8.2244397340636793E-2</v>
      </c>
      <c r="F1244" s="17"/>
      <c r="G1244" s="17">
        <v>0.16229747261566699</v>
      </c>
      <c r="H1244" s="17">
        <v>0.112105259264141</v>
      </c>
      <c r="I1244" s="17">
        <v>7.6237791641903599E-2</v>
      </c>
      <c r="J1244" s="17">
        <v>8.3559442226146502E-2</v>
      </c>
      <c r="K1244" s="17">
        <v>7.3588650801521105E-2</v>
      </c>
      <c r="L1244" s="17">
        <v>6.2188371600868701E-2</v>
      </c>
      <c r="M1244" s="17"/>
      <c r="N1244" s="17">
        <v>6.7929103154335105E-2</v>
      </c>
      <c r="O1244" s="17">
        <v>6.4675572066393697E-2</v>
      </c>
      <c r="P1244" s="17">
        <v>0.123714255161226</v>
      </c>
      <c r="Q1244" s="17">
        <v>7.4040547357932002E-2</v>
      </c>
      <c r="R1244" s="17">
        <v>0.14872927930347299</v>
      </c>
      <c r="S1244" s="17"/>
      <c r="T1244" s="17">
        <v>9.0220685760131897E-2</v>
      </c>
      <c r="U1244" s="17">
        <v>6.7277870745352006E-2</v>
      </c>
      <c r="V1244" s="17">
        <v>6.1223048841266302E-2</v>
      </c>
      <c r="W1244" s="17">
        <v>0.140086689968522</v>
      </c>
      <c r="X1244" s="17"/>
      <c r="Y1244" s="17">
        <v>9.4592474337159699E-2</v>
      </c>
      <c r="Z1244" s="17">
        <v>0.15702532078572401</v>
      </c>
      <c r="AA1244" s="17">
        <v>5.7917187278230399E-2</v>
      </c>
      <c r="AB1244" s="17">
        <v>0.10643404529113901</v>
      </c>
      <c r="AC1244" s="17">
        <v>8.6099876667310907E-2</v>
      </c>
      <c r="AD1244" s="17">
        <v>0</v>
      </c>
      <c r="AE1244" s="17"/>
      <c r="AF1244" s="17" t="s">
        <v>63</v>
      </c>
      <c r="AG1244" s="17"/>
      <c r="AH1244" s="17">
        <v>8.9013211691491997E-2</v>
      </c>
      <c r="AI1244" s="17"/>
      <c r="AJ1244" s="17">
        <v>9.2514552643636699E-2</v>
      </c>
      <c r="AK1244" s="17">
        <v>0.11106434869210099</v>
      </c>
      <c r="AL1244" s="17">
        <v>9.3811676548517894E-2</v>
      </c>
      <c r="AM1244" s="17">
        <v>8.6663773081513601E-2</v>
      </c>
      <c r="AN1244" s="17">
        <v>8.0940590696191805E-2</v>
      </c>
      <c r="AO1244" s="17">
        <v>9.0135007550763493E-2</v>
      </c>
      <c r="AP1244" s="17">
        <v>7.2253260313758005E-2</v>
      </c>
      <c r="AQ1244" s="17">
        <v>0</v>
      </c>
    </row>
    <row r="1245" spans="2:43" x14ac:dyDescent="0.35">
      <c r="B1245" t="s">
        <v>139</v>
      </c>
      <c r="C1245" s="17">
        <v>3.7202160128038897E-2</v>
      </c>
      <c r="D1245" s="17">
        <v>3.9989129483922803E-2</v>
      </c>
      <c r="E1245" s="17">
        <v>3.3032266894350397E-2</v>
      </c>
      <c r="F1245" s="17"/>
      <c r="G1245" s="17">
        <v>2.5639066472506099E-2</v>
      </c>
      <c r="H1245" s="17">
        <v>4.0018452794927502E-2</v>
      </c>
      <c r="I1245" s="17">
        <v>5.9319593164648902E-2</v>
      </c>
      <c r="J1245" s="17">
        <v>2.9554539441650301E-2</v>
      </c>
      <c r="K1245" s="17">
        <v>3.7641639038021098E-2</v>
      </c>
      <c r="L1245" s="17">
        <v>3.0617277481401198E-2</v>
      </c>
      <c r="M1245" s="17"/>
      <c r="N1245" s="17">
        <v>1.9538883197759802E-2</v>
      </c>
      <c r="O1245" s="17">
        <v>3.7151913166570502E-2</v>
      </c>
      <c r="P1245" s="17">
        <v>6.2094266735744398E-2</v>
      </c>
      <c r="Q1245" s="17">
        <v>3.0194848765737501E-2</v>
      </c>
      <c r="R1245" s="17">
        <v>3.5453379651197797E-2</v>
      </c>
      <c r="S1245" s="17"/>
      <c r="T1245" s="17">
        <v>5.5009738992465203E-2</v>
      </c>
      <c r="U1245" s="17">
        <v>5.4273899321600802E-2</v>
      </c>
      <c r="V1245" s="17">
        <v>2.30274004902675E-2</v>
      </c>
      <c r="W1245" s="17">
        <v>2.4421166357262401E-2</v>
      </c>
      <c r="X1245" s="17"/>
      <c r="Y1245" s="17">
        <v>3.9798979967392498E-2</v>
      </c>
      <c r="Z1245" s="17">
        <v>2.82302246883737E-2</v>
      </c>
      <c r="AA1245" s="17">
        <v>4.6081774922653897E-2</v>
      </c>
      <c r="AB1245" s="17">
        <v>1.1534837077111299E-2</v>
      </c>
      <c r="AC1245" s="17">
        <v>1.28334579862515E-2</v>
      </c>
      <c r="AD1245" s="17">
        <v>7.3707576856936297E-2</v>
      </c>
      <c r="AE1245" s="17"/>
      <c r="AF1245" s="17" t="s">
        <v>63</v>
      </c>
      <c r="AG1245" s="17"/>
      <c r="AH1245" s="17">
        <v>3.2378646570192002E-2</v>
      </c>
      <c r="AI1245" s="17"/>
      <c r="AJ1245" s="17">
        <v>3.29153129320571E-2</v>
      </c>
      <c r="AK1245" s="17">
        <v>3.4019362997201E-2</v>
      </c>
      <c r="AL1245" s="17">
        <v>4.9784251574286897E-2</v>
      </c>
      <c r="AM1245" s="17">
        <v>2.86964868893517E-2</v>
      </c>
      <c r="AN1245" s="17">
        <v>0</v>
      </c>
      <c r="AO1245" s="17">
        <v>2.1650576981573501E-2</v>
      </c>
      <c r="AP1245" s="17">
        <v>8.0424281770099901E-2</v>
      </c>
      <c r="AQ1245" s="17">
        <v>4.0198865573495897E-2</v>
      </c>
    </row>
    <row r="1246" spans="2:43" x14ac:dyDescent="0.35">
      <c r="B1246" t="s">
        <v>60</v>
      </c>
      <c r="C1246" s="17">
        <v>0.44346025718399101</v>
      </c>
      <c r="D1246" s="17">
        <v>0.407610480891061</v>
      </c>
      <c r="E1246" s="17">
        <v>0.47992519475842998</v>
      </c>
      <c r="F1246" s="17"/>
      <c r="G1246" s="17">
        <v>0.28114845267313099</v>
      </c>
      <c r="H1246" s="17">
        <v>0.29285259176341499</v>
      </c>
      <c r="I1246" s="17">
        <v>0.34697134596822898</v>
      </c>
      <c r="J1246" s="17">
        <v>0.46334747514511998</v>
      </c>
      <c r="K1246" s="17">
        <v>0.51995730007817498</v>
      </c>
      <c r="L1246" s="17">
        <v>0.613983393493995</v>
      </c>
      <c r="M1246" s="17"/>
      <c r="N1246" s="17">
        <v>0.52771571725208799</v>
      </c>
      <c r="O1246" s="17">
        <v>0.44450826939903298</v>
      </c>
      <c r="P1246" s="17">
        <v>0.430709958108413</v>
      </c>
      <c r="Q1246" s="17">
        <v>0.44327852981419202</v>
      </c>
      <c r="R1246" s="17">
        <v>0.42710408479638901</v>
      </c>
      <c r="S1246" s="17"/>
      <c r="T1246" s="17">
        <v>0.46164575041489703</v>
      </c>
      <c r="U1246" s="17">
        <v>0.44183857035936702</v>
      </c>
      <c r="V1246" s="17">
        <v>0.41319728729211502</v>
      </c>
      <c r="W1246" s="17">
        <v>0.43685778070258602</v>
      </c>
      <c r="X1246" s="17"/>
      <c r="Y1246" s="17">
        <v>0.35958418929213798</v>
      </c>
      <c r="Z1246" s="17">
        <v>0.37797895754028199</v>
      </c>
      <c r="AA1246" s="17">
        <v>0.61446549871328004</v>
      </c>
      <c r="AB1246" s="17">
        <v>0.483155181776946</v>
      </c>
      <c r="AC1246" s="17">
        <v>0.32360443326975502</v>
      </c>
      <c r="AD1246" s="17">
        <v>0.65480172534181702</v>
      </c>
      <c r="AE1246" s="17"/>
      <c r="AF1246" s="17" t="s">
        <v>63</v>
      </c>
      <c r="AG1246" s="17"/>
      <c r="AH1246" s="17">
        <v>0.43872741092497902</v>
      </c>
      <c r="AI1246" s="17"/>
      <c r="AJ1246" s="17">
        <v>0.427957910620898</v>
      </c>
      <c r="AK1246" s="17">
        <v>0.45750090137786698</v>
      </c>
      <c r="AL1246" s="17">
        <v>0.42084138002078902</v>
      </c>
      <c r="AM1246" s="17">
        <v>0.43845423861352001</v>
      </c>
      <c r="AN1246" s="17">
        <v>0.41719106976582998</v>
      </c>
      <c r="AO1246" s="17">
        <v>0.44118106531887502</v>
      </c>
      <c r="AP1246" s="17">
        <v>0.43268755444685297</v>
      </c>
      <c r="AQ1246" s="17">
        <v>0.58060868650212005</v>
      </c>
    </row>
    <row r="1247" spans="2:43" x14ac:dyDescent="0.3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row>
    <row r="1248" spans="2:43" x14ac:dyDescent="0.35">
      <c r="B1248" s="6" t="s">
        <v>514</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row>
    <row r="1249" spans="2:43" x14ac:dyDescent="0.35">
      <c r="B1249" s="24" t="s">
        <v>65</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row>
    <row r="1250" spans="2:43" x14ac:dyDescent="0.35">
      <c r="B1250" t="s">
        <v>135</v>
      </c>
      <c r="C1250" s="17">
        <v>3.19211550721933E-2</v>
      </c>
      <c r="D1250" s="17">
        <v>4.0650236004409201E-2</v>
      </c>
      <c r="E1250" s="17">
        <v>2.3321056848363501E-2</v>
      </c>
      <c r="F1250" s="17"/>
      <c r="G1250" s="17">
        <v>3.6416714083743501E-2</v>
      </c>
      <c r="H1250" s="17">
        <v>6.8186234160747497E-2</v>
      </c>
      <c r="I1250" s="17">
        <v>2.7992755562912398E-2</v>
      </c>
      <c r="J1250" s="17">
        <v>2.6585767482440101E-2</v>
      </c>
      <c r="K1250" s="17">
        <v>2.3388655257535602E-2</v>
      </c>
      <c r="L1250" s="17">
        <v>1.5811121259335498E-2</v>
      </c>
      <c r="M1250" s="17"/>
      <c r="N1250" s="17">
        <v>6.5213893386631902E-2</v>
      </c>
      <c r="O1250" s="17">
        <v>2.6610674074172998E-2</v>
      </c>
      <c r="P1250" s="17">
        <v>4.3270756662431402E-2</v>
      </c>
      <c r="Q1250" s="17">
        <v>2.97012841080126E-2</v>
      </c>
      <c r="R1250" s="17">
        <v>3.1031272024530199E-2</v>
      </c>
      <c r="S1250" s="17"/>
      <c r="T1250" s="17">
        <v>4.57613891990412E-2</v>
      </c>
      <c r="U1250" s="17">
        <v>2.9387909043146199E-2</v>
      </c>
      <c r="V1250" s="17">
        <v>2.3448536178430401E-2</v>
      </c>
      <c r="W1250" s="17">
        <v>3.8093855352732998E-2</v>
      </c>
      <c r="X1250" s="17"/>
      <c r="Y1250" s="17">
        <v>4.4489927348328399E-2</v>
      </c>
      <c r="Z1250" s="17">
        <v>2.6891369639610401E-2</v>
      </c>
      <c r="AA1250" s="17">
        <v>1.4130912527938499E-2</v>
      </c>
      <c r="AB1250" s="17">
        <v>1.6341980656740699E-2</v>
      </c>
      <c r="AC1250" s="17">
        <v>5.1637870885820503E-2</v>
      </c>
      <c r="AD1250" s="17">
        <v>0</v>
      </c>
      <c r="AE1250" s="17"/>
      <c r="AF1250" s="17" t="s">
        <v>63</v>
      </c>
      <c r="AG1250" s="17"/>
      <c r="AH1250" s="17">
        <v>3.3501669961651701E-2</v>
      </c>
      <c r="AI1250" s="17"/>
      <c r="AJ1250" s="17">
        <v>2.8888231612984899E-2</v>
      </c>
      <c r="AK1250" s="17">
        <v>3.3435118453489697E-2</v>
      </c>
      <c r="AL1250" s="17">
        <v>3.7872195014769801E-2</v>
      </c>
      <c r="AM1250" s="17">
        <v>1.1935518353813099E-2</v>
      </c>
      <c r="AN1250" s="17">
        <v>0.13041204374648099</v>
      </c>
      <c r="AO1250" s="17">
        <v>1.3934831742267201E-2</v>
      </c>
      <c r="AP1250" s="17">
        <v>6.0262978168724897E-2</v>
      </c>
      <c r="AQ1250" s="17">
        <v>0</v>
      </c>
    </row>
    <row r="1251" spans="2:43" x14ac:dyDescent="0.35">
      <c r="B1251" t="s">
        <v>136</v>
      </c>
      <c r="C1251" s="17">
        <v>0.115809814331874</v>
      </c>
      <c r="D1251" s="17">
        <v>0.119006792309324</v>
      </c>
      <c r="E1251" s="17">
        <v>0.113137561912884</v>
      </c>
      <c r="F1251" s="17"/>
      <c r="G1251" s="17">
        <v>0.19278188733516599</v>
      </c>
      <c r="H1251" s="17">
        <v>0.14601475206262099</v>
      </c>
      <c r="I1251" s="17">
        <v>0.14812064458521801</v>
      </c>
      <c r="J1251" s="17">
        <v>0.103075261645937</v>
      </c>
      <c r="K1251" s="17">
        <v>9.1225648626510294E-2</v>
      </c>
      <c r="L1251" s="17">
        <v>6.7001249827031997E-2</v>
      </c>
      <c r="M1251" s="17"/>
      <c r="N1251" s="17">
        <v>6.2181649278967098E-2</v>
      </c>
      <c r="O1251" s="17">
        <v>0.110515892749056</v>
      </c>
      <c r="P1251" s="17">
        <v>0.111189139278894</v>
      </c>
      <c r="Q1251" s="17">
        <v>0.133164125065905</v>
      </c>
      <c r="R1251" s="17">
        <v>0.111307666831964</v>
      </c>
      <c r="S1251" s="17"/>
      <c r="T1251" s="17">
        <v>0.108302540156946</v>
      </c>
      <c r="U1251" s="17">
        <v>0.12578885608583601</v>
      </c>
      <c r="V1251" s="17">
        <v>0.14556426040946299</v>
      </c>
      <c r="W1251" s="17">
        <v>7.7232476026509705E-2</v>
      </c>
      <c r="X1251" s="17"/>
      <c r="Y1251" s="17">
        <v>0.13153765992071301</v>
      </c>
      <c r="Z1251" s="17">
        <v>0.148570427101157</v>
      </c>
      <c r="AA1251" s="17">
        <v>7.3582239909539701E-2</v>
      </c>
      <c r="AB1251" s="17">
        <v>0.109713120976162</v>
      </c>
      <c r="AC1251" s="17">
        <v>0.17617723406476199</v>
      </c>
      <c r="AD1251" s="17">
        <v>0</v>
      </c>
      <c r="AE1251" s="17"/>
      <c r="AF1251" s="17" t="s">
        <v>63</v>
      </c>
      <c r="AG1251" s="17"/>
      <c r="AH1251" s="17">
        <v>0.118113327593499</v>
      </c>
      <c r="AI1251" s="17"/>
      <c r="AJ1251" s="17">
        <v>0.136565757023144</v>
      </c>
      <c r="AK1251" s="17">
        <v>9.2119736050303699E-2</v>
      </c>
      <c r="AL1251" s="17">
        <v>0.10298507915465099</v>
      </c>
      <c r="AM1251" s="17">
        <v>0.177720358692247</v>
      </c>
      <c r="AN1251" s="17">
        <v>2.46148467992078E-2</v>
      </c>
      <c r="AO1251" s="17">
        <v>0.110887551316168</v>
      </c>
      <c r="AP1251" s="17">
        <v>7.0174914793117701E-2</v>
      </c>
      <c r="AQ1251" s="17">
        <v>9.7955645794367302E-2</v>
      </c>
    </row>
    <row r="1252" spans="2:43" x14ac:dyDescent="0.35">
      <c r="B1252" t="s">
        <v>137</v>
      </c>
      <c r="C1252" s="17">
        <v>0.23377444619702001</v>
      </c>
      <c r="D1252" s="17">
        <v>0.25195171592554699</v>
      </c>
      <c r="E1252" s="17">
        <v>0.21353706327798799</v>
      </c>
      <c r="F1252" s="17"/>
      <c r="G1252" s="17">
        <v>0.242194136149808</v>
      </c>
      <c r="H1252" s="17">
        <v>0.28263773026618499</v>
      </c>
      <c r="I1252" s="17">
        <v>0.30201534731131502</v>
      </c>
      <c r="J1252" s="17">
        <v>0.27332940939347999</v>
      </c>
      <c r="K1252" s="17">
        <v>0.23252552823192399</v>
      </c>
      <c r="L1252" s="17">
        <v>0.13073115185383399</v>
      </c>
      <c r="M1252" s="17"/>
      <c r="N1252" s="17">
        <v>0.243710183430002</v>
      </c>
      <c r="O1252" s="17">
        <v>0.26742340578416401</v>
      </c>
      <c r="P1252" s="17">
        <v>0.19832624053129699</v>
      </c>
      <c r="Q1252" s="17">
        <v>0.22182335159254801</v>
      </c>
      <c r="R1252" s="17">
        <v>0.20820301001827499</v>
      </c>
      <c r="S1252" s="17"/>
      <c r="T1252" s="17">
        <v>0.20242044370922799</v>
      </c>
      <c r="U1252" s="17">
        <v>0.25553843732808401</v>
      </c>
      <c r="V1252" s="17">
        <v>0.25989821760021498</v>
      </c>
      <c r="W1252" s="17">
        <v>0.22404498705140399</v>
      </c>
      <c r="X1252" s="17"/>
      <c r="Y1252" s="17">
        <v>0.29296621186211902</v>
      </c>
      <c r="Z1252" s="17">
        <v>0.22616696564136499</v>
      </c>
      <c r="AA1252" s="17">
        <v>0.140347031040052</v>
      </c>
      <c r="AB1252" s="17">
        <v>0.26450505773243399</v>
      </c>
      <c r="AC1252" s="17">
        <v>0.16237434845450799</v>
      </c>
      <c r="AD1252" s="17">
        <v>0.30557408289669002</v>
      </c>
      <c r="AE1252" s="17"/>
      <c r="AF1252" s="17" t="s">
        <v>63</v>
      </c>
      <c r="AG1252" s="17"/>
      <c r="AH1252" s="17">
        <v>0.241474077044768</v>
      </c>
      <c r="AI1252" s="17"/>
      <c r="AJ1252" s="17">
        <v>0.225591642784952</v>
      </c>
      <c r="AK1252" s="17">
        <v>0.228307422134338</v>
      </c>
      <c r="AL1252" s="17">
        <v>0.26730945049315302</v>
      </c>
      <c r="AM1252" s="17">
        <v>0.219831371658047</v>
      </c>
      <c r="AN1252" s="17">
        <v>0.26602314448534398</v>
      </c>
      <c r="AO1252" s="17">
        <v>0.30257062336575302</v>
      </c>
      <c r="AP1252" s="17">
        <v>0.18394286577023</v>
      </c>
      <c r="AQ1252" s="17">
        <v>0.18804841532804301</v>
      </c>
    </row>
    <row r="1253" spans="2:43" x14ac:dyDescent="0.35">
      <c r="B1253" t="s">
        <v>138</v>
      </c>
      <c r="C1253" s="17">
        <v>0.112831526683417</v>
      </c>
      <c r="D1253" s="17">
        <v>0.128629819695806</v>
      </c>
      <c r="E1253" s="17">
        <v>9.7519172312690194E-2</v>
      </c>
      <c r="F1253" s="17"/>
      <c r="G1253" s="17">
        <v>0.16154274354627901</v>
      </c>
      <c r="H1253" s="17">
        <v>0.133311382491476</v>
      </c>
      <c r="I1253" s="17">
        <v>9.0182314654459403E-2</v>
      </c>
      <c r="J1253" s="17">
        <v>9.3630300104670494E-2</v>
      </c>
      <c r="K1253" s="17">
        <v>0.11890256884059899</v>
      </c>
      <c r="L1253" s="17">
        <v>0.10210642575803699</v>
      </c>
      <c r="M1253" s="17"/>
      <c r="N1253" s="17">
        <v>0</v>
      </c>
      <c r="O1253" s="17">
        <v>0.111589443995185</v>
      </c>
      <c r="P1253" s="17">
        <v>8.9976573946354499E-2</v>
      </c>
      <c r="Q1253" s="17">
        <v>0.14161701221810699</v>
      </c>
      <c r="R1253" s="17">
        <v>0.106062408211196</v>
      </c>
      <c r="S1253" s="17"/>
      <c r="T1253" s="17">
        <v>0.115026814190424</v>
      </c>
      <c r="U1253" s="17">
        <v>0.113756403502469</v>
      </c>
      <c r="V1253" s="17">
        <v>0.11407883070748</v>
      </c>
      <c r="W1253" s="17">
        <v>0.107217023879009</v>
      </c>
      <c r="X1253" s="17"/>
      <c r="Y1253" s="17">
        <v>0.122983688583626</v>
      </c>
      <c r="Z1253" s="17">
        <v>0.101357482977169</v>
      </c>
      <c r="AA1253" s="17">
        <v>7.8403206879700496E-2</v>
      </c>
      <c r="AB1253" s="17">
        <v>0.14997580140140301</v>
      </c>
      <c r="AC1253" s="17">
        <v>0.18229093952738201</v>
      </c>
      <c r="AD1253" s="17">
        <v>7.0197802040996293E-2</v>
      </c>
      <c r="AE1253" s="17"/>
      <c r="AF1253" s="17" t="s">
        <v>63</v>
      </c>
      <c r="AG1253" s="17"/>
      <c r="AH1253" s="17">
        <v>0.11667293147072801</v>
      </c>
      <c r="AI1253" s="17"/>
      <c r="AJ1253" s="17">
        <v>0.113966238259907</v>
      </c>
      <c r="AK1253" s="17">
        <v>0.119544615922395</v>
      </c>
      <c r="AL1253" s="17">
        <v>0.10183200499622901</v>
      </c>
      <c r="AM1253" s="17">
        <v>0.135744547158237</v>
      </c>
      <c r="AN1253" s="17">
        <v>2.7874821584900698E-2</v>
      </c>
      <c r="AO1253" s="17">
        <v>9.7001309935566701E-2</v>
      </c>
      <c r="AP1253" s="17">
        <v>0.16170742843601199</v>
      </c>
      <c r="AQ1253" s="17">
        <v>4.3403671643533898E-2</v>
      </c>
    </row>
    <row r="1254" spans="2:43" x14ac:dyDescent="0.35">
      <c r="B1254" t="s">
        <v>139</v>
      </c>
      <c r="C1254" s="17">
        <v>6.4913738758224801E-2</v>
      </c>
      <c r="D1254" s="17">
        <v>8.2674952521351805E-2</v>
      </c>
      <c r="E1254" s="17">
        <v>4.7414799632280603E-2</v>
      </c>
      <c r="F1254" s="17"/>
      <c r="G1254" s="17">
        <v>6.8922712899981503E-2</v>
      </c>
      <c r="H1254" s="17">
        <v>7.2750883181758097E-2</v>
      </c>
      <c r="I1254" s="17">
        <v>9.4914418389194496E-2</v>
      </c>
      <c r="J1254" s="17">
        <v>5.9147500391468003E-2</v>
      </c>
      <c r="K1254" s="17">
        <v>5.3783135163215999E-2</v>
      </c>
      <c r="L1254" s="17">
        <v>4.9400294882908903E-2</v>
      </c>
      <c r="M1254" s="17"/>
      <c r="N1254" s="17">
        <v>2.2381222185177602E-2</v>
      </c>
      <c r="O1254" s="17">
        <v>5.41148187346163E-2</v>
      </c>
      <c r="P1254" s="17">
        <v>0.103636190258934</v>
      </c>
      <c r="Q1254" s="17">
        <v>3.4190647116659201E-2</v>
      </c>
      <c r="R1254" s="17">
        <v>0.13088673336958401</v>
      </c>
      <c r="S1254" s="17"/>
      <c r="T1254" s="17">
        <v>7.9561161480523293E-2</v>
      </c>
      <c r="U1254" s="17">
        <v>4.2905916051857201E-2</v>
      </c>
      <c r="V1254" s="17">
        <v>4.1539855266887402E-2</v>
      </c>
      <c r="W1254" s="17">
        <v>0.113025268769208</v>
      </c>
      <c r="X1254" s="17"/>
      <c r="Y1254" s="17">
        <v>6.4445279863459007E-2</v>
      </c>
      <c r="Z1254" s="17">
        <v>8.7379049724680205E-2</v>
      </c>
      <c r="AA1254" s="17">
        <v>5.6591117078489399E-2</v>
      </c>
      <c r="AB1254" s="17">
        <v>2.9011494606478401E-2</v>
      </c>
      <c r="AC1254" s="17">
        <v>7.0954803508224404E-2</v>
      </c>
      <c r="AD1254" s="17">
        <v>0.15479084657449399</v>
      </c>
      <c r="AE1254" s="17"/>
      <c r="AF1254" s="17" t="s">
        <v>63</v>
      </c>
      <c r="AG1254" s="17"/>
      <c r="AH1254" s="17">
        <v>5.8432732072061899E-2</v>
      </c>
      <c r="AI1254" s="17"/>
      <c r="AJ1254" s="17">
        <v>8.6529279486864105E-2</v>
      </c>
      <c r="AK1254" s="17">
        <v>7.5360256428775405E-2</v>
      </c>
      <c r="AL1254" s="17">
        <v>6.2230685686008397E-2</v>
      </c>
      <c r="AM1254" s="17">
        <v>3.6477462847783797E-2</v>
      </c>
      <c r="AN1254" s="17">
        <v>5.30657691112911E-2</v>
      </c>
      <c r="AO1254" s="17">
        <v>3.2253180135883498E-2</v>
      </c>
      <c r="AP1254" s="17">
        <v>7.0490609108159102E-2</v>
      </c>
      <c r="AQ1254" s="17">
        <v>8.0397731146991905E-2</v>
      </c>
    </row>
    <row r="1255" spans="2:43" x14ac:dyDescent="0.35">
      <c r="B1255" t="s">
        <v>60</v>
      </c>
      <c r="C1255" s="17">
        <v>0.44074931895727099</v>
      </c>
      <c r="D1255" s="17">
        <v>0.377086483543562</v>
      </c>
      <c r="E1255" s="17">
        <v>0.50507034601579404</v>
      </c>
      <c r="F1255" s="17"/>
      <c r="G1255" s="17">
        <v>0.29814180598502199</v>
      </c>
      <c r="H1255" s="17">
        <v>0.29709901783721199</v>
      </c>
      <c r="I1255" s="17">
        <v>0.33677451949690101</v>
      </c>
      <c r="J1255" s="17">
        <v>0.44423176098200401</v>
      </c>
      <c r="K1255" s="17">
        <v>0.48017446388021401</v>
      </c>
      <c r="L1255" s="17">
        <v>0.63494975641885298</v>
      </c>
      <c r="M1255" s="17"/>
      <c r="N1255" s="17">
        <v>0.60651305171922099</v>
      </c>
      <c r="O1255" s="17">
        <v>0.42974576466280501</v>
      </c>
      <c r="P1255" s="17">
        <v>0.45360109932208897</v>
      </c>
      <c r="Q1255" s="17">
        <v>0.43950357989876698</v>
      </c>
      <c r="R1255" s="17">
        <v>0.41250890954445102</v>
      </c>
      <c r="S1255" s="17"/>
      <c r="T1255" s="17">
        <v>0.44892765126383799</v>
      </c>
      <c r="U1255" s="17">
        <v>0.43262247798860698</v>
      </c>
      <c r="V1255" s="17">
        <v>0.41547029983752398</v>
      </c>
      <c r="W1255" s="17">
        <v>0.44038638892113602</v>
      </c>
      <c r="X1255" s="17"/>
      <c r="Y1255" s="17">
        <v>0.34357723242175398</v>
      </c>
      <c r="Z1255" s="17">
        <v>0.409634704916018</v>
      </c>
      <c r="AA1255" s="17">
        <v>0.63694549256428001</v>
      </c>
      <c r="AB1255" s="17">
        <v>0.43045254462678101</v>
      </c>
      <c r="AC1255" s="17">
        <v>0.35656480355930298</v>
      </c>
      <c r="AD1255" s="17">
        <v>0.46943726848782003</v>
      </c>
      <c r="AE1255" s="17"/>
      <c r="AF1255" s="17" t="s">
        <v>63</v>
      </c>
      <c r="AG1255" s="17"/>
      <c r="AH1255" s="17">
        <v>0.43180526185729101</v>
      </c>
      <c r="AI1255" s="17"/>
      <c r="AJ1255" s="17">
        <v>0.408458850832148</v>
      </c>
      <c r="AK1255" s="17">
        <v>0.45123285101069899</v>
      </c>
      <c r="AL1255" s="17">
        <v>0.42777058465518902</v>
      </c>
      <c r="AM1255" s="17">
        <v>0.41829074128987098</v>
      </c>
      <c r="AN1255" s="17">
        <v>0.49800937427277597</v>
      </c>
      <c r="AO1255" s="17">
        <v>0.44335250350436201</v>
      </c>
      <c r="AP1255" s="17">
        <v>0.45342120372375599</v>
      </c>
      <c r="AQ1255" s="17">
        <v>0.59019453608706396</v>
      </c>
    </row>
    <row r="1256" spans="2:43" x14ac:dyDescent="0.35">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row>
    <row r="1257" spans="2:43" x14ac:dyDescent="0.35">
      <c r="B1257" s="6" t="s">
        <v>515</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row>
    <row r="1258" spans="2:43" x14ac:dyDescent="0.35">
      <c r="B1258" s="24" t="s">
        <v>65</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row>
    <row r="1259" spans="2:43" x14ac:dyDescent="0.35">
      <c r="B1259" t="s">
        <v>135</v>
      </c>
      <c r="C1259" s="17">
        <v>2.4007852420191201E-2</v>
      </c>
      <c r="D1259" s="17">
        <v>3.1388054902733498E-2</v>
      </c>
      <c r="E1259" s="17">
        <v>1.67230322799715E-2</v>
      </c>
      <c r="F1259" s="17"/>
      <c r="G1259" s="17">
        <v>5.09492842486792E-2</v>
      </c>
      <c r="H1259" s="17">
        <v>3.4062469265465703E-2</v>
      </c>
      <c r="I1259" s="17">
        <v>4.0708160172807199E-3</v>
      </c>
      <c r="J1259" s="17">
        <v>1.7190443530529301E-2</v>
      </c>
      <c r="K1259" s="17">
        <v>4.21953393679671E-2</v>
      </c>
      <c r="L1259" s="17">
        <v>1.2626949152398301E-2</v>
      </c>
      <c r="M1259" s="17"/>
      <c r="N1259" s="17">
        <v>3.10969222394668E-2</v>
      </c>
      <c r="O1259" s="17">
        <v>2.0068153232369899E-2</v>
      </c>
      <c r="P1259" s="17">
        <v>1.7899074144206301E-2</v>
      </c>
      <c r="Q1259" s="17">
        <v>2.2045898679449599E-2</v>
      </c>
      <c r="R1259" s="17">
        <v>4.05384641535547E-2</v>
      </c>
      <c r="S1259" s="17"/>
      <c r="T1259" s="17">
        <v>4.43126837916058E-2</v>
      </c>
      <c r="U1259" s="17">
        <v>3.2651207121632497E-2</v>
      </c>
      <c r="V1259" s="17">
        <v>1.36331921497055E-2</v>
      </c>
      <c r="W1259" s="17">
        <v>4.7782853651061E-3</v>
      </c>
      <c r="X1259" s="17"/>
      <c r="Y1259" s="17">
        <v>2.5322364944768201E-2</v>
      </c>
      <c r="Z1259" s="17">
        <v>2.6891369639610401E-2</v>
      </c>
      <c r="AA1259" s="17">
        <v>2.11030321445063E-2</v>
      </c>
      <c r="AB1259" s="17">
        <v>0</v>
      </c>
      <c r="AC1259" s="17">
        <v>4.9813830058108299E-2</v>
      </c>
      <c r="AD1259" s="17">
        <v>0</v>
      </c>
      <c r="AE1259" s="17"/>
      <c r="AF1259" s="17" t="s">
        <v>63</v>
      </c>
      <c r="AG1259" s="17"/>
      <c r="AH1259" s="17">
        <v>2.4423586700536001E-2</v>
      </c>
      <c r="AI1259" s="17"/>
      <c r="AJ1259" s="17">
        <v>2.50124297152493E-2</v>
      </c>
      <c r="AK1259" s="17">
        <v>2.5235424274423001E-2</v>
      </c>
      <c r="AL1259" s="17">
        <v>2.4116347582358099E-2</v>
      </c>
      <c r="AM1259" s="17">
        <v>1.5639948014772399E-2</v>
      </c>
      <c r="AN1259" s="17">
        <v>0.13041204374648099</v>
      </c>
      <c r="AO1259" s="17">
        <v>1.3934831742267201E-2</v>
      </c>
      <c r="AP1259" s="17">
        <v>1.3397575727031499E-2</v>
      </c>
      <c r="AQ1259" s="17">
        <v>0</v>
      </c>
    </row>
    <row r="1260" spans="2:43" x14ac:dyDescent="0.35">
      <c r="B1260" t="s">
        <v>136</v>
      </c>
      <c r="C1260" s="17">
        <v>0.10662941925660099</v>
      </c>
      <c r="D1260" s="17">
        <v>0.128661492562888</v>
      </c>
      <c r="E1260" s="17">
        <v>8.5042410969375606E-2</v>
      </c>
      <c r="F1260" s="17"/>
      <c r="G1260" s="17">
        <v>0.218032524093486</v>
      </c>
      <c r="H1260" s="17">
        <v>0.14341294208834099</v>
      </c>
      <c r="I1260" s="17">
        <v>0.13859815548333401</v>
      </c>
      <c r="J1260" s="17">
        <v>0.10292858546644899</v>
      </c>
      <c r="K1260" s="17">
        <v>5.68485391191655E-2</v>
      </c>
      <c r="L1260" s="17">
        <v>4.89266971889658E-2</v>
      </c>
      <c r="M1260" s="17"/>
      <c r="N1260" s="17">
        <v>6.0761497260410198E-2</v>
      </c>
      <c r="O1260" s="17">
        <v>9.3577718202546206E-2</v>
      </c>
      <c r="P1260" s="17">
        <v>8.9734160167721497E-2</v>
      </c>
      <c r="Q1260" s="17">
        <v>0.135238944401324</v>
      </c>
      <c r="R1260" s="17">
        <v>0.105632040853655</v>
      </c>
      <c r="S1260" s="17"/>
      <c r="T1260" s="17">
        <v>0.11063511621653301</v>
      </c>
      <c r="U1260" s="17">
        <v>0.104649422515496</v>
      </c>
      <c r="V1260" s="17">
        <v>0.134227589817528</v>
      </c>
      <c r="W1260" s="17">
        <v>7.30906017283557E-2</v>
      </c>
      <c r="X1260" s="17"/>
      <c r="Y1260" s="17">
        <v>0.12923913494866299</v>
      </c>
      <c r="Z1260" s="17">
        <v>0.17920970866431299</v>
      </c>
      <c r="AA1260" s="17">
        <v>4.2703041692168403E-2</v>
      </c>
      <c r="AB1260" s="17">
        <v>0.10683336797169</v>
      </c>
      <c r="AC1260" s="17">
        <v>0.13138561551772801</v>
      </c>
      <c r="AD1260" s="17">
        <v>3.5468211852815998E-2</v>
      </c>
      <c r="AE1260" s="17"/>
      <c r="AF1260" s="17" t="s">
        <v>63</v>
      </c>
      <c r="AG1260" s="17"/>
      <c r="AH1260" s="17">
        <v>0.10914802579419799</v>
      </c>
      <c r="AI1260" s="17"/>
      <c r="AJ1260" s="17">
        <v>9.4665880721415505E-2</v>
      </c>
      <c r="AK1260" s="17">
        <v>9.0073970934468506E-2</v>
      </c>
      <c r="AL1260" s="17">
        <v>0.14394432679888</v>
      </c>
      <c r="AM1260" s="17">
        <v>0.11270016229665999</v>
      </c>
      <c r="AN1260" s="17">
        <v>2.46148467992078E-2</v>
      </c>
      <c r="AO1260" s="17">
        <v>9.6398114295445994E-2</v>
      </c>
      <c r="AP1260" s="17">
        <v>0.177852124396714</v>
      </c>
      <c r="AQ1260" s="17">
        <v>5.32384401363592E-2</v>
      </c>
    </row>
    <row r="1261" spans="2:43" x14ac:dyDescent="0.35">
      <c r="B1261" t="s">
        <v>137</v>
      </c>
      <c r="C1261" s="17">
        <v>0.25159413003447001</v>
      </c>
      <c r="D1261" s="17">
        <v>0.27700688827744502</v>
      </c>
      <c r="E1261" s="17">
        <v>0.227284499613612</v>
      </c>
      <c r="F1261" s="17"/>
      <c r="G1261" s="17">
        <v>0.249891583751646</v>
      </c>
      <c r="H1261" s="17">
        <v>0.342024239397415</v>
      </c>
      <c r="I1261" s="17">
        <v>0.31479496915122201</v>
      </c>
      <c r="J1261" s="17">
        <v>0.26854035445487001</v>
      </c>
      <c r="K1261" s="17">
        <v>0.19174854424356999</v>
      </c>
      <c r="L1261" s="17">
        <v>0.174760710243411</v>
      </c>
      <c r="M1261" s="17"/>
      <c r="N1261" s="17">
        <v>0.23611630965839001</v>
      </c>
      <c r="O1261" s="17">
        <v>0.286900791065549</v>
      </c>
      <c r="P1261" s="17">
        <v>0.22362633609467</v>
      </c>
      <c r="Q1261" s="17">
        <v>0.23348921062205999</v>
      </c>
      <c r="R1261" s="17">
        <v>0.23491714095081101</v>
      </c>
      <c r="S1261" s="17"/>
      <c r="T1261" s="17">
        <v>0.212535393818955</v>
      </c>
      <c r="U1261" s="17">
        <v>0.25681188275953998</v>
      </c>
      <c r="V1261" s="17">
        <v>0.28846116423967999</v>
      </c>
      <c r="W1261" s="17">
        <v>0.24974760232018101</v>
      </c>
      <c r="X1261" s="17"/>
      <c r="Y1261" s="17">
        <v>0.30554079074252199</v>
      </c>
      <c r="Z1261" s="17">
        <v>0.20163167940943899</v>
      </c>
      <c r="AA1261" s="17">
        <v>0.16316565337075301</v>
      </c>
      <c r="AB1261" s="17">
        <v>0.35886337543038299</v>
      </c>
      <c r="AC1261" s="17">
        <v>0.244488457397215</v>
      </c>
      <c r="AD1261" s="17">
        <v>0.18959243051114799</v>
      </c>
      <c r="AE1261" s="17"/>
      <c r="AF1261" s="17" t="s">
        <v>63</v>
      </c>
      <c r="AG1261" s="17"/>
      <c r="AH1261" s="17">
        <v>0.25947052568649998</v>
      </c>
      <c r="AI1261" s="17"/>
      <c r="AJ1261" s="17">
        <v>0.26542442243986802</v>
      </c>
      <c r="AK1261" s="17">
        <v>0.24037290370755501</v>
      </c>
      <c r="AL1261" s="17">
        <v>0.249005401646026</v>
      </c>
      <c r="AM1261" s="17">
        <v>0.28562047709494998</v>
      </c>
      <c r="AN1261" s="17">
        <v>0.19590007377021099</v>
      </c>
      <c r="AO1261" s="17">
        <v>0.28265067376090502</v>
      </c>
      <c r="AP1261" s="17">
        <v>0.21375877769881901</v>
      </c>
      <c r="AQ1261" s="17">
        <v>0.18135228614134499</v>
      </c>
    </row>
    <row r="1262" spans="2:43" x14ac:dyDescent="0.35">
      <c r="B1262" t="s">
        <v>138</v>
      </c>
      <c r="C1262" s="17">
        <v>7.8360403200569695E-2</v>
      </c>
      <c r="D1262" s="17">
        <v>8.83654230496356E-2</v>
      </c>
      <c r="E1262" s="17">
        <v>6.5598841967257293E-2</v>
      </c>
      <c r="F1262" s="17"/>
      <c r="G1262" s="17">
        <v>9.3446935784959495E-2</v>
      </c>
      <c r="H1262" s="17">
        <v>0.107348665769886</v>
      </c>
      <c r="I1262" s="17">
        <v>5.67855251964677E-2</v>
      </c>
      <c r="J1262" s="17">
        <v>6.1157967553391403E-2</v>
      </c>
      <c r="K1262" s="17">
        <v>7.8637860194736994E-2</v>
      </c>
      <c r="L1262" s="17">
        <v>7.6340731034170606E-2</v>
      </c>
      <c r="M1262" s="17"/>
      <c r="N1262" s="17">
        <v>7.7481087495704204E-2</v>
      </c>
      <c r="O1262" s="17">
        <v>7.6896786044950205E-2</v>
      </c>
      <c r="P1262" s="17">
        <v>6.9302866545667405E-2</v>
      </c>
      <c r="Q1262" s="17">
        <v>6.7926867533137494E-2</v>
      </c>
      <c r="R1262" s="17">
        <v>0.111034640577308</v>
      </c>
      <c r="S1262" s="17"/>
      <c r="T1262" s="17">
        <v>8.9631109479356597E-2</v>
      </c>
      <c r="U1262" s="17">
        <v>7.2813613618372394E-2</v>
      </c>
      <c r="V1262" s="17">
        <v>5.2470153073841903E-2</v>
      </c>
      <c r="W1262" s="17">
        <v>0.10998098895470799</v>
      </c>
      <c r="X1262" s="17"/>
      <c r="Y1262" s="17">
        <v>9.1359549610940602E-2</v>
      </c>
      <c r="Z1262" s="17">
        <v>4.3653924267966403E-2</v>
      </c>
      <c r="AA1262" s="17">
        <v>6.5783136541677195E-2</v>
      </c>
      <c r="AB1262" s="17">
        <v>0.10329266059023801</v>
      </c>
      <c r="AC1262" s="17">
        <v>6.9961498577591402E-2</v>
      </c>
      <c r="AD1262" s="17">
        <v>7.0197802040996293E-2</v>
      </c>
      <c r="AE1262" s="17"/>
      <c r="AF1262" s="17" t="s">
        <v>63</v>
      </c>
      <c r="AG1262" s="17"/>
      <c r="AH1262" s="17">
        <v>7.9933144926216296E-2</v>
      </c>
      <c r="AI1262" s="17"/>
      <c r="AJ1262" s="17">
        <v>0.10861146289121</v>
      </c>
      <c r="AK1262" s="17">
        <v>7.1543547907323299E-2</v>
      </c>
      <c r="AL1262" s="17">
        <v>8.0526360825637702E-2</v>
      </c>
      <c r="AM1262" s="17">
        <v>6.8054513404872605E-2</v>
      </c>
      <c r="AN1262" s="17">
        <v>2.7874821584900698E-2</v>
      </c>
      <c r="AO1262" s="17">
        <v>9.1675162107418801E-2</v>
      </c>
      <c r="AP1262" s="17">
        <v>5.9087147160187897E-2</v>
      </c>
      <c r="AQ1262" s="17">
        <v>4.3403671643533898E-2</v>
      </c>
    </row>
    <row r="1263" spans="2:43" x14ac:dyDescent="0.35">
      <c r="B1263" t="s">
        <v>139</v>
      </c>
      <c r="C1263" s="17">
        <v>4.7618132314121597E-2</v>
      </c>
      <c r="D1263" s="17">
        <v>4.5391704304963601E-2</v>
      </c>
      <c r="E1263" s="17">
        <v>5.0067375580923001E-2</v>
      </c>
      <c r="F1263" s="17"/>
      <c r="G1263" s="17">
        <v>2.4308364671337099E-2</v>
      </c>
      <c r="H1263" s="17">
        <v>4.1925208870004303E-2</v>
      </c>
      <c r="I1263" s="17">
        <v>8.2493364223153398E-2</v>
      </c>
      <c r="J1263" s="17">
        <v>5.8673613460423303E-2</v>
      </c>
      <c r="K1263" s="17">
        <v>5.50008552812081E-2</v>
      </c>
      <c r="L1263" s="17">
        <v>2.7979083574734699E-2</v>
      </c>
      <c r="M1263" s="17"/>
      <c r="N1263" s="17">
        <v>2.2381222185177602E-2</v>
      </c>
      <c r="O1263" s="17">
        <v>4.2078155471824003E-2</v>
      </c>
      <c r="P1263" s="17">
        <v>8.4851316293739501E-2</v>
      </c>
      <c r="Q1263" s="17">
        <v>4.1596675301427702E-2</v>
      </c>
      <c r="R1263" s="17">
        <v>4.8346401134353303E-2</v>
      </c>
      <c r="S1263" s="17"/>
      <c r="T1263" s="17">
        <v>5.3401004419727401E-2</v>
      </c>
      <c r="U1263" s="17">
        <v>5.3654536934473397E-2</v>
      </c>
      <c r="V1263" s="17">
        <v>5.0346344644721798E-2</v>
      </c>
      <c r="W1263" s="17">
        <v>4.0773915296343298E-2</v>
      </c>
      <c r="X1263" s="17"/>
      <c r="Y1263" s="17">
        <v>5.6792109377837303E-2</v>
      </c>
      <c r="Z1263" s="17">
        <v>6.0799889369202303E-2</v>
      </c>
      <c r="AA1263" s="17">
        <v>4.0258029536308602E-2</v>
      </c>
      <c r="AB1263" s="17">
        <v>2.65899846960626E-2</v>
      </c>
      <c r="AC1263" s="17">
        <v>1.28334579862515E-2</v>
      </c>
      <c r="AD1263" s="17">
        <v>7.3707576856936297E-2</v>
      </c>
      <c r="AE1263" s="17"/>
      <c r="AF1263" s="17" t="s">
        <v>63</v>
      </c>
      <c r="AG1263" s="17"/>
      <c r="AH1263" s="17">
        <v>4.3215758023574899E-2</v>
      </c>
      <c r="AI1263" s="17"/>
      <c r="AJ1263" s="17">
        <v>3.9650328890153901E-2</v>
      </c>
      <c r="AK1263" s="17">
        <v>6.3109239174107601E-2</v>
      </c>
      <c r="AL1263" s="17">
        <v>4.2160888496687803E-2</v>
      </c>
      <c r="AM1263" s="17">
        <v>3.4973173687987497E-2</v>
      </c>
      <c r="AN1263" s="17">
        <v>2.2301792818750599E-2</v>
      </c>
      <c r="AO1263" s="17">
        <v>4.2657626162374299E-2</v>
      </c>
      <c r="AP1263" s="17">
        <v>6.3164054667987093E-2</v>
      </c>
      <c r="AQ1263" s="17">
        <v>8.0397731146991905E-2</v>
      </c>
    </row>
    <row r="1264" spans="2:43" x14ac:dyDescent="0.35">
      <c r="B1264" t="s">
        <v>60</v>
      </c>
      <c r="C1264" s="17">
        <v>0.49179006277404602</v>
      </c>
      <c r="D1264" s="17">
        <v>0.42918643690233399</v>
      </c>
      <c r="E1264" s="17">
        <v>0.55528383958886096</v>
      </c>
      <c r="F1264" s="17"/>
      <c r="G1264" s="17">
        <v>0.36337130744989199</v>
      </c>
      <c r="H1264" s="17">
        <v>0.33122647460888799</v>
      </c>
      <c r="I1264" s="17">
        <v>0.40325716992854299</v>
      </c>
      <c r="J1264" s="17">
        <v>0.491509035534337</v>
      </c>
      <c r="K1264" s="17">
        <v>0.57556886179335298</v>
      </c>
      <c r="L1264" s="17">
        <v>0.659365828806319</v>
      </c>
      <c r="M1264" s="17"/>
      <c r="N1264" s="17">
        <v>0.57216296116085097</v>
      </c>
      <c r="O1264" s="17">
        <v>0.48047839598276099</v>
      </c>
      <c r="P1264" s="17">
        <v>0.514586246753995</v>
      </c>
      <c r="Q1264" s="17">
        <v>0.49970240346260097</v>
      </c>
      <c r="R1264" s="17">
        <v>0.45953131233031802</v>
      </c>
      <c r="S1264" s="17"/>
      <c r="T1264" s="17">
        <v>0.48948469227382202</v>
      </c>
      <c r="U1264" s="17">
        <v>0.47941933705048601</v>
      </c>
      <c r="V1264" s="17">
        <v>0.460861556074523</v>
      </c>
      <c r="W1264" s="17">
        <v>0.52162860633530606</v>
      </c>
      <c r="X1264" s="17"/>
      <c r="Y1264" s="17">
        <v>0.391746050375268</v>
      </c>
      <c r="Z1264" s="17">
        <v>0.48781342864946903</v>
      </c>
      <c r="AA1264" s="17">
        <v>0.66698710671458705</v>
      </c>
      <c r="AB1264" s="17">
        <v>0.40442061131162699</v>
      </c>
      <c r="AC1264" s="17">
        <v>0.49151714046310602</v>
      </c>
      <c r="AD1264" s="17">
        <v>0.63103397873810296</v>
      </c>
      <c r="AE1264" s="17"/>
      <c r="AF1264" s="17" t="s">
        <v>63</v>
      </c>
      <c r="AG1264" s="17"/>
      <c r="AH1264" s="17">
        <v>0.48380895886897601</v>
      </c>
      <c r="AI1264" s="17"/>
      <c r="AJ1264" s="17">
        <v>0.46663547534210298</v>
      </c>
      <c r="AK1264" s="17">
        <v>0.50966491400212199</v>
      </c>
      <c r="AL1264" s="17">
        <v>0.46024667465041103</v>
      </c>
      <c r="AM1264" s="17">
        <v>0.48301172550075799</v>
      </c>
      <c r="AN1264" s="17">
        <v>0.59889642128044795</v>
      </c>
      <c r="AO1264" s="17">
        <v>0.47268359193158799</v>
      </c>
      <c r="AP1264" s="17">
        <v>0.47274032034926</v>
      </c>
      <c r="AQ1264" s="17">
        <v>0.64160787093176996</v>
      </c>
    </row>
    <row r="1265" spans="2:43" x14ac:dyDescent="0.35">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row>
    <row r="1266" spans="2:43" x14ac:dyDescent="0.35">
      <c r="B1266" s="6" t="s">
        <v>516</v>
      </c>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row>
    <row r="1267" spans="2:43" x14ac:dyDescent="0.35">
      <c r="B1267" s="24" t="s">
        <v>65</v>
      </c>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row>
    <row r="1268" spans="2:43" x14ac:dyDescent="0.35">
      <c r="B1268" t="s">
        <v>135</v>
      </c>
      <c r="C1268" s="17">
        <v>3.9637769846595797E-2</v>
      </c>
      <c r="D1268" s="17">
        <v>4.6337546165275398E-2</v>
      </c>
      <c r="E1268" s="17">
        <v>3.3106411108683002E-2</v>
      </c>
      <c r="F1268" s="17"/>
      <c r="G1268" s="17">
        <v>8.8510576134182894E-2</v>
      </c>
      <c r="H1268" s="17">
        <v>7.5417202082928306E-2</v>
      </c>
      <c r="I1268" s="17">
        <v>2.55078642803576E-2</v>
      </c>
      <c r="J1268" s="17">
        <v>1.7190443530529301E-2</v>
      </c>
      <c r="K1268" s="17">
        <v>4.3908048309660497E-2</v>
      </c>
      <c r="L1268" s="17">
        <v>1.60892473243066E-2</v>
      </c>
      <c r="M1268" s="17"/>
      <c r="N1268" s="17">
        <v>7.3714537167113903E-2</v>
      </c>
      <c r="O1268" s="17">
        <v>3.5705351579538899E-2</v>
      </c>
      <c r="P1268" s="17">
        <v>4.7933935706704803E-2</v>
      </c>
      <c r="Q1268" s="17">
        <v>2.99449057921964E-2</v>
      </c>
      <c r="R1268" s="17">
        <v>5.2998925391375303E-2</v>
      </c>
      <c r="S1268" s="17"/>
      <c r="T1268" s="17">
        <v>6.1415616965342597E-2</v>
      </c>
      <c r="U1268" s="17">
        <v>2.9402468660438202E-2</v>
      </c>
      <c r="V1268" s="17">
        <v>2.7400037279829498E-2</v>
      </c>
      <c r="W1268" s="17">
        <v>4.6859688488501E-2</v>
      </c>
      <c r="X1268" s="17"/>
      <c r="Y1268" s="17">
        <v>4.2447566169124103E-2</v>
      </c>
      <c r="Z1268" s="17">
        <v>4.5912294344021401E-2</v>
      </c>
      <c r="AA1268" s="17">
        <v>2.1653493156124901E-2</v>
      </c>
      <c r="AB1268" s="17">
        <v>3.0882816827776698E-2</v>
      </c>
      <c r="AC1268" s="17">
        <v>9.9935024237996495E-2</v>
      </c>
      <c r="AD1268" s="17">
        <v>0</v>
      </c>
      <c r="AE1268" s="17"/>
      <c r="AF1268" s="17" t="s">
        <v>63</v>
      </c>
      <c r="AG1268" s="17"/>
      <c r="AH1268" s="17">
        <v>3.8289395109062603E-2</v>
      </c>
      <c r="AI1268" s="17"/>
      <c r="AJ1268" s="17">
        <v>5.3939393737438501E-2</v>
      </c>
      <c r="AK1268" s="17">
        <v>3.4635273011072103E-2</v>
      </c>
      <c r="AL1268" s="17">
        <v>3.5950393571948902E-2</v>
      </c>
      <c r="AM1268" s="17">
        <v>2.9105437967184601E-2</v>
      </c>
      <c r="AN1268" s="17">
        <v>0.13041204374648099</v>
      </c>
      <c r="AO1268" s="17">
        <v>1.3934831742267201E-2</v>
      </c>
      <c r="AP1268" s="17">
        <v>5.0234323701211503E-2</v>
      </c>
      <c r="AQ1268" s="17">
        <v>0</v>
      </c>
    </row>
    <row r="1269" spans="2:43" x14ac:dyDescent="0.35">
      <c r="B1269" t="s">
        <v>136</v>
      </c>
      <c r="C1269" s="17">
        <v>0.120368002230507</v>
      </c>
      <c r="D1269" s="17">
        <v>0.13011740703332</v>
      </c>
      <c r="E1269" s="17">
        <v>0.111151160371116</v>
      </c>
      <c r="F1269" s="17"/>
      <c r="G1269" s="17">
        <v>0.22068568795258101</v>
      </c>
      <c r="H1269" s="17">
        <v>0.14923862467725699</v>
      </c>
      <c r="I1269" s="17">
        <v>0.16133680880760501</v>
      </c>
      <c r="J1269" s="17">
        <v>0.11969541682608301</v>
      </c>
      <c r="K1269" s="17">
        <v>9.5066603588189094E-2</v>
      </c>
      <c r="L1269" s="17">
        <v>5.0914215644796999E-2</v>
      </c>
      <c r="M1269" s="17"/>
      <c r="N1269" s="17">
        <v>3.6877169443849098E-2</v>
      </c>
      <c r="O1269" s="17">
        <v>0.14685092747998801</v>
      </c>
      <c r="P1269" s="17">
        <v>6.3862079203401895E-2</v>
      </c>
      <c r="Q1269" s="17">
        <v>0.12139270872690899</v>
      </c>
      <c r="R1269" s="17">
        <v>0.12578889920724001</v>
      </c>
      <c r="S1269" s="17"/>
      <c r="T1269" s="17">
        <v>0.100482367817015</v>
      </c>
      <c r="U1269" s="17">
        <v>0.13403673064446001</v>
      </c>
      <c r="V1269" s="17">
        <v>0.15314823591409499</v>
      </c>
      <c r="W1269" s="17">
        <v>9.8353911270968597E-2</v>
      </c>
      <c r="X1269" s="17"/>
      <c r="Y1269" s="17">
        <v>0.14777810492122401</v>
      </c>
      <c r="Z1269" s="17">
        <v>0.16199921615924001</v>
      </c>
      <c r="AA1269" s="17">
        <v>4.6710054279909902E-2</v>
      </c>
      <c r="AB1269" s="17">
        <v>0.131017089367467</v>
      </c>
      <c r="AC1269" s="17">
        <v>0.18972825598234699</v>
      </c>
      <c r="AD1269" s="17">
        <v>0</v>
      </c>
      <c r="AE1269" s="17"/>
      <c r="AF1269" s="17" t="s">
        <v>63</v>
      </c>
      <c r="AG1269" s="17"/>
      <c r="AH1269" s="17">
        <v>0.122976554281974</v>
      </c>
      <c r="AI1269" s="17"/>
      <c r="AJ1269" s="17">
        <v>0.11329496672966501</v>
      </c>
      <c r="AK1269" s="17">
        <v>0.10964693114528901</v>
      </c>
      <c r="AL1269" s="17">
        <v>0.118212262794959</v>
      </c>
      <c r="AM1269" s="17">
        <v>0.15838427851591999</v>
      </c>
      <c r="AN1269" s="17">
        <v>2.0590520851685098E-2</v>
      </c>
      <c r="AO1269" s="17">
        <v>0.13091881837731101</v>
      </c>
      <c r="AP1269" s="17">
        <v>0.11231743266802199</v>
      </c>
      <c r="AQ1269" s="17">
        <v>0.14267285145237499</v>
      </c>
    </row>
    <row r="1270" spans="2:43" x14ac:dyDescent="0.35">
      <c r="B1270" t="s">
        <v>137</v>
      </c>
      <c r="C1270" s="17">
        <v>0.22870923024165499</v>
      </c>
      <c r="D1270" s="17">
        <v>0.24109347857142099</v>
      </c>
      <c r="E1270" s="17">
        <v>0.214253191771619</v>
      </c>
      <c r="F1270" s="17"/>
      <c r="G1270" s="17">
        <v>0.23619155497584601</v>
      </c>
      <c r="H1270" s="17">
        <v>0.29722335648932502</v>
      </c>
      <c r="I1270" s="17">
        <v>0.27289334666721798</v>
      </c>
      <c r="J1270" s="17">
        <v>0.26995041731276997</v>
      </c>
      <c r="K1270" s="17">
        <v>0.15654970263010501</v>
      </c>
      <c r="L1270" s="17">
        <v>0.16713129595109899</v>
      </c>
      <c r="M1270" s="17"/>
      <c r="N1270" s="17">
        <v>0.21659680486091201</v>
      </c>
      <c r="O1270" s="17">
        <v>0.24787384619491401</v>
      </c>
      <c r="P1270" s="17">
        <v>0.241535364840612</v>
      </c>
      <c r="Q1270" s="17">
        <v>0.217796722075382</v>
      </c>
      <c r="R1270" s="17">
        <v>0.20007147668344</v>
      </c>
      <c r="S1270" s="17"/>
      <c r="T1270" s="17">
        <v>0.209723639551362</v>
      </c>
      <c r="U1270" s="17">
        <v>0.23596453927208699</v>
      </c>
      <c r="V1270" s="17">
        <v>0.23662182018658601</v>
      </c>
      <c r="W1270" s="17">
        <v>0.24296893822129301</v>
      </c>
      <c r="X1270" s="17"/>
      <c r="Y1270" s="17">
        <v>0.25638411616172602</v>
      </c>
      <c r="Z1270" s="17">
        <v>0.21255746793771499</v>
      </c>
      <c r="AA1270" s="17">
        <v>0.17964577256207501</v>
      </c>
      <c r="AB1270" s="17">
        <v>0.28472588936867299</v>
      </c>
      <c r="AC1270" s="17">
        <v>0.22181762732952101</v>
      </c>
      <c r="AD1270" s="17">
        <v>0.22517325595332799</v>
      </c>
      <c r="AE1270" s="17"/>
      <c r="AF1270" s="17" t="s">
        <v>63</v>
      </c>
      <c r="AG1270" s="17"/>
      <c r="AH1270" s="17">
        <v>0.235233420694796</v>
      </c>
      <c r="AI1270" s="17"/>
      <c r="AJ1270" s="17">
        <v>0.22994092050422199</v>
      </c>
      <c r="AK1270" s="17">
        <v>0.224057679752588</v>
      </c>
      <c r="AL1270" s="17">
        <v>0.27968871713624599</v>
      </c>
      <c r="AM1270" s="17">
        <v>0.21378685728525099</v>
      </c>
      <c r="AN1270" s="17">
        <v>0.225369303769093</v>
      </c>
      <c r="AO1270" s="17">
        <v>0.261663234798649</v>
      </c>
      <c r="AP1270" s="17">
        <v>0.25777519789961201</v>
      </c>
      <c r="AQ1270" s="17">
        <v>4.2565843977648302E-2</v>
      </c>
    </row>
    <row r="1271" spans="2:43" x14ac:dyDescent="0.35">
      <c r="B1271" t="s">
        <v>138</v>
      </c>
      <c r="C1271" s="17">
        <v>6.6387818996627199E-2</v>
      </c>
      <c r="D1271" s="17">
        <v>8.1952615732001105E-2</v>
      </c>
      <c r="E1271" s="17">
        <v>5.1096436916315199E-2</v>
      </c>
      <c r="F1271" s="17"/>
      <c r="G1271" s="17">
        <v>0.104566061792224</v>
      </c>
      <c r="H1271" s="17">
        <v>6.2292000664623599E-2</v>
      </c>
      <c r="I1271" s="17">
        <v>7.7299450287035401E-2</v>
      </c>
      <c r="J1271" s="17">
        <v>5.1083008155629099E-2</v>
      </c>
      <c r="K1271" s="17">
        <v>7.0799909410669798E-2</v>
      </c>
      <c r="L1271" s="17">
        <v>5.4524761825262197E-2</v>
      </c>
      <c r="M1271" s="17"/>
      <c r="N1271" s="17">
        <v>6.0250093093908899E-2</v>
      </c>
      <c r="O1271" s="17">
        <v>6.0451905660168601E-2</v>
      </c>
      <c r="P1271" s="17">
        <v>6.1911807405422299E-2</v>
      </c>
      <c r="Q1271" s="17">
        <v>7.1670756056644594E-2</v>
      </c>
      <c r="R1271" s="17">
        <v>7.5217374038012694E-2</v>
      </c>
      <c r="S1271" s="17"/>
      <c r="T1271" s="17">
        <v>6.0046299843123499E-2</v>
      </c>
      <c r="U1271" s="17">
        <v>3.9291851709389002E-2</v>
      </c>
      <c r="V1271" s="17">
        <v>8.3563343621640002E-2</v>
      </c>
      <c r="W1271" s="17">
        <v>6.6954473746011503E-2</v>
      </c>
      <c r="X1271" s="17"/>
      <c r="Y1271" s="17">
        <v>8.8107289304954706E-2</v>
      </c>
      <c r="Z1271" s="17">
        <v>7.6826799184334701E-2</v>
      </c>
      <c r="AA1271" s="17">
        <v>3.2065836896133799E-2</v>
      </c>
      <c r="AB1271" s="17">
        <v>8.9182025581379804E-2</v>
      </c>
      <c r="AC1271" s="17">
        <v>4.21053782472703E-2</v>
      </c>
      <c r="AD1271" s="17">
        <v>0</v>
      </c>
      <c r="AE1271" s="17"/>
      <c r="AF1271" s="17" t="s">
        <v>63</v>
      </c>
      <c r="AG1271" s="17"/>
      <c r="AH1271" s="17">
        <v>6.81106532414711E-2</v>
      </c>
      <c r="AI1271" s="17"/>
      <c r="AJ1271" s="17">
        <v>6.5682630028385702E-2</v>
      </c>
      <c r="AK1271" s="17">
        <v>6.7448798891818706E-2</v>
      </c>
      <c r="AL1271" s="17">
        <v>5.8373558369125202E-2</v>
      </c>
      <c r="AM1271" s="17">
        <v>6.0536188362893303E-2</v>
      </c>
      <c r="AN1271" s="17">
        <v>2.46148467992078E-2</v>
      </c>
      <c r="AO1271" s="17">
        <v>0.120360096329665</v>
      </c>
      <c r="AP1271" s="17">
        <v>4.6427690073352602E-2</v>
      </c>
      <c r="AQ1271" s="17">
        <v>8.3602537217029899E-2</v>
      </c>
    </row>
    <row r="1272" spans="2:43" x14ac:dyDescent="0.35">
      <c r="B1272" t="s">
        <v>139</v>
      </c>
      <c r="C1272" s="17">
        <v>3.8006663779134899E-2</v>
      </c>
      <c r="D1272" s="17">
        <v>4.5734463765824303E-2</v>
      </c>
      <c r="E1272" s="17">
        <v>3.0437751158836901E-2</v>
      </c>
      <c r="F1272" s="17"/>
      <c r="G1272" s="17">
        <v>3.5952513305829603E-2</v>
      </c>
      <c r="H1272" s="17">
        <v>4.29305625973012E-2</v>
      </c>
      <c r="I1272" s="17">
        <v>6.06624697805348E-2</v>
      </c>
      <c r="J1272" s="17">
        <v>2.81393714457287E-2</v>
      </c>
      <c r="K1272" s="17">
        <v>4.2357683410409797E-2</v>
      </c>
      <c r="L1272" s="17">
        <v>2.5046333540598601E-2</v>
      </c>
      <c r="M1272" s="17"/>
      <c r="N1272" s="17">
        <v>0</v>
      </c>
      <c r="O1272" s="17">
        <v>4.0869883370795897E-2</v>
      </c>
      <c r="P1272" s="17">
        <v>5.7871312656099898E-2</v>
      </c>
      <c r="Q1272" s="17">
        <v>2.8027904425204801E-2</v>
      </c>
      <c r="R1272" s="17">
        <v>4.4834110192396803E-2</v>
      </c>
      <c r="S1272" s="17"/>
      <c r="T1272" s="17">
        <v>4.8195895971611002E-2</v>
      </c>
      <c r="U1272" s="17">
        <v>5.3475499887633601E-2</v>
      </c>
      <c r="V1272" s="17">
        <v>2.45016760337716E-2</v>
      </c>
      <c r="W1272" s="17">
        <v>3.6625397137876201E-2</v>
      </c>
      <c r="X1272" s="17"/>
      <c r="Y1272" s="17">
        <v>4.4204497007380703E-2</v>
      </c>
      <c r="Z1272" s="17">
        <v>2.82302246883737E-2</v>
      </c>
      <c r="AA1272" s="17">
        <v>3.8114519858810002E-2</v>
      </c>
      <c r="AB1272" s="17">
        <v>1.1534837077111299E-2</v>
      </c>
      <c r="AC1272" s="17">
        <v>2.5785932530008E-2</v>
      </c>
      <c r="AD1272" s="17">
        <v>7.3707576856936297E-2</v>
      </c>
      <c r="AE1272" s="17"/>
      <c r="AF1272" s="17" t="s">
        <v>63</v>
      </c>
      <c r="AG1272" s="17"/>
      <c r="AH1272" s="17">
        <v>3.39766594109066E-2</v>
      </c>
      <c r="AI1272" s="17"/>
      <c r="AJ1272" s="17">
        <v>3.1108883875383599E-2</v>
      </c>
      <c r="AK1272" s="17">
        <v>4.0402760721142697E-2</v>
      </c>
      <c r="AL1272" s="17">
        <v>3.0368473314069201E-2</v>
      </c>
      <c r="AM1272" s="17">
        <v>4.05291970531984E-2</v>
      </c>
      <c r="AN1272" s="17">
        <v>2.2301792818750599E-2</v>
      </c>
      <c r="AO1272" s="17">
        <v>3.2464178793331799E-2</v>
      </c>
      <c r="AP1272" s="17">
        <v>7.0340212305465805E-2</v>
      </c>
      <c r="AQ1272" s="17">
        <v>4.0198865573495897E-2</v>
      </c>
    </row>
    <row r="1273" spans="2:43" x14ac:dyDescent="0.35">
      <c r="B1273" t="s">
        <v>60</v>
      </c>
      <c r="C1273" s="17">
        <v>0.50689051490547998</v>
      </c>
      <c r="D1273" s="17">
        <v>0.45476448873215802</v>
      </c>
      <c r="E1273" s="17">
        <v>0.55995504867343004</v>
      </c>
      <c r="F1273" s="17"/>
      <c r="G1273" s="17">
        <v>0.31409360583933499</v>
      </c>
      <c r="H1273" s="17">
        <v>0.37289825348856398</v>
      </c>
      <c r="I1273" s="17">
        <v>0.40230006017724901</v>
      </c>
      <c r="J1273" s="17">
        <v>0.51394134272925995</v>
      </c>
      <c r="K1273" s="17">
        <v>0.59131805265096604</v>
      </c>
      <c r="L1273" s="17">
        <v>0.68629414571393599</v>
      </c>
      <c r="M1273" s="17"/>
      <c r="N1273" s="17">
        <v>0.61256139543421595</v>
      </c>
      <c r="O1273" s="17">
        <v>0.46824808571459497</v>
      </c>
      <c r="P1273" s="17">
        <v>0.52688550018775904</v>
      </c>
      <c r="Q1273" s="17">
        <v>0.53116700292366203</v>
      </c>
      <c r="R1273" s="17">
        <v>0.50108921448753596</v>
      </c>
      <c r="S1273" s="17"/>
      <c r="T1273" s="17">
        <v>0.52013617985154603</v>
      </c>
      <c r="U1273" s="17">
        <v>0.50782890982599205</v>
      </c>
      <c r="V1273" s="17">
        <v>0.47476488696407698</v>
      </c>
      <c r="W1273" s="17">
        <v>0.50823759113535005</v>
      </c>
      <c r="X1273" s="17"/>
      <c r="Y1273" s="17">
        <v>0.42107842643559001</v>
      </c>
      <c r="Z1273" s="17">
        <v>0.47447399768631499</v>
      </c>
      <c r="AA1273" s="17">
        <v>0.68181032324694701</v>
      </c>
      <c r="AB1273" s="17">
        <v>0.45265734177759198</v>
      </c>
      <c r="AC1273" s="17">
        <v>0.42062778167285803</v>
      </c>
      <c r="AD1273" s="17">
        <v>0.70111916718973599</v>
      </c>
      <c r="AE1273" s="17"/>
      <c r="AF1273" s="17" t="s">
        <v>63</v>
      </c>
      <c r="AG1273" s="17"/>
      <c r="AH1273" s="17">
        <v>0.50141331726178995</v>
      </c>
      <c r="AI1273" s="17"/>
      <c r="AJ1273" s="17">
        <v>0.50603320512490602</v>
      </c>
      <c r="AK1273" s="17">
        <v>0.52380855647808899</v>
      </c>
      <c r="AL1273" s="17">
        <v>0.477406594813652</v>
      </c>
      <c r="AM1273" s="17">
        <v>0.49765804081555198</v>
      </c>
      <c r="AN1273" s="17">
        <v>0.576711492014782</v>
      </c>
      <c r="AO1273" s="17">
        <v>0.44065883995877603</v>
      </c>
      <c r="AP1273" s="17">
        <v>0.46290514335233601</v>
      </c>
      <c r="AQ1273" s="17">
        <v>0.69095990177945099</v>
      </c>
    </row>
    <row r="1274" spans="2:43" x14ac:dyDescent="0.35">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row>
    <row r="1275" spans="2:43" x14ac:dyDescent="0.35">
      <c r="B1275" s="6" t="s">
        <v>517</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row>
    <row r="1276" spans="2:43" x14ac:dyDescent="0.35">
      <c r="B1276" s="24" t="s">
        <v>65</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row>
    <row r="1277" spans="2:43" x14ac:dyDescent="0.35">
      <c r="B1277" t="s">
        <v>135</v>
      </c>
      <c r="C1277" s="17">
        <v>2.8635884464246399E-2</v>
      </c>
      <c r="D1277" s="17">
        <v>3.6654941669200601E-2</v>
      </c>
      <c r="E1277" s="17">
        <v>2.0732159678608902E-2</v>
      </c>
      <c r="F1277" s="17"/>
      <c r="G1277" s="17">
        <v>8.3274335737949401E-2</v>
      </c>
      <c r="H1277" s="17">
        <v>5.1514794334782503E-2</v>
      </c>
      <c r="I1277" s="17">
        <v>2.13229772224394E-2</v>
      </c>
      <c r="J1277" s="17">
        <v>1.46172729946167E-2</v>
      </c>
      <c r="K1277" s="17">
        <v>2.8965736287888001E-2</v>
      </c>
      <c r="L1277" s="17">
        <v>4.5453953297051397E-3</v>
      </c>
      <c r="M1277" s="17"/>
      <c r="N1277" s="17">
        <v>3.10969222394668E-2</v>
      </c>
      <c r="O1277" s="17">
        <v>3.8482017301413901E-2</v>
      </c>
      <c r="P1277" s="17">
        <v>6.6990089953444503E-3</v>
      </c>
      <c r="Q1277" s="17">
        <v>1.8056295967338199E-2</v>
      </c>
      <c r="R1277" s="17">
        <v>4.4907377701175803E-2</v>
      </c>
      <c r="S1277" s="17"/>
      <c r="T1277" s="17">
        <v>4.5132638211196202E-2</v>
      </c>
      <c r="U1277" s="17">
        <v>2.17897187857439E-2</v>
      </c>
      <c r="V1277" s="17">
        <v>3.3984434444027802E-2</v>
      </c>
      <c r="W1277" s="17">
        <v>1.7534463439721901E-2</v>
      </c>
      <c r="X1277" s="17"/>
      <c r="Y1277" s="17">
        <v>3.3995827667473499E-2</v>
      </c>
      <c r="Z1277" s="17">
        <v>2.92841321864332E-2</v>
      </c>
      <c r="AA1277" s="17">
        <v>9.6575435657274798E-3</v>
      </c>
      <c r="AB1277" s="17">
        <v>4.4078954898269303E-2</v>
      </c>
      <c r="AC1277" s="17">
        <v>6.24954592109771E-2</v>
      </c>
      <c r="AD1277" s="17">
        <v>0</v>
      </c>
      <c r="AE1277" s="17"/>
      <c r="AF1277" s="17" t="s">
        <v>63</v>
      </c>
      <c r="AG1277" s="17"/>
      <c r="AH1277" s="17">
        <v>2.8273144661948801E-2</v>
      </c>
      <c r="AI1277" s="17"/>
      <c r="AJ1277" s="17">
        <v>3.11159374923679E-2</v>
      </c>
      <c r="AK1277" s="17">
        <v>2.29589084985285E-2</v>
      </c>
      <c r="AL1277" s="17">
        <v>3.3586407223611899E-2</v>
      </c>
      <c r="AM1277" s="17">
        <v>2.7942027163008299E-2</v>
      </c>
      <c r="AN1277" s="17">
        <v>0.10811025092773099</v>
      </c>
      <c r="AO1277" s="17">
        <v>0</v>
      </c>
      <c r="AP1277" s="17">
        <v>3.9105065958791298E-2</v>
      </c>
      <c r="AQ1277" s="17">
        <v>0</v>
      </c>
    </row>
    <row r="1278" spans="2:43" x14ac:dyDescent="0.35">
      <c r="B1278" t="s">
        <v>136</v>
      </c>
      <c r="C1278" s="17">
        <v>9.5304783638421903E-2</v>
      </c>
      <c r="D1278" s="17">
        <v>9.6059961968147894E-2</v>
      </c>
      <c r="E1278" s="17">
        <v>9.4985164590583093E-2</v>
      </c>
      <c r="F1278" s="17"/>
      <c r="G1278" s="17">
        <v>0.201190986432351</v>
      </c>
      <c r="H1278" s="17">
        <v>0.127835061408093</v>
      </c>
      <c r="I1278" s="17">
        <v>0.106863379417985</v>
      </c>
      <c r="J1278" s="17">
        <v>7.8209228007817197E-2</v>
      </c>
      <c r="K1278" s="17">
        <v>5.3557543977444701E-2</v>
      </c>
      <c r="L1278" s="17">
        <v>5.9008819354980299E-2</v>
      </c>
      <c r="M1278" s="17"/>
      <c r="N1278" s="17">
        <v>7.8316999304840207E-2</v>
      </c>
      <c r="O1278" s="17">
        <v>9.4733745387184001E-2</v>
      </c>
      <c r="P1278" s="17">
        <v>6.9005760863822693E-2</v>
      </c>
      <c r="Q1278" s="17">
        <v>9.3239600224369307E-2</v>
      </c>
      <c r="R1278" s="17">
        <v>0.12757926579477999</v>
      </c>
      <c r="S1278" s="17"/>
      <c r="T1278" s="17">
        <v>0.112064059855044</v>
      </c>
      <c r="U1278" s="17">
        <v>7.6093901515232598E-2</v>
      </c>
      <c r="V1278" s="17">
        <v>9.0541133290036005E-2</v>
      </c>
      <c r="W1278" s="17">
        <v>0.11078685279035699</v>
      </c>
      <c r="X1278" s="17"/>
      <c r="Y1278" s="17">
        <v>0.10607910749543301</v>
      </c>
      <c r="Z1278" s="17">
        <v>0.12519418618250899</v>
      </c>
      <c r="AA1278" s="17">
        <v>5.3581025992005003E-2</v>
      </c>
      <c r="AB1278" s="17">
        <v>6.6509597241916393E-2</v>
      </c>
      <c r="AC1278" s="17">
        <v>0.18590646464249899</v>
      </c>
      <c r="AD1278" s="17">
        <v>0</v>
      </c>
      <c r="AE1278" s="17"/>
      <c r="AF1278" s="17" t="s">
        <v>63</v>
      </c>
      <c r="AG1278" s="17"/>
      <c r="AH1278" s="17">
        <v>9.7010951196036893E-2</v>
      </c>
      <c r="AI1278" s="17"/>
      <c r="AJ1278" s="17">
        <v>0.112810478751973</v>
      </c>
      <c r="AK1278" s="17">
        <v>8.1064809768228704E-2</v>
      </c>
      <c r="AL1278" s="17">
        <v>7.0201543084589299E-2</v>
      </c>
      <c r="AM1278" s="17">
        <v>0.115981322308756</v>
      </c>
      <c r="AN1278" s="17">
        <v>4.0575332084434299E-2</v>
      </c>
      <c r="AO1278" s="17">
        <v>9.8913743095315504E-2</v>
      </c>
      <c r="AP1278" s="17">
        <v>7.9023195624526393E-2</v>
      </c>
      <c r="AQ1278" s="17">
        <v>0.138154511367863</v>
      </c>
    </row>
    <row r="1279" spans="2:43" x14ac:dyDescent="0.35">
      <c r="B1279" t="s">
        <v>137</v>
      </c>
      <c r="C1279" s="17">
        <v>0.22853256605150801</v>
      </c>
      <c r="D1279" s="17">
        <v>0.22896889668876799</v>
      </c>
      <c r="E1279" s="17">
        <v>0.227595435145764</v>
      </c>
      <c r="F1279" s="17"/>
      <c r="G1279" s="17">
        <v>0.22826471217745001</v>
      </c>
      <c r="H1279" s="17">
        <v>0.25890159388225797</v>
      </c>
      <c r="I1279" s="17">
        <v>0.27679321646848998</v>
      </c>
      <c r="J1279" s="17">
        <v>0.26494653740534202</v>
      </c>
      <c r="K1279" s="17">
        <v>0.179074946756898</v>
      </c>
      <c r="L1279" s="17">
        <v>0.18370331515063301</v>
      </c>
      <c r="M1279" s="17"/>
      <c r="N1279" s="17">
        <v>0.27540237485150998</v>
      </c>
      <c r="O1279" s="17">
        <v>0.233361184768268</v>
      </c>
      <c r="P1279" s="17">
        <v>0.210445808963207</v>
      </c>
      <c r="Q1279" s="17">
        <v>0.23592538423864401</v>
      </c>
      <c r="R1279" s="17">
        <v>0.207018631804889</v>
      </c>
      <c r="S1279" s="17"/>
      <c r="T1279" s="17">
        <v>0.181273771897979</v>
      </c>
      <c r="U1279" s="17">
        <v>0.273621442261752</v>
      </c>
      <c r="V1279" s="17">
        <v>0.25448889907758099</v>
      </c>
      <c r="W1279" s="17">
        <v>0.20268568254643399</v>
      </c>
      <c r="X1279" s="17"/>
      <c r="Y1279" s="17">
        <v>0.26940978773810098</v>
      </c>
      <c r="Z1279" s="17">
        <v>0.18512596841788601</v>
      </c>
      <c r="AA1279" s="17">
        <v>0.17269096616802099</v>
      </c>
      <c r="AB1279" s="17">
        <v>0.26478530939857098</v>
      </c>
      <c r="AC1279" s="17">
        <v>0.21026663199352899</v>
      </c>
      <c r="AD1279" s="17">
        <v>0.21935111277399699</v>
      </c>
      <c r="AE1279" s="17"/>
      <c r="AF1279" s="17" t="s">
        <v>63</v>
      </c>
      <c r="AG1279" s="17"/>
      <c r="AH1279" s="17">
        <v>0.23452404591897799</v>
      </c>
      <c r="AI1279" s="17"/>
      <c r="AJ1279" s="17">
        <v>0.21178700757848901</v>
      </c>
      <c r="AK1279" s="17">
        <v>0.22723536035098901</v>
      </c>
      <c r="AL1279" s="17">
        <v>0.26002853608999199</v>
      </c>
      <c r="AM1279" s="17">
        <v>0.24709541027100801</v>
      </c>
      <c r="AN1279" s="17">
        <v>0.181958768917407</v>
      </c>
      <c r="AO1279" s="17">
        <v>0.29643764066003597</v>
      </c>
      <c r="AP1279" s="17">
        <v>0.24925715031944301</v>
      </c>
      <c r="AQ1279" s="17">
        <v>4.4717205658008102E-2</v>
      </c>
    </row>
    <row r="1280" spans="2:43" x14ac:dyDescent="0.35">
      <c r="B1280" t="s">
        <v>138</v>
      </c>
      <c r="C1280" s="17">
        <v>0.10384143529251399</v>
      </c>
      <c r="D1280" s="17">
        <v>0.13132781980931499</v>
      </c>
      <c r="E1280" s="17">
        <v>7.5286429103830099E-2</v>
      </c>
      <c r="F1280" s="17"/>
      <c r="G1280" s="17">
        <v>0.141375324000446</v>
      </c>
      <c r="H1280" s="17">
        <v>0.18912221306622401</v>
      </c>
      <c r="I1280" s="17">
        <v>9.2185817825975999E-2</v>
      </c>
      <c r="J1280" s="17">
        <v>0.10220206752753901</v>
      </c>
      <c r="K1280" s="17">
        <v>8.0773611225529507E-2</v>
      </c>
      <c r="L1280" s="17">
        <v>5.18559766143862E-2</v>
      </c>
      <c r="M1280" s="17"/>
      <c r="N1280" s="17">
        <v>2.2381222185177602E-2</v>
      </c>
      <c r="O1280" s="17">
        <v>0.103002943313536</v>
      </c>
      <c r="P1280" s="17">
        <v>9.6215228309043901E-2</v>
      </c>
      <c r="Q1280" s="17">
        <v>0.122297574588327</v>
      </c>
      <c r="R1280" s="17">
        <v>9.6266453956737899E-2</v>
      </c>
      <c r="S1280" s="17"/>
      <c r="T1280" s="17">
        <v>9.3907054732302403E-2</v>
      </c>
      <c r="U1280" s="17">
        <v>9.2491287648718903E-2</v>
      </c>
      <c r="V1280" s="17">
        <v>0.10426104772870599</v>
      </c>
      <c r="W1280" s="17">
        <v>0.123853753208598</v>
      </c>
      <c r="X1280" s="17"/>
      <c r="Y1280" s="17">
        <v>0.131801912392007</v>
      </c>
      <c r="Z1280" s="17">
        <v>0.115140975318293</v>
      </c>
      <c r="AA1280" s="17">
        <v>4.31506147944547E-2</v>
      </c>
      <c r="AB1280" s="17">
        <v>0.104418888992427</v>
      </c>
      <c r="AC1280" s="17">
        <v>0.156323447049069</v>
      </c>
      <c r="AD1280" s="17">
        <v>7.0197802040996293E-2</v>
      </c>
      <c r="AE1280" s="17"/>
      <c r="AF1280" s="17" t="s">
        <v>63</v>
      </c>
      <c r="AG1280" s="17"/>
      <c r="AH1280" s="17">
        <v>0.106181419060822</v>
      </c>
      <c r="AI1280" s="17"/>
      <c r="AJ1280" s="17">
        <v>0.13353585482114499</v>
      </c>
      <c r="AK1280" s="17">
        <v>0.107451656653841</v>
      </c>
      <c r="AL1280" s="17">
        <v>0.10686775897265099</v>
      </c>
      <c r="AM1280" s="17">
        <v>8.3284802678257094E-2</v>
      </c>
      <c r="AN1280" s="17">
        <v>2.46148467992078E-2</v>
      </c>
      <c r="AO1280" s="17">
        <v>0.14702239041557499</v>
      </c>
      <c r="AP1280" s="17">
        <v>7.9311346479305003E-2</v>
      </c>
      <c r="AQ1280" s="17">
        <v>4.2565843977648302E-2</v>
      </c>
    </row>
    <row r="1281" spans="2:43" x14ac:dyDescent="0.35">
      <c r="B1281" t="s">
        <v>139</v>
      </c>
      <c r="C1281" s="17">
        <v>6.2952483945408894E-2</v>
      </c>
      <c r="D1281" s="17">
        <v>7.7759391158688795E-2</v>
      </c>
      <c r="E1281" s="17">
        <v>4.8404748356850803E-2</v>
      </c>
      <c r="F1281" s="17"/>
      <c r="G1281" s="17">
        <v>7.3249881463015004E-2</v>
      </c>
      <c r="H1281" s="17">
        <v>5.1728346672556498E-2</v>
      </c>
      <c r="I1281" s="17">
        <v>8.3124719551101997E-2</v>
      </c>
      <c r="J1281" s="17">
        <v>6.1911600592524901E-2</v>
      </c>
      <c r="K1281" s="17">
        <v>8.82085827922343E-2</v>
      </c>
      <c r="L1281" s="17">
        <v>4.0306804538226701E-2</v>
      </c>
      <c r="M1281" s="17"/>
      <c r="N1281" s="17">
        <v>0</v>
      </c>
      <c r="O1281" s="17">
        <v>7.0652122831876996E-2</v>
      </c>
      <c r="P1281" s="17">
        <v>6.8949733903184901E-2</v>
      </c>
      <c r="Q1281" s="17">
        <v>5.6031136158381199E-2</v>
      </c>
      <c r="R1281" s="17">
        <v>7.0416862860429294E-2</v>
      </c>
      <c r="S1281" s="17"/>
      <c r="T1281" s="17">
        <v>8.4184328508842193E-2</v>
      </c>
      <c r="U1281" s="17">
        <v>5.9054030465877101E-2</v>
      </c>
      <c r="V1281" s="17">
        <v>5.4926450490149499E-2</v>
      </c>
      <c r="W1281" s="17">
        <v>6.7104157505518097E-2</v>
      </c>
      <c r="X1281" s="17"/>
      <c r="Y1281" s="17">
        <v>6.7966361407248696E-2</v>
      </c>
      <c r="Z1281" s="17">
        <v>5.0526258202178098E-2</v>
      </c>
      <c r="AA1281" s="17">
        <v>6.5758616946670997E-2</v>
      </c>
      <c r="AB1281" s="17">
        <v>1.1534837077111299E-2</v>
      </c>
      <c r="AC1281" s="17">
        <v>5.5096566778755497E-2</v>
      </c>
      <c r="AD1281" s="17">
        <v>0.15479084657449399</v>
      </c>
      <c r="AE1281" s="17"/>
      <c r="AF1281" s="17" t="s">
        <v>63</v>
      </c>
      <c r="AG1281" s="17"/>
      <c r="AH1281" s="17">
        <v>5.9117355975288097E-2</v>
      </c>
      <c r="AI1281" s="17"/>
      <c r="AJ1281" s="17">
        <v>4.3008977050723797E-2</v>
      </c>
      <c r="AK1281" s="17">
        <v>8.6826830255440607E-2</v>
      </c>
      <c r="AL1281" s="17">
        <v>7.4266765614813005E-2</v>
      </c>
      <c r="AM1281" s="17">
        <v>4.7750827962982897E-2</v>
      </c>
      <c r="AN1281" s="17">
        <v>7.5367561930041696E-2</v>
      </c>
      <c r="AO1281" s="17">
        <v>3.3200443350483298E-2</v>
      </c>
      <c r="AP1281" s="17">
        <v>8.1815199909114594E-2</v>
      </c>
      <c r="AQ1281" s="17">
        <v>8.3602537217029899E-2</v>
      </c>
    </row>
    <row r="1282" spans="2:43" x14ac:dyDescent="0.35">
      <c r="B1282" t="s">
        <v>60</v>
      </c>
      <c r="C1282" s="17">
        <v>0.4807328466079</v>
      </c>
      <c r="D1282" s="17">
        <v>0.42922898870588</v>
      </c>
      <c r="E1282" s="17">
        <v>0.53299606312436298</v>
      </c>
      <c r="F1282" s="17"/>
      <c r="G1282" s="17">
        <v>0.27264476018878903</v>
      </c>
      <c r="H1282" s="17">
        <v>0.32089799063608598</v>
      </c>
      <c r="I1282" s="17">
        <v>0.41970988951400801</v>
      </c>
      <c r="J1282" s="17">
        <v>0.47811329347215997</v>
      </c>
      <c r="K1282" s="17">
        <v>0.56941957896000595</v>
      </c>
      <c r="L1282" s="17">
        <v>0.66057968901206798</v>
      </c>
      <c r="M1282" s="17"/>
      <c r="N1282" s="17">
        <v>0.59280248141900505</v>
      </c>
      <c r="O1282" s="17">
        <v>0.45976798639772098</v>
      </c>
      <c r="P1282" s="17">
        <v>0.54868445896539697</v>
      </c>
      <c r="Q1282" s="17">
        <v>0.47445000882293997</v>
      </c>
      <c r="R1282" s="17">
        <v>0.45381140788198798</v>
      </c>
      <c r="S1282" s="17"/>
      <c r="T1282" s="17">
        <v>0.48343814679463698</v>
      </c>
      <c r="U1282" s="17">
        <v>0.47694961932267599</v>
      </c>
      <c r="V1282" s="17">
        <v>0.461798034969499</v>
      </c>
      <c r="W1282" s="17">
        <v>0.47803509050937099</v>
      </c>
      <c r="X1282" s="17"/>
      <c r="Y1282" s="17">
        <v>0.390747003299736</v>
      </c>
      <c r="Z1282" s="17">
        <v>0.49472847969270001</v>
      </c>
      <c r="AA1282" s="17">
        <v>0.65516123253312097</v>
      </c>
      <c r="AB1282" s="17">
        <v>0.50867241239170502</v>
      </c>
      <c r="AC1282" s="17">
        <v>0.32991143032517101</v>
      </c>
      <c r="AD1282" s="17">
        <v>0.55566023861051295</v>
      </c>
      <c r="AE1282" s="17"/>
      <c r="AF1282" s="17" t="s">
        <v>63</v>
      </c>
      <c r="AG1282" s="17"/>
      <c r="AH1282" s="17">
        <v>0.47489308318692602</v>
      </c>
      <c r="AI1282" s="17"/>
      <c r="AJ1282" s="17">
        <v>0.46774174430530102</v>
      </c>
      <c r="AK1282" s="17">
        <v>0.47446243447297198</v>
      </c>
      <c r="AL1282" s="17">
        <v>0.45504898901434299</v>
      </c>
      <c r="AM1282" s="17">
        <v>0.47794560961598698</v>
      </c>
      <c r="AN1282" s="17">
        <v>0.56937323934117801</v>
      </c>
      <c r="AO1282" s="17">
        <v>0.42442578247859097</v>
      </c>
      <c r="AP1282" s="17">
        <v>0.47148804170882003</v>
      </c>
      <c r="AQ1282" s="17">
        <v>0.69095990177945099</v>
      </c>
    </row>
    <row r="1283" spans="2:43" x14ac:dyDescent="0.35">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row>
    <row r="1284" spans="2:43" x14ac:dyDescent="0.35">
      <c r="B1284" s="6" t="s">
        <v>518</v>
      </c>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row>
    <row r="1285" spans="2:43" x14ac:dyDescent="0.35">
      <c r="B1285" s="24" t="s">
        <v>65</v>
      </c>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row>
    <row r="1286" spans="2:43" x14ac:dyDescent="0.35">
      <c r="B1286" t="s">
        <v>135</v>
      </c>
      <c r="C1286" s="17">
        <v>3.5718525846193699E-2</v>
      </c>
      <c r="D1286" s="17">
        <v>5.4825271107927898E-2</v>
      </c>
      <c r="E1286" s="17">
        <v>1.6737483597615201E-2</v>
      </c>
      <c r="F1286" s="17"/>
      <c r="G1286" s="17">
        <v>6.1564027560211301E-2</v>
      </c>
      <c r="H1286" s="17">
        <v>6.5378031805099199E-2</v>
      </c>
      <c r="I1286" s="17">
        <v>5.0242722525970201E-2</v>
      </c>
      <c r="J1286" s="17">
        <v>1.32921879097161E-2</v>
      </c>
      <c r="K1286" s="17">
        <v>2.7951025632846401E-2</v>
      </c>
      <c r="L1286" s="17">
        <v>1.46065976529931E-2</v>
      </c>
      <c r="M1286" s="17"/>
      <c r="N1286" s="17">
        <v>3.10969222394668E-2</v>
      </c>
      <c r="O1286" s="17">
        <v>2.7628693531717801E-2</v>
      </c>
      <c r="P1286" s="17">
        <v>4.5786295061602603E-2</v>
      </c>
      <c r="Q1286" s="17">
        <v>1.48834297759508E-2</v>
      </c>
      <c r="R1286" s="17">
        <v>8.9505692208253398E-2</v>
      </c>
      <c r="S1286" s="17"/>
      <c r="T1286" s="17">
        <v>7.1108840262096795E-2</v>
      </c>
      <c r="U1286" s="17">
        <v>2.5199216240214501E-2</v>
      </c>
      <c r="V1286" s="17">
        <v>1.0676889054308299E-2</v>
      </c>
      <c r="W1286" s="17">
        <v>5.2708667201192799E-2</v>
      </c>
      <c r="X1286" s="17"/>
      <c r="Y1286" s="17">
        <v>4.6757932607602103E-2</v>
      </c>
      <c r="Z1286" s="17">
        <v>2.33926697275279E-2</v>
      </c>
      <c r="AA1286" s="17">
        <v>2.4204149904745901E-2</v>
      </c>
      <c r="AB1286" s="17">
        <v>0</v>
      </c>
      <c r="AC1286" s="17">
        <v>6.8675416187044397E-2</v>
      </c>
      <c r="AD1286" s="17">
        <v>0</v>
      </c>
      <c r="AE1286" s="17"/>
      <c r="AF1286" s="17" t="s">
        <v>63</v>
      </c>
      <c r="AG1286" s="17"/>
      <c r="AH1286" s="17">
        <v>3.3217107367434003E-2</v>
      </c>
      <c r="AI1286" s="17"/>
      <c r="AJ1286" s="17">
        <v>4.75937965382724E-2</v>
      </c>
      <c r="AK1286" s="17">
        <v>4.2162928615224901E-2</v>
      </c>
      <c r="AL1286" s="17">
        <v>1.7963096763747501E-2</v>
      </c>
      <c r="AM1286" s="17">
        <v>1.13185200745276E-2</v>
      </c>
      <c r="AN1286" s="17">
        <v>8.4237024761328494E-2</v>
      </c>
      <c r="AO1286" s="17">
        <v>0</v>
      </c>
      <c r="AP1286" s="17">
        <v>7.9460665575852199E-2</v>
      </c>
      <c r="AQ1286" s="17">
        <v>4.0198865573495897E-2</v>
      </c>
    </row>
    <row r="1287" spans="2:43" x14ac:dyDescent="0.35">
      <c r="B1287" t="s">
        <v>136</v>
      </c>
      <c r="C1287" s="17">
        <v>7.5293776096599499E-2</v>
      </c>
      <c r="D1287" s="17">
        <v>9.3973297046187301E-2</v>
      </c>
      <c r="E1287" s="17">
        <v>5.5374326707181599E-2</v>
      </c>
      <c r="F1287" s="17"/>
      <c r="G1287" s="17">
        <v>0.11574091221907</v>
      </c>
      <c r="H1287" s="17">
        <v>0.12044553415974101</v>
      </c>
      <c r="I1287" s="17">
        <v>0.125927459860911</v>
      </c>
      <c r="J1287" s="17">
        <v>7.15428229733064E-2</v>
      </c>
      <c r="K1287" s="17">
        <v>3.8225261600345201E-2</v>
      </c>
      <c r="L1287" s="17">
        <v>2.0734375995396299E-2</v>
      </c>
      <c r="M1287" s="17"/>
      <c r="N1287" s="17">
        <v>9.4367064241073995E-2</v>
      </c>
      <c r="O1287" s="17">
        <v>7.1856766589140794E-2</v>
      </c>
      <c r="P1287" s="17">
        <v>5.7634364186773902E-2</v>
      </c>
      <c r="Q1287" s="17">
        <v>9.06924578682234E-2</v>
      </c>
      <c r="R1287" s="17">
        <v>6.2561456403256693E-2</v>
      </c>
      <c r="S1287" s="17"/>
      <c r="T1287" s="17">
        <v>6.1219779680109297E-2</v>
      </c>
      <c r="U1287" s="17">
        <v>6.4303801733540902E-2</v>
      </c>
      <c r="V1287" s="17">
        <v>7.7248881249240106E-2</v>
      </c>
      <c r="W1287" s="17">
        <v>9.38679220484199E-2</v>
      </c>
      <c r="X1287" s="17"/>
      <c r="Y1287" s="17">
        <v>0.10630360518224601</v>
      </c>
      <c r="Z1287" s="17">
        <v>0.116915881246186</v>
      </c>
      <c r="AA1287" s="17">
        <v>2.2953282091883999E-2</v>
      </c>
      <c r="AB1287" s="17">
        <v>2.8445939494792499E-2</v>
      </c>
      <c r="AC1287" s="17">
        <v>7.5664866901053396E-2</v>
      </c>
      <c r="AD1287" s="17">
        <v>3.5468211852815998E-2</v>
      </c>
      <c r="AE1287" s="17"/>
      <c r="AF1287" s="17" t="s">
        <v>63</v>
      </c>
      <c r="AG1287" s="17"/>
      <c r="AH1287" s="17">
        <v>7.3981880118770299E-2</v>
      </c>
      <c r="AI1287" s="17"/>
      <c r="AJ1287" s="17">
        <v>6.8790622699288206E-2</v>
      </c>
      <c r="AK1287" s="17">
        <v>7.9822972107701895E-2</v>
      </c>
      <c r="AL1287" s="17">
        <v>8.31774748395607E-2</v>
      </c>
      <c r="AM1287" s="17">
        <v>5.8231100708369399E-2</v>
      </c>
      <c r="AN1287" s="17">
        <v>2.46148467992078E-2</v>
      </c>
      <c r="AO1287" s="17">
        <v>0.162303573298058</v>
      </c>
      <c r="AP1287" s="17">
        <v>8.4505959978809206E-2</v>
      </c>
      <c r="AQ1287" s="17">
        <v>0</v>
      </c>
    </row>
    <row r="1288" spans="2:43" x14ac:dyDescent="0.35">
      <c r="B1288" t="s">
        <v>137</v>
      </c>
      <c r="C1288" s="17">
        <v>0.216156603800674</v>
      </c>
      <c r="D1288" s="17">
        <v>0.23437742101164299</v>
      </c>
      <c r="E1288" s="17">
        <v>0.19740071596860601</v>
      </c>
      <c r="F1288" s="17"/>
      <c r="G1288" s="17">
        <v>0.285320964098142</v>
      </c>
      <c r="H1288" s="17">
        <v>0.283606986787097</v>
      </c>
      <c r="I1288" s="17">
        <v>0.25608706421671401</v>
      </c>
      <c r="J1288" s="17">
        <v>0.20107271378043901</v>
      </c>
      <c r="K1288" s="17">
        <v>0.17404389253779601</v>
      </c>
      <c r="L1288" s="17">
        <v>0.15155917543832301</v>
      </c>
      <c r="M1288" s="17"/>
      <c r="N1288" s="17">
        <v>0.23887355022090601</v>
      </c>
      <c r="O1288" s="17">
        <v>0.23991407776708601</v>
      </c>
      <c r="P1288" s="17">
        <v>0.17997121773432301</v>
      </c>
      <c r="Q1288" s="17">
        <v>0.20148615780806201</v>
      </c>
      <c r="R1288" s="17">
        <v>0.21628005755483001</v>
      </c>
      <c r="S1288" s="17"/>
      <c r="T1288" s="17">
        <v>0.18534773103605201</v>
      </c>
      <c r="U1288" s="17">
        <v>0.23727024244414899</v>
      </c>
      <c r="V1288" s="17">
        <v>0.22764644793262001</v>
      </c>
      <c r="W1288" s="17">
        <v>0.229725088520739</v>
      </c>
      <c r="X1288" s="17"/>
      <c r="Y1288" s="17">
        <v>0.25808356257068599</v>
      </c>
      <c r="Z1288" s="17">
        <v>0.20603659790856299</v>
      </c>
      <c r="AA1288" s="17">
        <v>0.14005177986527301</v>
      </c>
      <c r="AB1288" s="17">
        <v>0.25661616488473898</v>
      </c>
      <c r="AC1288" s="17">
        <v>0.23394210212229599</v>
      </c>
      <c r="AD1288" s="17">
        <v>0.146748525797711</v>
      </c>
      <c r="AE1288" s="17"/>
      <c r="AF1288" s="17" t="s">
        <v>63</v>
      </c>
      <c r="AG1288" s="17"/>
      <c r="AH1288" s="17">
        <v>0.220955814834772</v>
      </c>
      <c r="AI1288" s="17"/>
      <c r="AJ1288" s="17">
        <v>0.21399285906099499</v>
      </c>
      <c r="AK1288" s="17">
        <v>0.175913128788691</v>
      </c>
      <c r="AL1288" s="17">
        <v>0.28090571218898103</v>
      </c>
      <c r="AM1288" s="17">
        <v>0.21569839129986901</v>
      </c>
      <c r="AN1288" s="17">
        <v>0.260503159903966</v>
      </c>
      <c r="AO1288" s="17">
        <v>0.266177419325965</v>
      </c>
      <c r="AP1288" s="17">
        <v>0.18682884922340401</v>
      </c>
      <c r="AQ1288" s="17">
        <v>0.13211674039882501</v>
      </c>
    </row>
    <row r="1289" spans="2:43" x14ac:dyDescent="0.35">
      <c r="B1289" t="s">
        <v>138</v>
      </c>
      <c r="C1289" s="17">
        <v>0.13847526309194999</v>
      </c>
      <c r="D1289" s="17">
        <v>0.13534819812131199</v>
      </c>
      <c r="E1289" s="17">
        <v>0.14224360768345901</v>
      </c>
      <c r="F1289" s="17"/>
      <c r="G1289" s="17">
        <v>0.17444966014081101</v>
      </c>
      <c r="H1289" s="17">
        <v>0.15108992522499101</v>
      </c>
      <c r="I1289" s="17">
        <v>0.113955239877468</v>
      </c>
      <c r="J1289" s="17">
        <v>0.15136881821186399</v>
      </c>
      <c r="K1289" s="17">
        <v>0.139146341981843</v>
      </c>
      <c r="L1289" s="17">
        <v>0.122456510112453</v>
      </c>
      <c r="M1289" s="17"/>
      <c r="N1289" s="17">
        <v>8.8220202829876498E-2</v>
      </c>
      <c r="O1289" s="17">
        <v>0.143529673959848</v>
      </c>
      <c r="P1289" s="17">
        <v>0.15462966496283501</v>
      </c>
      <c r="Q1289" s="17">
        <v>0.129637873651019</v>
      </c>
      <c r="R1289" s="17">
        <v>0.14474576868654301</v>
      </c>
      <c r="S1289" s="17"/>
      <c r="T1289" s="17">
        <v>0.120045067462921</v>
      </c>
      <c r="U1289" s="17">
        <v>0.15521215231055299</v>
      </c>
      <c r="V1289" s="17">
        <v>0.15704446818925499</v>
      </c>
      <c r="W1289" s="17">
        <v>0.120583603717605</v>
      </c>
      <c r="X1289" s="17"/>
      <c r="Y1289" s="17">
        <v>0.15177436619505899</v>
      </c>
      <c r="Z1289" s="17">
        <v>0.13566171334086599</v>
      </c>
      <c r="AA1289" s="17">
        <v>0.120122285310166</v>
      </c>
      <c r="AB1289" s="17">
        <v>0.131915866999023</v>
      </c>
      <c r="AC1289" s="17">
        <v>0.17280819569544201</v>
      </c>
      <c r="AD1289" s="17">
        <v>0</v>
      </c>
      <c r="AE1289" s="17"/>
      <c r="AF1289" s="17" t="s">
        <v>63</v>
      </c>
      <c r="AG1289" s="17"/>
      <c r="AH1289" s="17">
        <v>0.141275806672575</v>
      </c>
      <c r="AI1289" s="17"/>
      <c r="AJ1289" s="17">
        <v>0.15237194439399601</v>
      </c>
      <c r="AK1289" s="17">
        <v>0.13465052634755301</v>
      </c>
      <c r="AL1289" s="17">
        <v>0.102111114406544</v>
      </c>
      <c r="AM1289" s="17">
        <v>0.18458364880758399</v>
      </c>
      <c r="AN1289" s="17">
        <v>4.4869032251797003E-2</v>
      </c>
      <c r="AO1289" s="17">
        <v>0.13923361067739101</v>
      </c>
      <c r="AP1289" s="17">
        <v>0.119482134539108</v>
      </c>
      <c r="AQ1289" s="17">
        <v>0.14267285145237499</v>
      </c>
    </row>
    <row r="1290" spans="2:43" x14ac:dyDescent="0.35">
      <c r="B1290" t="s">
        <v>139</v>
      </c>
      <c r="C1290" s="17">
        <v>6.2387538069772402E-2</v>
      </c>
      <c r="D1290" s="17">
        <v>5.2467327528705303E-2</v>
      </c>
      <c r="E1290" s="17">
        <v>7.2613638316777002E-2</v>
      </c>
      <c r="F1290" s="17"/>
      <c r="G1290" s="17">
        <v>8.0108294082300704E-2</v>
      </c>
      <c r="H1290" s="17">
        <v>2.3331617399107E-2</v>
      </c>
      <c r="I1290" s="17">
        <v>7.4191102676054096E-2</v>
      </c>
      <c r="J1290" s="17">
        <v>9.7692419635747499E-2</v>
      </c>
      <c r="K1290" s="17">
        <v>8.9642843265467606E-2</v>
      </c>
      <c r="L1290" s="17">
        <v>3.7448277192669799E-2</v>
      </c>
      <c r="M1290" s="17"/>
      <c r="N1290" s="17">
        <v>0</v>
      </c>
      <c r="O1290" s="17">
        <v>5.8027511164589297E-2</v>
      </c>
      <c r="P1290" s="17">
        <v>9.7705011778016604E-2</v>
      </c>
      <c r="Q1290" s="17">
        <v>8.0895138593009702E-2</v>
      </c>
      <c r="R1290" s="17">
        <v>2.2060662455802401E-2</v>
      </c>
      <c r="S1290" s="17"/>
      <c r="T1290" s="17">
        <v>6.2644328645057701E-2</v>
      </c>
      <c r="U1290" s="17">
        <v>6.2515184775932903E-2</v>
      </c>
      <c r="V1290" s="17">
        <v>7.9214765046577804E-2</v>
      </c>
      <c r="W1290" s="17">
        <v>5.22485668337032E-2</v>
      </c>
      <c r="X1290" s="17"/>
      <c r="Y1290" s="17">
        <v>7.6621113153836198E-2</v>
      </c>
      <c r="Z1290" s="17">
        <v>5.0670794509859701E-2</v>
      </c>
      <c r="AA1290" s="17">
        <v>4.6438762661767601E-2</v>
      </c>
      <c r="AB1290" s="17">
        <v>7.0620447336774195E-2</v>
      </c>
      <c r="AC1290" s="17">
        <v>6.7344242333909496E-2</v>
      </c>
      <c r="AD1290" s="17">
        <v>0</v>
      </c>
      <c r="AE1290" s="17"/>
      <c r="AF1290" s="17" t="s">
        <v>63</v>
      </c>
      <c r="AG1290" s="17"/>
      <c r="AH1290" s="17">
        <v>6.4554360650117104E-2</v>
      </c>
      <c r="AI1290" s="17"/>
      <c r="AJ1290" s="17">
        <v>4.4425965769208299E-2</v>
      </c>
      <c r="AK1290" s="17">
        <v>9.4365443937401997E-2</v>
      </c>
      <c r="AL1290" s="17">
        <v>6.4092632480225301E-2</v>
      </c>
      <c r="AM1290" s="17">
        <v>7.6772089298202603E-2</v>
      </c>
      <c r="AN1290" s="17">
        <v>4.1747327135885103E-2</v>
      </c>
      <c r="AO1290" s="17">
        <v>2.3160573969511499E-2</v>
      </c>
      <c r="AP1290" s="17">
        <v>6.4192011294966198E-2</v>
      </c>
      <c r="AQ1290" s="17">
        <v>4.0198865573495897E-2</v>
      </c>
    </row>
    <row r="1291" spans="2:43" x14ac:dyDescent="0.35">
      <c r="B1291" t="s">
        <v>60</v>
      </c>
      <c r="C1291" s="17">
        <v>0.47196829309480998</v>
      </c>
      <c r="D1291" s="17">
        <v>0.42900848518422402</v>
      </c>
      <c r="E1291" s="17">
        <v>0.51563022772636102</v>
      </c>
      <c r="F1291" s="17"/>
      <c r="G1291" s="17">
        <v>0.28281614189946502</v>
      </c>
      <c r="H1291" s="17">
        <v>0.35614790462396501</v>
      </c>
      <c r="I1291" s="17">
        <v>0.37959641084288298</v>
      </c>
      <c r="J1291" s="17">
        <v>0.46503103748892699</v>
      </c>
      <c r="K1291" s="17">
        <v>0.53099063498170096</v>
      </c>
      <c r="L1291" s="17">
        <v>0.65319506360816504</v>
      </c>
      <c r="M1291" s="17"/>
      <c r="N1291" s="17">
        <v>0.54744226046867706</v>
      </c>
      <c r="O1291" s="17">
        <v>0.45904327698761799</v>
      </c>
      <c r="P1291" s="17">
        <v>0.46427344627644901</v>
      </c>
      <c r="Q1291" s="17">
        <v>0.48240494230373498</v>
      </c>
      <c r="R1291" s="17">
        <v>0.46484636269131402</v>
      </c>
      <c r="S1291" s="17"/>
      <c r="T1291" s="17">
        <v>0.49963425291376301</v>
      </c>
      <c r="U1291" s="17">
        <v>0.45549940249561</v>
      </c>
      <c r="V1291" s="17">
        <v>0.44816854852799898</v>
      </c>
      <c r="W1291" s="17">
        <v>0.45086615167833999</v>
      </c>
      <c r="X1291" s="17"/>
      <c r="Y1291" s="17">
        <v>0.36045942029056999</v>
      </c>
      <c r="Z1291" s="17">
        <v>0.46732234326699701</v>
      </c>
      <c r="AA1291" s="17">
        <v>0.64622974016616297</v>
      </c>
      <c r="AB1291" s="17">
        <v>0.51240158128467095</v>
      </c>
      <c r="AC1291" s="17">
        <v>0.38156517676025498</v>
      </c>
      <c r="AD1291" s="17">
        <v>0.81778326234947296</v>
      </c>
      <c r="AE1291" s="17"/>
      <c r="AF1291" s="17" t="s">
        <v>63</v>
      </c>
      <c r="AG1291" s="17"/>
      <c r="AH1291" s="17">
        <v>0.46601503035633202</v>
      </c>
      <c r="AI1291" s="17"/>
      <c r="AJ1291" s="17">
        <v>0.47282481153824002</v>
      </c>
      <c r="AK1291" s="17">
        <v>0.47308500020342698</v>
      </c>
      <c r="AL1291" s="17">
        <v>0.45174996932094202</v>
      </c>
      <c r="AM1291" s="17">
        <v>0.45339624981144799</v>
      </c>
      <c r="AN1291" s="17">
        <v>0.54402860914781503</v>
      </c>
      <c r="AO1291" s="17">
        <v>0.40912482272907502</v>
      </c>
      <c r="AP1291" s="17">
        <v>0.46553037938786102</v>
      </c>
      <c r="AQ1291" s="17">
        <v>0.644812677001808</v>
      </c>
    </row>
    <row r="1292" spans="2:43" x14ac:dyDescent="0.3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row>
    <row r="1293" spans="2:43" x14ac:dyDescent="0.35">
      <c r="B1293" s="6" t="s">
        <v>519</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row>
    <row r="1294" spans="2:43" x14ac:dyDescent="0.35">
      <c r="B1294" s="24" t="s">
        <v>65</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row>
    <row r="1295" spans="2:43" x14ac:dyDescent="0.35">
      <c r="B1295" t="s">
        <v>135</v>
      </c>
      <c r="C1295" s="17">
        <v>1.1983564822417799E-2</v>
      </c>
      <c r="D1295" s="17">
        <v>2.2144939973826001E-2</v>
      </c>
      <c r="E1295" s="17">
        <v>1.85688295088862E-3</v>
      </c>
      <c r="F1295" s="17"/>
      <c r="G1295" s="17">
        <v>2.9711587922944802E-2</v>
      </c>
      <c r="H1295" s="17">
        <v>2.9170859197267501E-2</v>
      </c>
      <c r="I1295" s="17">
        <v>6.1069189131168697E-3</v>
      </c>
      <c r="J1295" s="17">
        <v>1.21857701696304E-2</v>
      </c>
      <c r="K1295" s="17">
        <v>0</v>
      </c>
      <c r="L1295" s="17">
        <v>3.60573449576772E-3</v>
      </c>
      <c r="M1295" s="17"/>
      <c r="N1295" s="17">
        <v>3.10969222394668E-2</v>
      </c>
      <c r="O1295" s="17">
        <v>6.00912057097214E-3</v>
      </c>
      <c r="P1295" s="17">
        <v>0</v>
      </c>
      <c r="Q1295" s="17">
        <v>4.55649658373337E-3</v>
      </c>
      <c r="R1295" s="17">
        <v>4.6008871516078E-2</v>
      </c>
      <c r="S1295" s="17"/>
      <c r="T1295" s="17">
        <v>2.2852331465042799E-2</v>
      </c>
      <c r="U1295" s="17">
        <v>8.3346545509320694E-3</v>
      </c>
      <c r="V1295" s="17">
        <v>0</v>
      </c>
      <c r="W1295" s="17">
        <v>2.6240194386547799E-2</v>
      </c>
      <c r="X1295" s="17"/>
      <c r="Y1295" s="17">
        <v>2.1582486727221899E-2</v>
      </c>
      <c r="Z1295" s="17">
        <v>0</v>
      </c>
      <c r="AA1295" s="17">
        <v>3.3494653807055498E-3</v>
      </c>
      <c r="AB1295" s="17">
        <v>0</v>
      </c>
      <c r="AC1295" s="17">
        <v>1.5917422382138099E-2</v>
      </c>
      <c r="AD1295" s="17">
        <v>0</v>
      </c>
      <c r="AE1295" s="17"/>
      <c r="AF1295" s="17" t="s">
        <v>63</v>
      </c>
      <c r="AG1295" s="17"/>
      <c r="AH1295" s="17">
        <v>9.9724084274713399E-3</v>
      </c>
      <c r="AI1295" s="17"/>
      <c r="AJ1295" s="17">
        <v>2.6968267624705802E-2</v>
      </c>
      <c r="AK1295" s="17">
        <v>6.1329436074642699E-3</v>
      </c>
      <c r="AL1295" s="17">
        <v>6.6448936423163501E-3</v>
      </c>
      <c r="AM1295" s="17">
        <v>0</v>
      </c>
      <c r="AN1295" s="17">
        <v>3.9342100216246401E-2</v>
      </c>
      <c r="AO1295" s="17">
        <v>0</v>
      </c>
      <c r="AP1295" s="17">
        <v>2.5707490231759899E-2</v>
      </c>
      <c r="AQ1295" s="17">
        <v>0</v>
      </c>
    </row>
    <row r="1296" spans="2:43" x14ac:dyDescent="0.35">
      <c r="B1296" t="s">
        <v>136</v>
      </c>
      <c r="C1296" s="17">
        <v>5.9182127749275198E-2</v>
      </c>
      <c r="D1296" s="17">
        <v>8.4162926823424106E-2</v>
      </c>
      <c r="E1296" s="17">
        <v>3.2874947122928003E-2</v>
      </c>
      <c r="F1296" s="17"/>
      <c r="G1296" s="17">
        <v>0.14573226676901899</v>
      </c>
      <c r="H1296" s="17">
        <v>0.10336081343264</v>
      </c>
      <c r="I1296" s="17">
        <v>8.0635599175718095E-2</v>
      </c>
      <c r="J1296" s="17">
        <v>2.2363239929698499E-2</v>
      </c>
      <c r="K1296" s="17">
        <v>4.3812258408443903E-2</v>
      </c>
      <c r="L1296" s="17">
        <v>1.3374498800193599E-2</v>
      </c>
      <c r="M1296" s="17"/>
      <c r="N1296" s="17">
        <v>1.73131350925292E-2</v>
      </c>
      <c r="O1296" s="17">
        <v>6.1925418846831899E-2</v>
      </c>
      <c r="P1296" s="17">
        <v>6.4680167043089903E-2</v>
      </c>
      <c r="Q1296" s="17">
        <v>5.3349792628833298E-2</v>
      </c>
      <c r="R1296" s="17">
        <v>7.0995366468077706E-2</v>
      </c>
      <c r="S1296" s="17"/>
      <c r="T1296" s="17">
        <v>5.3720072791602597E-2</v>
      </c>
      <c r="U1296" s="17">
        <v>4.3602590761091499E-2</v>
      </c>
      <c r="V1296" s="17">
        <v>6.7666860518060104E-2</v>
      </c>
      <c r="W1296" s="17">
        <v>8.1394343072265493E-2</v>
      </c>
      <c r="X1296" s="17"/>
      <c r="Y1296" s="17">
        <v>7.9812940141284996E-2</v>
      </c>
      <c r="Z1296" s="17">
        <v>7.1139868489034599E-2</v>
      </c>
      <c r="AA1296" s="17">
        <v>1.2131835589893201E-2</v>
      </c>
      <c r="AB1296" s="17">
        <v>5.4807821441999097E-2</v>
      </c>
      <c r="AC1296" s="17">
        <v>0.11432662063914301</v>
      </c>
      <c r="AD1296" s="17">
        <v>0</v>
      </c>
      <c r="AE1296" s="17"/>
      <c r="AF1296" s="17" t="s">
        <v>63</v>
      </c>
      <c r="AG1296" s="17"/>
      <c r="AH1296" s="17">
        <v>6.13394489414281E-2</v>
      </c>
      <c r="AI1296" s="17"/>
      <c r="AJ1296" s="17">
        <v>7.7692560468556202E-2</v>
      </c>
      <c r="AK1296" s="17">
        <v>2.9148842970319E-2</v>
      </c>
      <c r="AL1296" s="17">
        <v>6.3560081735272306E-2</v>
      </c>
      <c r="AM1296" s="17">
        <v>9.0830750097711604E-2</v>
      </c>
      <c r="AN1296" s="17">
        <v>2.46148467992078E-2</v>
      </c>
      <c r="AO1296" s="17">
        <v>7.3097666440625805E-2</v>
      </c>
      <c r="AP1296" s="17">
        <v>4.6671088585342399E-2</v>
      </c>
      <c r="AQ1296" s="17">
        <v>0</v>
      </c>
    </row>
    <row r="1297" spans="2:43" x14ac:dyDescent="0.35">
      <c r="B1297" t="s">
        <v>137</v>
      </c>
      <c r="C1297" s="17">
        <v>0.22144170943379499</v>
      </c>
      <c r="D1297" s="17">
        <v>0.220357954668572</v>
      </c>
      <c r="E1297" s="17">
        <v>0.221995176687764</v>
      </c>
      <c r="F1297" s="17"/>
      <c r="G1297" s="17">
        <v>0.190872597170576</v>
      </c>
      <c r="H1297" s="17">
        <v>0.29900778121014199</v>
      </c>
      <c r="I1297" s="17">
        <v>0.28075103555317998</v>
      </c>
      <c r="J1297" s="17">
        <v>0.207383730457712</v>
      </c>
      <c r="K1297" s="17">
        <v>0.182053357121362</v>
      </c>
      <c r="L1297" s="17">
        <v>0.174673464152555</v>
      </c>
      <c r="M1297" s="17"/>
      <c r="N1297" s="17">
        <v>0.28962258534567498</v>
      </c>
      <c r="O1297" s="17">
        <v>0.25286923448596599</v>
      </c>
      <c r="P1297" s="17">
        <v>0.16533434853883999</v>
      </c>
      <c r="Q1297" s="17">
        <v>0.206820110748304</v>
      </c>
      <c r="R1297" s="17">
        <v>0.20873107557666501</v>
      </c>
      <c r="S1297" s="17"/>
      <c r="T1297" s="17">
        <v>0.21596910671189301</v>
      </c>
      <c r="U1297" s="17">
        <v>0.24499401360230999</v>
      </c>
      <c r="V1297" s="17">
        <v>0.23806341633618999</v>
      </c>
      <c r="W1297" s="17">
        <v>0.183739346257763</v>
      </c>
      <c r="X1297" s="17"/>
      <c r="Y1297" s="17">
        <v>0.237368997425248</v>
      </c>
      <c r="Z1297" s="17">
        <v>0.27054975971593198</v>
      </c>
      <c r="AA1297" s="17">
        <v>0.16019048100574601</v>
      </c>
      <c r="AB1297" s="17">
        <v>0.29835485217557101</v>
      </c>
      <c r="AC1297" s="17">
        <v>0.177180364772241</v>
      </c>
      <c r="AD1297" s="17">
        <v>0.294355752003648</v>
      </c>
      <c r="AE1297" s="17"/>
      <c r="AF1297" s="17" t="s">
        <v>63</v>
      </c>
      <c r="AG1297" s="17"/>
      <c r="AH1297" s="17">
        <v>0.22472930985261599</v>
      </c>
      <c r="AI1297" s="17"/>
      <c r="AJ1297" s="17">
        <v>0.185592243502501</v>
      </c>
      <c r="AK1297" s="17">
        <v>0.22725362176222499</v>
      </c>
      <c r="AL1297" s="17">
        <v>0.27698055577792102</v>
      </c>
      <c r="AM1297" s="17">
        <v>0.20874803992955501</v>
      </c>
      <c r="AN1297" s="17">
        <v>0.31096395294306001</v>
      </c>
      <c r="AO1297" s="17">
        <v>0.25093057576449801</v>
      </c>
      <c r="AP1297" s="17">
        <v>0.19189618156487101</v>
      </c>
      <c r="AQ1297" s="17">
        <v>0.17620201526099899</v>
      </c>
    </row>
    <row r="1298" spans="2:43" x14ac:dyDescent="0.35">
      <c r="B1298" t="s">
        <v>138</v>
      </c>
      <c r="C1298" s="17">
        <v>0.18789020024952199</v>
      </c>
      <c r="D1298" s="17">
        <v>0.18763693122700001</v>
      </c>
      <c r="E1298" s="17">
        <v>0.18900563377712501</v>
      </c>
      <c r="F1298" s="17"/>
      <c r="G1298" s="17">
        <v>0.27329669948267099</v>
      </c>
      <c r="H1298" s="17">
        <v>0.18200629612811001</v>
      </c>
      <c r="I1298" s="17">
        <v>0.207481977110716</v>
      </c>
      <c r="J1298" s="17">
        <v>0.22524009035745601</v>
      </c>
      <c r="K1298" s="17">
        <v>0.17687321088168301</v>
      </c>
      <c r="L1298" s="17">
        <v>0.129568546112757</v>
      </c>
      <c r="M1298" s="17"/>
      <c r="N1298" s="17">
        <v>6.2510564780167102E-2</v>
      </c>
      <c r="O1298" s="17">
        <v>0.18353753035404</v>
      </c>
      <c r="P1298" s="17">
        <v>0.19490233490880499</v>
      </c>
      <c r="Q1298" s="17">
        <v>0.210768946706334</v>
      </c>
      <c r="R1298" s="17">
        <v>0.179059627208047</v>
      </c>
      <c r="S1298" s="17"/>
      <c r="T1298" s="17">
        <v>0.176772950597233</v>
      </c>
      <c r="U1298" s="17">
        <v>0.18814265586205001</v>
      </c>
      <c r="V1298" s="17">
        <v>0.20485438503648201</v>
      </c>
      <c r="W1298" s="17">
        <v>0.17688960767323</v>
      </c>
      <c r="X1298" s="17"/>
      <c r="Y1298" s="17">
        <v>0.21268701654069</v>
      </c>
      <c r="Z1298" s="17">
        <v>0.14805665388448999</v>
      </c>
      <c r="AA1298" s="17">
        <v>0.145089411431335</v>
      </c>
      <c r="AB1298" s="17">
        <v>0.175022060849162</v>
      </c>
      <c r="AC1298" s="17">
        <v>0.28078506670029002</v>
      </c>
      <c r="AD1298" s="17">
        <v>0.14823008173052701</v>
      </c>
      <c r="AE1298" s="17"/>
      <c r="AF1298" s="17" t="s">
        <v>63</v>
      </c>
      <c r="AG1298" s="17"/>
      <c r="AH1298" s="17">
        <v>0.19105078360046701</v>
      </c>
      <c r="AI1298" s="17"/>
      <c r="AJ1298" s="17">
        <v>0.16305348261906499</v>
      </c>
      <c r="AK1298" s="17">
        <v>0.21703235930977799</v>
      </c>
      <c r="AL1298" s="17">
        <v>0.16961728961019101</v>
      </c>
      <c r="AM1298" s="17">
        <v>0.23509668234731701</v>
      </c>
      <c r="AN1298" s="17">
        <v>9.4329335523903102E-2</v>
      </c>
      <c r="AO1298" s="17">
        <v>0.20413557261887</v>
      </c>
      <c r="AP1298" s="17">
        <v>0.17856072204423501</v>
      </c>
      <c r="AQ1298" s="17">
        <v>0.13878644216369701</v>
      </c>
    </row>
    <row r="1299" spans="2:43" x14ac:dyDescent="0.35">
      <c r="B1299" t="s">
        <v>139</v>
      </c>
      <c r="C1299" s="17">
        <v>7.3319123969425998E-2</v>
      </c>
      <c r="D1299" s="17">
        <v>8.3012240522155195E-2</v>
      </c>
      <c r="E1299" s="17">
        <v>6.3942917702820498E-2</v>
      </c>
      <c r="F1299" s="17"/>
      <c r="G1299" s="17">
        <v>0.11460132425474701</v>
      </c>
      <c r="H1299" s="17">
        <v>8.3691693020430294E-2</v>
      </c>
      <c r="I1299" s="17">
        <v>7.0833663018694898E-2</v>
      </c>
      <c r="J1299" s="17">
        <v>7.1423272484784806E-2</v>
      </c>
      <c r="K1299" s="17">
        <v>8.2558221955871897E-2</v>
      </c>
      <c r="L1299" s="17">
        <v>4.74215359907742E-2</v>
      </c>
      <c r="M1299" s="17"/>
      <c r="N1299" s="17">
        <v>7.4746040352580395E-2</v>
      </c>
      <c r="O1299" s="17">
        <v>6.2943594909682002E-2</v>
      </c>
      <c r="P1299" s="17">
        <v>6.4771290732382705E-2</v>
      </c>
      <c r="Q1299" s="17">
        <v>9.1021091152778399E-2</v>
      </c>
      <c r="R1299" s="17">
        <v>6.8935708572534699E-2</v>
      </c>
      <c r="S1299" s="17"/>
      <c r="T1299" s="17">
        <v>7.24560444325653E-2</v>
      </c>
      <c r="U1299" s="17">
        <v>6.3739014264091495E-2</v>
      </c>
      <c r="V1299" s="17">
        <v>7.8900757371956703E-2</v>
      </c>
      <c r="W1299" s="17">
        <v>7.62367999458088E-2</v>
      </c>
      <c r="X1299" s="17"/>
      <c r="Y1299" s="17">
        <v>9.1028262216751102E-2</v>
      </c>
      <c r="Z1299" s="17">
        <v>5.2765906714227997E-2</v>
      </c>
      <c r="AA1299" s="17">
        <v>5.4131529845286297E-2</v>
      </c>
      <c r="AB1299" s="17">
        <v>6.4457150600215493E-2</v>
      </c>
      <c r="AC1299" s="17">
        <v>9.8342494788525595E-2</v>
      </c>
      <c r="AD1299" s="17">
        <v>0</v>
      </c>
      <c r="AE1299" s="17"/>
      <c r="AF1299" s="17" t="s">
        <v>63</v>
      </c>
      <c r="AG1299" s="17"/>
      <c r="AH1299" s="17">
        <v>7.4717431088570901E-2</v>
      </c>
      <c r="AI1299" s="17"/>
      <c r="AJ1299" s="17">
        <v>9.5447740881131199E-2</v>
      </c>
      <c r="AK1299" s="17">
        <v>6.3465624789162095E-2</v>
      </c>
      <c r="AL1299" s="17">
        <v>6.0357199269880001E-2</v>
      </c>
      <c r="AM1299" s="17">
        <v>6.1563806415345E-2</v>
      </c>
      <c r="AN1299" s="17">
        <v>4.6175018985152597E-2</v>
      </c>
      <c r="AO1299" s="17">
        <v>6.1224343777019297E-2</v>
      </c>
      <c r="AP1299" s="17">
        <v>0.116004470500495</v>
      </c>
      <c r="AQ1299" s="17">
        <v>5.7624346418151097E-2</v>
      </c>
    </row>
    <row r="1300" spans="2:43" x14ac:dyDescent="0.35">
      <c r="B1300" t="s">
        <v>60</v>
      </c>
      <c r="C1300" s="17">
        <v>0.44618327377556399</v>
      </c>
      <c r="D1300" s="17">
        <v>0.402685006785023</v>
      </c>
      <c r="E1300" s="17">
        <v>0.49032444175847401</v>
      </c>
      <c r="F1300" s="17"/>
      <c r="G1300" s="17">
        <v>0.245785524400043</v>
      </c>
      <c r="H1300" s="17">
        <v>0.30276255701141103</v>
      </c>
      <c r="I1300" s="17">
        <v>0.35419080622857502</v>
      </c>
      <c r="J1300" s="17">
        <v>0.46140389660071801</v>
      </c>
      <c r="K1300" s="17">
        <v>0.51470295163264002</v>
      </c>
      <c r="L1300" s="17">
        <v>0.63135622044795203</v>
      </c>
      <c r="M1300" s="17"/>
      <c r="N1300" s="17">
        <v>0.52471075218958196</v>
      </c>
      <c r="O1300" s="17">
        <v>0.43271510083250903</v>
      </c>
      <c r="P1300" s="17">
        <v>0.51031185877688201</v>
      </c>
      <c r="Q1300" s="17">
        <v>0.43348356218001699</v>
      </c>
      <c r="R1300" s="17">
        <v>0.426269350658598</v>
      </c>
      <c r="S1300" s="17"/>
      <c r="T1300" s="17">
        <v>0.45822949400166402</v>
      </c>
      <c r="U1300" s="17">
        <v>0.45118707095952498</v>
      </c>
      <c r="V1300" s="17">
        <v>0.41051458073731101</v>
      </c>
      <c r="W1300" s="17">
        <v>0.45549970866438499</v>
      </c>
      <c r="X1300" s="17"/>
      <c r="Y1300" s="17">
        <v>0.35752029694880499</v>
      </c>
      <c r="Z1300" s="17">
        <v>0.45748781119631499</v>
      </c>
      <c r="AA1300" s="17">
        <v>0.62510727674703404</v>
      </c>
      <c r="AB1300" s="17">
        <v>0.40735811493305202</v>
      </c>
      <c r="AC1300" s="17">
        <v>0.31344803071766297</v>
      </c>
      <c r="AD1300" s="17">
        <v>0.55741416626582496</v>
      </c>
      <c r="AE1300" s="17"/>
      <c r="AF1300" s="17" t="s">
        <v>63</v>
      </c>
      <c r="AG1300" s="17"/>
      <c r="AH1300" s="17">
        <v>0.43819061808944698</v>
      </c>
      <c r="AI1300" s="17"/>
      <c r="AJ1300" s="17">
        <v>0.45124570490403998</v>
      </c>
      <c r="AK1300" s="17">
        <v>0.45696660756105101</v>
      </c>
      <c r="AL1300" s="17">
        <v>0.42283997996441902</v>
      </c>
      <c r="AM1300" s="17">
        <v>0.40376072121007101</v>
      </c>
      <c r="AN1300" s="17">
        <v>0.48457474553243002</v>
      </c>
      <c r="AO1300" s="17">
        <v>0.41061184139898699</v>
      </c>
      <c r="AP1300" s="17">
        <v>0.44116004707329698</v>
      </c>
      <c r="AQ1300" s="17">
        <v>0.62738719615715299</v>
      </c>
    </row>
    <row r="1301" spans="2:43" x14ac:dyDescent="0.3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row>
    <row r="1302" spans="2:43" x14ac:dyDescent="0.35">
      <c r="B1302" s="6" t="s">
        <v>530</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row>
    <row r="1303" spans="2:43" x14ac:dyDescent="0.35">
      <c r="B1303" s="24" t="s">
        <v>65</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row>
    <row r="1304" spans="2:43" x14ac:dyDescent="0.35">
      <c r="B1304" t="s">
        <v>522</v>
      </c>
      <c r="C1304" s="17">
        <v>0.123513070953884</v>
      </c>
      <c r="D1304" s="17">
        <v>0.12765294609569999</v>
      </c>
      <c r="E1304" s="17">
        <v>0.119931368047607</v>
      </c>
      <c r="F1304" s="17"/>
      <c r="G1304" s="17">
        <v>0.17382813527744301</v>
      </c>
      <c r="H1304" s="17">
        <v>0.17039246494806601</v>
      </c>
      <c r="I1304" s="17">
        <v>0.121665920897341</v>
      </c>
      <c r="J1304" s="17">
        <v>0.12178424842029301</v>
      </c>
      <c r="K1304" s="17">
        <v>9.5907001593723604E-2</v>
      </c>
      <c r="L1304" s="17">
        <v>8.9625558326638793E-2</v>
      </c>
      <c r="M1304" s="17"/>
      <c r="N1304" s="17">
        <v>0.16953703255640101</v>
      </c>
      <c r="O1304" s="17">
        <v>0.114676660802873</v>
      </c>
      <c r="P1304" s="17">
        <v>0.173159093572852</v>
      </c>
      <c r="Q1304" s="17">
        <v>9.2097042588441799E-2</v>
      </c>
      <c r="R1304" s="17">
        <v>0.155136761773712</v>
      </c>
      <c r="S1304" s="17"/>
      <c r="T1304" s="17">
        <v>0.15277861149986699</v>
      </c>
      <c r="U1304" s="17">
        <v>0.13330845134578601</v>
      </c>
      <c r="V1304" s="17">
        <v>9.8673390735422098E-2</v>
      </c>
      <c r="W1304" s="17">
        <v>0.12197070505259899</v>
      </c>
      <c r="X1304" s="17"/>
      <c r="Y1304" s="17">
        <v>0.13751186910267199</v>
      </c>
      <c r="Z1304" s="17">
        <v>0.13186984159276499</v>
      </c>
      <c r="AA1304" s="17">
        <v>9.0759857035845798E-2</v>
      </c>
      <c r="AB1304" s="17">
        <v>0.19948769205912001</v>
      </c>
      <c r="AC1304" s="17">
        <v>0.132821968644533</v>
      </c>
      <c r="AD1304" s="17">
        <v>0</v>
      </c>
      <c r="AE1304" s="17"/>
      <c r="AF1304" s="17" t="s">
        <v>63</v>
      </c>
      <c r="AG1304" s="17"/>
      <c r="AH1304" s="17">
        <v>0.12635502019209199</v>
      </c>
      <c r="AI1304" s="17"/>
      <c r="AJ1304" s="17">
        <v>0.15429155723475099</v>
      </c>
      <c r="AK1304" s="17">
        <v>0.122492334104245</v>
      </c>
      <c r="AL1304" s="17">
        <v>8.7015358314678895E-2</v>
      </c>
      <c r="AM1304" s="17">
        <v>8.8961177103019998E-2</v>
      </c>
      <c r="AN1304" s="17">
        <v>0.26349059145564202</v>
      </c>
      <c r="AO1304" s="17">
        <v>9.5232879131396303E-2</v>
      </c>
      <c r="AP1304" s="17">
        <v>0.13581410858673401</v>
      </c>
      <c r="AQ1304" s="17">
        <v>0.13565437483158699</v>
      </c>
    </row>
    <row r="1305" spans="2:43" x14ac:dyDescent="0.35">
      <c r="B1305" t="s">
        <v>523</v>
      </c>
      <c r="C1305" s="17">
        <v>0.34643552515950798</v>
      </c>
      <c r="D1305" s="17">
        <v>0.357216170817997</v>
      </c>
      <c r="E1305" s="17">
        <v>0.33418412672516201</v>
      </c>
      <c r="F1305" s="17"/>
      <c r="G1305" s="17">
        <v>0.37087472203077598</v>
      </c>
      <c r="H1305" s="17">
        <v>0.34579989085906299</v>
      </c>
      <c r="I1305" s="17">
        <v>0.35006231928440101</v>
      </c>
      <c r="J1305" s="17">
        <v>0.37909608553965501</v>
      </c>
      <c r="K1305" s="17">
        <v>0.30740132518879898</v>
      </c>
      <c r="L1305" s="17">
        <v>0.33724346010652101</v>
      </c>
      <c r="M1305" s="17"/>
      <c r="N1305" s="17">
        <v>0.24146603517382301</v>
      </c>
      <c r="O1305" s="17">
        <v>0.37796923791329701</v>
      </c>
      <c r="P1305" s="17">
        <v>0.31440759351162301</v>
      </c>
      <c r="Q1305" s="17">
        <v>0.36161749209708999</v>
      </c>
      <c r="R1305" s="17">
        <v>0.298121896954191</v>
      </c>
      <c r="S1305" s="17"/>
      <c r="T1305" s="17">
        <v>0.32420225298694799</v>
      </c>
      <c r="U1305" s="17">
        <v>0.348012999928836</v>
      </c>
      <c r="V1305" s="17">
        <v>0.389951917290494</v>
      </c>
      <c r="W1305" s="17">
        <v>0.330836666423654</v>
      </c>
      <c r="X1305" s="17"/>
      <c r="Y1305" s="17">
        <v>0.37198629624026103</v>
      </c>
      <c r="Z1305" s="17">
        <v>0.37074062757049903</v>
      </c>
      <c r="AA1305" s="17">
        <v>0.33295403183578198</v>
      </c>
      <c r="AB1305" s="17">
        <v>0.24830989428395001</v>
      </c>
      <c r="AC1305" s="17">
        <v>0.334881299591481</v>
      </c>
      <c r="AD1305" s="17">
        <v>0.14121968375452201</v>
      </c>
      <c r="AE1305" s="17"/>
      <c r="AF1305" s="17" t="s">
        <v>63</v>
      </c>
      <c r="AG1305" s="17"/>
      <c r="AH1305" s="17">
        <v>0.35301799066768702</v>
      </c>
      <c r="AI1305" s="17"/>
      <c r="AJ1305" s="17">
        <v>0.38370667250471702</v>
      </c>
      <c r="AK1305" s="17">
        <v>0.33069140435246003</v>
      </c>
      <c r="AL1305" s="17">
        <v>0.32925161885993298</v>
      </c>
      <c r="AM1305" s="17">
        <v>0.35739873252212501</v>
      </c>
      <c r="AN1305" s="17">
        <v>0.245855173225419</v>
      </c>
      <c r="AO1305" s="17">
        <v>0.35191535391977502</v>
      </c>
      <c r="AP1305" s="17">
        <v>0.338233617756795</v>
      </c>
      <c r="AQ1305" s="17">
        <v>0.33165475696843399</v>
      </c>
    </row>
    <row r="1306" spans="2:43" x14ac:dyDescent="0.35">
      <c r="B1306" t="s">
        <v>524</v>
      </c>
      <c r="C1306" s="17">
        <v>0.31042889465567097</v>
      </c>
      <c r="D1306" s="17">
        <v>0.31844278845909502</v>
      </c>
      <c r="E1306" s="17">
        <v>0.303822638809711</v>
      </c>
      <c r="F1306" s="17"/>
      <c r="G1306" s="17">
        <v>0.29980806894432499</v>
      </c>
      <c r="H1306" s="17">
        <v>0.290969701831364</v>
      </c>
      <c r="I1306" s="17">
        <v>0.25264291207974499</v>
      </c>
      <c r="J1306" s="17">
        <v>0.28747670429698502</v>
      </c>
      <c r="K1306" s="17">
        <v>0.34143480100754497</v>
      </c>
      <c r="L1306" s="17">
        <v>0.360128582589752</v>
      </c>
      <c r="M1306" s="17"/>
      <c r="N1306" s="17">
        <v>0.304198385336439</v>
      </c>
      <c r="O1306" s="17">
        <v>0.31347368780163798</v>
      </c>
      <c r="P1306" s="17">
        <v>0.27838796974428098</v>
      </c>
      <c r="Q1306" s="17">
        <v>0.337921536643221</v>
      </c>
      <c r="R1306" s="17">
        <v>0.27183859495604801</v>
      </c>
      <c r="S1306" s="17"/>
      <c r="T1306" s="17">
        <v>0.30751856914471398</v>
      </c>
      <c r="U1306" s="17">
        <v>0.31299149516091901</v>
      </c>
      <c r="V1306" s="17">
        <v>0.28574038915032701</v>
      </c>
      <c r="W1306" s="17">
        <v>0.29691825362375701</v>
      </c>
      <c r="X1306" s="17"/>
      <c r="Y1306" s="17">
        <v>0.263849125776906</v>
      </c>
      <c r="Z1306" s="17">
        <v>0.358475150370207</v>
      </c>
      <c r="AA1306" s="17">
        <v>0.35435976453368401</v>
      </c>
      <c r="AB1306" s="17">
        <v>0.36193826979604998</v>
      </c>
      <c r="AC1306" s="17">
        <v>0.32891100593515299</v>
      </c>
      <c r="AD1306" s="17">
        <v>0.31156042502749398</v>
      </c>
      <c r="AE1306" s="17"/>
      <c r="AF1306" s="17" t="s">
        <v>63</v>
      </c>
      <c r="AG1306" s="17"/>
      <c r="AH1306" s="17">
        <v>0.31194489818660398</v>
      </c>
      <c r="AI1306" s="17"/>
      <c r="AJ1306" s="17">
        <v>0.245776678690342</v>
      </c>
      <c r="AK1306" s="17">
        <v>0.32758764296830001</v>
      </c>
      <c r="AL1306" s="17">
        <v>0.34320465140939299</v>
      </c>
      <c r="AM1306" s="17">
        <v>0.35719859848624602</v>
      </c>
      <c r="AN1306" s="17">
        <v>0.266187593502131</v>
      </c>
      <c r="AO1306" s="17">
        <v>0.31066488722531899</v>
      </c>
      <c r="AP1306" s="17">
        <v>0.29462779741566902</v>
      </c>
      <c r="AQ1306" s="17">
        <v>0.34042978719455202</v>
      </c>
    </row>
    <row r="1307" spans="2:43" x14ac:dyDescent="0.35">
      <c r="B1307" t="s">
        <v>525</v>
      </c>
      <c r="C1307" s="17">
        <v>6.95042291201175E-2</v>
      </c>
      <c r="D1307" s="17">
        <v>6.1403518438663797E-2</v>
      </c>
      <c r="E1307" s="17">
        <v>7.6391863722500994E-2</v>
      </c>
      <c r="F1307" s="17"/>
      <c r="G1307" s="17">
        <v>8.2405015474311893E-2</v>
      </c>
      <c r="H1307" s="17">
        <v>8.9707720308195404E-2</v>
      </c>
      <c r="I1307" s="17">
        <v>8.7893907620751305E-2</v>
      </c>
      <c r="J1307" s="17">
        <v>4.5986645717573903E-2</v>
      </c>
      <c r="K1307" s="17">
        <v>8.9021425006084898E-2</v>
      </c>
      <c r="L1307" s="17">
        <v>4.2551905683684402E-2</v>
      </c>
      <c r="M1307" s="17"/>
      <c r="N1307" s="17">
        <v>0.10442159843650201</v>
      </c>
      <c r="O1307" s="17">
        <v>6.8985014741921105E-2</v>
      </c>
      <c r="P1307" s="17">
        <v>5.8622141899624197E-2</v>
      </c>
      <c r="Q1307" s="17">
        <v>4.87836577272776E-2</v>
      </c>
      <c r="R1307" s="17">
        <v>0.113094234898963</v>
      </c>
      <c r="S1307" s="17"/>
      <c r="T1307" s="17">
        <v>5.7897093074544402E-2</v>
      </c>
      <c r="U1307" s="17">
        <v>6.8140097589639598E-2</v>
      </c>
      <c r="V1307" s="17">
        <v>7.9603532300427493E-2</v>
      </c>
      <c r="W1307" s="17">
        <v>7.7258892281359404E-2</v>
      </c>
      <c r="X1307" s="17"/>
      <c r="Y1307" s="17">
        <v>8.6716627234031299E-2</v>
      </c>
      <c r="Z1307" s="17">
        <v>6.7353348511136904E-2</v>
      </c>
      <c r="AA1307" s="17">
        <v>4.1733338782952697E-2</v>
      </c>
      <c r="AB1307" s="17">
        <v>9.4547751728840695E-2</v>
      </c>
      <c r="AC1307" s="17">
        <v>5.0656530030476397E-2</v>
      </c>
      <c r="AD1307" s="17">
        <v>8.3132983853022605E-2</v>
      </c>
      <c r="AE1307" s="17"/>
      <c r="AF1307" s="17" t="s">
        <v>63</v>
      </c>
      <c r="AG1307" s="17"/>
      <c r="AH1307" s="17">
        <v>6.9076977930790998E-2</v>
      </c>
      <c r="AI1307" s="17"/>
      <c r="AJ1307" s="17">
        <v>7.3923999081063896E-2</v>
      </c>
      <c r="AK1307" s="17">
        <v>6.15429600398937E-2</v>
      </c>
      <c r="AL1307" s="17">
        <v>6.0186556010884198E-2</v>
      </c>
      <c r="AM1307" s="17">
        <v>6.5450198339379803E-2</v>
      </c>
      <c r="AN1307" s="17">
        <v>3.0763976292540501E-2</v>
      </c>
      <c r="AO1307" s="17">
        <v>0.110125338134101</v>
      </c>
      <c r="AP1307" s="17">
        <v>6.1835229970413498E-2</v>
      </c>
      <c r="AQ1307" s="17">
        <v>9.6130540502713593E-2</v>
      </c>
    </row>
    <row r="1308" spans="2:43" x14ac:dyDescent="0.35">
      <c r="B1308" t="s">
        <v>526</v>
      </c>
      <c r="C1308" s="17">
        <v>4.09266886783856E-2</v>
      </c>
      <c r="D1308" s="17">
        <v>5.1965461186903303E-2</v>
      </c>
      <c r="E1308" s="17">
        <v>3.0053592207080999E-2</v>
      </c>
      <c r="F1308" s="17"/>
      <c r="G1308" s="17">
        <v>8.2069182415867893E-3</v>
      </c>
      <c r="H1308" s="17">
        <v>2.7238529934259001E-2</v>
      </c>
      <c r="I1308" s="17">
        <v>7.2716503083678705E-2</v>
      </c>
      <c r="J1308" s="17">
        <v>3.9894312653841697E-2</v>
      </c>
      <c r="K1308" s="17">
        <v>5.1213385860996399E-2</v>
      </c>
      <c r="L1308" s="17">
        <v>3.8233394020112298E-2</v>
      </c>
      <c r="M1308" s="17"/>
      <c r="N1308" s="17">
        <v>1.8143882332763001E-2</v>
      </c>
      <c r="O1308" s="17">
        <v>3.9658130753318303E-2</v>
      </c>
      <c r="P1308" s="17">
        <v>7.1821284943293304E-2</v>
      </c>
      <c r="Q1308" s="17">
        <v>3.2556072322426702E-2</v>
      </c>
      <c r="R1308" s="17">
        <v>4.1082942870030802E-2</v>
      </c>
      <c r="S1308" s="17"/>
      <c r="T1308" s="17">
        <v>6.0171255520176298E-2</v>
      </c>
      <c r="U1308" s="17">
        <v>4.0971633449693401E-2</v>
      </c>
      <c r="V1308" s="17">
        <v>3.5942998573056398E-2</v>
      </c>
      <c r="W1308" s="17">
        <v>3.9935993766951498E-2</v>
      </c>
      <c r="X1308" s="17"/>
      <c r="Y1308" s="17">
        <v>4.5346312592981802E-2</v>
      </c>
      <c r="Z1308" s="17">
        <v>2.0771644722417298E-2</v>
      </c>
      <c r="AA1308" s="17">
        <v>5.17247323332026E-2</v>
      </c>
      <c r="AB1308" s="17">
        <v>3.3828412117565501E-2</v>
      </c>
      <c r="AC1308" s="17">
        <v>1.06744425423793E-2</v>
      </c>
      <c r="AD1308" s="17">
        <v>4.2205401104974602E-2</v>
      </c>
      <c r="AE1308" s="17"/>
      <c r="AF1308" s="17" t="s">
        <v>63</v>
      </c>
      <c r="AG1308" s="17"/>
      <c r="AH1308" s="17">
        <v>3.9057015491779402E-2</v>
      </c>
      <c r="AI1308" s="17"/>
      <c r="AJ1308" s="17">
        <v>4.0106445781337902E-2</v>
      </c>
      <c r="AK1308" s="17">
        <v>4.75542624663799E-2</v>
      </c>
      <c r="AL1308" s="17">
        <v>6.3826145617423294E-2</v>
      </c>
      <c r="AM1308" s="17">
        <v>4.61735505121314E-2</v>
      </c>
      <c r="AN1308" s="17">
        <v>2.2301792818750599E-2</v>
      </c>
      <c r="AO1308" s="17">
        <v>1.04044460264908E-2</v>
      </c>
      <c r="AP1308" s="17">
        <v>1.4787119433931699E-2</v>
      </c>
      <c r="AQ1308" s="17">
        <v>4.0198865573495897E-2</v>
      </c>
    </row>
    <row r="1309" spans="2:43" x14ac:dyDescent="0.35">
      <c r="B1309" t="s">
        <v>60</v>
      </c>
      <c r="C1309" s="17">
        <v>0.109191591432434</v>
      </c>
      <c r="D1309" s="17">
        <v>8.3319115001641006E-2</v>
      </c>
      <c r="E1309" s="17">
        <v>0.13561641048793799</v>
      </c>
      <c r="F1309" s="17"/>
      <c r="G1309" s="17">
        <v>6.4877140031557506E-2</v>
      </c>
      <c r="H1309" s="17">
        <v>7.5891692119051904E-2</v>
      </c>
      <c r="I1309" s="17">
        <v>0.115018437034084</v>
      </c>
      <c r="J1309" s="17">
        <v>0.125762003371651</v>
      </c>
      <c r="K1309" s="17">
        <v>0.11502206134285101</v>
      </c>
      <c r="L1309" s="17">
        <v>0.13221709927329101</v>
      </c>
      <c r="M1309" s="17"/>
      <c r="N1309" s="17">
        <v>0.16223306616407299</v>
      </c>
      <c r="O1309" s="17">
        <v>8.5237267986952497E-2</v>
      </c>
      <c r="P1309" s="17">
        <v>0.10360191632832599</v>
      </c>
      <c r="Q1309" s="17">
        <v>0.12702419862154199</v>
      </c>
      <c r="R1309" s="17">
        <v>0.120725568547056</v>
      </c>
      <c r="S1309" s="17"/>
      <c r="T1309" s="17">
        <v>9.7432217773749705E-2</v>
      </c>
      <c r="U1309" s="17">
        <v>9.6575322525125906E-2</v>
      </c>
      <c r="V1309" s="17">
        <v>0.110087771950272</v>
      </c>
      <c r="W1309" s="17">
        <v>0.133079488851679</v>
      </c>
      <c r="X1309" s="17"/>
      <c r="Y1309" s="17">
        <v>9.4589769053148406E-2</v>
      </c>
      <c r="Z1309" s="17">
        <v>5.0789387232974298E-2</v>
      </c>
      <c r="AA1309" s="17">
        <v>0.12846827547853201</v>
      </c>
      <c r="AB1309" s="17">
        <v>6.1887980014472703E-2</v>
      </c>
      <c r="AC1309" s="17">
        <v>0.142054753255977</v>
      </c>
      <c r="AD1309" s="17">
        <v>0.42188150625998699</v>
      </c>
      <c r="AE1309" s="17"/>
      <c r="AF1309" s="17" t="s">
        <v>63</v>
      </c>
      <c r="AG1309" s="17"/>
      <c r="AH1309" s="17">
        <v>0.100548097531046</v>
      </c>
      <c r="AI1309" s="17"/>
      <c r="AJ1309" s="17">
        <v>0.10219464670778799</v>
      </c>
      <c r="AK1309" s="17">
        <v>0.11013139606872099</v>
      </c>
      <c r="AL1309" s="17">
        <v>0.116515669787687</v>
      </c>
      <c r="AM1309" s="17">
        <v>8.4817743037098395E-2</v>
      </c>
      <c r="AN1309" s="17">
        <v>0.17140087270551699</v>
      </c>
      <c r="AO1309" s="17">
        <v>0.121657095562917</v>
      </c>
      <c r="AP1309" s="17">
        <v>0.15470212683645601</v>
      </c>
      <c r="AQ1309" s="17">
        <v>5.5931674929217703E-2</v>
      </c>
    </row>
    <row r="1310" spans="2:43" x14ac:dyDescent="0.35">
      <c r="B1310" t="s">
        <v>527</v>
      </c>
      <c r="C1310" s="17">
        <v>0.46994859611339201</v>
      </c>
      <c r="D1310" s="17">
        <v>0.484869116913697</v>
      </c>
      <c r="E1310" s="17">
        <v>0.45411549477276902</v>
      </c>
      <c r="F1310" s="17"/>
      <c r="G1310" s="17">
        <v>0.54470285730821899</v>
      </c>
      <c r="H1310" s="17">
        <v>0.51619235580712897</v>
      </c>
      <c r="I1310" s="17">
        <v>0.47172824018174198</v>
      </c>
      <c r="J1310" s="17">
        <v>0.50088033395994902</v>
      </c>
      <c r="K1310" s="17">
        <v>0.40330832678252299</v>
      </c>
      <c r="L1310" s="17">
        <v>0.42686901843316</v>
      </c>
      <c r="M1310" s="17"/>
      <c r="N1310" s="17">
        <v>0.41100306773022299</v>
      </c>
      <c r="O1310" s="17">
        <v>0.49264589871616998</v>
      </c>
      <c r="P1310" s="17">
        <v>0.48756668708447498</v>
      </c>
      <c r="Q1310" s="17">
        <v>0.45371453468553202</v>
      </c>
      <c r="R1310" s="17">
        <v>0.453258658727903</v>
      </c>
      <c r="S1310" s="17"/>
      <c r="T1310" s="17">
        <v>0.47698086448681598</v>
      </c>
      <c r="U1310" s="17">
        <v>0.481321451274622</v>
      </c>
      <c r="V1310" s="17">
        <v>0.48862530802591603</v>
      </c>
      <c r="W1310" s="17">
        <v>0.452807371476253</v>
      </c>
      <c r="X1310" s="17"/>
      <c r="Y1310" s="17">
        <v>0.50949816534293302</v>
      </c>
      <c r="Z1310" s="17">
        <v>0.50261046916326402</v>
      </c>
      <c r="AA1310" s="17">
        <v>0.42371388887162797</v>
      </c>
      <c r="AB1310" s="17">
        <v>0.44779758634307099</v>
      </c>
      <c r="AC1310" s="17">
        <v>0.46770326823601399</v>
      </c>
      <c r="AD1310" s="17">
        <v>0.14121968375452201</v>
      </c>
      <c r="AE1310" s="17"/>
      <c r="AF1310" s="17" t="s">
        <v>63</v>
      </c>
      <c r="AG1310" s="17"/>
      <c r="AH1310" s="17">
        <v>0.47937301085977901</v>
      </c>
      <c r="AI1310" s="17"/>
      <c r="AJ1310" s="17">
        <v>0.53799822973946798</v>
      </c>
      <c r="AK1310" s="17">
        <v>0.45318373845670501</v>
      </c>
      <c r="AL1310" s="17">
        <v>0.41626697717461197</v>
      </c>
      <c r="AM1310" s="17">
        <v>0.44635990962514499</v>
      </c>
      <c r="AN1310" s="17">
        <v>0.50934576468106096</v>
      </c>
      <c r="AO1310" s="17">
        <v>0.44714823305117102</v>
      </c>
      <c r="AP1310" s="17">
        <v>0.47404772634352998</v>
      </c>
      <c r="AQ1310" s="17">
        <v>0.46730913180002098</v>
      </c>
    </row>
    <row r="1311" spans="2:43" x14ac:dyDescent="0.35">
      <c r="B1311" t="s">
        <v>528</v>
      </c>
      <c r="C1311" s="17">
        <v>0.110430917798503</v>
      </c>
      <c r="D1311" s="17">
        <v>0.113368979625567</v>
      </c>
      <c r="E1311" s="17">
        <v>0.106445455929582</v>
      </c>
      <c r="F1311" s="17"/>
      <c r="G1311" s="17">
        <v>9.0611933715898693E-2</v>
      </c>
      <c r="H1311" s="17">
        <v>0.116946250242454</v>
      </c>
      <c r="I1311" s="17">
        <v>0.16061041070443</v>
      </c>
      <c r="J1311" s="17">
        <v>8.58809583714156E-2</v>
      </c>
      <c r="K1311" s="17">
        <v>0.14023481086708101</v>
      </c>
      <c r="L1311" s="17">
        <v>8.0785299703796706E-2</v>
      </c>
      <c r="M1311" s="17"/>
      <c r="N1311" s="17">
        <v>0.122565480769265</v>
      </c>
      <c r="O1311" s="17">
        <v>0.108643145495239</v>
      </c>
      <c r="P1311" s="17">
        <v>0.13044342684291699</v>
      </c>
      <c r="Q1311" s="17">
        <v>8.1339730049704295E-2</v>
      </c>
      <c r="R1311" s="17">
        <v>0.15417717776899401</v>
      </c>
      <c r="S1311" s="17"/>
      <c r="T1311" s="17">
        <v>0.118068348594721</v>
      </c>
      <c r="U1311" s="17">
        <v>0.109111731039333</v>
      </c>
      <c r="V1311" s="17">
        <v>0.115546530873484</v>
      </c>
      <c r="W1311" s="17">
        <v>0.11719488604831101</v>
      </c>
      <c r="X1311" s="17"/>
      <c r="Y1311" s="17">
        <v>0.132062939827013</v>
      </c>
      <c r="Z1311" s="17">
        <v>8.8124993233554202E-2</v>
      </c>
      <c r="AA1311" s="17">
        <v>9.3458071116155297E-2</v>
      </c>
      <c r="AB1311" s="17">
        <v>0.12837616384640599</v>
      </c>
      <c r="AC1311" s="17">
        <v>6.1330972572855698E-2</v>
      </c>
      <c r="AD1311" s="17">
        <v>0.12533838495799701</v>
      </c>
      <c r="AE1311" s="17"/>
      <c r="AF1311" s="17" t="s">
        <v>63</v>
      </c>
      <c r="AG1311" s="17"/>
      <c r="AH1311" s="17">
        <v>0.10813399342257</v>
      </c>
      <c r="AI1311" s="17"/>
      <c r="AJ1311" s="17">
        <v>0.11403044486240201</v>
      </c>
      <c r="AK1311" s="17">
        <v>0.109097222506274</v>
      </c>
      <c r="AL1311" s="17">
        <v>0.12401270162830701</v>
      </c>
      <c r="AM1311" s="17">
        <v>0.111623748851511</v>
      </c>
      <c r="AN1311" s="17">
        <v>5.30657691112911E-2</v>
      </c>
      <c r="AO1311" s="17">
        <v>0.120529784160592</v>
      </c>
      <c r="AP1311" s="17">
        <v>7.6622349404345202E-2</v>
      </c>
      <c r="AQ1311" s="17">
        <v>0.13632940607621</v>
      </c>
    </row>
    <row r="1312" spans="2:43" x14ac:dyDescent="0.35">
      <c r="B1312" t="s">
        <v>242</v>
      </c>
      <c r="C1312" s="17">
        <v>0.35951767831488901</v>
      </c>
      <c r="D1312" s="17">
        <v>0.37150013728812997</v>
      </c>
      <c r="E1312" s="17">
        <v>0.34767003884318698</v>
      </c>
      <c r="F1312" s="17"/>
      <c r="G1312" s="17">
        <v>0.45409092359232001</v>
      </c>
      <c r="H1312" s="17">
        <v>0.39924610556467499</v>
      </c>
      <c r="I1312" s="17">
        <v>0.31111782947731198</v>
      </c>
      <c r="J1312" s="17">
        <v>0.414999375588533</v>
      </c>
      <c r="K1312" s="17">
        <v>0.26307351591544198</v>
      </c>
      <c r="L1312" s="17">
        <v>0.346083718729363</v>
      </c>
      <c r="M1312" s="17"/>
      <c r="N1312" s="17">
        <v>0.288437586960958</v>
      </c>
      <c r="O1312" s="17">
        <v>0.38400275322093103</v>
      </c>
      <c r="P1312" s="17">
        <v>0.35712326024155699</v>
      </c>
      <c r="Q1312" s="17">
        <v>0.37237480463582801</v>
      </c>
      <c r="R1312" s="17">
        <v>0.29908148095890902</v>
      </c>
      <c r="S1312" s="17"/>
      <c r="T1312" s="17">
        <v>0.358912515892095</v>
      </c>
      <c r="U1312" s="17">
        <v>0.37220972023528898</v>
      </c>
      <c r="V1312" s="17">
        <v>0.37307877715243298</v>
      </c>
      <c r="W1312" s="17">
        <v>0.33561248542794198</v>
      </c>
      <c r="X1312" s="17"/>
      <c r="Y1312" s="17">
        <v>0.37743522551592001</v>
      </c>
      <c r="Z1312" s="17">
        <v>0.41448547592971002</v>
      </c>
      <c r="AA1312" s="17">
        <v>0.33025581775547302</v>
      </c>
      <c r="AB1312" s="17">
        <v>0.319421422496665</v>
      </c>
      <c r="AC1312" s="17">
        <v>0.40637229566315902</v>
      </c>
      <c r="AD1312" s="17">
        <v>1.5881298796524401E-2</v>
      </c>
      <c r="AE1312" s="17"/>
      <c r="AF1312" s="17" t="s">
        <v>63</v>
      </c>
      <c r="AG1312" s="17"/>
      <c r="AH1312" s="17">
        <v>0.371239017437209</v>
      </c>
      <c r="AI1312" s="17"/>
      <c r="AJ1312" s="17">
        <v>0.42396778487706599</v>
      </c>
      <c r="AK1312" s="17">
        <v>0.34408651595043099</v>
      </c>
      <c r="AL1312" s="17">
        <v>0.29225427554630501</v>
      </c>
      <c r="AM1312" s="17">
        <v>0.334736160773634</v>
      </c>
      <c r="AN1312" s="17">
        <v>0.45627999556977</v>
      </c>
      <c r="AO1312" s="17">
        <v>0.32661844889057901</v>
      </c>
      <c r="AP1312" s="17">
        <v>0.39742537693918401</v>
      </c>
      <c r="AQ1312" s="17">
        <v>0.33097972572381201</v>
      </c>
    </row>
    <row r="1313" spans="2:43" x14ac:dyDescent="0.35">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row>
    <row r="1314" spans="2:43" x14ac:dyDescent="0.35">
      <c r="B1314" s="6" t="s">
        <v>531</v>
      </c>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row>
    <row r="1315" spans="2:43" x14ac:dyDescent="0.35">
      <c r="B1315" s="24" t="s">
        <v>350</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row>
    <row r="1316" spans="2:43" x14ac:dyDescent="0.35">
      <c r="B1316" t="s">
        <v>522</v>
      </c>
      <c r="C1316" s="17">
        <v>0.119223971544806</v>
      </c>
      <c r="D1316" s="17">
        <v>0.126877751093397</v>
      </c>
      <c r="E1316" s="17">
        <v>0.111876622294255</v>
      </c>
      <c r="F1316" s="17"/>
      <c r="G1316" s="17">
        <v>0.10888080497363201</v>
      </c>
      <c r="H1316" s="17">
        <v>0.19317844140592899</v>
      </c>
      <c r="I1316" s="17">
        <v>0.116531932408308</v>
      </c>
      <c r="J1316" s="17">
        <v>9.8295099692147794E-2</v>
      </c>
      <c r="K1316" s="17">
        <v>0.118828618096935</v>
      </c>
      <c r="L1316" s="17">
        <v>8.0418783845358499E-2</v>
      </c>
      <c r="M1316" s="17"/>
      <c r="N1316" s="17">
        <v>8.7281265292813298E-2</v>
      </c>
      <c r="O1316" s="17">
        <v>0.11484400544593</v>
      </c>
      <c r="P1316" s="17">
        <v>8.8126647957927601E-2</v>
      </c>
      <c r="Q1316" s="17">
        <v>0.136262471903625</v>
      </c>
      <c r="R1316" s="17">
        <v>0.12697768085530101</v>
      </c>
      <c r="S1316" s="17"/>
      <c r="T1316" s="17">
        <v>0.130280886840861</v>
      </c>
      <c r="U1316" s="17">
        <v>0.13810529708930699</v>
      </c>
      <c r="V1316" s="17">
        <v>0.10777219397363</v>
      </c>
      <c r="W1316" s="17">
        <v>9.9371938113118202E-2</v>
      </c>
      <c r="X1316" s="17"/>
      <c r="Y1316" s="17">
        <v>0.133571328201883</v>
      </c>
      <c r="Z1316" s="17">
        <v>0.105396840590762</v>
      </c>
      <c r="AA1316" s="17">
        <v>8.86735376625023E-2</v>
      </c>
      <c r="AB1316" s="17">
        <v>0.17834347998789901</v>
      </c>
      <c r="AC1316" s="17">
        <v>0.114917367117748</v>
      </c>
      <c r="AD1316" s="17">
        <v>9.2747269992583703E-2</v>
      </c>
      <c r="AE1316" s="17"/>
      <c r="AF1316" s="17" t="s">
        <v>63</v>
      </c>
      <c r="AG1316" s="17"/>
      <c r="AH1316" s="17">
        <v>0.122200247765159</v>
      </c>
      <c r="AI1316" s="17"/>
      <c r="AJ1316" s="17">
        <v>0.110105759369275</v>
      </c>
      <c r="AK1316" s="17">
        <v>0.14186678408617601</v>
      </c>
      <c r="AL1316" s="17">
        <v>0.130680676562867</v>
      </c>
      <c r="AM1316" s="17">
        <v>0.10656069632439601</v>
      </c>
      <c r="AN1316" s="17">
        <v>0.14810811062293999</v>
      </c>
      <c r="AO1316" s="17">
        <v>9.7761443745459503E-2</v>
      </c>
      <c r="AP1316" s="17">
        <v>0.101782749748067</v>
      </c>
      <c r="AQ1316" s="17">
        <v>0.134487421147479</v>
      </c>
    </row>
    <row r="1317" spans="2:43" x14ac:dyDescent="0.35">
      <c r="B1317" t="s">
        <v>523</v>
      </c>
      <c r="C1317" s="17">
        <v>0.34600623151231602</v>
      </c>
      <c r="D1317" s="17">
        <v>0.36294380554637201</v>
      </c>
      <c r="E1317" s="17">
        <v>0.32837863049016702</v>
      </c>
      <c r="F1317" s="17"/>
      <c r="G1317" s="17">
        <v>0.356325460191529</v>
      </c>
      <c r="H1317" s="17">
        <v>0.36073559412764</v>
      </c>
      <c r="I1317" s="17">
        <v>0.39754906948830898</v>
      </c>
      <c r="J1317" s="17">
        <v>0.30580867439870102</v>
      </c>
      <c r="K1317" s="17">
        <v>0.32369531584105099</v>
      </c>
      <c r="L1317" s="17">
        <v>0.333161159866385</v>
      </c>
      <c r="M1317" s="17"/>
      <c r="N1317" s="17">
        <v>0.37021823448067498</v>
      </c>
      <c r="O1317" s="17">
        <v>0.32180631928730202</v>
      </c>
      <c r="P1317" s="17">
        <v>0.44310474457481602</v>
      </c>
      <c r="Q1317" s="17">
        <v>0.32301775489441498</v>
      </c>
      <c r="R1317" s="17">
        <v>0.36288752342052</v>
      </c>
      <c r="S1317" s="17"/>
      <c r="T1317" s="17">
        <v>0.27150261378461599</v>
      </c>
      <c r="U1317" s="17">
        <v>0.35353004726794002</v>
      </c>
      <c r="V1317" s="17">
        <v>0.38614918801840198</v>
      </c>
      <c r="W1317" s="17">
        <v>0.36176356229858903</v>
      </c>
      <c r="X1317" s="17"/>
      <c r="Y1317" s="17">
        <v>0.39001130653307398</v>
      </c>
      <c r="Z1317" s="17">
        <v>0.38263033957960602</v>
      </c>
      <c r="AA1317" s="17">
        <v>0.30242565415296802</v>
      </c>
      <c r="AB1317" s="17">
        <v>0.233376461496766</v>
      </c>
      <c r="AC1317" s="17">
        <v>0.312164561801899</v>
      </c>
      <c r="AD1317" s="17">
        <v>0.102256202613611</v>
      </c>
      <c r="AE1317" s="17"/>
      <c r="AF1317" s="17" t="s">
        <v>63</v>
      </c>
      <c r="AG1317" s="17"/>
      <c r="AH1317" s="17">
        <v>0.34995850139873802</v>
      </c>
      <c r="AI1317" s="17"/>
      <c r="AJ1317" s="17">
        <v>0.34685608927130102</v>
      </c>
      <c r="AK1317" s="17">
        <v>0.33782033738728401</v>
      </c>
      <c r="AL1317" s="17">
        <v>0.38165868178376899</v>
      </c>
      <c r="AM1317" s="17">
        <v>0.38248311572342503</v>
      </c>
      <c r="AN1317" s="17">
        <v>0.283961166642484</v>
      </c>
      <c r="AO1317" s="17">
        <v>0.32422277032053298</v>
      </c>
      <c r="AP1317" s="17">
        <v>0.29769414880657202</v>
      </c>
      <c r="AQ1317" s="17">
        <v>0.27825338321762499</v>
      </c>
    </row>
    <row r="1318" spans="2:43" x14ac:dyDescent="0.35">
      <c r="B1318" t="s">
        <v>524</v>
      </c>
      <c r="C1318" s="17">
        <v>0.304290441263463</v>
      </c>
      <c r="D1318" s="17">
        <v>0.29969542403083199</v>
      </c>
      <c r="E1318" s="17">
        <v>0.30890679535173798</v>
      </c>
      <c r="F1318" s="17"/>
      <c r="G1318" s="17">
        <v>0.29008517832135</v>
      </c>
      <c r="H1318" s="17">
        <v>0.27820882943203201</v>
      </c>
      <c r="I1318" s="17">
        <v>0.27607277977977002</v>
      </c>
      <c r="J1318" s="17">
        <v>0.351799493993386</v>
      </c>
      <c r="K1318" s="17">
        <v>0.29035388272060902</v>
      </c>
      <c r="L1318" s="17">
        <v>0.32960074879937501</v>
      </c>
      <c r="M1318" s="17"/>
      <c r="N1318" s="17">
        <v>0.30459803170483002</v>
      </c>
      <c r="O1318" s="17">
        <v>0.32158134427277402</v>
      </c>
      <c r="P1318" s="17">
        <v>0.23301852370141601</v>
      </c>
      <c r="Q1318" s="17">
        <v>0.32007950270379498</v>
      </c>
      <c r="R1318" s="17">
        <v>0.29098946498730999</v>
      </c>
      <c r="S1318" s="17"/>
      <c r="T1318" s="17">
        <v>0.341380062549478</v>
      </c>
      <c r="U1318" s="17">
        <v>0.27255696802627</v>
      </c>
      <c r="V1318" s="17">
        <v>0.29475111891646</v>
      </c>
      <c r="W1318" s="17">
        <v>0.30695771329941302</v>
      </c>
      <c r="X1318" s="17"/>
      <c r="Y1318" s="17">
        <v>0.26647634388214197</v>
      </c>
      <c r="Z1318" s="17">
        <v>0.31260298727581998</v>
      </c>
      <c r="AA1318" s="17">
        <v>0.339233852024791</v>
      </c>
      <c r="AB1318" s="17">
        <v>0.38927356816124298</v>
      </c>
      <c r="AC1318" s="17">
        <v>0.33545702025810897</v>
      </c>
      <c r="AD1318" s="17">
        <v>0.37325368621894001</v>
      </c>
      <c r="AE1318" s="17"/>
      <c r="AF1318" s="17" t="s">
        <v>63</v>
      </c>
      <c r="AG1318" s="17"/>
      <c r="AH1318" s="17">
        <v>0.30067225673833797</v>
      </c>
      <c r="AI1318" s="17"/>
      <c r="AJ1318" s="17">
        <v>0.306679110546204</v>
      </c>
      <c r="AK1318" s="17">
        <v>0.311749562417241</v>
      </c>
      <c r="AL1318" s="17">
        <v>0.23162513861032899</v>
      </c>
      <c r="AM1318" s="17">
        <v>0.34453520176374303</v>
      </c>
      <c r="AN1318" s="17">
        <v>0.27630051625722701</v>
      </c>
      <c r="AO1318" s="17">
        <v>0.37147668555938501</v>
      </c>
      <c r="AP1318" s="17">
        <v>0.346960808117457</v>
      </c>
      <c r="AQ1318" s="17">
        <v>0.140344022392771</v>
      </c>
    </row>
    <row r="1319" spans="2:43" x14ac:dyDescent="0.35">
      <c r="B1319" t="s">
        <v>525</v>
      </c>
      <c r="C1319" s="17">
        <v>6.9703781278569493E-2</v>
      </c>
      <c r="D1319" s="17">
        <v>5.6088239052355202E-2</v>
      </c>
      <c r="E1319" s="17">
        <v>8.4283876823752504E-2</v>
      </c>
      <c r="F1319" s="17"/>
      <c r="G1319" s="17">
        <v>0.102506096558635</v>
      </c>
      <c r="H1319" s="17">
        <v>6.9633538795216304E-2</v>
      </c>
      <c r="I1319" s="17">
        <v>4.57678753889545E-2</v>
      </c>
      <c r="J1319" s="17">
        <v>9.0020454240981707E-2</v>
      </c>
      <c r="K1319" s="17">
        <v>4.8940824198492001E-2</v>
      </c>
      <c r="L1319" s="17">
        <v>7.1079726352986802E-2</v>
      </c>
      <c r="M1319" s="17"/>
      <c r="N1319" s="17">
        <v>9.0647098453667793E-2</v>
      </c>
      <c r="O1319" s="17">
        <v>7.0396577003743896E-2</v>
      </c>
      <c r="P1319" s="17">
        <v>4.9876734169163502E-2</v>
      </c>
      <c r="Q1319" s="17">
        <v>7.5948419911350498E-2</v>
      </c>
      <c r="R1319" s="17">
        <v>6.6690391326448398E-2</v>
      </c>
      <c r="S1319" s="17"/>
      <c r="T1319" s="17">
        <v>8.1601374461566595E-2</v>
      </c>
      <c r="U1319" s="17">
        <v>5.9780589936914097E-2</v>
      </c>
      <c r="V1319" s="17">
        <v>6.8528354331746505E-2</v>
      </c>
      <c r="W1319" s="17">
        <v>8.0224192614069906E-2</v>
      </c>
      <c r="X1319" s="17"/>
      <c r="Y1319" s="17">
        <v>7.0879696158952996E-2</v>
      </c>
      <c r="Z1319" s="17">
        <v>6.5542060636915797E-2</v>
      </c>
      <c r="AA1319" s="17">
        <v>7.4674085689731107E-2</v>
      </c>
      <c r="AB1319" s="17">
        <v>3.99576317001323E-2</v>
      </c>
      <c r="AC1319" s="17">
        <v>9.45282702543387E-2</v>
      </c>
      <c r="AD1319" s="17">
        <v>0</v>
      </c>
      <c r="AE1319" s="17"/>
      <c r="AF1319" s="17" t="s">
        <v>63</v>
      </c>
      <c r="AG1319" s="17"/>
      <c r="AH1319" s="17">
        <v>7.2060830946992102E-2</v>
      </c>
      <c r="AI1319" s="17"/>
      <c r="AJ1319" s="17">
        <v>6.2269888018302202E-2</v>
      </c>
      <c r="AK1319" s="17">
        <v>3.7886650764156898E-2</v>
      </c>
      <c r="AL1319" s="17">
        <v>8.6303844791220094E-2</v>
      </c>
      <c r="AM1319" s="17">
        <v>6.18528267403902E-2</v>
      </c>
      <c r="AN1319" s="17">
        <v>8.5125338723470806E-2</v>
      </c>
      <c r="AO1319" s="17">
        <v>8.7462853035728996E-2</v>
      </c>
      <c r="AP1319" s="17">
        <v>6.24412463770374E-2</v>
      </c>
      <c r="AQ1319" s="17">
        <v>0.20860064442485499</v>
      </c>
    </row>
    <row r="1320" spans="2:43" x14ac:dyDescent="0.35">
      <c r="B1320" t="s">
        <v>526</v>
      </c>
      <c r="C1320" s="17">
        <v>6.1890075551946699E-2</v>
      </c>
      <c r="D1320" s="17">
        <v>7.3413111721254795E-2</v>
      </c>
      <c r="E1320" s="17">
        <v>4.8457677740334999E-2</v>
      </c>
      <c r="F1320" s="17"/>
      <c r="G1320" s="17">
        <v>9.7708632007430907E-2</v>
      </c>
      <c r="H1320" s="17">
        <v>2.3770537119209199E-2</v>
      </c>
      <c r="I1320" s="17">
        <v>5.0640446694503197E-2</v>
      </c>
      <c r="J1320" s="17">
        <v>3.4547043562749499E-2</v>
      </c>
      <c r="K1320" s="17">
        <v>0.114037208004336</v>
      </c>
      <c r="L1320" s="17">
        <v>6.8779964047684203E-2</v>
      </c>
      <c r="M1320" s="17"/>
      <c r="N1320" s="17">
        <v>2.2425583593940802E-2</v>
      </c>
      <c r="O1320" s="17">
        <v>8.5578526075531694E-2</v>
      </c>
      <c r="P1320" s="17">
        <v>8.4433955503560795E-2</v>
      </c>
      <c r="Q1320" s="17">
        <v>3.5221294643787003E-2</v>
      </c>
      <c r="R1320" s="17">
        <v>5.3599484868734899E-2</v>
      </c>
      <c r="S1320" s="17"/>
      <c r="T1320" s="17">
        <v>7.4949999404590198E-2</v>
      </c>
      <c r="U1320" s="17">
        <v>6.5152223981597507E-2</v>
      </c>
      <c r="V1320" s="17">
        <v>6.1766887078172503E-2</v>
      </c>
      <c r="W1320" s="17">
        <v>5.7386137329419301E-2</v>
      </c>
      <c r="X1320" s="17"/>
      <c r="Y1320" s="17">
        <v>5.6790696934527797E-2</v>
      </c>
      <c r="Z1320" s="17">
        <v>6.5917135758154805E-2</v>
      </c>
      <c r="AA1320" s="17">
        <v>7.5791624395995794E-2</v>
      </c>
      <c r="AB1320" s="17">
        <v>5.2442068979751899E-2</v>
      </c>
      <c r="AC1320" s="17">
        <v>5.8421004330098197E-2</v>
      </c>
      <c r="AD1320" s="17">
        <v>0</v>
      </c>
      <c r="AE1320" s="17"/>
      <c r="AF1320" s="17" t="s">
        <v>63</v>
      </c>
      <c r="AG1320" s="17"/>
      <c r="AH1320" s="17">
        <v>6.0931413392242E-2</v>
      </c>
      <c r="AI1320" s="17"/>
      <c r="AJ1320" s="17">
        <v>7.5043991383509395E-2</v>
      </c>
      <c r="AK1320" s="17">
        <v>6.2353967332048801E-2</v>
      </c>
      <c r="AL1320" s="17">
        <v>5.5077173686106602E-2</v>
      </c>
      <c r="AM1320" s="17">
        <v>6.6552189401216294E-2</v>
      </c>
      <c r="AN1320" s="17">
        <v>8.2971747646409494E-2</v>
      </c>
      <c r="AO1320" s="17">
        <v>2.3569196066212099E-2</v>
      </c>
      <c r="AP1320" s="17">
        <v>5.18038185854987E-2</v>
      </c>
      <c r="AQ1320" s="17">
        <v>6.6877221774870696E-2</v>
      </c>
    </row>
    <row r="1321" spans="2:43" x14ac:dyDescent="0.35">
      <c r="B1321" t="s">
        <v>60</v>
      </c>
      <c r="C1321" s="17">
        <v>9.8885498848898801E-2</v>
      </c>
      <c r="D1321" s="17">
        <v>8.0981668555789296E-2</v>
      </c>
      <c r="E1321" s="17">
        <v>0.11809639729975201</v>
      </c>
      <c r="F1321" s="17"/>
      <c r="G1321" s="17">
        <v>4.4493827947424E-2</v>
      </c>
      <c r="H1321" s="17">
        <v>7.4473059119974205E-2</v>
      </c>
      <c r="I1321" s="17">
        <v>0.113437896240155</v>
      </c>
      <c r="J1321" s="17">
        <v>0.11952923411203401</v>
      </c>
      <c r="K1321" s="17">
        <v>0.104144151138577</v>
      </c>
      <c r="L1321" s="17">
        <v>0.116959617088211</v>
      </c>
      <c r="M1321" s="17"/>
      <c r="N1321" s="17">
        <v>0.124829786474073</v>
      </c>
      <c r="O1321" s="17">
        <v>8.5793227914719106E-2</v>
      </c>
      <c r="P1321" s="17">
        <v>0.101439394093116</v>
      </c>
      <c r="Q1321" s="17">
        <v>0.109470555943028</v>
      </c>
      <c r="R1321" s="17">
        <v>9.8855454541685706E-2</v>
      </c>
      <c r="S1321" s="17"/>
      <c r="T1321" s="17">
        <v>0.100285062958889</v>
      </c>
      <c r="U1321" s="17">
        <v>0.110874873697972</v>
      </c>
      <c r="V1321" s="17">
        <v>8.1032257681588796E-2</v>
      </c>
      <c r="W1321" s="17">
        <v>9.4296456345390495E-2</v>
      </c>
      <c r="X1321" s="17"/>
      <c r="Y1321" s="17">
        <v>8.2270628289420403E-2</v>
      </c>
      <c r="Z1321" s="17">
        <v>6.7910636158740698E-2</v>
      </c>
      <c r="AA1321" s="17">
        <v>0.119201246074012</v>
      </c>
      <c r="AB1321" s="17">
        <v>0.106606789674208</v>
      </c>
      <c r="AC1321" s="17">
        <v>8.4511776237807507E-2</v>
      </c>
      <c r="AD1321" s="17">
        <v>0.431742841174865</v>
      </c>
      <c r="AE1321" s="17"/>
      <c r="AF1321" s="17" t="s">
        <v>63</v>
      </c>
      <c r="AG1321" s="17"/>
      <c r="AH1321" s="17">
        <v>9.4176749758530603E-2</v>
      </c>
      <c r="AI1321" s="17"/>
      <c r="AJ1321" s="17">
        <v>9.9045161411409094E-2</v>
      </c>
      <c r="AK1321" s="17">
        <v>0.10832269801309399</v>
      </c>
      <c r="AL1321" s="17">
        <v>0.11465448456570899</v>
      </c>
      <c r="AM1321" s="17">
        <v>3.80159700468293E-2</v>
      </c>
      <c r="AN1321" s="17">
        <v>0.123533120107468</v>
      </c>
      <c r="AO1321" s="17">
        <v>9.5507051272680901E-2</v>
      </c>
      <c r="AP1321" s="17">
        <v>0.139317228365368</v>
      </c>
      <c r="AQ1321" s="17">
        <v>0.17143730704239901</v>
      </c>
    </row>
    <row r="1322" spans="2:43" x14ac:dyDescent="0.35">
      <c r="B1322" t="s">
        <v>527</v>
      </c>
      <c r="C1322" s="17">
        <v>0.46523020305712198</v>
      </c>
      <c r="D1322" s="17">
        <v>0.48982155663976901</v>
      </c>
      <c r="E1322" s="17">
        <v>0.44025525278442301</v>
      </c>
      <c r="F1322" s="17"/>
      <c r="G1322" s="17">
        <v>0.465206265165161</v>
      </c>
      <c r="H1322" s="17">
        <v>0.55391403553356799</v>
      </c>
      <c r="I1322" s="17">
        <v>0.51408100189661698</v>
      </c>
      <c r="J1322" s="17">
        <v>0.40410377409084902</v>
      </c>
      <c r="K1322" s="17">
        <v>0.442523933937986</v>
      </c>
      <c r="L1322" s="17">
        <v>0.413579943711743</v>
      </c>
      <c r="M1322" s="17"/>
      <c r="N1322" s="17">
        <v>0.45749949977348803</v>
      </c>
      <c r="O1322" s="17">
        <v>0.43665032473323201</v>
      </c>
      <c r="P1322" s="17">
        <v>0.53123139253274299</v>
      </c>
      <c r="Q1322" s="17">
        <v>0.45928022679803898</v>
      </c>
      <c r="R1322" s="17">
        <v>0.48986520427582098</v>
      </c>
      <c r="S1322" s="17"/>
      <c r="T1322" s="17">
        <v>0.40178350062547602</v>
      </c>
      <c r="U1322" s="17">
        <v>0.49163534435724698</v>
      </c>
      <c r="V1322" s="17">
        <v>0.493921381992032</v>
      </c>
      <c r="W1322" s="17">
        <v>0.46113550041170798</v>
      </c>
      <c r="X1322" s="17"/>
      <c r="Y1322" s="17">
        <v>0.52358263473495703</v>
      </c>
      <c r="Z1322" s="17">
        <v>0.488027180170369</v>
      </c>
      <c r="AA1322" s="17">
        <v>0.39109919181546998</v>
      </c>
      <c r="AB1322" s="17">
        <v>0.41171994148466501</v>
      </c>
      <c r="AC1322" s="17">
        <v>0.42708192891964603</v>
      </c>
      <c r="AD1322" s="17">
        <v>0.19500347260619499</v>
      </c>
      <c r="AE1322" s="17"/>
      <c r="AF1322" s="17" t="s">
        <v>63</v>
      </c>
      <c r="AG1322" s="17"/>
      <c r="AH1322" s="17">
        <v>0.472158749163897</v>
      </c>
      <c r="AI1322" s="17"/>
      <c r="AJ1322" s="17">
        <v>0.45696184864057598</v>
      </c>
      <c r="AK1322" s="17">
        <v>0.47968712147345999</v>
      </c>
      <c r="AL1322" s="17">
        <v>0.51233935834663502</v>
      </c>
      <c r="AM1322" s="17">
        <v>0.48904381204782099</v>
      </c>
      <c r="AN1322" s="17">
        <v>0.43206927726542399</v>
      </c>
      <c r="AO1322" s="17">
        <v>0.42198421406599301</v>
      </c>
      <c r="AP1322" s="17">
        <v>0.39947689855463903</v>
      </c>
      <c r="AQ1322" s="17">
        <v>0.41274080436510402</v>
      </c>
    </row>
    <row r="1323" spans="2:43" x14ac:dyDescent="0.35">
      <c r="B1323" t="s">
        <v>528</v>
      </c>
      <c r="C1323" s="17">
        <v>0.131593856830516</v>
      </c>
      <c r="D1323" s="17">
        <v>0.12950135077361</v>
      </c>
      <c r="E1323" s="17">
        <v>0.13274155456408801</v>
      </c>
      <c r="F1323" s="17"/>
      <c r="G1323" s="17">
        <v>0.20021472856606601</v>
      </c>
      <c r="H1323" s="17">
        <v>9.3404075914425594E-2</v>
      </c>
      <c r="I1323" s="17">
        <v>9.6408322083457704E-2</v>
      </c>
      <c r="J1323" s="17">
        <v>0.124567497803731</v>
      </c>
      <c r="K1323" s="17">
        <v>0.162978032202828</v>
      </c>
      <c r="L1323" s="17">
        <v>0.13985969040067101</v>
      </c>
      <c r="M1323" s="17"/>
      <c r="N1323" s="17">
        <v>0.11307268204760899</v>
      </c>
      <c r="O1323" s="17">
        <v>0.15597510307927601</v>
      </c>
      <c r="P1323" s="17">
        <v>0.134310689672724</v>
      </c>
      <c r="Q1323" s="17">
        <v>0.11116971455513799</v>
      </c>
      <c r="R1323" s="17">
        <v>0.120289876195183</v>
      </c>
      <c r="S1323" s="17"/>
      <c r="T1323" s="17">
        <v>0.156551373866157</v>
      </c>
      <c r="U1323" s="17">
        <v>0.12493281391851201</v>
      </c>
      <c r="V1323" s="17">
        <v>0.13029524140991899</v>
      </c>
      <c r="W1323" s="17">
        <v>0.13761032994348901</v>
      </c>
      <c r="X1323" s="17"/>
      <c r="Y1323" s="17">
        <v>0.12767039309348099</v>
      </c>
      <c r="Z1323" s="17">
        <v>0.131459196395071</v>
      </c>
      <c r="AA1323" s="17">
        <v>0.15046571008572701</v>
      </c>
      <c r="AB1323" s="17">
        <v>9.2399700679884206E-2</v>
      </c>
      <c r="AC1323" s="17">
        <v>0.15294927458443699</v>
      </c>
      <c r="AD1323" s="17">
        <v>0</v>
      </c>
      <c r="AE1323" s="17"/>
      <c r="AF1323" s="17" t="s">
        <v>63</v>
      </c>
      <c r="AG1323" s="17"/>
      <c r="AH1323" s="17">
        <v>0.13299224433923401</v>
      </c>
      <c r="AI1323" s="17"/>
      <c r="AJ1323" s="17">
        <v>0.137313879401812</v>
      </c>
      <c r="AK1323" s="17">
        <v>0.10024061809620601</v>
      </c>
      <c r="AL1323" s="17">
        <v>0.14138101847732701</v>
      </c>
      <c r="AM1323" s="17">
        <v>0.12840501614160599</v>
      </c>
      <c r="AN1323" s="17">
        <v>0.16809708636987999</v>
      </c>
      <c r="AO1323" s="17">
        <v>0.111032049101941</v>
      </c>
      <c r="AP1323" s="17">
        <v>0.114245064962536</v>
      </c>
      <c r="AQ1323" s="17">
        <v>0.27547786619972597</v>
      </c>
    </row>
    <row r="1324" spans="2:43" x14ac:dyDescent="0.35">
      <c r="B1324" t="s">
        <v>242</v>
      </c>
      <c r="C1324" s="17">
        <v>0.33363634622660598</v>
      </c>
      <c r="D1324" s="17">
        <v>0.36032020586615898</v>
      </c>
      <c r="E1324" s="17">
        <v>0.30751369822033497</v>
      </c>
      <c r="F1324" s="17"/>
      <c r="G1324" s="17">
        <v>0.26499153659909502</v>
      </c>
      <c r="H1324" s="17">
        <v>0.46050995961914298</v>
      </c>
      <c r="I1324" s="17">
        <v>0.41767267981315898</v>
      </c>
      <c r="J1324" s="17">
        <v>0.27953627628711802</v>
      </c>
      <c r="K1324" s="17">
        <v>0.27954590173515798</v>
      </c>
      <c r="L1324" s="17">
        <v>0.27372025331107203</v>
      </c>
      <c r="M1324" s="17"/>
      <c r="N1324" s="17">
        <v>0.34442681772587902</v>
      </c>
      <c r="O1324" s="17">
        <v>0.28067522165395598</v>
      </c>
      <c r="P1324" s="17">
        <v>0.39692070286001901</v>
      </c>
      <c r="Q1324" s="17">
        <v>0.34811051224290201</v>
      </c>
      <c r="R1324" s="17">
        <v>0.36957532808063798</v>
      </c>
      <c r="S1324" s="17"/>
      <c r="T1324" s="17">
        <v>0.24523212675931999</v>
      </c>
      <c r="U1324" s="17">
        <v>0.36670253043873502</v>
      </c>
      <c r="V1324" s="17">
        <v>0.36362614058211301</v>
      </c>
      <c r="W1324" s="17">
        <v>0.32352517046821799</v>
      </c>
      <c r="X1324" s="17"/>
      <c r="Y1324" s="17">
        <v>0.39591224164147598</v>
      </c>
      <c r="Z1324" s="17">
        <v>0.35656798377529803</v>
      </c>
      <c r="AA1324" s="17">
        <v>0.240633481729743</v>
      </c>
      <c r="AB1324" s="17">
        <v>0.319320240804781</v>
      </c>
      <c r="AC1324" s="17">
        <v>0.274132654335209</v>
      </c>
      <c r="AD1324" s="17">
        <v>0.19500347260619499</v>
      </c>
      <c r="AE1324" s="17"/>
      <c r="AF1324" s="17" t="s">
        <v>63</v>
      </c>
      <c r="AG1324" s="17"/>
      <c r="AH1324" s="17">
        <v>0.33916650482466298</v>
      </c>
      <c r="AI1324" s="17"/>
      <c r="AJ1324" s="17">
        <v>0.31964796923876398</v>
      </c>
      <c r="AK1324" s="17">
        <v>0.379446503377254</v>
      </c>
      <c r="AL1324" s="17">
        <v>0.37095833986930898</v>
      </c>
      <c r="AM1324" s="17">
        <v>0.360638795906214</v>
      </c>
      <c r="AN1324" s="17">
        <v>0.26397219089554302</v>
      </c>
      <c r="AO1324" s="17">
        <v>0.31095216496405198</v>
      </c>
      <c r="AP1324" s="17">
        <v>0.28523183359210302</v>
      </c>
      <c r="AQ1324" s="17">
        <v>0.13726293816537799</v>
      </c>
    </row>
    <row r="1325" spans="2:43" x14ac:dyDescent="0.35">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c r="AD1325" s="17"/>
      <c r="AE1325" s="17"/>
      <c r="AF1325" s="17"/>
      <c r="AG1325" s="17"/>
      <c r="AH1325" s="17"/>
      <c r="AI1325" s="17"/>
      <c r="AJ1325" s="17"/>
      <c r="AK1325" s="17"/>
      <c r="AL1325" s="17"/>
      <c r="AM1325" s="17"/>
      <c r="AN1325" s="17"/>
      <c r="AO1325" s="17"/>
      <c r="AP1325" s="17"/>
      <c r="AQ1325" s="17"/>
    </row>
    <row r="1326" spans="2:43" x14ac:dyDescent="0.35">
      <c r="B1326" s="6" t="s">
        <v>537</v>
      </c>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row>
    <row r="1327" spans="2:43" x14ac:dyDescent="0.35">
      <c r="B1327" s="24" t="s">
        <v>538</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row>
    <row r="1328" spans="2:43" x14ac:dyDescent="0.35">
      <c r="B1328" t="s">
        <v>532</v>
      </c>
      <c r="C1328" s="17">
        <v>0.18739300242620199</v>
      </c>
      <c r="D1328" s="17">
        <v>0.193026244003802</v>
      </c>
      <c r="E1328" s="17">
        <v>0.17813142514475999</v>
      </c>
      <c r="F1328" s="17"/>
      <c r="G1328" s="17">
        <v>6.2801682267936601E-2</v>
      </c>
      <c r="H1328" s="17">
        <v>0.30371924006294299</v>
      </c>
      <c r="I1328" s="17">
        <v>0.23336500398279</v>
      </c>
      <c r="J1328" s="17">
        <v>0.105980718121141</v>
      </c>
      <c r="K1328" s="17">
        <v>0.13566356504820501</v>
      </c>
      <c r="L1328" s="17">
        <v>0.17261565248180699</v>
      </c>
      <c r="M1328" s="17"/>
      <c r="N1328" s="17">
        <v>0</v>
      </c>
      <c r="O1328" s="17">
        <v>0.13929689564901199</v>
      </c>
      <c r="P1328" s="17">
        <v>0.19249250997370099</v>
      </c>
      <c r="Q1328" s="17">
        <v>0.17063014123593101</v>
      </c>
      <c r="R1328" s="17">
        <v>0.27980077167871498</v>
      </c>
      <c r="S1328" s="17"/>
      <c r="T1328" s="17">
        <v>0.13642871991695699</v>
      </c>
      <c r="U1328" s="17">
        <v>0.22590701726510401</v>
      </c>
      <c r="V1328" s="17">
        <v>0.18011272409680101</v>
      </c>
      <c r="W1328" s="17">
        <v>0.20128376485341101</v>
      </c>
      <c r="X1328" s="17"/>
      <c r="Y1328" s="17">
        <v>0.19517762640635999</v>
      </c>
      <c r="Z1328" s="17">
        <v>0.14171859156778099</v>
      </c>
      <c r="AA1328" s="17" t="s">
        <v>63</v>
      </c>
      <c r="AB1328" s="17" t="s">
        <v>63</v>
      </c>
      <c r="AC1328" s="17" t="s">
        <v>63</v>
      </c>
      <c r="AD1328" s="17" t="s">
        <v>63</v>
      </c>
      <c r="AE1328" s="17"/>
      <c r="AF1328" s="17" t="s">
        <v>63</v>
      </c>
      <c r="AG1328" s="17"/>
      <c r="AH1328" s="17">
        <v>0.183534173384582</v>
      </c>
      <c r="AI1328" s="17"/>
      <c r="AJ1328" s="17">
        <v>0.22384326464770901</v>
      </c>
      <c r="AK1328" s="17">
        <v>0.21644263842759501</v>
      </c>
      <c r="AL1328" s="17">
        <v>0.181853248777051</v>
      </c>
      <c r="AM1328" s="17">
        <v>9.8708662577796397E-2</v>
      </c>
      <c r="AN1328" s="17">
        <v>0.23449066451242101</v>
      </c>
      <c r="AO1328" s="17">
        <v>9.3075860236270694E-2</v>
      </c>
      <c r="AP1328" s="17">
        <v>0.136093430363217</v>
      </c>
      <c r="AQ1328" s="17">
        <v>0.51429944246158199</v>
      </c>
    </row>
    <row r="1329" spans="2:43" x14ac:dyDescent="0.35">
      <c r="B1329" t="s">
        <v>533</v>
      </c>
      <c r="C1329" s="17">
        <v>0.47583440924751202</v>
      </c>
      <c r="D1329" s="17">
        <v>0.50440334716730695</v>
      </c>
      <c r="E1329" s="17">
        <v>0.42886439691126599</v>
      </c>
      <c r="F1329" s="17"/>
      <c r="G1329" s="17">
        <v>0.41846888490109602</v>
      </c>
      <c r="H1329" s="17">
        <v>0.45571027969217198</v>
      </c>
      <c r="I1329" s="17">
        <v>0.45726570114176401</v>
      </c>
      <c r="J1329" s="17">
        <v>0.49672030413426799</v>
      </c>
      <c r="K1329" s="17">
        <v>0.62925737718705999</v>
      </c>
      <c r="L1329" s="17">
        <v>0.50101536466576302</v>
      </c>
      <c r="M1329" s="17"/>
      <c r="N1329" s="17">
        <v>0</v>
      </c>
      <c r="O1329" s="17">
        <v>0.48051293389761102</v>
      </c>
      <c r="P1329" s="17">
        <v>0.36431572574175702</v>
      </c>
      <c r="Q1329" s="17">
        <v>0.54467693827049402</v>
      </c>
      <c r="R1329" s="17">
        <v>0.41164400437937299</v>
      </c>
      <c r="S1329" s="17"/>
      <c r="T1329" s="17">
        <v>0.46416927152141002</v>
      </c>
      <c r="U1329" s="17">
        <v>0.35072772151738801</v>
      </c>
      <c r="V1329" s="17">
        <v>0.468049609828667</v>
      </c>
      <c r="W1329" s="17">
        <v>0.57235567705769297</v>
      </c>
      <c r="X1329" s="17"/>
      <c r="Y1329" s="17">
        <v>0.488591980392308</v>
      </c>
      <c r="Z1329" s="17">
        <v>0.40098242570813902</v>
      </c>
      <c r="AA1329" s="17" t="s">
        <v>63</v>
      </c>
      <c r="AB1329" s="17" t="s">
        <v>63</v>
      </c>
      <c r="AC1329" s="17" t="s">
        <v>63</v>
      </c>
      <c r="AD1329" s="17" t="s">
        <v>63</v>
      </c>
      <c r="AE1329" s="17"/>
      <c r="AF1329" s="17" t="s">
        <v>63</v>
      </c>
      <c r="AG1329" s="17"/>
      <c r="AH1329" s="17">
        <v>0.47458440130939999</v>
      </c>
      <c r="AI1329" s="17"/>
      <c r="AJ1329" s="17">
        <v>0.47031163142800803</v>
      </c>
      <c r="AK1329" s="17">
        <v>0.51676907891277601</v>
      </c>
      <c r="AL1329" s="17">
        <v>0.48900958239319697</v>
      </c>
      <c r="AM1329" s="17">
        <v>0.54224855806501704</v>
      </c>
      <c r="AN1329" s="17">
        <v>0.20881095279200301</v>
      </c>
      <c r="AO1329" s="17">
        <v>0.507933600106943</v>
      </c>
      <c r="AP1329" s="17">
        <v>0.4863734964684</v>
      </c>
      <c r="AQ1329" s="17">
        <v>0</v>
      </c>
    </row>
    <row r="1330" spans="2:43" x14ac:dyDescent="0.35">
      <c r="B1330" t="s">
        <v>534</v>
      </c>
      <c r="C1330" s="17">
        <v>0.23690628144231801</v>
      </c>
      <c r="D1330" s="17">
        <v>0.228500823293045</v>
      </c>
      <c r="E1330" s="17">
        <v>0.25072564266854003</v>
      </c>
      <c r="F1330" s="17"/>
      <c r="G1330" s="17">
        <v>0.40589678328720602</v>
      </c>
      <c r="H1330" s="17">
        <v>0.123010361042619</v>
      </c>
      <c r="I1330" s="17">
        <v>0.24698765868902001</v>
      </c>
      <c r="J1330" s="17">
        <v>0.25390816223568602</v>
      </c>
      <c r="K1330" s="17">
        <v>0.17978460941712601</v>
      </c>
      <c r="L1330" s="17">
        <v>0.32636898285242999</v>
      </c>
      <c r="M1330" s="17"/>
      <c r="N1330" s="17">
        <v>0</v>
      </c>
      <c r="O1330" s="17">
        <v>0.27778782333061203</v>
      </c>
      <c r="P1330" s="17">
        <v>0.289391759219499</v>
      </c>
      <c r="Q1330" s="17">
        <v>0.208703939484958</v>
      </c>
      <c r="R1330" s="17">
        <v>0.21422959059882599</v>
      </c>
      <c r="S1330" s="17"/>
      <c r="T1330" s="17">
        <v>0.25676426857700901</v>
      </c>
      <c r="U1330" s="17">
        <v>0.24292291636978999</v>
      </c>
      <c r="V1330" s="17">
        <v>0.278757482401774</v>
      </c>
      <c r="W1330" s="17">
        <v>0.16542267799413499</v>
      </c>
      <c r="X1330" s="17"/>
      <c r="Y1330" s="17">
        <v>0.230323536487892</v>
      </c>
      <c r="Z1330" s="17">
        <v>0.27552895588248</v>
      </c>
      <c r="AA1330" s="17" t="s">
        <v>63</v>
      </c>
      <c r="AB1330" s="17" t="s">
        <v>63</v>
      </c>
      <c r="AC1330" s="17" t="s">
        <v>63</v>
      </c>
      <c r="AD1330" s="17" t="s">
        <v>63</v>
      </c>
      <c r="AE1330" s="17"/>
      <c r="AF1330" s="17" t="s">
        <v>63</v>
      </c>
      <c r="AG1330" s="17"/>
      <c r="AH1330" s="17">
        <v>0.24050014749115201</v>
      </c>
      <c r="AI1330" s="17"/>
      <c r="AJ1330" s="17">
        <v>0.22130519663817599</v>
      </c>
      <c r="AK1330" s="17">
        <v>0.117806917308234</v>
      </c>
      <c r="AL1330" s="17">
        <v>0.23352908845063799</v>
      </c>
      <c r="AM1330" s="17">
        <v>0.25768153886992501</v>
      </c>
      <c r="AN1330" s="17">
        <v>0.55669838269557603</v>
      </c>
      <c r="AO1330" s="17">
        <v>0.21323713588276699</v>
      </c>
      <c r="AP1330" s="17">
        <v>0.32101240730985497</v>
      </c>
      <c r="AQ1330" s="17">
        <v>0.48570055753841801</v>
      </c>
    </row>
    <row r="1331" spans="2:43" x14ac:dyDescent="0.35">
      <c r="B1331" t="s">
        <v>535</v>
      </c>
      <c r="C1331" s="17">
        <v>6.2854942856399101E-2</v>
      </c>
      <c r="D1331" s="17">
        <v>5.4472451327081103E-2</v>
      </c>
      <c r="E1331" s="17">
        <v>7.6636544806248E-2</v>
      </c>
      <c r="F1331" s="17"/>
      <c r="G1331" s="17">
        <v>9.1717795112362804E-2</v>
      </c>
      <c r="H1331" s="17">
        <v>8.3177595479483599E-2</v>
      </c>
      <c r="I1331" s="17">
        <v>4.4902346684747699E-2</v>
      </c>
      <c r="J1331" s="17">
        <v>7.06982870653073E-2</v>
      </c>
      <c r="K1331" s="17">
        <v>0</v>
      </c>
      <c r="L1331" s="17">
        <v>0</v>
      </c>
      <c r="M1331" s="17"/>
      <c r="N1331" s="17">
        <v>1</v>
      </c>
      <c r="O1331" s="17">
        <v>5.7092889703996702E-2</v>
      </c>
      <c r="P1331" s="17">
        <v>5.7727735127187998E-2</v>
      </c>
      <c r="Q1331" s="17">
        <v>6.2595934103908499E-2</v>
      </c>
      <c r="R1331" s="17">
        <v>5.4784273543622398E-2</v>
      </c>
      <c r="S1331" s="17"/>
      <c r="T1331" s="17">
        <v>4.5820265311389399E-2</v>
      </c>
      <c r="U1331" s="17">
        <v>0.12564044406602001</v>
      </c>
      <c r="V1331" s="17">
        <v>5.3072524253910902E-2</v>
      </c>
      <c r="W1331" s="17">
        <v>3.45943003106952E-2</v>
      </c>
      <c r="X1331" s="17"/>
      <c r="Y1331" s="17">
        <v>5.7344678216758399E-2</v>
      </c>
      <c r="Z1331" s="17">
        <v>9.5185096725244195E-2</v>
      </c>
      <c r="AA1331" s="17" t="s">
        <v>63</v>
      </c>
      <c r="AB1331" s="17" t="s">
        <v>63</v>
      </c>
      <c r="AC1331" s="17" t="s">
        <v>63</v>
      </c>
      <c r="AD1331" s="17" t="s">
        <v>63</v>
      </c>
      <c r="AE1331" s="17"/>
      <c r="AF1331" s="17" t="s">
        <v>63</v>
      </c>
      <c r="AG1331" s="17"/>
      <c r="AH1331" s="17">
        <v>6.3808451745052105E-2</v>
      </c>
      <c r="AI1331" s="17"/>
      <c r="AJ1331" s="17">
        <v>4.45549257950019E-2</v>
      </c>
      <c r="AK1331" s="17">
        <v>0.12359431026623401</v>
      </c>
      <c r="AL1331" s="17">
        <v>7.4493948292413195E-2</v>
      </c>
      <c r="AM1331" s="17">
        <v>4.2335845564741501E-2</v>
      </c>
      <c r="AN1331" s="17">
        <v>0</v>
      </c>
      <c r="AO1331" s="17">
        <v>0.127111424978542</v>
      </c>
      <c r="AP1331" s="17">
        <v>0</v>
      </c>
      <c r="AQ1331" s="17">
        <v>0</v>
      </c>
    </row>
    <row r="1332" spans="2:43" x14ac:dyDescent="0.35">
      <c r="B1332" t="s">
        <v>536</v>
      </c>
      <c r="C1332" s="17">
        <v>7.2147751827245001E-3</v>
      </c>
      <c r="D1332" s="17">
        <v>0</v>
      </c>
      <c r="E1332" s="17">
        <v>1.90765419829882E-2</v>
      </c>
      <c r="F1332" s="17"/>
      <c r="G1332" s="17">
        <v>2.11148544313986E-2</v>
      </c>
      <c r="H1332" s="17">
        <v>0</v>
      </c>
      <c r="I1332" s="17">
        <v>0</v>
      </c>
      <c r="J1332" s="17">
        <v>1.83224661901553E-2</v>
      </c>
      <c r="K1332" s="17">
        <v>0</v>
      </c>
      <c r="L1332" s="17">
        <v>0</v>
      </c>
      <c r="M1332" s="17"/>
      <c r="N1332" s="17">
        <v>0</v>
      </c>
      <c r="O1332" s="17">
        <v>1.2942691815797699E-2</v>
      </c>
      <c r="P1332" s="17">
        <v>3.2620419993986002E-2</v>
      </c>
      <c r="Q1332" s="17">
        <v>0</v>
      </c>
      <c r="R1332" s="17">
        <v>0</v>
      </c>
      <c r="S1332" s="17"/>
      <c r="T1332" s="17">
        <v>0</v>
      </c>
      <c r="U1332" s="17">
        <v>1.5712861585559599E-2</v>
      </c>
      <c r="V1332" s="17">
        <v>0</v>
      </c>
      <c r="W1332" s="17">
        <v>1.26728062525788E-2</v>
      </c>
      <c r="X1332" s="17"/>
      <c r="Y1332" s="17">
        <v>4.3357802072813301E-3</v>
      </c>
      <c r="Z1332" s="17">
        <v>2.4106586489590898E-2</v>
      </c>
      <c r="AA1332" s="17" t="s">
        <v>63</v>
      </c>
      <c r="AB1332" s="17" t="s">
        <v>63</v>
      </c>
      <c r="AC1332" s="17" t="s">
        <v>63</v>
      </c>
      <c r="AD1332" s="17" t="s">
        <v>63</v>
      </c>
      <c r="AE1332" s="17"/>
      <c r="AF1332" s="17" t="s">
        <v>63</v>
      </c>
      <c r="AG1332" s="17"/>
      <c r="AH1332" s="17">
        <v>7.3242232540094796E-3</v>
      </c>
      <c r="AI1332" s="17"/>
      <c r="AJ1332" s="17">
        <v>1.1908850302224499E-2</v>
      </c>
      <c r="AK1332" s="17">
        <v>0</v>
      </c>
      <c r="AL1332" s="17">
        <v>0</v>
      </c>
      <c r="AM1332" s="17">
        <v>2.4285239920929898E-2</v>
      </c>
      <c r="AN1332" s="17">
        <v>0</v>
      </c>
      <c r="AO1332" s="17">
        <v>0</v>
      </c>
      <c r="AP1332" s="17">
        <v>0</v>
      </c>
      <c r="AQ1332" s="17">
        <v>0</v>
      </c>
    </row>
    <row r="1333" spans="2:43" x14ac:dyDescent="0.35">
      <c r="B1333" t="s">
        <v>92</v>
      </c>
      <c r="C1333" s="17">
        <v>2.9796588844843201E-2</v>
      </c>
      <c r="D1333" s="17">
        <v>1.9597134208764699E-2</v>
      </c>
      <c r="E1333" s="17">
        <v>4.6565448486197397E-2</v>
      </c>
      <c r="F1333" s="17"/>
      <c r="G1333" s="17">
        <v>0</v>
      </c>
      <c r="H1333" s="17">
        <v>3.4382523722782901E-2</v>
      </c>
      <c r="I1333" s="17">
        <v>1.7479289501677601E-2</v>
      </c>
      <c r="J1333" s="17">
        <v>5.4370062253442701E-2</v>
      </c>
      <c r="K1333" s="17">
        <v>5.5294448347608501E-2</v>
      </c>
      <c r="L1333" s="17">
        <v>0</v>
      </c>
      <c r="M1333" s="17"/>
      <c r="N1333" s="17">
        <v>0</v>
      </c>
      <c r="O1333" s="17">
        <v>3.2366765602969597E-2</v>
      </c>
      <c r="P1333" s="17">
        <v>6.3451849943869404E-2</v>
      </c>
      <c r="Q1333" s="17">
        <v>1.33930469047089E-2</v>
      </c>
      <c r="R1333" s="17">
        <v>3.9541359799463098E-2</v>
      </c>
      <c r="S1333" s="17"/>
      <c r="T1333" s="17">
        <v>9.6817474673234802E-2</v>
      </c>
      <c r="U1333" s="17">
        <v>3.9089039196139402E-2</v>
      </c>
      <c r="V1333" s="17">
        <v>2.0007659418847201E-2</v>
      </c>
      <c r="W1333" s="17">
        <v>1.36707735314868E-2</v>
      </c>
      <c r="X1333" s="17"/>
      <c r="Y1333" s="17">
        <v>2.4226398289400899E-2</v>
      </c>
      <c r="Z1333" s="17">
        <v>6.2478343626765798E-2</v>
      </c>
      <c r="AA1333" s="17" t="s">
        <v>63</v>
      </c>
      <c r="AB1333" s="17" t="s">
        <v>63</v>
      </c>
      <c r="AC1333" s="17" t="s">
        <v>63</v>
      </c>
      <c r="AD1333" s="17" t="s">
        <v>63</v>
      </c>
      <c r="AE1333" s="17"/>
      <c r="AF1333" s="17" t="s">
        <v>63</v>
      </c>
      <c r="AG1333" s="17"/>
      <c r="AH1333" s="17">
        <v>3.0248602815804999E-2</v>
      </c>
      <c r="AI1333" s="17"/>
      <c r="AJ1333" s="17">
        <v>2.8076131188880599E-2</v>
      </c>
      <c r="AK1333" s="17">
        <v>2.5387055085160402E-2</v>
      </c>
      <c r="AL1333" s="17">
        <v>2.1114132086701098E-2</v>
      </c>
      <c r="AM1333" s="17">
        <v>3.4740155001590098E-2</v>
      </c>
      <c r="AN1333" s="17">
        <v>0</v>
      </c>
      <c r="AO1333" s="17">
        <v>5.8641978795477299E-2</v>
      </c>
      <c r="AP1333" s="17">
        <v>5.6520665858528399E-2</v>
      </c>
      <c r="AQ1333" s="17">
        <v>0</v>
      </c>
    </row>
    <row r="1334" spans="2:43" x14ac:dyDescent="0.35">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c r="AD1334" s="17"/>
      <c r="AE1334" s="17"/>
      <c r="AF1334" s="17"/>
      <c r="AG1334" s="17"/>
      <c r="AH1334" s="17"/>
      <c r="AI1334" s="17"/>
      <c r="AJ1334" s="17"/>
      <c r="AK1334" s="17"/>
      <c r="AL1334" s="17"/>
      <c r="AM1334" s="17"/>
      <c r="AN1334" s="17"/>
      <c r="AO1334" s="17"/>
      <c r="AP1334" s="17"/>
      <c r="AQ1334" s="17"/>
    </row>
    <row r="1335" spans="2:43" x14ac:dyDescent="0.35">
      <c r="B1335" s="6" t="s">
        <v>554</v>
      </c>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c r="AD1335" s="17"/>
      <c r="AE1335" s="17"/>
      <c r="AF1335" s="17"/>
      <c r="AG1335" s="17"/>
      <c r="AH1335" s="17"/>
      <c r="AI1335" s="17"/>
      <c r="AJ1335" s="17"/>
      <c r="AK1335" s="17"/>
      <c r="AL1335" s="17"/>
      <c r="AM1335" s="17"/>
      <c r="AN1335" s="17"/>
      <c r="AO1335" s="17"/>
      <c r="AP1335" s="17"/>
      <c r="AQ1335" s="17"/>
    </row>
    <row r="1336" spans="2:43" x14ac:dyDescent="0.35">
      <c r="B1336" s="24" t="s">
        <v>223</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c r="AD1336" s="17"/>
      <c r="AE1336" s="17"/>
      <c r="AF1336" s="17"/>
      <c r="AG1336" s="17"/>
      <c r="AH1336" s="17"/>
      <c r="AI1336" s="17"/>
      <c r="AJ1336" s="17"/>
      <c r="AK1336" s="17"/>
      <c r="AL1336" s="17"/>
      <c r="AM1336" s="17"/>
      <c r="AN1336" s="17"/>
      <c r="AO1336" s="17"/>
      <c r="AP1336" s="17"/>
      <c r="AQ1336" s="17"/>
    </row>
    <row r="1337" spans="2:43" x14ac:dyDescent="0.35">
      <c r="B1337" t="s">
        <v>545</v>
      </c>
      <c r="C1337" s="17">
        <v>0.13061591204337999</v>
      </c>
      <c r="D1337" s="17">
        <v>0.12958693914559699</v>
      </c>
      <c r="E1337" s="17">
        <v>0.132217685622457</v>
      </c>
      <c r="F1337" s="17"/>
      <c r="G1337" s="17">
        <v>0.154179856965831</v>
      </c>
      <c r="H1337" s="17">
        <v>8.9741448167100807E-2</v>
      </c>
      <c r="I1337" s="17">
        <v>0.15085478290769999</v>
      </c>
      <c r="J1337" s="17">
        <v>0.12115093292427501</v>
      </c>
      <c r="K1337" s="17">
        <v>0.151335886181376</v>
      </c>
      <c r="L1337" s="17">
        <v>0.15826689887550999</v>
      </c>
      <c r="M1337" s="17"/>
      <c r="N1337" s="17">
        <v>0.356268828478783</v>
      </c>
      <c r="O1337" s="17">
        <v>0.22286877725816401</v>
      </c>
      <c r="P1337" s="17">
        <v>0.176971654792896</v>
      </c>
      <c r="Q1337" s="17">
        <v>5.4372234481677197E-2</v>
      </c>
      <c r="R1337" s="17">
        <v>3.60249238027514E-2</v>
      </c>
      <c r="S1337" s="17"/>
      <c r="T1337" s="17">
        <v>0.17766856221836499</v>
      </c>
      <c r="U1337" s="17">
        <v>0.18042416816221099</v>
      </c>
      <c r="V1337" s="17">
        <v>0.103830438929866</v>
      </c>
      <c r="W1337" s="17">
        <v>9.4426320876846798E-2</v>
      </c>
      <c r="X1337" s="17"/>
      <c r="Y1337" s="17">
        <v>0.104341089621767</v>
      </c>
      <c r="Z1337" s="17">
        <v>0.245502271146461</v>
      </c>
      <c r="AA1337" s="17" t="s">
        <v>63</v>
      </c>
      <c r="AB1337" s="17" t="s">
        <v>63</v>
      </c>
      <c r="AC1337" s="17" t="s">
        <v>63</v>
      </c>
      <c r="AD1337" s="17" t="s">
        <v>63</v>
      </c>
      <c r="AE1337" s="17"/>
      <c r="AF1337" s="17" t="s">
        <v>63</v>
      </c>
      <c r="AG1337" s="17"/>
      <c r="AH1337" s="17">
        <v>0.13146500318423501</v>
      </c>
      <c r="AI1337" s="17"/>
      <c r="AJ1337" s="17">
        <v>0.111521286726462</v>
      </c>
      <c r="AK1337" s="17">
        <v>0.14835047011562</v>
      </c>
      <c r="AL1337" s="17">
        <v>0.120005194215768</v>
      </c>
      <c r="AM1337" s="17">
        <v>0.16425929536971701</v>
      </c>
      <c r="AN1337" s="17">
        <v>9.6187524828486706E-2</v>
      </c>
      <c r="AO1337" s="17">
        <v>0.20167329905665299</v>
      </c>
      <c r="AP1337" s="17">
        <v>5.4662116638489799E-2</v>
      </c>
      <c r="AQ1337" s="17">
        <v>8.4050582181340303E-2</v>
      </c>
    </row>
    <row r="1338" spans="2:43" x14ac:dyDescent="0.35">
      <c r="B1338" t="s">
        <v>546</v>
      </c>
      <c r="C1338" s="17">
        <v>0.25877818811247599</v>
      </c>
      <c r="D1338" s="17">
        <v>0.20824527037103599</v>
      </c>
      <c r="E1338" s="17">
        <v>0.31895594200562499</v>
      </c>
      <c r="F1338" s="17"/>
      <c r="G1338" s="17">
        <v>0.177648375408096</v>
      </c>
      <c r="H1338" s="17">
        <v>0.29560603156804999</v>
      </c>
      <c r="I1338" s="17">
        <v>0.26063759082313198</v>
      </c>
      <c r="J1338" s="17">
        <v>0.246367499781285</v>
      </c>
      <c r="K1338" s="17">
        <v>0.28935936194412998</v>
      </c>
      <c r="L1338" s="17">
        <v>0.19248364936100801</v>
      </c>
      <c r="M1338" s="17"/>
      <c r="N1338" s="17">
        <v>0.245853399824776</v>
      </c>
      <c r="O1338" s="17">
        <v>0.31949386263554302</v>
      </c>
      <c r="P1338" s="17">
        <v>0.34569821580601701</v>
      </c>
      <c r="Q1338" s="17">
        <v>0.17761358156021601</v>
      </c>
      <c r="R1338" s="17">
        <v>0.22680060090273099</v>
      </c>
      <c r="S1338" s="17"/>
      <c r="T1338" s="17">
        <v>0.267742088263482</v>
      </c>
      <c r="U1338" s="17">
        <v>0.328189251326378</v>
      </c>
      <c r="V1338" s="17">
        <v>0.24013238585552499</v>
      </c>
      <c r="W1338" s="17">
        <v>0.21041929889175801</v>
      </c>
      <c r="X1338" s="17"/>
      <c r="Y1338" s="17">
        <v>0.25900468201047899</v>
      </c>
      <c r="Z1338" s="17">
        <v>0.25778784614619799</v>
      </c>
      <c r="AA1338" s="17" t="s">
        <v>63</v>
      </c>
      <c r="AB1338" s="17" t="s">
        <v>63</v>
      </c>
      <c r="AC1338" s="17" t="s">
        <v>63</v>
      </c>
      <c r="AD1338" s="17" t="s">
        <v>63</v>
      </c>
      <c r="AE1338" s="17"/>
      <c r="AF1338" s="17" t="s">
        <v>63</v>
      </c>
      <c r="AG1338" s="17"/>
      <c r="AH1338" s="17">
        <v>0.25840983489860497</v>
      </c>
      <c r="AI1338" s="17"/>
      <c r="AJ1338" s="17">
        <v>0.224610372796614</v>
      </c>
      <c r="AK1338" s="17">
        <v>0.28355711533135403</v>
      </c>
      <c r="AL1338" s="17">
        <v>0.22076723579714999</v>
      </c>
      <c r="AM1338" s="17">
        <v>0.30832647622801601</v>
      </c>
      <c r="AN1338" s="17">
        <v>0.32387350045678598</v>
      </c>
      <c r="AO1338" s="17">
        <v>0.23647652509488601</v>
      </c>
      <c r="AP1338" s="17">
        <v>0.19582815700345299</v>
      </c>
      <c r="AQ1338" s="17">
        <v>0.36328947032410502</v>
      </c>
    </row>
    <row r="1339" spans="2:43" x14ac:dyDescent="0.35">
      <c r="B1339" t="s">
        <v>547</v>
      </c>
      <c r="C1339" s="17">
        <v>0.28457842533045902</v>
      </c>
      <c r="D1339" s="17">
        <v>0.31299971374737701</v>
      </c>
      <c r="E1339" s="17">
        <v>0.24902127404765001</v>
      </c>
      <c r="F1339" s="17"/>
      <c r="G1339" s="17">
        <v>0.37810131076838599</v>
      </c>
      <c r="H1339" s="17">
        <v>0.25476563969712002</v>
      </c>
      <c r="I1339" s="17">
        <v>0.23040285642310199</v>
      </c>
      <c r="J1339" s="17">
        <v>0.30482508269338898</v>
      </c>
      <c r="K1339" s="17">
        <v>0.29071501185507298</v>
      </c>
      <c r="L1339" s="17">
        <v>0.36276909827034498</v>
      </c>
      <c r="M1339" s="17"/>
      <c r="N1339" s="17">
        <v>0.28408540133604998</v>
      </c>
      <c r="O1339" s="17">
        <v>0.211570732323313</v>
      </c>
      <c r="P1339" s="17">
        <v>0.24844470999005699</v>
      </c>
      <c r="Q1339" s="17">
        <v>0.38183996616104099</v>
      </c>
      <c r="R1339" s="17">
        <v>0.27260365994665298</v>
      </c>
      <c r="S1339" s="17"/>
      <c r="T1339" s="17">
        <v>0.30274763536624</v>
      </c>
      <c r="U1339" s="17">
        <v>0.24589595586701399</v>
      </c>
      <c r="V1339" s="17">
        <v>0.315253213629614</v>
      </c>
      <c r="W1339" s="17">
        <v>0.28259491979658802</v>
      </c>
      <c r="X1339" s="17"/>
      <c r="Y1339" s="17">
        <v>0.28264704451697598</v>
      </c>
      <c r="Z1339" s="17">
        <v>0.29302336574307902</v>
      </c>
      <c r="AA1339" s="17" t="s">
        <v>63</v>
      </c>
      <c r="AB1339" s="17" t="s">
        <v>63</v>
      </c>
      <c r="AC1339" s="17" t="s">
        <v>63</v>
      </c>
      <c r="AD1339" s="17" t="s">
        <v>63</v>
      </c>
      <c r="AE1339" s="17"/>
      <c r="AF1339" s="17" t="s">
        <v>63</v>
      </c>
      <c r="AG1339" s="17"/>
      <c r="AH1339" s="17">
        <v>0.286974557155243</v>
      </c>
      <c r="AI1339" s="17"/>
      <c r="AJ1339" s="17">
        <v>0.27226075889670498</v>
      </c>
      <c r="AK1339" s="17">
        <v>0.27955630026727901</v>
      </c>
      <c r="AL1339" s="17">
        <v>0.32084523852562202</v>
      </c>
      <c r="AM1339" s="17">
        <v>0.25734726057136897</v>
      </c>
      <c r="AN1339" s="17">
        <v>0.106010025812251</v>
      </c>
      <c r="AO1339" s="17">
        <v>0.23665042828812499</v>
      </c>
      <c r="AP1339" s="17">
        <v>0.41840047857268198</v>
      </c>
      <c r="AQ1339" s="17">
        <v>0.370473236015948</v>
      </c>
    </row>
    <row r="1340" spans="2:43" x14ac:dyDescent="0.35">
      <c r="B1340" t="s">
        <v>548</v>
      </c>
      <c r="C1340" s="17">
        <v>0.15585548839615801</v>
      </c>
      <c r="D1340" s="17">
        <v>0.17159018465686501</v>
      </c>
      <c r="E1340" s="17">
        <v>0.13782762283141101</v>
      </c>
      <c r="F1340" s="17"/>
      <c r="G1340" s="17">
        <v>9.4461184985093899E-2</v>
      </c>
      <c r="H1340" s="17">
        <v>0.18980854610405701</v>
      </c>
      <c r="I1340" s="17">
        <v>0.15195894972941201</v>
      </c>
      <c r="J1340" s="17">
        <v>0.176708533365938</v>
      </c>
      <c r="K1340" s="17">
        <v>0.13065223909315099</v>
      </c>
      <c r="L1340" s="17">
        <v>0.12684243451942201</v>
      </c>
      <c r="M1340" s="17"/>
      <c r="N1340" s="17">
        <v>0.113792370360391</v>
      </c>
      <c r="O1340" s="17">
        <v>8.9983239824539499E-2</v>
      </c>
      <c r="P1340" s="17">
        <v>0.13739388641015701</v>
      </c>
      <c r="Q1340" s="17">
        <v>0.21141230981790499</v>
      </c>
      <c r="R1340" s="17">
        <v>0.20034771051026501</v>
      </c>
      <c r="S1340" s="17"/>
      <c r="T1340" s="17">
        <v>0.12894572605541299</v>
      </c>
      <c r="U1340" s="17">
        <v>0.111636600712165</v>
      </c>
      <c r="V1340" s="17">
        <v>0.17141439763368499</v>
      </c>
      <c r="W1340" s="17">
        <v>0.20546660097778399</v>
      </c>
      <c r="X1340" s="17"/>
      <c r="Y1340" s="17">
        <v>0.177012517041093</v>
      </c>
      <c r="Z1340" s="17">
        <v>6.3346623770800997E-2</v>
      </c>
      <c r="AA1340" s="17" t="s">
        <v>63</v>
      </c>
      <c r="AB1340" s="17" t="s">
        <v>63</v>
      </c>
      <c r="AC1340" s="17" t="s">
        <v>63</v>
      </c>
      <c r="AD1340" s="17" t="s">
        <v>63</v>
      </c>
      <c r="AE1340" s="17"/>
      <c r="AF1340" s="17" t="s">
        <v>63</v>
      </c>
      <c r="AG1340" s="17"/>
      <c r="AH1340" s="17">
        <v>0.15538510673612699</v>
      </c>
      <c r="AI1340" s="17"/>
      <c r="AJ1340" s="17">
        <v>0.18715724803311701</v>
      </c>
      <c r="AK1340" s="17">
        <v>0.14476371145205699</v>
      </c>
      <c r="AL1340" s="17">
        <v>0.167465252866661</v>
      </c>
      <c r="AM1340" s="17">
        <v>0.148621712665502</v>
      </c>
      <c r="AN1340" s="17">
        <v>0.25244690213243798</v>
      </c>
      <c r="AO1340" s="17">
        <v>0.123591473715757</v>
      </c>
      <c r="AP1340" s="17">
        <v>0.15940697463154399</v>
      </c>
      <c r="AQ1340" s="17">
        <v>0</v>
      </c>
    </row>
    <row r="1341" spans="2:43" x14ac:dyDescent="0.35">
      <c r="B1341" t="s">
        <v>549</v>
      </c>
      <c r="C1341" s="17">
        <v>8.6483173483539594E-2</v>
      </c>
      <c r="D1341" s="17">
        <v>9.8567243412783195E-2</v>
      </c>
      <c r="E1341" s="17">
        <v>7.2538241327366804E-2</v>
      </c>
      <c r="F1341" s="17"/>
      <c r="G1341" s="17">
        <v>0.11306717586824799</v>
      </c>
      <c r="H1341" s="17">
        <v>5.7467110393062799E-2</v>
      </c>
      <c r="I1341" s="17">
        <v>0.110798500497144</v>
      </c>
      <c r="J1341" s="17">
        <v>0.104046000051952</v>
      </c>
      <c r="K1341" s="17">
        <v>4.4475940413063998E-2</v>
      </c>
      <c r="L1341" s="17">
        <v>0.125506227403516</v>
      </c>
      <c r="M1341" s="17"/>
      <c r="N1341" s="17">
        <v>0</v>
      </c>
      <c r="O1341" s="17">
        <v>5.9135051789771402E-2</v>
      </c>
      <c r="P1341" s="17">
        <v>5.9285487191088601E-2</v>
      </c>
      <c r="Q1341" s="17">
        <v>8.3882852486981394E-2</v>
      </c>
      <c r="R1341" s="17">
        <v>0.17553683736766801</v>
      </c>
      <c r="S1341" s="17"/>
      <c r="T1341" s="17">
        <v>2.69905805337468E-2</v>
      </c>
      <c r="U1341" s="17">
        <v>4.8927827567690499E-2</v>
      </c>
      <c r="V1341" s="17">
        <v>8.7525853846942503E-2</v>
      </c>
      <c r="W1341" s="17">
        <v>0.147219054378183</v>
      </c>
      <c r="X1341" s="17"/>
      <c r="Y1341" s="17">
        <v>9.1954470110770306E-2</v>
      </c>
      <c r="Z1341" s="17">
        <v>6.2559991854024499E-2</v>
      </c>
      <c r="AA1341" s="17" t="s">
        <v>63</v>
      </c>
      <c r="AB1341" s="17" t="s">
        <v>63</v>
      </c>
      <c r="AC1341" s="17" t="s">
        <v>63</v>
      </c>
      <c r="AD1341" s="17" t="s">
        <v>63</v>
      </c>
      <c r="AE1341" s="17"/>
      <c r="AF1341" s="17" t="s">
        <v>63</v>
      </c>
      <c r="AG1341" s="17"/>
      <c r="AH1341" s="17">
        <v>8.2858366044882004E-2</v>
      </c>
      <c r="AI1341" s="17"/>
      <c r="AJ1341" s="17">
        <v>0.126633337156486</v>
      </c>
      <c r="AK1341" s="17">
        <v>6.10988938821578E-2</v>
      </c>
      <c r="AL1341" s="17">
        <v>8.6239177228565403E-2</v>
      </c>
      <c r="AM1341" s="17">
        <v>4.7010387349815198E-2</v>
      </c>
      <c r="AN1341" s="17">
        <v>4.1692017163314103E-2</v>
      </c>
      <c r="AO1341" s="17">
        <v>7.0558536944369005E-2</v>
      </c>
      <c r="AP1341" s="17">
        <v>0.103782061562496</v>
      </c>
      <c r="AQ1341" s="17">
        <v>0.18218671147860699</v>
      </c>
    </row>
    <row r="1342" spans="2:43" x14ac:dyDescent="0.35">
      <c r="B1342" t="s">
        <v>550</v>
      </c>
      <c r="C1342" s="17">
        <v>4.0729027771363897E-2</v>
      </c>
      <c r="D1342" s="17">
        <v>4.7613328302896198E-2</v>
      </c>
      <c r="E1342" s="17">
        <v>3.2758946563951397E-2</v>
      </c>
      <c r="F1342" s="17"/>
      <c r="G1342" s="17">
        <v>2.82843688518725E-2</v>
      </c>
      <c r="H1342" s="17">
        <v>5.6908140906346098E-2</v>
      </c>
      <c r="I1342" s="17">
        <v>5.4333140138683199E-2</v>
      </c>
      <c r="J1342" s="17">
        <v>7.8440279551775308E-3</v>
      </c>
      <c r="K1342" s="17">
        <v>5.17828045360577E-2</v>
      </c>
      <c r="L1342" s="17">
        <v>3.4131691570198797E-2</v>
      </c>
      <c r="M1342" s="17"/>
      <c r="N1342" s="17">
        <v>0</v>
      </c>
      <c r="O1342" s="17">
        <v>1.9198825332395399E-2</v>
      </c>
      <c r="P1342" s="17">
        <v>1.1582440075494501E-2</v>
      </c>
      <c r="Q1342" s="17">
        <v>5.8398769367554497E-2</v>
      </c>
      <c r="R1342" s="17">
        <v>7.6117296503278101E-2</v>
      </c>
      <c r="S1342" s="17"/>
      <c r="T1342" s="17">
        <v>6.1361154168592003E-2</v>
      </c>
      <c r="U1342" s="17">
        <v>3.9399565192165899E-2</v>
      </c>
      <c r="V1342" s="17">
        <v>3.1605581235486901E-2</v>
      </c>
      <c r="W1342" s="17">
        <v>3.8845648995162102E-2</v>
      </c>
      <c r="X1342" s="17"/>
      <c r="Y1342" s="17">
        <v>4.5398996179088803E-2</v>
      </c>
      <c r="Z1342" s="17">
        <v>2.0309644573225798E-2</v>
      </c>
      <c r="AA1342" s="17" t="s">
        <v>63</v>
      </c>
      <c r="AB1342" s="17" t="s">
        <v>63</v>
      </c>
      <c r="AC1342" s="17" t="s">
        <v>63</v>
      </c>
      <c r="AD1342" s="17" t="s">
        <v>63</v>
      </c>
      <c r="AE1342" s="17"/>
      <c r="AF1342" s="17" t="s">
        <v>63</v>
      </c>
      <c r="AG1342" s="17"/>
      <c r="AH1342" s="17">
        <v>4.0559210973051298E-2</v>
      </c>
      <c r="AI1342" s="17"/>
      <c r="AJ1342" s="17">
        <v>4.7717771197882501E-2</v>
      </c>
      <c r="AK1342" s="17">
        <v>4.22894276375946E-2</v>
      </c>
      <c r="AL1342" s="17">
        <v>5.90136440886396E-2</v>
      </c>
      <c r="AM1342" s="17">
        <v>1.18817650375892E-2</v>
      </c>
      <c r="AN1342" s="17">
        <v>6.9249411985311607E-2</v>
      </c>
      <c r="AO1342" s="17">
        <v>6.8721624472086199E-2</v>
      </c>
      <c r="AP1342" s="17">
        <v>2.2432697537760699E-2</v>
      </c>
      <c r="AQ1342" s="17">
        <v>0</v>
      </c>
    </row>
    <row r="1343" spans="2:43" x14ac:dyDescent="0.35">
      <c r="B1343" t="s">
        <v>551</v>
      </c>
      <c r="C1343" s="17">
        <v>1.7193217336484299E-2</v>
      </c>
      <c r="D1343" s="17">
        <v>1.04194506321629E-2</v>
      </c>
      <c r="E1343" s="17">
        <v>2.52073048706342E-2</v>
      </c>
      <c r="F1343" s="17"/>
      <c r="G1343" s="17">
        <v>2.7668973868160699E-2</v>
      </c>
      <c r="H1343" s="17">
        <v>1.78787009569382E-2</v>
      </c>
      <c r="I1343" s="17">
        <v>1.48121083721094E-2</v>
      </c>
      <c r="J1343" s="17">
        <v>1.51725786333142E-2</v>
      </c>
      <c r="K1343" s="17">
        <v>2.22942611823258E-2</v>
      </c>
      <c r="L1343" s="17">
        <v>0</v>
      </c>
      <c r="M1343" s="17"/>
      <c r="N1343" s="17">
        <v>0</v>
      </c>
      <c r="O1343" s="17">
        <v>2.0518740989867602E-2</v>
      </c>
      <c r="P1343" s="17">
        <v>2.0623605734290801E-2</v>
      </c>
      <c r="Q1343" s="17">
        <v>2.18805860418507E-2</v>
      </c>
      <c r="R1343" s="17">
        <v>0</v>
      </c>
      <c r="S1343" s="17"/>
      <c r="T1343" s="17">
        <v>2.0292210453734898E-2</v>
      </c>
      <c r="U1343" s="17">
        <v>2.35964597672258E-2</v>
      </c>
      <c r="V1343" s="17">
        <v>2.4902488786365501E-2</v>
      </c>
      <c r="W1343" s="17">
        <v>0</v>
      </c>
      <c r="X1343" s="17"/>
      <c r="Y1343" s="17">
        <v>1.66136652868543E-2</v>
      </c>
      <c r="Z1343" s="17">
        <v>1.9727302013606399E-2</v>
      </c>
      <c r="AA1343" s="17" t="s">
        <v>63</v>
      </c>
      <c r="AB1343" s="17" t="s">
        <v>63</v>
      </c>
      <c r="AC1343" s="17" t="s">
        <v>63</v>
      </c>
      <c r="AD1343" s="17" t="s">
        <v>63</v>
      </c>
      <c r="AE1343" s="17"/>
      <c r="AF1343" s="17" t="s">
        <v>63</v>
      </c>
      <c r="AG1343" s="17"/>
      <c r="AH1343" s="17">
        <v>1.77487724100014E-2</v>
      </c>
      <c r="AI1343" s="17"/>
      <c r="AJ1343" s="17">
        <v>1.1707531249402801E-2</v>
      </c>
      <c r="AK1343" s="17">
        <v>1.7689901685314799E-2</v>
      </c>
      <c r="AL1343" s="17">
        <v>0</v>
      </c>
      <c r="AM1343" s="17">
        <v>2.3799838309682599E-2</v>
      </c>
      <c r="AN1343" s="17">
        <v>3.6104495328040102E-2</v>
      </c>
      <c r="AO1343" s="17">
        <v>4.2952121192845E-2</v>
      </c>
      <c r="AP1343" s="17">
        <v>2.2432697537760699E-2</v>
      </c>
      <c r="AQ1343" s="17">
        <v>0</v>
      </c>
    </row>
    <row r="1344" spans="2:43" x14ac:dyDescent="0.35">
      <c r="B1344" t="s">
        <v>552</v>
      </c>
      <c r="C1344" s="17">
        <v>2.5766567526139299E-2</v>
      </c>
      <c r="D1344" s="17">
        <v>2.0977869731284099E-2</v>
      </c>
      <c r="E1344" s="17">
        <v>3.1472982730905201E-2</v>
      </c>
      <c r="F1344" s="17"/>
      <c r="G1344" s="17">
        <v>2.6588753284312101E-2</v>
      </c>
      <c r="H1344" s="17">
        <v>3.7824382207324501E-2</v>
      </c>
      <c r="I1344" s="17">
        <v>2.6202071108717601E-2</v>
      </c>
      <c r="J1344" s="17">
        <v>2.3885344594667599E-2</v>
      </c>
      <c r="K1344" s="17">
        <v>1.93844947948228E-2</v>
      </c>
      <c r="L1344" s="17">
        <v>0</v>
      </c>
      <c r="M1344" s="17"/>
      <c r="N1344" s="17">
        <v>0</v>
      </c>
      <c r="O1344" s="17">
        <v>5.7230769846405599E-2</v>
      </c>
      <c r="P1344" s="17">
        <v>0</v>
      </c>
      <c r="Q1344" s="17">
        <v>1.0599700082774E-2</v>
      </c>
      <c r="R1344" s="17">
        <v>1.25689709666537E-2</v>
      </c>
      <c r="S1344" s="17"/>
      <c r="T1344" s="17">
        <v>1.4252042940426601E-2</v>
      </c>
      <c r="U1344" s="17">
        <v>2.1930171405149398E-2</v>
      </c>
      <c r="V1344" s="17">
        <v>2.5335640082515602E-2</v>
      </c>
      <c r="W1344" s="17">
        <v>2.1028156083677901E-2</v>
      </c>
      <c r="X1344" s="17"/>
      <c r="Y1344" s="17">
        <v>2.3027535232970998E-2</v>
      </c>
      <c r="Z1344" s="17">
        <v>3.7742954752605501E-2</v>
      </c>
      <c r="AA1344" s="17" t="s">
        <v>63</v>
      </c>
      <c r="AB1344" s="17" t="s">
        <v>63</v>
      </c>
      <c r="AC1344" s="17" t="s">
        <v>63</v>
      </c>
      <c r="AD1344" s="17" t="s">
        <v>63</v>
      </c>
      <c r="AE1344" s="17"/>
      <c r="AF1344" s="17" t="s">
        <v>63</v>
      </c>
      <c r="AG1344" s="17"/>
      <c r="AH1344" s="17">
        <v>2.65991485978559E-2</v>
      </c>
      <c r="AI1344" s="17"/>
      <c r="AJ1344" s="17">
        <v>1.83916939433303E-2</v>
      </c>
      <c r="AK1344" s="17">
        <v>2.26941796286237E-2</v>
      </c>
      <c r="AL1344" s="17">
        <v>2.5664257277593701E-2</v>
      </c>
      <c r="AM1344" s="17">
        <v>3.8753264468309102E-2</v>
      </c>
      <c r="AN1344" s="17">
        <v>7.4436122293372403E-2</v>
      </c>
      <c r="AO1344" s="17">
        <v>1.9375991235278899E-2</v>
      </c>
      <c r="AP1344" s="17">
        <v>2.3054816515814099E-2</v>
      </c>
      <c r="AQ1344" s="17">
        <v>0</v>
      </c>
    </row>
    <row r="1345" spans="2:43" x14ac:dyDescent="0.35">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c r="AO1345" s="17"/>
      <c r="AP1345" s="17"/>
      <c r="AQ1345" s="17"/>
    </row>
    <row r="1346" spans="2:43" x14ac:dyDescent="0.35">
      <c r="B1346" s="6" t="s">
        <v>555</v>
      </c>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row>
    <row r="1347" spans="2:43" x14ac:dyDescent="0.35">
      <c r="B1347" s="24" t="s">
        <v>223</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row>
    <row r="1348" spans="2:43" x14ac:dyDescent="0.35">
      <c r="B1348" t="s">
        <v>545</v>
      </c>
      <c r="C1348" s="17">
        <v>0.28448388230730898</v>
      </c>
      <c r="D1348" s="17">
        <v>0.27195651643392599</v>
      </c>
      <c r="E1348" s="17">
        <v>0.30006389435134501</v>
      </c>
      <c r="F1348" s="17"/>
      <c r="G1348" s="17">
        <v>0.26427661780112</v>
      </c>
      <c r="H1348" s="17">
        <v>0.27748021173044102</v>
      </c>
      <c r="I1348" s="17">
        <v>0.236821362805272</v>
      </c>
      <c r="J1348" s="17">
        <v>0.26233177797050999</v>
      </c>
      <c r="K1348" s="17">
        <v>0.406261924730071</v>
      </c>
      <c r="L1348" s="17">
        <v>0.25655652423003</v>
      </c>
      <c r="M1348" s="17"/>
      <c r="N1348" s="17">
        <v>0.47951844836026802</v>
      </c>
      <c r="O1348" s="17">
        <v>0.37856805253741899</v>
      </c>
      <c r="P1348" s="17">
        <v>0.300094291991647</v>
      </c>
      <c r="Q1348" s="17">
        <v>0.20852321309077501</v>
      </c>
      <c r="R1348" s="17">
        <v>0.21161759348280501</v>
      </c>
      <c r="S1348" s="17"/>
      <c r="T1348" s="17">
        <v>0.36287685978184703</v>
      </c>
      <c r="U1348" s="17">
        <v>0.32535098766778697</v>
      </c>
      <c r="V1348" s="17">
        <v>0.25510052774737202</v>
      </c>
      <c r="W1348" s="17">
        <v>0.25444693194163198</v>
      </c>
      <c r="X1348" s="17"/>
      <c r="Y1348" s="17">
        <v>0.27202673333953697</v>
      </c>
      <c r="Z1348" s="17">
        <v>0.33895262301837098</v>
      </c>
      <c r="AA1348" s="17" t="s">
        <v>63</v>
      </c>
      <c r="AB1348" s="17" t="s">
        <v>63</v>
      </c>
      <c r="AC1348" s="17" t="s">
        <v>63</v>
      </c>
      <c r="AD1348" s="17" t="s">
        <v>63</v>
      </c>
      <c r="AE1348" s="17"/>
      <c r="AF1348" s="17" t="s">
        <v>63</v>
      </c>
      <c r="AG1348" s="17"/>
      <c r="AH1348" s="17">
        <v>0.28579710613894999</v>
      </c>
      <c r="AI1348" s="17"/>
      <c r="AJ1348" s="17">
        <v>0.28174112462265699</v>
      </c>
      <c r="AK1348" s="17">
        <v>0.30523683243041699</v>
      </c>
      <c r="AL1348" s="17">
        <v>0.28436433809184097</v>
      </c>
      <c r="AM1348" s="17">
        <v>0.349127599584591</v>
      </c>
      <c r="AN1348" s="17">
        <v>0.314083471219749</v>
      </c>
      <c r="AO1348" s="17">
        <v>0.373994052204559</v>
      </c>
      <c r="AP1348" s="17">
        <v>0.14581443844479999</v>
      </c>
      <c r="AQ1348" s="17">
        <v>0</v>
      </c>
    </row>
    <row r="1349" spans="2:43" x14ac:dyDescent="0.35">
      <c r="B1349" t="s">
        <v>546</v>
      </c>
      <c r="C1349" s="17">
        <v>0.28676492904914302</v>
      </c>
      <c r="D1349" s="17">
        <v>0.28678822451737102</v>
      </c>
      <c r="E1349" s="17">
        <v>0.28759868392587801</v>
      </c>
      <c r="F1349" s="17"/>
      <c r="G1349" s="17">
        <v>0.29335987404304198</v>
      </c>
      <c r="H1349" s="17">
        <v>0.27947938815697099</v>
      </c>
      <c r="I1349" s="17">
        <v>0.28428154638085501</v>
      </c>
      <c r="J1349" s="17">
        <v>0.286642482571975</v>
      </c>
      <c r="K1349" s="17">
        <v>0.32034877119223099</v>
      </c>
      <c r="L1349" s="17">
        <v>0.22170575706211099</v>
      </c>
      <c r="M1349" s="17"/>
      <c r="N1349" s="17">
        <v>0.24216041843236999</v>
      </c>
      <c r="O1349" s="17">
        <v>0.32563902886380502</v>
      </c>
      <c r="P1349" s="17">
        <v>0.325718984144581</v>
      </c>
      <c r="Q1349" s="17">
        <v>0.265993708581025</v>
      </c>
      <c r="R1349" s="17">
        <v>0.22123383755706</v>
      </c>
      <c r="S1349" s="17"/>
      <c r="T1349" s="17">
        <v>0.193281566895318</v>
      </c>
      <c r="U1349" s="17">
        <v>0.31357321877795202</v>
      </c>
      <c r="V1349" s="17">
        <v>0.30740009974585703</v>
      </c>
      <c r="W1349" s="17">
        <v>0.26195301867252102</v>
      </c>
      <c r="X1349" s="17"/>
      <c r="Y1349" s="17">
        <v>0.29338780830710198</v>
      </c>
      <c r="Z1349" s="17">
        <v>0.257806465600108</v>
      </c>
      <c r="AA1349" s="17" t="s">
        <v>63</v>
      </c>
      <c r="AB1349" s="17" t="s">
        <v>63</v>
      </c>
      <c r="AC1349" s="17" t="s">
        <v>63</v>
      </c>
      <c r="AD1349" s="17" t="s">
        <v>63</v>
      </c>
      <c r="AE1349" s="17"/>
      <c r="AF1349" s="17" t="s">
        <v>63</v>
      </c>
      <c r="AG1349" s="17"/>
      <c r="AH1349" s="17">
        <v>0.28419824539682198</v>
      </c>
      <c r="AI1349" s="17"/>
      <c r="AJ1349" s="17">
        <v>0.30203096808270402</v>
      </c>
      <c r="AK1349" s="17">
        <v>0.15012658387067301</v>
      </c>
      <c r="AL1349" s="17">
        <v>0.300304727508798</v>
      </c>
      <c r="AM1349" s="17">
        <v>0.273477308163463</v>
      </c>
      <c r="AN1349" s="17">
        <v>0.32183782040276299</v>
      </c>
      <c r="AO1349" s="17">
        <v>0.31156424816026201</v>
      </c>
      <c r="AP1349" s="17">
        <v>0.22832676155008799</v>
      </c>
      <c r="AQ1349" s="17">
        <v>0.80990658790687198</v>
      </c>
    </row>
    <row r="1350" spans="2:43" x14ac:dyDescent="0.35">
      <c r="B1350" t="s">
        <v>547</v>
      </c>
      <c r="C1350" s="17">
        <v>0.23594566281559101</v>
      </c>
      <c r="D1350" s="17">
        <v>0.23857403571869101</v>
      </c>
      <c r="E1350" s="17">
        <v>0.23356458243463701</v>
      </c>
      <c r="F1350" s="17"/>
      <c r="G1350" s="17">
        <v>0.122476380443392</v>
      </c>
      <c r="H1350" s="17">
        <v>0.25859308318569602</v>
      </c>
      <c r="I1350" s="17">
        <v>0.23736434163704501</v>
      </c>
      <c r="J1350" s="17">
        <v>0.233358167572042</v>
      </c>
      <c r="K1350" s="17">
        <v>0.22475857170350699</v>
      </c>
      <c r="L1350" s="17">
        <v>0.35714034860403099</v>
      </c>
      <c r="M1350" s="17"/>
      <c r="N1350" s="17">
        <v>0.27832113320736201</v>
      </c>
      <c r="O1350" s="17">
        <v>0.175257589959222</v>
      </c>
      <c r="P1350" s="17">
        <v>0.15951579592206999</v>
      </c>
      <c r="Q1350" s="17">
        <v>0.30057091081156501</v>
      </c>
      <c r="R1350" s="17">
        <v>0.28967393182511397</v>
      </c>
      <c r="S1350" s="17"/>
      <c r="T1350" s="17">
        <v>0.241556433252719</v>
      </c>
      <c r="U1350" s="17">
        <v>0.19984624949510901</v>
      </c>
      <c r="V1350" s="17">
        <v>0.242825010087585</v>
      </c>
      <c r="W1350" s="17">
        <v>0.25817762725237903</v>
      </c>
      <c r="X1350" s="17"/>
      <c r="Y1350" s="17">
        <v>0.23418120974853901</v>
      </c>
      <c r="Z1350" s="17">
        <v>0.24366071357518099</v>
      </c>
      <c r="AA1350" s="17" t="s">
        <v>63</v>
      </c>
      <c r="AB1350" s="17" t="s">
        <v>63</v>
      </c>
      <c r="AC1350" s="17" t="s">
        <v>63</v>
      </c>
      <c r="AD1350" s="17" t="s">
        <v>63</v>
      </c>
      <c r="AE1350" s="17"/>
      <c r="AF1350" s="17" t="s">
        <v>63</v>
      </c>
      <c r="AG1350" s="17"/>
      <c r="AH1350" s="17">
        <v>0.24356964659281</v>
      </c>
      <c r="AI1350" s="17"/>
      <c r="AJ1350" s="17">
        <v>0.20202255649188799</v>
      </c>
      <c r="AK1350" s="17">
        <v>0.34330911343849202</v>
      </c>
      <c r="AL1350" s="17">
        <v>0.21859562337101801</v>
      </c>
      <c r="AM1350" s="17">
        <v>0.179748173188158</v>
      </c>
      <c r="AN1350" s="17">
        <v>0</v>
      </c>
      <c r="AO1350" s="17">
        <v>0.20982722286451899</v>
      </c>
      <c r="AP1350" s="17">
        <v>0.460461876245706</v>
      </c>
      <c r="AQ1350" s="17">
        <v>0.108310879291212</v>
      </c>
    </row>
    <row r="1351" spans="2:43" x14ac:dyDescent="0.35">
      <c r="B1351" t="s">
        <v>548</v>
      </c>
      <c r="C1351" s="17">
        <v>9.7712556971210202E-2</v>
      </c>
      <c r="D1351" s="17">
        <v>0.10568494157210601</v>
      </c>
      <c r="E1351" s="17">
        <v>8.5631626483049894E-2</v>
      </c>
      <c r="F1351" s="17"/>
      <c r="G1351" s="17">
        <v>0.18681595965827399</v>
      </c>
      <c r="H1351" s="17">
        <v>7.3400489483072096E-2</v>
      </c>
      <c r="I1351" s="17">
        <v>0.105258297881626</v>
      </c>
      <c r="J1351" s="17">
        <v>0.12839932191186301</v>
      </c>
      <c r="K1351" s="17">
        <v>3.0020592853907499E-2</v>
      </c>
      <c r="L1351" s="17">
        <v>0.106390463339141</v>
      </c>
      <c r="M1351" s="17"/>
      <c r="N1351" s="17">
        <v>0</v>
      </c>
      <c r="O1351" s="17">
        <v>5.23015689494317E-2</v>
      </c>
      <c r="P1351" s="17">
        <v>0.10677543591314601</v>
      </c>
      <c r="Q1351" s="17">
        <v>0.11085451572785</v>
      </c>
      <c r="R1351" s="17">
        <v>0.166299097250207</v>
      </c>
      <c r="S1351" s="17"/>
      <c r="T1351" s="17">
        <v>9.6171233380215701E-2</v>
      </c>
      <c r="U1351" s="17">
        <v>9.2159299035789496E-2</v>
      </c>
      <c r="V1351" s="17">
        <v>9.3773323017889695E-2</v>
      </c>
      <c r="W1351" s="17">
        <v>0.117302485901155</v>
      </c>
      <c r="X1351" s="17"/>
      <c r="Y1351" s="17">
        <v>0.10220030675585499</v>
      </c>
      <c r="Z1351" s="17">
        <v>7.8089922608536297E-2</v>
      </c>
      <c r="AA1351" s="17" t="s">
        <v>63</v>
      </c>
      <c r="AB1351" s="17" t="s">
        <v>63</v>
      </c>
      <c r="AC1351" s="17" t="s">
        <v>63</v>
      </c>
      <c r="AD1351" s="17" t="s">
        <v>63</v>
      </c>
      <c r="AE1351" s="17"/>
      <c r="AF1351" s="17" t="s">
        <v>63</v>
      </c>
      <c r="AG1351" s="17"/>
      <c r="AH1351" s="17">
        <v>9.2057208112203595E-2</v>
      </c>
      <c r="AI1351" s="17"/>
      <c r="AJ1351" s="17">
        <v>0.112469066634003</v>
      </c>
      <c r="AK1351" s="17">
        <v>0.11370801720590901</v>
      </c>
      <c r="AL1351" s="17">
        <v>9.9819499834996397E-2</v>
      </c>
      <c r="AM1351" s="17">
        <v>9.7149285584372899E-2</v>
      </c>
      <c r="AN1351" s="17">
        <v>0.136741590966235</v>
      </c>
      <c r="AO1351" s="17">
        <v>2.31741903095561E-2</v>
      </c>
      <c r="AP1351" s="17">
        <v>8.5549899410208602E-2</v>
      </c>
      <c r="AQ1351" s="17">
        <v>8.1782532801915206E-2</v>
      </c>
    </row>
    <row r="1352" spans="2:43" x14ac:dyDescent="0.35">
      <c r="B1352" t="s">
        <v>549</v>
      </c>
      <c r="C1352" s="17">
        <v>4.1524182023155699E-2</v>
      </c>
      <c r="D1352" s="17">
        <v>5.3336447234419097E-2</v>
      </c>
      <c r="E1352" s="17">
        <v>2.7763742855412402E-2</v>
      </c>
      <c r="F1352" s="17"/>
      <c r="G1352" s="17">
        <v>6.1926378710522402E-2</v>
      </c>
      <c r="H1352" s="17">
        <v>4.5951364562234399E-2</v>
      </c>
      <c r="I1352" s="17">
        <v>7.9721365534132907E-2</v>
      </c>
      <c r="J1352" s="17">
        <v>2.60333987679764E-2</v>
      </c>
      <c r="K1352" s="17">
        <v>0</v>
      </c>
      <c r="L1352" s="17">
        <v>2.5432975831518299E-2</v>
      </c>
      <c r="M1352" s="17"/>
      <c r="N1352" s="17">
        <v>0</v>
      </c>
      <c r="O1352" s="17">
        <v>2.5161260937279599E-2</v>
      </c>
      <c r="P1352" s="17">
        <v>6.1701955032245202E-2</v>
      </c>
      <c r="Q1352" s="17">
        <v>4.1137646464913802E-2</v>
      </c>
      <c r="R1352" s="17">
        <v>6.3778012002771695E-2</v>
      </c>
      <c r="S1352" s="17"/>
      <c r="T1352" s="17">
        <v>2.3626588702000899E-2</v>
      </c>
      <c r="U1352" s="17">
        <v>2.8981446605820201E-2</v>
      </c>
      <c r="V1352" s="17">
        <v>3.0986403190820199E-2</v>
      </c>
      <c r="W1352" s="17">
        <v>7.9039999471014699E-2</v>
      </c>
      <c r="X1352" s="17"/>
      <c r="Y1352" s="17">
        <v>4.62899097232152E-2</v>
      </c>
      <c r="Z1352" s="17">
        <v>2.0686092419696801E-2</v>
      </c>
      <c r="AA1352" s="17" t="s">
        <v>63</v>
      </c>
      <c r="AB1352" s="17" t="s">
        <v>63</v>
      </c>
      <c r="AC1352" s="17" t="s">
        <v>63</v>
      </c>
      <c r="AD1352" s="17" t="s">
        <v>63</v>
      </c>
      <c r="AE1352" s="17"/>
      <c r="AF1352" s="17" t="s">
        <v>63</v>
      </c>
      <c r="AG1352" s="17"/>
      <c r="AH1352" s="17">
        <v>4.0563939578046403E-2</v>
      </c>
      <c r="AI1352" s="17"/>
      <c r="AJ1352" s="17">
        <v>3.1515271601400101E-2</v>
      </c>
      <c r="AK1352" s="17">
        <v>3.1504959666506099E-2</v>
      </c>
      <c r="AL1352" s="17">
        <v>2.97687549353629E-2</v>
      </c>
      <c r="AM1352" s="17">
        <v>4.2219271528612198E-2</v>
      </c>
      <c r="AN1352" s="17">
        <v>0.15994133043821299</v>
      </c>
      <c r="AO1352" s="17">
        <v>6.2064295225825003E-2</v>
      </c>
      <c r="AP1352" s="17">
        <v>5.67922078333832E-2</v>
      </c>
      <c r="AQ1352" s="17">
        <v>0</v>
      </c>
    </row>
    <row r="1353" spans="2:43" x14ac:dyDescent="0.35">
      <c r="B1353" t="s">
        <v>550</v>
      </c>
      <c r="C1353" s="17">
        <v>1.7603128294070298E-2</v>
      </c>
      <c r="D1353" s="17">
        <v>1.95275329806004E-2</v>
      </c>
      <c r="E1353" s="17">
        <v>1.5393881710697501E-2</v>
      </c>
      <c r="F1353" s="17"/>
      <c r="G1353" s="17">
        <v>7.1144789343650303E-2</v>
      </c>
      <c r="H1353" s="17">
        <v>1.18094681268676E-2</v>
      </c>
      <c r="I1353" s="17">
        <v>2.9060136843331402E-2</v>
      </c>
      <c r="J1353" s="17">
        <v>7.8440279551775308E-3</v>
      </c>
      <c r="K1353" s="17">
        <v>0</v>
      </c>
      <c r="L1353" s="17">
        <v>0</v>
      </c>
      <c r="M1353" s="17"/>
      <c r="N1353" s="17">
        <v>0</v>
      </c>
      <c r="O1353" s="17">
        <v>0</v>
      </c>
      <c r="P1353" s="17">
        <v>1.1148840155506099E-2</v>
      </c>
      <c r="Q1353" s="17">
        <v>4.0453548634922801E-2</v>
      </c>
      <c r="R1353" s="17">
        <v>1.5575712413652101E-2</v>
      </c>
      <c r="S1353" s="17"/>
      <c r="T1353" s="17">
        <v>6.8235275047472704E-2</v>
      </c>
      <c r="U1353" s="17">
        <v>1.3651138608954E-2</v>
      </c>
      <c r="V1353" s="17">
        <v>1.3935230085940701E-2</v>
      </c>
      <c r="W1353" s="17">
        <v>7.1593339957922199E-3</v>
      </c>
      <c r="X1353" s="17"/>
      <c r="Y1353" s="17">
        <v>1.8155348534850398E-2</v>
      </c>
      <c r="Z1353" s="17">
        <v>1.51885516370626E-2</v>
      </c>
      <c r="AA1353" s="17" t="s">
        <v>63</v>
      </c>
      <c r="AB1353" s="17" t="s">
        <v>63</v>
      </c>
      <c r="AC1353" s="17" t="s">
        <v>63</v>
      </c>
      <c r="AD1353" s="17" t="s">
        <v>63</v>
      </c>
      <c r="AE1353" s="17"/>
      <c r="AF1353" s="17" t="s">
        <v>63</v>
      </c>
      <c r="AG1353" s="17"/>
      <c r="AH1353" s="17">
        <v>1.8171928597245101E-2</v>
      </c>
      <c r="AI1353" s="17"/>
      <c r="AJ1353" s="17">
        <v>4.7649661227184802E-2</v>
      </c>
      <c r="AK1353" s="17">
        <v>2.6760243937060699E-2</v>
      </c>
      <c r="AL1353" s="17">
        <v>1.0041380001110401E-2</v>
      </c>
      <c r="AM1353" s="17">
        <v>0</v>
      </c>
      <c r="AN1353" s="17">
        <v>0</v>
      </c>
      <c r="AO1353" s="17">
        <v>0</v>
      </c>
      <c r="AP1353" s="17">
        <v>0</v>
      </c>
      <c r="AQ1353" s="17">
        <v>0</v>
      </c>
    </row>
    <row r="1354" spans="2:43" x14ac:dyDescent="0.35">
      <c r="B1354" t="s">
        <v>551</v>
      </c>
      <c r="C1354" s="17">
        <v>6.7618917863048198E-3</v>
      </c>
      <c r="D1354" s="17">
        <v>6.64630326427467E-3</v>
      </c>
      <c r="E1354" s="17">
        <v>6.9180698606503901E-3</v>
      </c>
      <c r="F1354" s="17"/>
      <c r="G1354" s="17">
        <v>0</v>
      </c>
      <c r="H1354" s="17">
        <v>2.1124717979930801E-2</v>
      </c>
      <c r="I1354" s="17">
        <v>0</v>
      </c>
      <c r="J1354" s="17">
        <v>7.8440279551775308E-3</v>
      </c>
      <c r="K1354" s="17">
        <v>0</v>
      </c>
      <c r="L1354" s="17">
        <v>0</v>
      </c>
      <c r="M1354" s="17"/>
      <c r="N1354" s="17">
        <v>0</v>
      </c>
      <c r="O1354" s="17">
        <v>0</v>
      </c>
      <c r="P1354" s="17">
        <v>2.4054582576263601E-2</v>
      </c>
      <c r="Q1354" s="17">
        <v>5.7220903588384E-3</v>
      </c>
      <c r="R1354" s="17">
        <v>9.9706117737631498E-3</v>
      </c>
      <c r="S1354" s="17"/>
      <c r="T1354" s="17">
        <v>0</v>
      </c>
      <c r="U1354" s="17">
        <v>6.3644115158955003E-3</v>
      </c>
      <c r="V1354" s="17">
        <v>9.2275041784704807E-3</v>
      </c>
      <c r="W1354" s="17">
        <v>8.0072431529723109E-3</v>
      </c>
      <c r="X1354" s="17"/>
      <c r="Y1354" s="17">
        <v>5.9655892359830502E-3</v>
      </c>
      <c r="Z1354" s="17">
        <v>1.02437155369276E-2</v>
      </c>
      <c r="AA1354" s="17" t="s">
        <v>63</v>
      </c>
      <c r="AB1354" s="17" t="s">
        <v>63</v>
      </c>
      <c r="AC1354" s="17" t="s">
        <v>63</v>
      </c>
      <c r="AD1354" s="17" t="s">
        <v>63</v>
      </c>
      <c r="AE1354" s="17"/>
      <c r="AF1354" s="17" t="s">
        <v>63</v>
      </c>
      <c r="AG1354" s="17"/>
      <c r="AH1354" s="17">
        <v>6.9803851150946304E-3</v>
      </c>
      <c r="AI1354" s="17"/>
      <c r="AJ1354" s="17">
        <v>7.3706721869984497E-3</v>
      </c>
      <c r="AK1354" s="17">
        <v>1.0128219238674199E-2</v>
      </c>
      <c r="AL1354" s="17">
        <v>2.0485051779930302E-2</v>
      </c>
      <c r="AM1354" s="17">
        <v>0</v>
      </c>
      <c r="AN1354" s="17">
        <v>0</v>
      </c>
      <c r="AO1354" s="17">
        <v>0</v>
      </c>
      <c r="AP1354" s="17">
        <v>0</v>
      </c>
      <c r="AQ1354" s="17">
        <v>0</v>
      </c>
    </row>
    <row r="1355" spans="2:43" x14ac:dyDescent="0.35">
      <c r="B1355" t="s">
        <v>552</v>
      </c>
      <c r="C1355" s="17">
        <v>2.92037667532156E-2</v>
      </c>
      <c r="D1355" s="17">
        <v>1.74859982786114E-2</v>
      </c>
      <c r="E1355" s="17">
        <v>4.3065518378331002E-2</v>
      </c>
      <c r="F1355" s="17"/>
      <c r="G1355" s="17">
        <v>0</v>
      </c>
      <c r="H1355" s="17">
        <v>3.2161276774787001E-2</v>
      </c>
      <c r="I1355" s="17">
        <v>2.74929489177374E-2</v>
      </c>
      <c r="J1355" s="17">
        <v>4.7546795295278603E-2</v>
      </c>
      <c r="K1355" s="17">
        <v>1.86101395202844E-2</v>
      </c>
      <c r="L1355" s="17">
        <v>3.2773930933169097E-2</v>
      </c>
      <c r="M1355" s="17"/>
      <c r="N1355" s="17">
        <v>0</v>
      </c>
      <c r="O1355" s="17">
        <v>4.3072498752842699E-2</v>
      </c>
      <c r="P1355" s="17">
        <v>1.0990114264540799E-2</v>
      </c>
      <c r="Q1355" s="17">
        <v>2.67443663301099E-2</v>
      </c>
      <c r="R1355" s="17">
        <v>2.1851203694627602E-2</v>
      </c>
      <c r="S1355" s="17"/>
      <c r="T1355" s="17">
        <v>1.4252042940426601E-2</v>
      </c>
      <c r="U1355" s="17">
        <v>2.0073248292692501E-2</v>
      </c>
      <c r="V1355" s="17">
        <v>4.6751901946064503E-2</v>
      </c>
      <c r="W1355" s="17">
        <v>1.3913359612533699E-2</v>
      </c>
      <c r="X1355" s="17"/>
      <c r="Y1355" s="17">
        <v>2.7793094354919001E-2</v>
      </c>
      <c r="Z1355" s="17">
        <v>3.5371915604117302E-2</v>
      </c>
      <c r="AA1355" s="17" t="s">
        <v>63</v>
      </c>
      <c r="AB1355" s="17" t="s">
        <v>63</v>
      </c>
      <c r="AC1355" s="17" t="s">
        <v>63</v>
      </c>
      <c r="AD1355" s="17" t="s">
        <v>63</v>
      </c>
      <c r="AE1355" s="17"/>
      <c r="AF1355" s="17" t="s">
        <v>63</v>
      </c>
      <c r="AG1355" s="17"/>
      <c r="AH1355" s="17">
        <v>2.8661540468828899E-2</v>
      </c>
      <c r="AI1355" s="17"/>
      <c r="AJ1355" s="17">
        <v>1.5200679153165E-2</v>
      </c>
      <c r="AK1355" s="17">
        <v>1.92260302122685E-2</v>
      </c>
      <c r="AL1355" s="17">
        <v>3.6620624476942899E-2</v>
      </c>
      <c r="AM1355" s="17">
        <v>5.8278361950803499E-2</v>
      </c>
      <c r="AN1355" s="17">
        <v>6.7395786973039301E-2</v>
      </c>
      <c r="AO1355" s="17">
        <v>1.9375991235278899E-2</v>
      </c>
      <c r="AP1355" s="17">
        <v>2.3054816515814099E-2</v>
      </c>
      <c r="AQ1355" s="17">
        <v>0</v>
      </c>
    </row>
    <row r="1356" spans="2:43" x14ac:dyDescent="0.3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row>
    <row r="1357" spans="2:43" x14ac:dyDescent="0.35">
      <c r="B1357" s="6" t="s">
        <v>556</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row>
    <row r="1358" spans="2:43" x14ac:dyDescent="0.35">
      <c r="B1358" s="24" t="s">
        <v>223</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17"/>
      <c r="AE1358" s="17"/>
      <c r="AF1358" s="17"/>
      <c r="AG1358" s="17"/>
      <c r="AH1358" s="17"/>
      <c r="AI1358" s="17"/>
      <c r="AJ1358" s="17"/>
      <c r="AK1358" s="17"/>
      <c r="AL1358" s="17"/>
      <c r="AM1358" s="17"/>
      <c r="AN1358" s="17"/>
      <c r="AO1358" s="17"/>
      <c r="AP1358" s="17"/>
      <c r="AQ1358" s="17"/>
    </row>
    <row r="1359" spans="2:43" x14ac:dyDescent="0.35">
      <c r="B1359" t="s">
        <v>545</v>
      </c>
      <c r="C1359" s="17">
        <v>0.30263879614816203</v>
      </c>
      <c r="D1359" s="17">
        <v>0.27727075400833401</v>
      </c>
      <c r="E1359" s="17">
        <v>0.33336734138498803</v>
      </c>
      <c r="F1359" s="17"/>
      <c r="G1359" s="17">
        <v>0.23481968100424699</v>
      </c>
      <c r="H1359" s="17">
        <v>0.24790551404817501</v>
      </c>
      <c r="I1359" s="17">
        <v>0.33229221884519899</v>
      </c>
      <c r="J1359" s="17">
        <v>0.29211782893652799</v>
      </c>
      <c r="K1359" s="17">
        <v>0.38826119691809202</v>
      </c>
      <c r="L1359" s="17">
        <v>0.31611373590484498</v>
      </c>
      <c r="M1359" s="17"/>
      <c r="N1359" s="17">
        <v>0.59804664306050104</v>
      </c>
      <c r="O1359" s="17">
        <v>0.46422102767352502</v>
      </c>
      <c r="P1359" s="17">
        <v>0.332921030596114</v>
      </c>
      <c r="Q1359" s="17">
        <v>0.20639180804837401</v>
      </c>
      <c r="R1359" s="17">
        <v>0.111377140111108</v>
      </c>
      <c r="S1359" s="17"/>
      <c r="T1359" s="17">
        <v>0.36666075837701001</v>
      </c>
      <c r="U1359" s="17">
        <v>0.40119762749564802</v>
      </c>
      <c r="V1359" s="17">
        <v>0.24377275522956199</v>
      </c>
      <c r="W1359" s="17">
        <v>0.23223689417104501</v>
      </c>
      <c r="X1359" s="17"/>
      <c r="Y1359" s="17">
        <v>0.279090969997697</v>
      </c>
      <c r="Z1359" s="17">
        <v>0.40560139539275197</v>
      </c>
      <c r="AA1359" s="17" t="s">
        <v>63</v>
      </c>
      <c r="AB1359" s="17" t="s">
        <v>63</v>
      </c>
      <c r="AC1359" s="17" t="s">
        <v>63</v>
      </c>
      <c r="AD1359" s="17" t="s">
        <v>63</v>
      </c>
      <c r="AE1359" s="17"/>
      <c r="AF1359" s="17" t="s">
        <v>63</v>
      </c>
      <c r="AG1359" s="17"/>
      <c r="AH1359" s="17">
        <v>0.30453864982901402</v>
      </c>
      <c r="AI1359" s="17"/>
      <c r="AJ1359" s="17">
        <v>0.221190056783587</v>
      </c>
      <c r="AK1359" s="17">
        <v>0.31922000010199802</v>
      </c>
      <c r="AL1359" s="17">
        <v>0.363042091777322</v>
      </c>
      <c r="AM1359" s="17">
        <v>0.36713938330540702</v>
      </c>
      <c r="AN1359" s="17">
        <v>0.27895956253264598</v>
      </c>
      <c r="AO1359" s="17">
        <v>0.40737512395710201</v>
      </c>
      <c r="AP1359" s="17">
        <v>0.16403406982751301</v>
      </c>
      <c r="AQ1359" s="17">
        <v>0.25243114409874401</v>
      </c>
    </row>
    <row r="1360" spans="2:43" x14ac:dyDescent="0.35">
      <c r="B1360" t="s">
        <v>546</v>
      </c>
      <c r="C1360" s="17">
        <v>0.196108656622171</v>
      </c>
      <c r="D1360" s="17">
        <v>0.18494890802012801</v>
      </c>
      <c r="E1360" s="17">
        <v>0.20981567021264</v>
      </c>
      <c r="F1360" s="17"/>
      <c r="G1360" s="17">
        <v>0.19947176062356201</v>
      </c>
      <c r="H1360" s="17">
        <v>0.21299406327276099</v>
      </c>
      <c r="I1360" s="17">
        <v>0.218831423193806</v>
      </c>
      <c r="J1360" s="17">
        <v>0.16897725076876599</v>
      </c>
      <c r="K1360" s="17">
        <v>0.172946084843311</v>
      </c>
      <c r="L1360" s="17">
        <v>0.20370356732027001</v>
      </c>
      <c r="M1360" s="17"/>
      <c r="N1360" s="17">
        <v>0.123632223732136</v>
      </c>
      <c r="O1360" s="17">
        <v>0.19954144788599601</v>
      </c>
      <c r="P1360" s="17">
        <v>0.31539619543897401</v>
      </c>
      <c r="Q1360" s="17">
        <v>0.16244344988473899</v>
      </c>
      <c r="R1360" s="17">
        <v>0.169180603461797</v>
      </c>
      <c r="S1360" s="17"/>
      <c r="T1360" s="17">
        <v>0.24409990466081199</v>
      </c>
      <c r="U1360" s="17">
        <v>0.19399369618454099</v>
      </c>
      <c r="V1360" s="17">
        <v>0.21831392765938201</v>
      </c>
      <c r="W1360" s="17">
        <v>0.12667139108703401</v>
      </c>
      <c r="X1360" s="17"/>
      <c r="Y1360" s="17">
        <v>0.18689072032069701</v>
      </c>
      <c r="Z1360" s="17">
        <v>0.23641397717304699</v>
      </c>
      <c r="AA1360" s="17" t="s">
        <v>63</v>
      </c>
      <c r="AB1360" s="17" t="s">
        <v>63</v>
      </c>
      <c r="AC1360" s="17" t="s">
        <v>63</v>
      </c>
      <c r="AD1360" s="17" t="s">
        <v>63</v>
      </c>
      <c r="AE1360" s="17"/>
      <c r="AF1360" s="17" t="s">
        <v>63</v>
      </c>
      <c r="AG1360" s="17"/>
      <c r="AH1360" s="17">
        <v>0.19071350695039599</v>
      </c>
      <c r="AI1360" s="17"/>
      <c r="AJ1360" s="17">
        <v>0.16181541122380499</v>
      </c>
      <c r="AK1360" s="17">
        <v>0.16417267017654</v>
      </c>
      <c r="AL1360" s="17">
        <v>0.175564850392291</v>
      </c>
      <c r="AM1360" s="17">
        <v>0.16274388332276801</v>
      </c>
      <c r="AN1360" s="17">
        <v>0.21413904346089699</v>
      </c>
      <c r="AO1360" s="17">
        <v>0.189178480945591</v>
      </c>
      <c r="AP1360" s="17">
        <v>0.22167427891597699</v>
      </c>
      <c r="AQ1360" s="17">
        <v>0.66097082678576702</v>
      </c>
    </row>
    <row r="1361" spans="2:43" x14ac:dyDescent="0.35">
      <c r="B1361" t="s">
        <v>547</v>
      </c>
      <c r="C1361" s="17">
        <v>0.188699578909577</v>
      </c>
      <c r="D1361" s="17">
        <v>0.19788001543324801</v>
      </c>
      <c r="E1361" s="17">
        <v>0.17547183090714</v>
      </c>
      <c r="F1361" s="17"/>
      <c r="G1361" s="17">
        <v>0.24574642974491701</v>
      </c>
      <c r="H1361" s="17">
        <v>0.18890797603193901</v>
      </c>
      <c r="I1361" s="17">
        <v>0.190656329452914</v>
      </c>
      <c r="J1361" s="17">
        <v>0.16992552410152401</v>
      </c>
      <c r="K1361" s="17">
        <v>0.16759440358057501</v>
      </c>
      <c r="L1361" s="17">
        <v>0.21803655729617499</v>
      </c>
      <c r="M1361" s="17"/>
      <c r="N1361" s="17">
        <v>0</v>
      </c>
      <c r="O1361" s="17">
        <v>0.148696959166711</v>
      </c>
      <c r="P1361" s="17">
        <v>0.18313749955495401</v>
      </c>
      <c r="Q1361" s="17">
        <v>0.21691699474151999</v>
      </c>
      <c r="R1361" s="17">
        <v>0.23539164294201101</v>
      </c>
      <c r="S1361" s="17"/>
      <c r="T1361" s="17">
        <v>0.13141839524527699</v>
      </c>
      <c r="U1361" s="17">
        <v>0.18239561255518699</v>
      </c>
      <c r="V1361" s="17">
        <v>0.19292713200825401</v>
      </c>
      <c r="W1361" s="17">
        <v>0.240438392597324</v>
      </c>
      <c r="X1361" s="17"/>
      <c r="Y1361" s="17">
        <v>0.19968868890066099</v>
      </c>
      <c r="Z1361" s="17">
        <v>0.14064982175420901</v>
      </c>
      <c r="AA1361" s="17" t="s">
        <v>63</v>
      </c>
      <c r="AB1361" s="17" t="s">
        <v>63</v>
      </c>
      <c r="AC1361" s="17" t="s">
        <v>63</v>
      </c>
      <c r="AD1361" s="17" t="s">
        <v>63</v>
      </c>
      <c r="AE1361" s="17"/>
      <c r="AF1361" s="17" t="s">
        <v>63</v>
      </c>
      <c r="AG1361" s="17"/>
      <c r="AH1361" s="17">
        <v>0.18622583570225301</v>
      </c>
      <c r="AI1361" s="17"/>
      <c r="AJ1361" s="17">
        <v>0.28233630925908798</v>
      </c>
      <c r="AK1361" s="17">
        <v>0.158209863140989</v>
      </c>
      <c r="AL1361" s="17">
        <v>0.22778684063472901</v>
      </c>
      <c r="AM1361" s="17">
        <v>0.174987918272518</v>
      </c>
      <c r="AN1361" s="17">
        <v>0.15520589297544601</v>
      </c>
      <c r="AO1361" s="17">
        <v>4.8142853147655797E-2</v>
      </c>
      <c r="AP1361" s="17">
        <v>0.222028723094506</v>
      </c>
      <c r="AQ1361" s="17">
        <v>0</v>
      </c>
    </row>
    <row r="1362" spans="2:43" x14ac:dyDescent="0.35">
      <c r="B1362" t="s">
        <v>548</v>
      </c>
      <c r="C1362" s="17">
        <v>0.14650181460856099</v>
      </c>
      <c r="D1362" s="17">
        <v>0.164260268980642</v>
      </c>
      <c r="E1362" s="17">
        <v>0.12606696435370601</v>
      </c>
      <c r="F1362" s="17"/>
      <c r="G1362" s="17">
        <v>0.155643760031351</v>
      </c>
      <c r="H1362" s="17">
        <v>0.182890638027845</v>
      </c>
      <c r="I1362" s="17">
        <v>0.121589178837345</v>
      </c>
      <c r="J1362" s="17">
        <v>0.175063283677663</v>
      </c>
      <c r="K1362" s="17">
        <v>0.106509785934638</v>
      </c>
      <c r="L1362" s="17">
        <v>8.8086270109941203E-2</v>
      </c>
      <c r="M1362" s="17"/>
      <c r="N1362" s="17">
        <v>0.27832113320736201</v>
      </c>
      <c r="O1362" s="17">
        <v>7.8608631558077305E-2</v>
      </c>
      <c r="P1362" s="17">
        <v>7.8323487086272098E-2</v>
      </c>
      <c r="Q1362" s="17">
        <v>0.203152173191435</v>
      </c>
      <c r="R1362" s="17">
        <v>0.21698178633776299</v>
      </c>
      <c r="S1362" s="17"/>
      <c r="T1362" s="17">
        <v>3.2931808166531601E-2</v>
      </c>
      <c r="U1362" s="17">
        <v>7.9599324090976406E-2</v>
      </c>
      <c r="V1362" s="17">
        <v>0.190579175221746</v>
      </c>
      <c r="W1362" s="17">
        <v>0.22048262177254199</v>
      </c>
      <c r="X1362" s="17"/>
      <c r="Y1362" s="17">
        <v>0.16587447271004399</v>
      </c>
      <c r="Z1362" s="17">
        <v>6.1795089679472101E-2</v>
      </c>
      <c r="AA1362" s="17" t="s">
        <v>63</v>
      </c>
      <c r="AB1362" s="17" t="s">
        <v>63</v>
      </c>
      <c r="AC1362" s="17" t="s">
        <v>63</v>
      </c>
      <c r="AD1362" s="17" t="s">
        <v>63</v>
      </c>
      <c r="AE1362" s="17"/>
      <c r="AF1362" s="17" t="s">
        <v>63</v>
      </c>
      <c r="AG1362" s="17"/>
      <c r="AH1362" s="17">
        <v>0.149407323995843</v>
      </c>
      <c r="AI1362" s="17"/>
      <c r="AJ1362" s="17">
        <v>0.12897677300562599</v>
      </c>
      <c r="AK1362" s="17">
        <v>0.18001533541815101</v>
      </c>
      <c r="AL1362" s="17">
        <v>0.12768437086866499</v>
      </c>
      <c r="AM1362" s="17">
        <v>0.130832363262987</v>
      </c>
      <c r="AN1362" s="17">
        <v>7.5309160664707206E-2</v>
      </c>
      <c r="AO1362" s="17">
        <v>0.200548934003111</v>
      </c>
      <c r="AP1362" s="17">
        <v>0.24915159172086301</v>
      </c>
      <c r="AQ1362" s="17">
        <v>0</v>
      </c>
    </row>
    <row r="1363" spans="2:43" x14ac:dyDescent="0.35">
      <c r="B1363" t="s">
        <v>549</v>
      </c>
      <c r="C1363" s="17">
        <v>7.5837968489568905E-2</v>
      </c>
      <c r="D1363" s="17">
        <v>9.0058329882080193E-2</v>
      </c>
      <c r="E1363" s="17">
        <v>5.9349892047267802E-2</v>
      </c>
      <c r="F1363" s="17"/>
      <c r="G1363" s="17">
        <v>4.8438980709195098E-2</v>
      </c>
      <c r="H1363" s="17">
        <v>6.9187952507514305E-2</v>
      </c>
      <c r="I1363" s="17">
        <v>4.7004634243427303E-2</v>
      </c>
      <c r="J1363" s="17">
        <v>0.113850558693848</v>
      </c>
      <c r="K1363" s="17">
        <v>8.4878706273322294E-2</v>
      </c>
      <c r="L1363" s="17">
        <v>8.7419489346570997E-2</v>
      </c>
      <c r="M1363" s="17"/>
      <c r="N1363" s="17">
        <v>0</v>
      </c>
      <c r="O1363" s="17">
        <v>3.43528954816767E-2</v>
      </c>
      <c r="P1363" s="17">
        <v>2.3818882368083601E-2</v>
      </c>
      <c r="Q1363" s="17">
        <v>9.7779855829448994E-2</v>
      </c>
      <c r="R1363" s="17">
        <v>0.16422890640745499</v>
      </c>
      <c r="S1363" s="17"/>
      <c r="T1363" s="17">
        <v>4.74618588649207E-2</v>
      </c>
      <c r="U1363" s="17">
        <v>5.7169311356396801E-2</v>
      </c>
      <c r="V1363" s="17">
        <v>7.2538089461696501E-2</v>
      </c>
      <c r="W1363" s="17">
        <v>0.119717480816927</v>
      </c>
      <c r="X1363" s="17"/>
      <c r="Y1363" s="17">
        <v>8.0205618347816393E-2</v>
      </c>
      <c r="Z1363" s="17">
        <v>5.6740469674947197E-2</v>
      </c>
      <c r="AA1363" s="17" t="s">
        <v>63</v>
      </c>
      <c r="AB1363" s="17" t="s">
        <v>63</v>
      </c>
      <c r="AC1363" s="17" t="s">
        <v>63</v>
      </c>
      <c r="AD1363" s="17" t="s">
        <v>63</v>
      </c>
      <c r="AE1363" s="17"/>
      <c r="AF1363" s="17" t="s">
        <v>63</v>
      </c>
      <c r="AG1363" s="17"/>
      <c r="AH1363" s="17">
        <v>7.8288479486728499E-2</v>
      </c>
      <c r="AI1363" s="17"/>
      <c r="AJ1363" s="17">
        <v>0.10233741234619</v>
      </c>
      <c r="AK1363" s="17">
        <v>8.5107751234776194E-2</v>
      </c>
      <c r="AL1363" s="17">
        <v>5.3536013803096402E-2</v>
      </c>
      <c r="AM1363" s="17">
        <v>8.2593865078738199E-2</v>
      </c>
      <c r="AN1363" s="17">
        <v>9.8093093529499006E-2</v>
      </c>
      <c r="AO1363" s="17">
        <v>8.2706470883380095E-2</v>
      </c>
      <c r="AP1363" s="17">
        <v>2.83961039166916E-2</v>
      </c>
      <c r="AQ1363" s="17">
        <v>0</v>
      </c>
    </row>
    <row r="1364" spans="2:43" x14ac:dyDescent="0.35">
      <c r="B1364" t="s">
        <v>550</v>
      </c>
      <c r="C1364" s="17">
        <v>4.4784889536349903E-2</v>
      </c>
      <c r="D1364" s="17">
        <v>4.34867692755792E-2</v>
      </c>
      <c r="E1364" s="17">
        <v>4.6445296101826197E-2</v>
      </c>
      <c r="F1364" s="17"/>
      <c r="G1364" s="17">
        <v>6.8213325856270199E-2</v>
      </c>
      <c r="H1364" s="17">
        <v>5.1543035445752797E-2</v>
      </c>
      <c r="I1364" s="17">
        <v>3.2151491150118498E-2</v>
      </c>
      <c r="J1364" s="17">
        <v>4.7665256445979201E-2</v>
      </c>
      <c r="K1364" s="17">
        <v>3.8688116371777499E-2</v>
      </c>
      <c r="L1364" s="17">
        <v>3.4131691570198797E-2</v>
      </c>
      <c r="M1364" s="17"/>
      <c r="N1364" s="17">
        <v>0</v>
      </c>
      <c r="O1364" s="17">
        <v>1.8730802527391999E-2</v>
      </c>
      <c r="P1364" s="17">
        <v>3.3023567793439998E-2</v>
      </c>
      <c r="Q1364" s="17">
        <v>6.33659337104132E-2</v>
      </c>
      <c r="R1364" s="17">
        <v>7.4695237359560199E-2</v>
      </c>
      <c r="S1364" s="17"/>
      <c r="T1364" s="17">
        <v>8.1908141775425505E-2</v>
      </c>
      <c r="U1364" s="17">
        <v>4.7048137308489703E-2</v>
      </c>
      <c r="V1364" s="17">
        <v>3.9733238609373098E-2</v>
      </c>
      <c r="W1364" s="17">
        <v>3.8730609055113698E-2</v>
      </c>
      <c r="X1364" s="17"/>
      <c r="Y1364" s="17">
        <v>4.3451310203029302E-2</v>
      </c>
      <c r="Z1364" s="17">
        <v>5.0615949846554098E-2</v>
      </c>
      <c r="AA1364" s="17" t="s">
        <v>63</v>
      </c>
      <c r="AB1364" s="17" t="s">
        <v>63</v>
      </c>
      <c r="AC1364" s="17" t="s">
        <v>63</v>
      </c>
      <c r="AD1364" s="17" t="s">
        <v>63</v>
      </c>
      <c r="AE1364" s="17"/>
      <c r="AF1364" s="17" t="s">
        <v>63</v>
      </c>
      <c r="AG1364" s="17"/>
      <c r="AH1364" s="17">
        <v>4.3930008558309801E-2</v>
      </c>
      <c r="AI1364" s="17"/>
      <c r="AJ1364" s="17">
        <v>5.6874828117968602E-2</v>
      </c>
      <c r="AK1364" s="17">
        <v>5.2998984807175901E-2</v>
      </c>
      <c r="AL1364" s="17">
        <v>2.6085062496089401E-2</v>
      </c>
      <c r="AM1364" s="17">
        <v>3.4095713542244201E-2</v>
      </c>
      <c r="AN1364" s="17">
        <v>0.13844413566959701</v>
      </c>
      <c r="AO1364" s="17">
        <v>0</v>
      </c>
      <c r="AP1364" s="17">
        <v>2.83961039166916E-2</v>
      </c>
      <c r="AQ1364" s="17">
        <v>8.6598029115488903E-2</v>
      </c>
    </row>
    <row r="1365" spans="2:43" x14ac:dyDescent="0.35">
      <c r="B1365" t="s">
        <v>551</v>
      </c>
      <c r="C1365" s="17">
        <v>2.1968820961715398E-2</v>
      </c>
      <c r="D1365" s="17">
        <v>2.1766748682429699E-2</v>
      </c>
      <c r="E1365" s="17">
        <v>2.2272324866670499E-2</v>
      </c>
      <c r="F1365" s="17"/>
      <c r="G1365" s="17">
        <v>2.82843688518725E-2</v>
      </c>
      <c r="H1365" s="17">
        <v>5.1021978205203003E-3</v>
      </c>
      <c r="I1365" s="17">
        <v>4.9408510407597798E-2</v>
      </c>
      <c r="J1365" s="17">
        <v>8.51495278102413E-3</v>
      </c>
      <c r="K1365" s="17">
        <v>1.29907459308987E-2</v>
      </c>
      <c r="L1365" s="17">
        <v>5.2508688451998797E-2</v>
      </c>
      <c r="M1365" s="17"/>
      <c r="N1365" s="17">
        <v>0</v>
      </c>
      <c r="O1365" s="17">
        <v>9.9706564099619494E-3</v>
      </c>
      <c r="P1365" s="17">
        <v>3.3379337162161599E-2</v>
      </c>
      <c r="Q1365" s="17">
        <v>3.4316185510640598E-2</v>
      </c>
      <c r="R1365" s="17">
        <v>1.5575712413652101E-2</v>
      </c>
      <c r="S1365" s="17"/>
      <c r="T1365" s="17">
        <v>6.0960317840865502E-2</v>
      </c>
      <c r="U1365" s="17">
        <v>1.79531509894982E-2</v>
      </c>
      <c r="V1365" s="17">
        <v>1.5746872806165501E-2</v>
      </c>
      <c r="W1365" s="17">
        <v>1.42944468053036E-2</v>
      </c>
      <c r="X1365" s="17"/>
      <c r="Y1365" s="17">
        <v>2.42994774983523E-2</v>
      </c>
      <c r="Z1365" s="17">
        <v>1.17780520378594E-2</v>
      </c>
      <c r="AA1365" s="17" t="s">
        <v>63</v>
      </c>
      <c r="AB1365" s="17" t="s">
        <v>63</v>
      </c>
      <c r="AC1365" s="17" t="s">
        <v>63</v>
      </c>
      <c r="AD1365" s="17" t="s">
        <v>63</v>
      </c>
      <c r="AE1365" s="17"/>
      <c r="AF1365" s="17" t="s">
        <v>63</v>
      </c>
      <c r="AG1365" s="17"/>
      <c r="AH1365" s="17">
        <v>2.2678687515811199E-2</v>
      </c>
      <c r="AI1365" s="17"/>
      <c r="AJ1365" s="17">
        <v>2.3944074146238E-2</v>
      </c>
      <c r="AK1365" s="17">
        <v>1.92260302122685E-2</v>
      </c>
      <c r="AL1365" s="17">
        <v>1.0041380001110401E-2</v>
      </c>
      <c r="AM1365" s="17">
        <v>8.85360874702836E-3</v>
      </c>
      <c r="AN1365" s="17">
        <v>3.9849111167207497E-2</v>
      </c>
      <c r="AO1365" s="17">
        <v>5.26721458278816E-2</v>
      </c>
      <c r="AP1365" s="17">
        <v>4.4468425448921697E-2</v>
      </c>
      <c r="AQ1365" s="17">
        <v>0</v>
      </c>
    </row>
    <row r="1366" spans="2:43" x14ac:dyDescent="0.35">
      <c r="B1366" t="s">
        <v>552</v>
      </c>
      <c r="C1366" s="17">
        <v>2.3459474723895601E-2</v>
      </c>
      <c r="D1366" s="17">
        <v>2.0328205717558199E-2</v>
      </c>
      <c r="E1366" s="17">
        <v>2.7210680125760701E-2</v>
      </c>
      <c r="F1366" s="17"/>
      <c r="G1366" s="17">
        <v>1.9381693178584399E-2</v>
      </c>
      <c r="H1366" s="17">
        <v>4.1468622845491999E-2</v>
      </c>
      <c r="I1366" s="17">
        <v>8.0662138695924198E-3</v>
      </c>
      <c r="J1366" s="17">
        <v>2.3885344594667599E-2</v>
      </c>
      <c r="K1366" s="17">
        <v>2.8130960147385701E-2</v>
      </c>
      <c r="L1366" s="17">
        <v>0</v>
      </c>
      <c r="M1366" s="17"/>
      <c r="N1366" s="17">
        <v>0</v>
      </c>
      <c r="O1366" s="17">
        <v>4.5877579296660601E-2</v>
      </c>
      <c r="P1366" s="17">
        <v>0</v>
      </c>
      <c r="Q1366" s="17">
        <v>1.5633599083429799E-2</v>
      </c>
      <c r="R1366" s="17">
        <v>1.25689709666537E-2</v>
      </c>
      <c r="S1366" s="17"/>
      <c r="T1366" s="17">
        <v>3.4558815069157402E-2</v>
      </c>
      <c r="U1366" s="17">
        <v>2.06431400192638E-2</v>
      </c>
      <c r="V1366" s="17">
        <v>2.63888090038208E-2</v>
      </c>
      <c r="W1366" s="17">
        <v>7.4281636947100297E-3</v>
      </c>
      <c r="X1366" s="17"/>
      <c r="Y1366" s="17">
        <v>2.0498742021704298E-2</v>
      </c>
      <c r="Z1366" s="17">
        <v>3.6405244441159099E-2</v>
      </c>
      <c r="AA1366" s="17" t="s">
        <v>63</v>
      </c>
      <c r="AB1366" s="17" t="s">
        <v>63</v>
      </c>
      <c r="AC1366" s="17" t="s">
        <v>63</v>
      </c>
      <c r="AD1366" s="17" t="s">
        <v>63</v>
      </c>
      <c r="AE1366" s="17"/>
      <c r="AF1366" s="17" t="s">
        <v>63</v>
      </c>
      <c r="AG1366" s="17"/>
      <c r="AH1366" s="17">
        <v>2.42175079616451E-2</v>
      </c>
      <c r="AI1366" s="17"/>
      <c r="AJ1366" s="17">
        <v>2.25251351174965E-2</v>
      </c>
      <c r="AK1366" s="17">
        <v>2.1049364908102101E-2</v>
      </c>
      <c r="AL1366" s="17">
        <v>1.6259390026697199E-2</v>
      </c>
      <c r="AM1366" s="17">
        <v>3.8753264468309102E-2</v>
      </c>
      <c r="AN1366" s="17">
        <v>0</v>
      </c>
      <c r="AO1366" s="17">
        <v>1.9375991235278899E-2</v>
      </c>
      <c r="AP1366" s="17">
        <v>4.18507031588361E-2</v>
      </c>
      <c r="AQ1366" s="17">
        <v>0</v>
      </c>
    </row>
    <row r="1367" spans="2:43" x14ac:dyDescent="0.35">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row>
    <row r="1368" spans="2:43" x14ac:dyDescent="0.35">
      <c r="B1368" s="6" t="s">
        <v>557</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row>
    <row r="1369" spans="2:43" x14ac:dyDescent="0.35">
      <c r="B1369" s="24" t="s">
        <v>223</v>
      </c>
      <c r="C1369" s="17"/>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c r="AD1369" s="17"/>
      <c r="AE1369" s="17"/>
      <c r="AF1369" s="17"/>
      <c r="AG1369" s="17"/>
      <c r="AH1369" s="17"/>
      <c r="AI1369" s="17"/>
      <c r="AJ1369" s="17"/>
      <c r="AK1369" s="17"/>
      <c r="AL1369" s="17"/>
      <c r="AM1369" s="17"/>
      <c r="AN1369" s="17"/>
      <c r="AO1369" s="17"/>
      <c r="AP1369" s="17"/>
      <c r="AQ1369" s="17"/>
    </row>
    <row r="1370" spans="2:43" x14ac:dyDescent="0.35">
      <c r="B1370" t="s">
        <v>545</v>
      </c>
      <c r="C1370" s="17">
        <v>0.535800468126852</v>
      </c>
      <c r="D1370" s="17">
        <v>0.46152077872814701</v>
      </c>
      <c r="E1370" s="17">
        <v>0.62472406414249504</v>
      </c>
      <c r="F1370" s="17"/>
      <c r="G1370" s="17">
        <v>0.35464333228616801</v>
      </c>
      <c r="H1370" s="17">
        <v>0.54347890900494999</v>
      </c>
      <c r="I1370" s="17">
        <v>0.53826193629301899</v>
      </c>
      <c r="J1370" s="17">
        <v>0.52395962130139195</v>
      </c>
      <c r="K1370" s="17">
        <v>0.66095298541279601</v>
      </c>
      <c r="L1370" s="17">
        <v>0.47246752114322099</v>
      </c>
      <c r="M1370" s="17"/>
      <c r="N1370" s="17">
        <v>0.639325786025988</v>
      </c>
      <c r="O1370" s="17">
        <v>0.64723273421610195</v>
      </c>
      <c r="P1370" s="17">
        <v>0.61143612070284004</v>
      </c>
      <c r="Q1370" s="17">
        <v>0.49575389638332201</v>
      </c>
      <c r="R1370" s="17">
        <v>0.31878270886703702</v>
      </c>
      <c r="S1370" s="17"/>
      <c r="T1370" s="17">
        <v>0.53879794155428695</v>
      </c>
      <c r="U1370" s="17">
        <v>0.67521513114422904</v>
      </c>
      <c r="V1370" s="17">
        <v>0.49255695350800999</v>
      </c>
      <c r="W1370" s="17">
        <v>0.42298908852329098</v>
      </c>
      <c r="X1370" s="17"/>
      <c r="Y1370" s="17">
        <v>0.52194752700928304</v>
      </c>
      <c r="Z1370" s="17">
        <v>0.59637229397324498</v>
      </c>
      <c r="AA1370" s="17" t="s">
        <v>63</v>
      </c>
      <c r="AB1370" s="17" t="s">
        <v>63</v>
      </c>
      <c r="AC1370" s="17" t="s">
        <v>63</v>
      </c>
      <c r="AD1370" s="17" t="s">
        <v>63</v>
      </c>
      <c r="AE1370" s="17"/>
      <c r="AF1370" s="17" t="s">
        <v>63</v>
      </c>
      <c r="AG1370" s="17"/>
      <c r="AH1370" s="17">
        <v>0.53991199969604298</v>
      </c>
      <c r="AI1370" s="17"/>
      <c r="AJ1370" s="17">
        <v>0.46692508857568799</v>
      </c>
      <c r="AK1370" s="17">
        <v>0.58642531253197305</v>
      </c>
      <c r="AL1370" s="17">
        <v>0.52997928570233599</v>
      </c>
      <c r="AM1370" s="17">
        <v>0.59563701789690604</v>
      </c>
      <c r="AN1370" s="17">
        <v>0.45163780375998602</v>
      </c>
      <c r="AO1370" s="17">
        <v>0.59398687887476298</v>
      </c>
      <c r="AP1370" s="17">
        <v>0.43084773909249102</v>
      </c>
      <c r="AQ1370" s="17">
        <v>0.60951843127642402</v>
      </c>
    </row>
    <row r="1371" spans="2:43" x14ac:dyDescent="0.35">
      <c r="B1371" t="s">
        <v>546</v>
      </c>
      <c r="C1371" s="17">
        <v>0.11537339884195701</v>
      </c>
      <c r="D1371" s="17">
        <v>0.14254465969380301</v>
      </c>
      <c r="E1371" s="17">
        <v>8.3780464294506501E-2</v>
      </c>
      <c r="F1371" s="17"/>
      <c r="G1371" s="17">
        <v>0.203518872332838</v>
      </c>
      <c r="H1371" s="17">
        <v>9.0767221919755503E-2</v>
      </c>
      <c r="I1371" s="17">
        <v>8.1420908810214701E-2</v>
      </c>
      <c r="J1371" s="17">
        <v>0.12676778299446601</v>
      </c>
      <c r="K1371" s="17">
        <v>0.14034620886497301</v>
      </c>
      <c r="L1371" s="17">
        <v>8.8283116811159704E-2</v>
      </c>
      <c r="M1371" s="17"/>
      <c r="N1371" s="17">
        <v>0.246881843613621</v>
      </c>
      <c r="O1371" s="17">
        <v>0.116569436840202</v>
      </c>
      <c r="P1371" s="17">
        <v>0.10584196969019199</v>
      </c>
      <c r="Q1371" s="17">
        <v>0.10906216592587201</v>
      </c>
      <c r="R1371" s="17">
        <v>0.121846422658487</v>
      </c>
      <c r="S1371" s="17"/>
      <c r="T1371" s="17">
        <v>0.17555469848507399</v>
      </c>
      <c r="U1371" s="17">
        <v>8.8235876400330204E-2</v>
      </c>
      <c r="V1371" s="17">
        <v>0.107777983394317</v>
      </c>
      <c r="W1371" s="17">
        <v>0.14945818622131599</v>
      </c>
      <c r="X1371" s="17"/>
      <c r="Y1371" s="17">
        <v>0.111523495893842</v>
      </c>
      <c r="Z1371" s="17">
        <v>0.132207055241684</v>
      </c>
      <c r="AA1371" s="17" t="s">
        <v>63</v>
      </c>
      <c r="AB1371" s="17" t="s">
        <v>63</v>
      </c>
      <c r="AC1371" s="17" t="s">
        <v>63</v>
      </c>
      <c r="AD1371" s="17" t="s">
        <v>63</v>
      </c>
      <c r="AE1371" s="17"/>
      <c r="AF1371" s="17" t="s">
        <v>63</v>
      </c>
      <c r="AG1371" s="17"/>
      <c r="AH1371" s="17">
        <v>0.10307965750187099</v>
      </c>
      <c r="AI1371" s="17"/>
      <c r="AJ1371" s="17">
        <v>0.13079779786983101</v>
      </c>
      <c r="AK1371" s="17">
        <v>8.31875730165655E-2</v>
      </c>
      <c r="AL1371" s="17">
        <v>6.3499568726059594E-2</v>
      </c>
      <c r="AM1371" s="17">
        <v>0.113278899464735</v>
      </c>
      <c r="AN1371" s="17">
        <v>0.22274279424898899</v>
      </c>
      <c r="AO1371" s="17">
        <v>0.10781724794478301</v>
      </c>
      <c r="AP1371" s="17">
        <v>0.15850183027642101</v>
      </c>
      <c r="AQ1371" s="17">
        <v>0.20038815663044801</v>
      </c>
    </row>
    <row r="1372" spans="2:43" x14ac:dyDescent="0.35">
      <c r="B1372" t="s">
        <v>547</v>
      </c>
      <c r="C1372" s="17">
        <v>0.15565116783656399</v>
      </c>
      <c r="D1372" s="17">
        <v>0.18821126715431399</v>
      </c>
      <c r="E1372" s="17">
        <v>0.11784468935462999</v>
      </c>
      <c r="F1372" s="17"/>
      <c r="G1372" s="17">
        <v>0.12822677767104401</v>
      </c>
      <c r="H1372" s="17">
        <v>0.137836076177967</v>
      </c>
      <c r="I1372" s="17">
        <v>0.18660899325079999</v>
      </c>
      <c r="J1372" s="17">
        <v>0.20163678519352099</v>
      </c>
      <c r="K1372" s="17">
        <v>7.3836575076554806E-2</v>
      </c>
      <c r="L1372" s="17">
        <v>0.21903473645841701</v>
      </c>
      <c r="M1372" s="17"/>
      <c r="N1372" s="17">
        <v>0.113792370360391</v>
      </c>
      <c r="O1372" s="17">
        <v>0.110357468547626</v>
      </c>
      <c r="P1372" s="17">
        <v>0.163369606249227</v>
      </c>
      <c r="Q1372" s="17">
        <v>0.19172114913539201</v>
      </c>
      <c r="R1372" s="17">
        <v>0.17581080907486099</v>
      </c>
      <c r="S1372" s="17"/>
      <c r="T1372" s="17">
        <v>4.6488695983814103E-2</v>
      </c>
      <c r="U1372" s="17">
        <v>0.13121970344899</v>
      </c>
      <c r="V1372" s="17">
        <v>0.198596872614834</v>
      </c>
      <c r="W1372" s="17">
        <v>0.17796038042153201</v>
      </c>
      <c r="X1372" s="17"/>
      <c r="Y1372" s="17">
        <v>0.173742103127946</v>
      </c>
      <c r="Z1372" s="17">
        <v>7.6548761165807E-2</v>
      </c>
      <c r="AA1372" s="17" t="s">
        <v>63</v>
      </c>
      <c r="AB1372" s="17" t="s">
        <v>63</v>
      </c>
      <c r="AC1372" s="17" t="s">
        <v>63</v>
      </c>
      <c r="AD1372" s="17" t="s">
        <v>63</v>
      </c>
      <c r="AE1372" s="17"/>
      <c r="AF1372" s="17" t="s">
        <v>63</v>
      </c>
      <c r="AG1372" s="17"/>
      <c r="AH1372" s="17">
        <v>0.160680639301859</v>
      </c>
      <c r="AI1372" s="17"/>
      <c r="AJ1372" s="17">
        <v>0.168060217990398</v>
      </c>
      <c r="AK1372" s="17">
        <v>0.15316302005867699</v>
      </c>
      <c r="AL1372" s="17">
        <v>0.14828776711073299</v>
      </c>
      <c r="AM1372" s="17">
        <v>0.133308488392546</v>
      </c>
      <c r="AN1372" s="17">
        <v>0</v>
      </c>
      <c r="AO1372" s="17">
        <v>0.19297530635119101</v>
      </c>
      <c r="AP1372" s="17">
        <v>0.26926322681494003</v>
      </c>
      <c r="AQ1372" s="17">
        <v>8.1782532801915206E-2</v>
      </c>
    </row>
    <row r="1373" spans="2:43" x14ac:dyDescent="0.35">
      <c r="B1373" t="s">
        <v>548</v>
      </c>
      <c r="C1373" s="17">
        <v>7.1267084620093499E-2</v>
      </c>
      <c r="D1373" s="17">
        <v>8.6691167832521301E-2</v>
      </c>
      <c r="E1373" s="17">
        <v>5.0347384213404102E-2</v>
      </c>
      <c r="F1373" s="17"/>
      <c r="G1373" s="17">
        <v>0.11441238724703701</v>
      </c>
      <c r="H1373" s="17">
        <v>6.2309388265919301E-2</v>
      </c>
      <c r="I1373" s="17">
        <v>7.8659319621995002E-2</v>
      </c>
      <c r="J1373" s="17">
        <v>5.2698629778842002E-2</v>
      </c>
      <c r="K1373" s="17">
        <v>6.4381513585133096E-2</v>
      </c>
      <c r="L1373" s="17">
        <v>9.8425260914396101E-2</v>
      </c>
      <c r="M1373" s="17"/>
      <c r="N1373" s="17">
        <v>0</v>
      </c>
      <c r="O1373" s="17">
        <v>3.2532156964458298E-2</v>
      </c>
      <c r="P1373" s="17">
        <v>1.43657766359586E-2</v>
      </c>
      <c r="Q1373" s="17">
        <v>8.2561446940830202E-2</v>
      </c>
      <c r="R1373" s="17">
        <v>0.17813221502201099</v>
      </c>
      <c r="S1373" s="17"/>
      <c r="T1373" s="17">
        <v>9.1701206088352805E-2</v>
      </c>
      <c r="U1373" s="17">
        <v>3.7001431512917501E-2</v>
      </c>
      <c r="V1373" s="17">
        <v>6.4562651617881398E-2</v>
      </c>
      <c r="W1373" s="17">
        <v>0.10974494612025699</v>
      </c>
      <c r="X1373" s="17"/>
      <c r="Y1373" s="17">
        <v>7.2896239247604105E-2</v>
      </c>
      <c r="Z1373" s="17">
        <v>6.4143624732628302E-2</v>
      </c>
      <c r="AA1373" s="17" t="s">
        <v>63</v>
      </c>
      <c r="AB1373" s="17" t="s">
        <v>63</v>
      </c>
      <c r="AC1373" s="17" t="s">
        <v>63</v>
      </c>
      <c r="AD1373" s="17" t="s">
        <v>63</v>
      </c>
      <c r="AE1373" s="17"/>
      <c r="AF1373" s="17" t="s">
        <v>63</v>
      </c>
      <c r="AG1373" s="17"/>
      <c r="AH1373" s="17">
        <v>7.1741575127559298E-2</v>
      </c>
      <c r="AI1373" s="17"/>
      <c r="AJ1373" s="17">
        <v>5.8764309727795901E-2</v>
      </c>
      <c r="AK1373" s="17">
        <v>7.2959598144059695E-2</v>
      </c>
      <c r="AL1373" s="17">
        <v>0.14688537111449201</v>
      </c>
      <c r="AM1373" s="17">
        <v>7.5106922700859793E-2</v>
      </c>
      <c r="AN1373" s="17">
        <v>9.2505571694225006E-2</v>
      </c>
      <c r="AO1373" s="17">
        <v>5.0877673299337997E-2</v>
      </c>
      <c r="AP1373" s="17">
        <v>0</v>
      </c>
      <c r="AQ1373" s="17">
        <v>0</v>
      </c>
    </row>
    <row r="1374" spans="2:43" x14ac:dyDescent="0.35">
      <c r="B1374" t="s">
        <v>549</v>
      </c>
      <c r="C1374" s="17">
        <v>4.6593031935455102E-2</v>
      </c>
      <c r="D1374" s="17">
        <v>5.67675913035635E-2</v>
      </c>
      <c r="E1374" s="17">
        <v>3.4772911950722102E-2</v>
      </c>
      <c r="F1374" s="17"/>
      <c r="G1374" s="17">
        <v>7.1250750085079598E-2</v>
      </c>
      <c r="H1374" s="17">
        <v>8.0172968229610106E-2</v>
      </c>
      <c r="I1374" s="17">
        <v>4.6884187535612999E-2</v>
      </c>
      <c r="J1374" s="17">
        <v>2.3376014121061099E-2</v>
      </c>
      <c r="K1374" s="17">
        <v>1.9971519689202299E-2</v>
      </c>
      <c r="L1374" s="17">
        <v>3.2088049481868303E-2</v>
      </c>
      <c r="M1374" s="17"/>
      <c r="N1374" s="17">
        <v>0</v>
      </c>
      <c r="O1374" s="17">
        <v>8.37345828793532E-3</v>
      </c>
      <c r="P1374" s="17">
        <v>4.85782782060213E-2</v>
      </c>
      <c r="Q1374" s="17">
        <v>4.9822765329006702E-2</v>
      </c>
      <c r="R1374" s="17">
        <v>0.121008661221395</v>
      </c>
      <c r="S1374" s="17"/>
      <c r="T1374" s="17">
        <v>4.8277280906680098E-2</v>
      </c>
      <c r="U1374" s="17">
        <v>1.3218675784236E-2</v>
      </c>
      <c r="V1374" s="17">
        <v>3.20339048363159E-2</v>
      </c>
      <c r="W1374" s="17">
        <v>0.10577142242919101</v>
      </c>
      <c r="X1374" s="17"/>
      <c r="Y1374" s="17">
        <v>5.2647678093771598E-2</v>
      </c>
      <c r="Z1374" s="17">
        <v>2.0119161184790499E-2</v>
      </c>
      <c r="AA1374" s="17" t="s">
        <v>63</v>
      </c>
      <c r="AB1374" s="17" t="s">
        <v>63</v>
      </c>
      <c r="AC1374" s="17" t="s">
        <v>63</v>
      </c>
      <c r="AD1374" s="17" t="s">
        <v>63</v>
      </c>
      <c r="AE1374" s="17"/>
      <c r="AF1374" s="17" t="s">
        <v>63</v>
      </c>
      <c r="AG1374" s="17"/>
      <c r="AH1374" s="17">
        <v>4.8098567215775101E-2</v>
      </c>
      <c r="AI1374" s="17"/>
      <c r="AJ1374" s="17">
        <v>9.22329282838526E-2</v>
      </c>
      <c r="AK1374" s="17">
        <v>2.59297918434107E-2</v>
      </c>
      <c r="AL1374" s="17">
        <v>5.1499491354891999E-2</v>
      </c>
      <c r="AM1374" s="17">
        <v>1.0176067428250999E-2</v>
      </c>
      <c r="AN1374" s="17">
        <v>0.16178423643431999</v>
      </c>
      <c r="AO1374" s="17">
        <v>0</v>
      </c>
      <c r="AP1374" s="17">
        <v>5.3350229734642998E-2</v>
      </c>
      <c r="AQ1374" s="17">
        <v>0</v>
      </c>
    </row>
    <row r="1375" spans="2:43" x14ac:dyDescent="0.35">
      <c r="B1375" t="s">
        <v>550</v>
      </c>
      <c r="C1375" s="17">
        <v>2.3130430971171099E-2</v>
      </c>
      <c r="D1375" s="17">
        <v>2.4815111501198701E-2</v>
      </c>
      <c r="E1375" s="17">
        <v>2.1219574568909601E-2</v>
      </c>
      <c r="F1375" s="17"/>
      <c r="G1375" s="17">
        <v>6.18204179690931E-2</v>
      </c>
      <c r="H1375" s="17">
        <v>2.7166649878830499E-2</v>
      </c>
      <c r="I1375" s="17">
        <v>2.27910885876982E-2</v>
      </c>
      <c r="J1375" s="17">
        <v>9.88819561600837E-3</v>
      </c>
      <c r="K1375" s="17">
        <v>2.16837524753823E-2</v>
      </c>
      <c r="L1375" s="17">
        <v>0</v>
      </c>
      <c r="M1375" s="17"/>
      <c r="N1375" s="17">
        <v>0</v>
      </c>
      <c r="O1375" s="17">
        <v>2.0326914226189301E-2</v>
      </c>
      <c r="P1375" s="17">
        <v>1.1148840155506099E-2</v>
      </c>
      <c r="Q1375" s="17">
        <v>3.7175029766222202E-2</v>
      </c>
      <c r="R1375" s="17">
        <v>1.25689709666537E-2</v>
      </c>
      <c r="S1375" s="17"/>
      <c r="T1375" s="17">
        <v>2.6168103631736699E-2</v>
      </c>
      <c r="U1375" s="17">
        <v>2.67264781942682E-2</v>
      </c>
      <c r="V1375" s="17">
        <v>2.8015837655017601E-2</v>
      </c>
      <c r="W1375" s="17">
        <v>1.4168249099406701E-2</v>
      </c>
      <c r="X1375" s="17"/>
      <c r="Y1375" s="17">
        <v>2.49467603494078E-2</v>
      </c>
      <c r="Z1375" s="17">
        <v>1.51885516370626E-2</v>
      </c>
      <c r="AA1375" s="17" t="s">
        <v>63</v>
      </c>
      <c r="AB1375" s="17" t="s">
        <v>63</v>
      </c>
      <c r="AC1375" s="17" t="s">
        <v>63</v>
      </c>
      <c r="AD1375" s="17" t="s">
        <v>63</v>
      </c>
      <c r="AE1375" s="17"/>
      <c r="AF1375" s="17" t="s">
        <v>63</v>
      </c>
      <c r="AG1375" s="17"/>
      <c r="AH1375" s="17">
        <v>2.38778319972375E-2</v>
      </c>
      <c r="AI1375" s="17"/>
      <c r="AJ1375" s="17">
        <v>2.8972041528142398E-2</v>
      </c>
      <c r="AK1375" s="17">
        <v>5.6464236592068E-2</v>
      </c>
      <c r="AL1375" s="17">
        <v>0</v>
      </c>
      <c r="AM1375" s="17">
        <v>2.2426177644830798E-2</v>
      </c>
      <c r="AN1375" s="17">
        <v>0</v>
      </c>
      <c r="AO1375" s="17">
        <v>0</v>
      </c>
      <c r="AP1375" s="17">
        <v>2.3753573384908199E-2</v>
      </c>
      <c r="AQ1375" s="17">
        <v>0</v>
      </c>
    </row>
    <row r="1376" spans="2:43" x14ac:dyDescent="0.35">
      <c r="B1376" t="s">
        <v>551</v>
      </c>
      <c r="C1376" s="17">
        <v>9.7220427846947902E-3</v>
      </c>
      <c r="D1376" s="17">
        <v>1.47527728029672E-2</v>
      </c>
      <c r="E1376" s="17">
        <v>3.8376926937663202E-3</v>
      </c>
      <c r="F1376" s="17"/>
      <c r="G1376" s="17">
        <v>5.10870287424217E-2</v>
      </c>
      <c r="H1376" s="17">
        <v>0</v>
      </c>
      <c r="I1376" s="17">
        <v>1.5316294961182199E-2</v>
      </c>
      <c r="J1376" s="17">
        <v>0</v>
      </c>
      <c r="K1376" s="17">
        <v>0</v>
      </c>
      <c r="L1376" s="17">
        <v>2.5432975831518299E-2</v>
      </c>
      <c r="M1376" s="17"/>
      <c r="N1376" s="17">
        <v>0</v>
      </c>
      <c r="O1376" s="17">
        <v>6.1176365138522603E-3</v>
      </c>
      <c r="P1376" s="17">
        <v>2.4053241104499301E-2</v>
      </c>
      <c r="Q1376" s="17">
        <v>1.32790139325689E-2</v>
      </c>
      <c r="R1376" s="17">
        <v>0</v>
      </c>
      <c r="S1376" s="17"/>
      <c r="T1376" s="17">
        <v>2.46506922046793E-2</v>
      </c>
      <c r="U1376" s="17">
        <v>0</v>
      </c>
      <c r="V1376" s="17">
        <v>1.21286058102069E-2</v>
      </c>
      <c r="W1376" s="17">
        <v>6.5227520502493704E-3</v>
      </c>
      <c r="X1376" s="17"/>
      <c r="Y1376" s="17">
        <v>1.19455003799867E-2</v>
      </c>
      <c r="Z1376" s="17">
        <v>0</v>
      </c>
      <c r="AA1376" s="17" t="s">
        <v>63</v>
      </c>
      <c r="AB1376" s="17" t="s">
        <v>63</v>
      </c>
      <c r="AC1376" s="17" t="s">
        <v>63</v>
      </c>
      <c r="AD1376" s="17" t="s">
        <v>63</v>
      </c>
      <c r="AE1376" s="17"/>
      <c r="AF1376" s="17" t="s">
        <v>63</v>
      </c>
      <c r="AG1376" s="17"/>
      <c r="AH1376" s="17">
        <v>1.0036185861483899E-2</v>
      </c>
      <c r="AI1376" s="17"/>
      <c r="AJ1376" s="17">
        <v>1.15141851758874E-2</v>
      </c>
      <c r="AK1376" s="17">
        <v>0</v>
      </c>
      <c r="AL1376" s="17">
        <v>1.39607276998282E-2</v>
      </c>
      <c r="AM1376" s="17">
        <v>8.85360874702836E-3</v>
      </c>
      <c r="AN1376" s="17">
        <v>3.9849111167207497E-2</v>
      </c>
      <c r="AO1376" s="17">
        <v>0</v>
      </c>
      <c r="AP1376" s="17">
        <v>2.2432697537760699E-2</v>
      </c>
      <c r="AQ1376" s="17">
        <v>0</v>
      </c>
    </row>
    <row r="1377" spans="2:43" x14ac:dyDescent="0.35">
      <c r="B1377" t="s">
        <v>552</v>
      </c>
      <c r="C1377" s="17">
        <v>4.2462374883212299E-2</v>
      </c>
      <c r="D1377" s="17">
        <v>2.4696650983485401E-2</v>
      </c>
      <c r="E1377" s="17">
        <v>6.3473218781566407E-2</v>
      </c>
      <c r="F1377" s="17"/>
      <c r="G1377" s="17">
        <v>1.50404336663187E-2</v>
      </c>
      <c r="H1377" s="17">
        <v>5.8268786522968102E-2</v>
      </c>
      <c r="I1377" s="17">
        <v>3.00572709394775E-2</v>
      </c>
      <c r="J1377" s="17">
        <v>6.1672970994710703E-2</v>
      </c>
      <c r="K1377" s="17">
        <v>1.8827444895958698E-2</v>
      </c>
      <c r="L1377" s="17">
        <v>6.4268339359420196E-2</v>
      </c>
      <c r="M1377" s="17"/>
      <c r="N1377" s="17">
        <v>0</v>
      </c>
      <c r="O1377" s="17">
        <v>5.8490194403635003E-2</v>
      </c>
      <c r="P1377" s="17">
        <v>2.1206167255754801E-2</v>
      </c>
      <c r="Q1377" s="17">
        <v>2.0624532586785801E-2</v>
      </c>
      <c r="R1377" s="17">
        <v>7.1850212189555507E-2</v>
      </c>
      <c r="S1377" s="17"/>
      <c r="T1377" s="17">
        <v>4.8361381145375498E-2</v>
      </c>
      <c r="U1377" s="17">
        <v>2.8382703515029702E-2</v>
      </c>
      <c r="V1377" s="17">
        <v>6.4327190563417402E-2</v>
      </c>
      <c r="W1377" s="17">
        <v>1.33849751347574E-2</v>
      </c>
      <c r="X1377" s="17"/>
      <c r="Y1377" s="17">
        <v>3.0350695898159301E-2</v>
      </c>
      <c r="Z1377" s="17">
        <v>9.5420552064782102E-2</v>
      </c>
      <c r="AA1377" s="17" t="s">
        <v>63</v>
      </c>
      <c r="AB1377" s="17" t="s">
        <v>63</v>
      </c>
      <c r="AC1377" s="17" t="s">
        <v>63</v>
      </c>
      <c r="AD1377" s="17" t="s">
        <v>63</v>
      </c>
      <c r="AE1377" s="17"/>
      <c r="AF1377" s="17" t="s">
        <v>63</v>
      </c>
      <c r="AG1377" s="17"/>
      <c r="AH1377" s="17">
        <v>4.2573543298170799E-2</v>
      </c>
      <c r="AI1377" s="17"/>
      <c r="AJ1377" s="17">
        <v>4.2733430848404801E-2</v>
      </c>
      <c r="AK1377" s="17">
        <v>2.1870467813245802E-2</v>
      </c>
      <c r="AL1377" s="17">
        <v>4.5887788291659098E-2</v>
      </c>
      <c r="AM1377" s="17">
        <v>4.1212817724843198E-2</v>
      </c>
      <c r="AN1377" s="17">
        <v>3.1480482695272399E-2</v>
      </c>
      <c r="AO1377" s="17">
        <v>5.4342893529925301E-2</v>
      </c>
      <c r="AP1377" s="17">
        <v>4.18507031588361E-2</v>
      </c>
      <c r="AQ1377" s="17">
        <v>0.108310879291212</v>
      </c>
    </row>
    <row r="1378" spans="2:43" x14ac:dyDescent="0.35">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row>
    <row r="1379" spans="2:43" x14ac:dyDescent="0.35">
      <c r="B1379" s="6" t="s">
        <v>558</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row>
    <row r="1380" spans="2:43" x14ac:dyDescent="0.35">
      <c r="B1380" s="24" t="s">
        <v>223</v>
      </c>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row>
    <row r="1381" spans="2:43" x14ac:dyDescent="0.35">
      <c r="B1381" t="s">
        <v>545</v>
      </c>
      <c r="C1381" s="17">
        <v>0.71600699483306496</v>
      </c>
      <c r="D1381" s="17">
        <v>0.680695739972491</v>
      </c>
      <c r="E1381" s="17">
        <v>0.75966495238946996</v>
      </c>
      <c r="F1381" s="17"/>
      <c r="G1381" s="17">
        <v>0.46051636563946302</v>
      </c>
      <c r="H1381" s="17">
        <v>0.62228926603199397</v>
      </c>
      <c r="I1381" s="17">
        <v>0.74536586308085795</v>
      </c>
      <c r="J1381" s="17">
        <v>0.78604657133185696</v>
      </c>
      <c r="K1381" s="17">
        <v>0.83362490913076404</v>
      </c>
      <c r="L1381" s="17">
        <v>0.79759113211683796</v>
      </c>
      <c r="M1381" s="17"/>
      <c r="N1381" s="17">
        <v>1</v>
      </c>
      <c r="O1381" s="17">
        <v>0.77559806234531103</v>
      </c>
      <c r="P1381" s="17">
        <v>0.752055526358966</v>
      </c>
      <c r="Q1381" s="17">
        <v>0.69317738735470702</v>
      </c>
      <c r="R1381" s="17">
        <v>0.58752222658936104</v>
      </c>
      <c r="S1381" s="17"/>
      <c r="T1381" s="17">
        <v>0.68680506323577795</v>
      </c>
      <c r="U1381" s="17">
        <v>0.793479469890915</v>
      </c>
      <c r="V1381" s="17">
        <v>0.70635952684649905</v>
      </c>
      <c r="W1381" s="17">
        <v>0.66981298285948199</v>
      </c>
      <c r="X1381" s="17"/>
      <c r="Y1381" s="17">
        <v>0.70400758444536604</v>
      </c>
      <c r="Z1381" s="17">
        <v>0.76847427886283504</v>
      </c>
      <c r="AA1381" s="17" t="s">
        <v>63</v>
      </c>
      <c r="AB1381" s="17" t="s">
        <v>63</v>
      </c>
      <c r="AC1381" s="17" t="s">
        <v>63</v>
      </c>
      <c r="AD1381" s="17" t="s">
        <v>63</v>
      </c>
      <c r="AE1381" s="17"/>
      <c r="AF1381" s="17" t="s">
        <v>63</v>
      </c>
      <c r="AG1381" s="17"/>
      <c r="AH1381" s="17">
        <v>0.70683048343463994</v>
      </c>
      <c r="AI1381" s="17"/>
      <c r="AJ1381" s="17">
        <v>0.672404068062608</v>
      </c>
      <c r="AK1381" s="17">
        <v>0.67067018191944106</v>
      </c>
      <c r="AL1381" s="17">
        <v>0.690508180878464</v>
      </c>
      <c r="AM1381" s="17">
        <v>0.76631956400844603</v>
      </c>
      <c r="AN1381" s="17">
        <v>0.59915595508077402</v>
      </c>
      <c r="AO1381" s="17">
        <v>0.82297159555085997</v>
      </c>
      <c r="AP1381" s="17">
        <v>0.71803456213025396</v>
      </c>
      <c r="AQ1381" s="17">
        <v>0.91340197088451103</v>
      </c>
    </row>
    <row r="1382" spans="2:43" x14ac:dyDescent="0.35">
      <c r="B1382" t="s">
        <v>546</v>
      </c>
      <c r="C1382" s="17">
        <v>8.1378872570585403E-2</v>
      </c>
      <c r="D1382" s="17">
        <v>9.8864229779083199E-2</v>
      </c>
      <c r="E1382" s="17">
        <v>6.1069483387687397E-2</v>
      </c>
      <c r="F1382" s="17"/>
      <c r="G1382" s="17">
        <v>0.231360282768234</v>
      </c>
      <c r="H1382" s="17">
        <v>8.3538836952011294E-2</v>
      </c>
      <c r="I1382" s="17">
        <v>3.9330056014991899E-2</v>
      </c>
      <c r="J1382" s="17">
        <v>7.0207198989152994E-2</v>
      </c>
      <c r="K1382" s="17">
        <v>8.1498059798960604E-2</v>
      </c>
      <c r="L1382" s="17">
        <v>3.2088049481868303E-2</v>
      </c>
      <c r="M1382" s="17"/>
      <c r="N1382" s="17">
        <v>0</v>
      </c>
      <c r="O1382" s="17">
        <v>6.2614530973516699E-2</v>
      </c>
      <c r="P1382" s="17">
        <v>0.10331383016135801</v>
      </c>
      <c r="Q1382" s="17">
        <v>9.2272591364664605E-2</v>
      </c>
      <c r="R1382" s="17">
        <v>8.8466789044648997E-2</v>
      </c>
      <c r="S1382" s="17"/>
      <c r="T1382" s="17">
        <v>9.0637154850217505E-2</v>
      </c>
      <c r="U1382" s="17">
        <v>4.92605872273306E-2</v>
      </c>
      <c r="V1382" s="17">
        <v>8.3886554024514198E-2</v>
      </c>
      <c r="W1382" s="17">
        <v>0.10129732696369501</v>
      </c>
      <c r="X1382" s="17"/>
      <c r="Y1382" s="17">
        <v>8.8823310632933097E-2</v>
      </c>
      <c r="Z1382" s="17">
        <v>4.8828152690247699E-2</v>
      </c>
      <c r="AA1382" s="17" t="s">
        <v>63</v>
      </c>
      <c r="AB1382" s="17" t="s">
        <v>63</v>
      </c>
      <c r="AC1382" s="17" t="s">
        <v>63</v>
      </c>
      <c r="AD1382" s="17" t="s">
        <v>63</v>
      </c>
      <c r="AE1382" s="17"/>
      <c r="AF1382" s="17" t="s">
        <v>63</v>
      </c>
      <c r="AG1382" s="17"/>
      <c r="AH1382" s="17">
        <v>8.4008423785397995E-2</v>
      </c>
      <c r="AI1382" s="17"/>
      <c r="AJ1382" s="17">
        <v>8.1299273672977193E-2</v>
      </c>
      <c r="AK1382" s="17">
        <v>7.4914677217565701E-2</v>
      </c>
      <c r="AL1382" s="17">
        <v>0.103999447148182</v>
      </c>
      <c r="AM1382" s="17">
        <v>9.1475239800074798E-2</v>
      </c>
      <c r="AN1382" s="17">
        <v>0.170773734349004</v>
      </c>
      <c r="AO1382" s="17">
        <v>4.2652248454905797E-2</v>
      </c>
      <c r="AP1382" s="17">
        <v>2.4954125817951499E-2</v>
      </c>
      <c r="AQ1382" s="17">
        <v>8.6598029115488903E-2</v>
      </c>
    </row>
    <row r="1383" spans="2:43" x14ac:dyDescent="0.35">
      <c r="B1383" t="s">
        <v>547</v>
      </c>
      <c r="C1383" s="17">
        <v>6.6266956353848702E-2</v>
      </c>
      <c r="D1383" s="17">
        <v>8.0516875230428095E-2</v>
      </c>
      <c r="E1383" s="17">
        <v>4.9715394358611699E-2</v>
      </c>
      <c r="F1383" s="17"/>
      <c r="G1383" s="17">
        <v>8.1365631043062797E-2</v>
      </c>
      <c r="H1383" s="17">
        <v>8.6940229405899697E-2</v>
      </c>
      <c r="I1383" s="17">
        <v>8.5692428815473107E-2</v>
      </c>
      <c r="J1383" s="17">
        <v>5.30750744376286E-2</v>
      </c>
      <c r="K1383" s="17">
        <v>2.6939728475776401E-2</v>
      </c>
      <c r="L1383" s="17">
        <v>4.7820342292409099E-2</v>
      </c>
      <c r="M1383" s="17"/>
      <c r="N1383" s="17">
        <v>0</v>
      </c>
      <c r="O1383" s="17">
        <v>7.7286901338898706E-2</v>
      </c>
      <c r="P1383" s="17">
        <v>6.9129797872213503E-2</v>
      </c>
      <c r="Q1383" s="17">
        <v>7.0512808074719199E-2</v>
      </c>
      <c r="R1383" s="17">
        <v>3.8557944849053498E-2</v>
      </c>
      <c r="S1383" s="17"/>
      <c r="T1383" s="17">
        <v>8.1230201123070403E-2</v>
      </c>
      <c r="U1383" s="17">
        <v>7.6073165735639894E-2</v>
      </c>
      <c r="V1383" s="17">
        <v>6.7686545355544803E-2</v>
      </c>
      <c r="W1383" s="17">
        <v>5.5387595290337897E-2</v>
      </c>
      <c r="X1383" s="17"/>
      <c r="Y1383" s="17">
        <v>7.3348268135290606E-2</v>
      </c>
      <c r="Z1383" s="17">
        <v>3.5304001963929597E-2</v>
      </c>
      <c r="AA1383" s="17" t="s">
        <v>63</v>
      </c>
      <c r="AB1383" s="17" t="s">
        <v>63</v>
      </c>
      <c r="AC1383" s="17" t="s">
        <v>63</v>
      </c>
      <c r="AD1383" s="17" t="s">
        <v>63</v>
      </c>
      <c r="AE1383" s="17"/>
      <c r="AF1383" s="17" t="s">
        <v>63</v>
      </c>
      <c r="AG1383" s="17"/>
      <c r="AH1383" s="17">
        <v>6.8408204445373294E-2</v>
      </c>
      <c r="AI1383" s="17"/>
      <c r="AJ1383" s="17">
        <v>7.8896407951492997E-2</v>
      </c>
      <c r="AK1383" s="17">
        <v>5.9166510401823698E-2</v>
      </c>
      <c r="AL1383" s="17">
        <v>0.109358930762497</v>
      </c>
      <c r="AM1383" s="17">
        <v>3.3681781831142101E-2</v>
      </c>
      <c r="AN1383" s="17">
        <v>9.5049573802921297E-2</v>
      </c>
      <c r="AO1383" s="17">
        <v>3.94817038586108E-2</v>
      </c>
      <c r="AP1383" s="17">
        <v>8.7574636928453894E-2</v>
      </c>
      <c r="AQ1383" s="17">
        <v>0</v>
      </c>
    </row>
    <row r="1384" spans="2:43" x14ac:dyDescent="0.35">
      <c r="B1384" t="s">
        <v>548</v>
      </c>
      <c r="C1384" s="17">
        <v>4.8267133012296001E-2</v>
      </c>
      <c r="D1384" s="17">
        <v>5.1396011687155199E-2</v>
      </c>
      <c r="E1384" s="17">
        <v>4.4734128222595697E-2</v>
      </c>
      <c r="F1384" s="17"/>
      <c r="G1384" s="17">
        <v>4.9040864809952601E-2</v>
      </c>
      <c r="H1384" s="17">
        <v>8.5970523152802805E-2</v>
      </c>
      <c r="I1384" s="17">
        <v>4.19648812189089E-2</v>
      </c>
      <c r="J1384" s="17">
        <v>3.60952650539072E-2</v>
      </c>
      <c r="K1384" s="17">
        <v>3.5683008448994601E-2</v>
      </c>
      <c r="L1384" s="17">
        <v>0</v>
      </c>
      <c r="M1384" s="17"/>
      <c r="N1384" s="17">
        <v>0</v>
      </c>
      <c r="O1384" s="17">
        <v>2.9564223266024401E-2</v>
      </c>
      <c r="P1384" s="17">
        <v>9.6888059403050092E-3</v>
      </c>
      <c r="Q1384" s="17">
        <v>6.3242260186579496E-2</v>
      </c>
      <c r="R1384" s="17">
        <v>9.0939789882540395E-2</v>
      </c>
      <c r="S1384" s="17"/>
      <c r="T1384" s="17">
        <v>3.9644003884452203E-2</v>
      </c>
      <c r="U1384" s="17">
        <v>1.3218675784236E-2</v>
      </c>
      <c r="V1384" s="17">
        <v>6.1632890318327797E-2</v>
      </c>
      <c r="W1384" s="17">
        <v>7.6802458469384799E-2</v>
      </c>
      <c r="X1384" s="17"/>
      <c r="Y1384" s="17">
        <v>4.8977859006606402E-2</v>
      </c>
      <c r="Z1384" s="17">
        <v>4.5159491769435102E-2</v>
      </c>
      <c r="AA1384" s="17" t="s">
        <v>63</v>
      </c>
      <c r="AB1384" s="17" t="s">
        <v>63</v>
      </c>
      <c r="AC1384" s="17" t="s">
        <v>63</v>
      </c>
      <c r="AD1384" s="17" t="s">
        <v>63</v>
      </c>
      <c r="AE1384" s="17"/>
      <c r="AF1384" s="17" t="s">
        <v>63</v>
      </c>
      <c r="AG1384" s="17"/>
      <c r="AH1384" s="17">
        <v>4.9826762609497803E-2</v>
      </c>
      <c r="AI1384" s="17"/>
      <c r="AJ1384" s="17">
        <v>4.2938031944971103E-2</v>
      </c>
      <c r="AK1384" s="17">
        <v>5.1903269155063998E-2</v>
      </c>
      <c r="AL1384" s="17">
        <v>3.31957866123576E-2</v>
      </c>
      <c r="AM1384" s="17">
        <v>4.4936344561486402E-2</v>
      </c>
      <c r="AN1384" s="17">
        <v>6.3691142904820905E-2</v>
      </c>
      <c r="AO1384" s="17">
        <v>5.7535002545599102E-2</v>
      </c>
      <c r="AP1384" s="17">
        <v>0.101516463532006</v>
      </c>
      <c r="AQ1384" s="17">
        <v>0</v>
      </c>
    </row>
    <row r="1385" spans="2:43" x14ac:dyDescent="0.35">
      <c r="B1385" t="s">
        <v>549</v>
      </c>
      <c r="C1385" s="17">
        <v>2.7121844202798302E-2</v>
      </c>
      <c r="D1385" s="17">
        <v>3.7813688260812398E-2</v>
      </c>
      <c r="E1385" s="17">
        <v>1.46351932784192E-2</v>
      </c>
      <c r="F1385" s="17"/>
      <c r="G1385" s="17">
        <v>0.114310776141514</v>
      </c>
      <c r="H1385" s="17">
        <v>2.40152090158742E-2</v>
      </c>
      <c r="I1385" s="17">
        <v>2.6314975191168499E-2</v>
      </c>
      <c r="J1385" s="17">
        <v>5.6668070270218304E-3</v>
      </c>
      <c r="K1385" s="17">
        <v>1.21733146021083E-2</v>
      </c>
      <c r="L1385" s="17">
        <v>2.5432975831518299E-2</v>
      </c>
      <c r="M1385" s="17"/>
      <c r="N1385" s="17">
        <v>0</v>
      </c>
      <c r="O1385" s="17">
        <v>1.40536842583156E-2</v>
      </c>
      <c r="P1385" s="17">
        <v>2.1263169670716901E-2</v>
      </c>
      <c r="Q1385" s="17">
        <v>2.2481263719032699E-2</v>
      </c>
      <c r="R1385" s="17">
        <v>6.9677956135861502E-2</v>
      </c>
      <c r="S1385" s="17"/>
      <c r="T1385" s="17">
        <v>2.46506922046793E-2</v>
      </c>
      <c r="U1385" s="17">
        <v>2.09071734203936E-2</v>
      </c>
      <c r="V1385" s="17">
        <v>1.8274520028514901E-2</v>
      </c>
      <c r="W1385" s="17">
        <v>5.2026958489812702E-2</v>
      </c>
      <c r="X1385" s="17"/>
      <c r="Y1385" s="17">
        <v>3.1823911921723298E-2</v>
      </c>
      <c r="Z1385" s="17">
        <v>6.5621071353054597E-3</v>
      </c>
      <c r="AA1385" s="17" t="s">
        <v>63</v>
      </c>
      <c r="AB1385" s="17" t="s">
        <v>63</v>
      </c>
      <c r="AC1385" s="17" t="s">
        <v>63</v>
      </c>
      <c r="AD1385" s="17" t="s">
        <v>63</v>
      </c>
      <c r="AE1385" s="17"/>
      <c r="AF1385" s="17" t="s">
        <v>63</v>
      </c>
      <c r="AG1385" s="17"/>
      <c r="AH1385" s="17">
        <v>2.7998217592090101E-2</v>
      </c>
      <c r="AI1385" s="17"/>
      <c r="AJ1385" s="17">
        <v>4.6534397386892801E-2</v>
      </c>
      <c r="AK1385" s="17">
        <v>5.1445918470551501E-2</v>
      </c>
      <c r="AL1385" s="17">
        <v>1.7872022180616901E-2</v>
      </c>
      <c r="AM1385" s="17">
        <v>2.2374252074007998E-2</v>
      </c>
      <c r="AN1385" s="17">
        <v>0</v>
      </c>
      <c r="AO1385" s="17">
        <v>0</v>
      </c>
      <c r="AP1385" s="17">
        <v>0</v>
      </c>
      <c r="AQ1385" s="17">
        <v>0</v>
      </c>
    </row>
    <row r="1386" spans="2:43" x14ac:dyDescent="0.35">
      <c r="B1386" t="s">
        <v>550</v>
      </c>
      <c r="C1386" s="17">
        <v>2.23558253518529E-2</v>
      </c>
      <c r="D1386" s="17">
        <v>2.5796834128013601E-2</v>
      </c>
      <c r="E1386" s="17">
        <v>1.53751647361123E-2</v>
      </c>
      <c r="F1386" s="17"/>
      <c r="G1386" s="17">
        <v>4.4024386419190001E-2</v>
      </c>
      <c r="H1386" s="17">
        <v>5.44821767046475E-2</v>
      </c>
      <c r="I1386" s="17">
        <v>6.6586608485133501E-3</v>
      </c>
      <c r="J1386" s="17">
        <v>7.8440279551775308E-3</v>
      </c>
      <c r="K1386" s="17">
        <v>0</v>
      </c>
      <c r="L1386" s="17">
        <v>3.2799160917946303E-2</v>
      </c>
      <c r="M1386" s="17"/>
      <c r="N1386" s="17">
        <v>0</v>
      </c>
      <c r="O1386" s="17">
        <v>3.9277040572357298E-3</v>
      </c>
      <c r="P1386" s="17">
        <v>1.1148840155506099E-2</v>
      </c>
      <c r="Q1386" s="17">
        <v>1.6787362337775402E-2</v>
      </c>
      <c r="R1386" s="17">
        <v>8.1431988556190493E-2</v>
      </c>
      <c r="S1386" s="17"/>
      <c r="T1386" s="17">
        <v>2.6168103631736699E-2</v>
      </c>
      <c r="U1386" s="17">
        <v>2.5795893201219899E-2</v>
      </c>
      <c r="V1386" s="17">
        <v>9.4149446789975697E-3</v>
      </c>
      <c r="W1386" s="17">
        <v>3.7244514232576797E-2</v>
      </c>
      <c r="X1386" s="17"/>
      <c r="Y1386" s="17">
        <v>1.89017927865581E-2</v>
      </c>
      <c r="Z1386" s="17">
        <v>3.7458543051813099E-2</v>
      </c>
      <c r="AA1386" s="17" t="s">
        <v>63</v>
      </c>
      <c r="AB1386" s="17" t="s">
        <v>63</v>
      </c>
      <c r="AC1386" s="17" t="s">
        <v>63</v>
      </c>
      <c r="AD1386" s="17" t="s">
        <v>63</v>
      </c>
      <c r="AE1386" s="17"/>
      <c r="AF1386" s="17" t="s">
        <v>63</v>
      </c>
      <c r="AG1386" s="17"/>
      <c r="AH1386" s="17">
        <v>2.3078196968160498E-2</v>
      </c>
      <c r="AI1386" s="17"/>
      <c r="AJ1386" s="17">
        <v>3.7383891818941403E-2</v>
      </c>
      <c r="AK1386" s="17">
        <v>5.0802944810039899E-2</v>
      </c>
      <c r="AL1386" s="17">
        <v>2.6953542871770798E-2</v>
      </c>
      <c r="AM1386" s="17">
        <v>0</v>
      </c>
      <c r="AN1386" s="17">
        <v>0</v>
      </c>
      <c r="AO1386" s="17">
        <v>0</v>
      </c>
      <c r="AP1386" s="17">
        <v>0</v>
      </c>
      <c r="AQ1386" s="17">
        <v>0</v>
      </c>
    </row>
    <row r="1387" spans="2:43" x14ac:dyDescent="0.35">
      <c r="B1387" t="s">
        <v>551</v>
      </c>
      <c r="C1387" s="17">
        <v>1.5970158762589799E-3</v>
      </c>
      <c r="D1387" s="17">
        <v>2.9596979996226701E-3</v>
      </c>
      <c r="E1387" s="17">
        <v>0</v>
      </c>
      <c r="F1387" s="17"/>
      <c r="G1387" s="17">
        <v>0</v>
      </c>
      <c r="H1387" s="17">
        <v>0</v>
      </c>
      <c r="I1387" s="17">
        <v>7.2828020005279498E-3</v>
      </c>
      <c r="J1387" s="17">
        <v>0</v>
      </c>
      <c r="K1387" s="17">
        <v>0</v>
      </c>
      <c r="L1387" s="17">
        <v>0</v>
      </c>
      <c r="M1387" s="17"/>
      <c r="N1387" s="17">
        <v>0</v>
      </c>
      <c r="O1387" s="17">
        <v>0</v>
      </c>
      <c r="P1387" s="17">
        <v>1.21938625851795E-2</v>
      </c>
      <c r="Q1387" s="17">
        <v>0</v>
      </c>
      <c r="R1387" s="17">
        <v>0</v>
      </c>
      <c r="S1387" s="17"/>
      <c r="T1387" s="17">
        <v>0</v>
      </c>
      <c r="U1387" s="17">
        <v>0</v>
      </c>
      <c r="V1387" s="17">
        <v>0</v>
      </c>
      <c r="W1387" s="17">
        <v>0</v>
      </c>
      <c r="X1387" s="17"/>
      <c r="Y1387" s="17">
        <v>1.9622577455356599E-3</v>
      </c>
      <c r="Z1387" s="17">
        <v>0</v>
      </c>
      <c r="AA1387" s="17" t="s">
        <v>63</v>
      </c>
      <c r="AB1387" s="17" t="s">
        <v>63</v>
      </c>
      <c r="AC1387" s="17" t="s">
        <v>63</v>
      </c>
      <c r="AD1387" s="17" t="s">
        <v>63</v>
      </c>
      <c r="AE1387" s="17"/>
      <c r="AF1387" s="17" t="s">
        <v>63</v>
      </c>
      <c r="AG1387" s="17"/>
      <c r="AH1387" s="17">
        <v>1.64861938101201E-3</v>
      </c>
      <c r="AI1387" s="17"/>
      <c r="AJ1387" s="17">
        <v>0</v>
      </c>
      <c r="AK1387" s="17">
        <v>0</v>
      </c>
      <c r="AL1387" s="17">
        <v>0</v>
      </c>
      <c r="AM1387" s="17">
        <v>0</v>
      </c>
      <c r="AN1387" s="17">
        <v>3.9849111167207497E-2</v>
      </c>
      <c r="AO1387" s="17">
        <v>0</v>
      </c>
      <c r="AP1387" s="17">
        <v>0</v>
      </c>
      <c r="AQ1387" s="17">
        <v>0</v>
      </c>
    </row>
    <row r="1388" spans="2:43" x14ac:dyDescent="0.35">
      <c r="B1388" t="s">
        <v>552</v>
      </c>
      <c r="C1388" s="17">
        <v>3.7005357799294397E-2</v>
      </c>
      <c r="D1388" s="17">
        <v>2.19569229423934E-2</v>
      </c>
      <c r="E1388" s="17">
        <v>5.4805683627103197E-2</v>
      </c>
      <c r="F1388" s="17"/>
      <c r="G1388" s="17">
        <v>1.9381693178584399E-2</v>
      </c>
      <c r="H1388" s="17">
        <v>4.2763758736770401E-2</v>
      </c>
      <c r="I1388" s="17">
        <v>4.7390332829558401E-2</v>
      </c>
      <c r="J1388" s="17">
        <v>4.1065055205254497E-2</v>
      </c>
      <c r="K1388" s="17">
        <v>1.00809795433957E-2</v>
      </c>
      <c r="L1388" s="17">
        <v>6.4268339359420196E-2</v>
      </c>
      <c r="M1388" s="17"/>
      <c r="N1388" s="17">
        <v>0</v>
      </c>
      <c r="O1388" s="17">
        <v>3.6954893760697702E-2</v>
      </c>
      <c r="P1388" s="17">
        <v>2.1206167255754801E-2</v>
      </c>
      <c r="Q1388" s="17">
        <v>4.1526326962521301E-2</v>
      </c>
      <c r="R1388" s="17">
        <v>4.3403304942344102E-2</v>
      </c>
      <c r="S1388" s="17"/>
      <c r="T1388" s="17">
        <v>5.0864781070066097E-2</v>
      </c>
      <c r="U1388" s="17">
        <v>2.1265034740264602E-2</v>
      </c>
      <c r="V1388" s="17">
        <v>5.2745018747601499E-2</v>
      </c>
      <c r="W1388" s="17">
        <v>7.4281636947100297E-3</v>
      </c>
      <c r="X1388" s="17"/>
      <c r="Y1388" s="17">
        <v>3.2155015325987198E-2</v>
      </c>
      <c r="Z1388" s="17">
        <v>5.8213424526433598E-2</v>
      </c>
      <c r="AA1388" s="17" t="s">
        <v>63</v>
      </c>
      <c r="AB1388" s="17" t="s">
        <v>63</v>
      </c>
      <c r="AC1388" s="17" t="s">
        <v>63</v>
      </c>
      <c r="AD1388" s="17" t="s">
        <v>63</v>
      </c>
      <c r="AE1388" s="17"/>
      <c r="AF1388" s="17" t="s">
        <v>63</v>
      </c>
      <c r="AG1388" s="17"/>
      <c r="AH1388" s="17">
        <v>3.82010917838283E-2</v>
      </c>
      <c r="AI1388" s="17"/>
      <c r="AJ1388" s="17">
        <v>4.0543929162116903E-2</v>
      </c>
      <c r="AK1388" s="17">
        <v>4.1096498025514398E-2</v>
      </c>
      <c r="AL1388" s="17">
        <v>1.8112089546112001E-2</v>
      </c>
      <c r="AM1388" s="17">
        <v>4.1212817724843198E-2</v>
      </c>
      <c r="AN1388" s="17">
        <v>3.1480482695272399E-2</v>
      </c>
      <c r="AO1388" s="17">
        <v>3.7359449590024199E-2</v>
      </c>
      <c r="AP1388" s="17">
        <v>6.7920211591335405E-2</v>
      </c>
      <c r="AQ1388" s="17">
        <v>0</v>
      </c>
    </row>
    <row r="1389" spans="2:43" x14ac:dyDescent="0.3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row>
    <row r="1390" spans="2:43" x14ac:dyDescent="0.35">
      <c r="B1390" s="6" t="s">
        <v>559</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row>
    <row r="1391" spans="2:43" x14ac:dyDescent="0.35">
      <c r="B1391" s="24" t="s">
        <v>223</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row>
    <row r="1392" spans="2:43" x14ac:dyDescent="0.35">
      <c r="B1392" t="s">
        <v>545</v>
      </c>
      <c r="C1392" s="17">
        <v>0.379622615884328</v>
      </c>
      <c r="D1392" s="17">
        <v>0.34746314830436498</v>
      </c>
      <c r="E1392" s="17">
        <v>0.418565553912016</v>
      </c>
      <c r="F1392" s="17"/>
      <c r="G1392" s="17">
        <v>0.20308346009261799</v>
      </c>
      <c r="H1392" s="17">
        <v>0.32367153553351702</v>
      </c>
      <c r="I1392" s="17">
        <v>0.405483685164713</v>
      </c>
      <c r="J1392" s="17">
        <v>0.41951222327058701</v>
      </c>
      <c r="K1392" s="17">
        <v>0.44626507499864199</v>
      </c>
      <c r="L1392" s="17">
        <v>0.45215736435314802</v>
      </c>
      <c r="M1392" s="17"/>
      <c r="N1392" s="17">
        <v>0.88620762963960897</v>
      </c>
      <c r="O1392" s="17">
        <v>0.48661766378016202</v>
      </c>
      <c r="P1392" s="17">
        <v>0.48097995919824699</v>
      </c>
      <c r="Q1392" s="17">
        <v>0.317974303328452</v>
      </c>
      <c r="R1392" s="17">
        <v>0.161398665905575</v>
      </c>
      <c r="S1392" s="17"/>
      <c r="T1392" s="17">
        <v>0.40363829083094899</v>
      </c>
      <c r="U1392" s="17">
        <v>0.43921836658839802</v>
      </c>
      <c r="V1392" s="17">
        <v>0.34653224237671298</v>
      </c>
      <c r="W1392" s="17">
        <v>0.32251559815518299</v>
      </c>
      <c r="X1392" s="17"/>
      <c r="Y1392" s="17">
        <v>0.356678020736724</v>
      </c>
      <c r="Z1392" s="17">
        <v>0.47994759450089602</v>
      </c>
      <c r="AA1392" s="17" t="s">
        <v>63</v>
      </c>
      <c r="AB1392" s="17" t="s">
        <v>63</v>
      </c>
      <c r="AC1392" s="17" t="s">
        <v>63</v>
      </c>
      <c r="AD1392" s="17" t="s">
        <v>63</v>
      </c>
      <c r="AE1392" s="17"/>
      <c r="AF1392" s="17" t="s">
        <v>63</v>
      </c>
      <c r="AG1392" s="17"/>
      <c r="AH1392" s="17">
        <v>0.38005717977672598</v>
      </c>
      <c r="AI1392" s="17"/>
      <c r="AJ1392" s="17">
        <v>0.28487652317251899</v>
      </c>
      <c r="AK1392" s="17">
        <v>0.37211049864464701</v>
      </c>
      <c r="AL1392" s="17">
        <v>0.45349145406348501</v>
      </c>
      <c r="AM1392" s="17">
        <v>0.444431688456846</v>
      </c>
      <c r="AN1392" s="17">
        <v>0.42315115833300698</v>
      </c>
      <c r="AO1392" s="17">
        <v>0.42956187877386198</v>
      </c>
      <c r="AP1392" s="17">
        <v>0.27329393004463798</v>
      </c>
      <c r="AQ1392" s="17">
        <v>0.44252455619187198</v>
      </c>
    </row>
    <row r="1393" spans="2:43" x14ac:dyDescent="0.35">
      <c r="B1393" t="s">
        <v>546</v>
      </c>
      <c r="C1393" s="17">
        <v>7.4768949509164295E-2</v>
      </c>
      <c r="D1393" s="17">
        <v>7.7090861324867796E-2</v>
      </c>
      <c r="E1393" s="17">
        <v>6.9261163499562906E-2</v>
      </c>
      <c r="F1393" s="17"/>
      <c r="G1393" s="17">
        <v>0.112549666137121</v>
      </c>
      <c r="H1393" s="17">
        <v>8.8540989091286604E-2</v>
      </c>
      <c r="I1393" s="17">
        <v>5.3762734520948499E-2</v>
      </c>
      <c r="J1393" s="17">
        <v>0.101481917812179</v>
      </c>
      <c r="K1393" s="17">
        <v>3.3839150940690101E-2</v>
      </c>
      <c r="L1393" s="17">
        <v>5.5998220628072901E-2</v>
      </c>
      <c r="M1393" s="17"/>
      <c r="N1393" s="17">
        <v>0</v>
      </c>
      <c r="O1393" s="17">
        <v>8.3781980829367206E-2</v>
      </c>
      <c r="P1393" s="17">
        <v>8.5370934273240301E-2</v>
      </c>
      <c r="Q1393" s="17">
        <v>7.9386012601004294E-2</v>
      </c>
      <c r="R1393" s="17">
        <v>4.5217822383030501E-2</v>
      </c>
      <c r="S1393" s="17"/>
      <c r="T1393" s="17">
        <v>0.172510980777245</v>
      </c>
      <c r="U1393" s="17">
        <v>8.70816965518737E-2</v>
      </c>
      <c r="V1393" s="17">
        <v>4.5067238357381502E-2</v>
      </c>
      <c r="W1393" s="17">
        <v>5.8393743029766597E-2</v>
      </c>
      <c r="X1393" s="17"/>
      <c r="Y1393" s="17">
        <v>7.20642227221618E-2</v>
      </c>
      <c r="Z1393" s="17">
        <v>8.659533630414E-2</v>
      </c>
      <c r="AA1393" s="17" t="s">
        <v>63</v>
      </c>
      <c r="AB1393" s="17" t="s">
        <v>63</v>
      </c>
      <c r="AC1393" s="17" t="s">
        <v>63</v>
      </c>
      <c r="AD1393" s="17" t="s">
        <v>63</v>
      </c>
      <c r="AE1393" s="17"/>
      <c r="AF1393" s="17" t="s">
        <v>63</v>
      </c>
      <c r="AG1393" s="17"/>
      <c r="AH1393" s="17">
        <v>7.5539210779808699E-2</v>
      </c>
      <c r="AI1393" s="17"/>
      <c r="AJ1393" s="17">
        <v>7.2928378727069101E-2</v>
      </c>
      <c r="AK1393" s="17">
        <v>6.8482521497942303E-2</v>
      </c>
      <c r="AL1393" s="17">
        <v>9.4714341842952604E-2</v>
      </c>
      <c r="AM1393" s="17">
        <v>8.8661653847909902E-2</v>
      </c>
      <c r="AN1393" s="17">
        <v>3.3990226206443902E-2</v>
      </c>
      <c r="AO1393" s="17">
        <v>2.2492477103627E-2</v>
      </c>
      <c r="AP1393" s="17">
        <v>9.7672336473711999E-2</v>
      </c>
      <c r="AQ1393" s="17">
        <v>8.6598029115488903E-2</v>
      </c>
    </row>
    <row r="1394" spans="2:43" x14ac:dyDescent="0.35">
      <c r="B1394" t="s">
        <v>547</v>
      </c>
      <c r="C1394" s="17">
        <v>0.120799379315468</v>
      </c>
      <c r="D1394" s="17">
        <v>0.12932746135918999</v>
      </c>
      <c r="E1394" s="17">
        <v>0.111137505121151</v>
      </c>
      <c r="F1394" s="17"/>
      <c r="G1394" s="17">
        <v>0.19233153670130901</v>
      </c>
      <c r="H1394" s="17">
        <v>0.169281512295476</v>
      </c>
      <c r="I1394" s="17">
        <v>8.7947457741806803E-2</v>
      </c>
      <c r="J1394" s="17">
        <v>9.6897187354994405E-2</v>
      </c>
      <c r="K1394" s="17">
        <v>8.9785179518385702E-2</v>
      </c>
      <c r="L1394" s="17">
        <v>0.109192790531372</v>
      </c>
      <c r="M1394" s="17"/>
      <c r="N1394" s="17">
        <v>0</v>
      </c>
      <c r="O1394" s="17">
        <v>0.12641561953462899</v>
      </c>
      <c r="P1394" s="17">
        <v>0.111730389376762</v>
      </c>
      <c r="Q1394" s="17">
        <v>8.8288819776144695E-2</v>
      </c>
      <c r="R1394" s="17">
        <v>0.18937967846734899</v>
      </c>
      <c r="S1394" s="17"/>
      <c r="T1394" s="17">
        <v>9.6924197750785104E-2</v>
      </c>
      <c r="U1394" s="17">
        <v>0.14794125745570499</v>
      </c>
      <c r="V1394" s="17">
        <v>0.122382082554158</v>
      </c>
      <c r="W1394" s="17">
        <v>9.4730967264010396E-2</v>
      </c>
      <c r="X1394" s="17"/>
      <c r="Y1394" s="17">
        <v>0.113403052281915</v>
      </c>
      <c r="Z1394" s="17">
        <v>0.15313973427526401</v>
      </c>
      <c r="AA1394" s="17" t="s">
        <v>63</v>
      </c>
      <c r="AB1394" s="17" t="s">
        <v>63</v>
      </c>
      <c r="AC1394" s="17" t="s">
        <v>63</v>
      </c>
      <c r="AD1394" s="17" t="s">
        <v>63</v>
      </c>
      <c r="AE1394" s="17"/>
      <c r="AF1394" s="17" t="s">
        <v>63</v>
      </c>
      <c r="AG1394" s="17"/>
      <c r="AH1394" s="17">
        <v>0.12195348765820201</v>
      </c>
      <c r="AI1394" s="17"/>
      <c r="AJ1394" s="17">
        <v>0.135814323632102</v>
      </c>
      <c r="AK1394" s="17">
        <v>0.132411611840732</v>
      </c>
      <c r="AL1394" s="17">
        <v>7.5283525342742796E-2</v>
      </c>
      <c r="AM1394" s="17">
        <v>0.135813645270006</v>
      </c>
      <c r="AN1394" s="17">
        <v>0.16984875228892901</v>
      </c>
      <c r="AO1394" s="17">
        <v>0.17469810111722001</v>
      </c>
      <c r="AP1394" s="17">
        <v>3.8559414446819602E-2</v>
      </c>
      <c r="AQ1394" s="17">
        <v>8.6598029115488903E-2</v>
      </c>
    </row>
    <row r="1395" spans="2:43" x14ac:dyDescent="0.35">
      <c r="B1395" t="s">
        <v>548</v>
      </c>
      <c r="C1395" s="17">
        <v>0.183002092484888</v>
      </c>
      <c r="D1395" s="17">
        <v>0.201241015265124</v>
      </c>
      <c r="E1395" s="17">
        <v>0.16211206729932801</v>
      </c>
      <c r="F1395" s="17"/>
      <c r="G1395" s="17">
        <v>0.23391674777684601</v>
      </c>
      <c r="H1395" s="17">
        <v>0.19472247020117101</v>
      </c>
      <c r="I1395" s="17">
        <v>0.15246141293677801</v>
      </c>
      <c r="J1395" s="17">
        <v>0.172588017658242</v>
      </c>
      <c r="K1395" s="17">
        <v>0.18116206344916999</v>
      </c>
      <c r="L1395" s="17">
        <v>0.21036860289224199</v>
      </c>
      <c r="M1395" s="17"/>
      <c r="N1395" s="17">
        <v>0</v>
      </c>
      <c r="O1395" s="17">
        <v>0.158679190867066</v>
      </c>
      <c r="P1395" s="17">
        <v>0.108933969452864</v>
      </c>
      <c r="Q1395" s="17">
        <v>0.231601960479593</v>
      </c>
      <c r="R1395" s="17">
        <v>0.20979975404134499</v>
      </c>
      <c r="S1395" s="17"/>
      <c r="T1395" s="17">
        <v>8.0080527198282597E-2</v>
      </c>
      <c r="U1395" s="17">
        <v>0.19390348220291001</v>
      </c>
      <c r="V1395" s="17">
        <v>0.182223984645669</v>
      </c>
      <c r="W1395" s="17">
        <v>0.22373344428800401</v>
      </c>
      <c r="X1395" s="17"/>
      <c r="Y1395" s="17">
        <v>0.18680587161471099</v>
      </c>
      <c r="Z1395" s="17">
        <v>0.16637011195061599</v>
      </c>
      <c r="AA1395" s="17" t="s">
        <v>63</v>
      </c>
      <c r="AB1395" s="17" t="s">
        <v>63</v>
      </c>
      <c r="AC1395" s="17" t="s">
        <v>63</v>
      </c>
      <c r="AD1395" s="17" t="s">
        <v>63</v>
      </c>
      <c r="AE1395" s="17"/>
      <c r="AF1395" s="17" t="s">
        <v>63</v>
      </c>
      <c r="AG1395" s="17"/>
      <c r="AH1395" s="17">
        <v>0.18524526459054899</v>
      </c>
      <c r="AI1395" s="17"/>
      <c r="AJ1395" s="17">
        <v>0.187185025244924</v>
      </c>
      <c r="AK1395" s="17">
        <v>0.17427980538018401</v>
      </c>
      <c r="AL1395" s="17">
        <v>0.22889865269731299</v>
      </c>
      <c r="AM1395" s="17">
        <v>0.129397076510406</v>
      </c>
      <c r="AN1395" s="17">
        <v>0</v>
      </c>
      <c r="AO1395" s="17">
        <v>0.182255088004807</v>
      </c>
      <c r="AP1395" s="17">
        <v>0.31243284420437201</v>
      </c>
      <c r="AQ1395" s="17">
        <v>0.18870672526027599</v>
      </c>
    </row>
    <row r="1396" spans="2:43" x14ac:dyDescent="0.35">
      <c r="B1396" t="s">
        <v>549</v>
      </c>
      <c r="C1396" s="17">
        <v>0.13918947847734101</v>
      </c>
      <c r="D1396" s="17">
        <v>0.145760179311306</v>
      </c>
      <c r="E1396" s="17">
        <v>0.13188369981637901</v>
      </c>
      <c r="F1396" s="17"/>
      <c r="G1396" s="17">
        <v>0.14347976227255099</v>
      </c>
      <c r="H1396" s="17">
        <v>0.140403184631189</v>
      </c>
      <c r="I1396" s="17">
        <v>0.16665776437067401</v>
      </c>
      <c r="J1396" s="17">
        <v>0.12990204902536101</v>
      </c>
      <c r="K1396" s="17">
        <v>0.13291358726097899</v>
      </c>
      <c r="L1396" s="17">
        <v>7.9581208978234202E-2</v>
      </c>
      <c r="M1396" s="17"/>
      <c r="N1396" s="17">
        <v>0.113792370360391</v>
      </c>
      <c r="O1396" s="17">
        <v>8.1180923942569094E-2</v>
      </c>
      <c r="P1396" s="17">
        <v>0.110521533835079</v>
      </c>
      <c r="Q1396" s="17">
        <v>0.18722220994632999</v>
      </c>
      <c r="R1396" s="17">
        <v>0.18866935699463899</v>
      </c>
      <c r="S1396" s="17"/>
      <c r="T1396" s="17">
        <v>0.114213359155159</v>
      </c>
      <c r="U1396" s="17">
        <v>9.9703686016612697E-2</v>
      </c>
      <c r="V1396" s="17">
        <v>0.16870096922335301</v>
      </c>
      <c r="W1396" s="17">
        <v>0.17398567570238199</v>
      </c>
      <c r="X1396" s="17"/>
      <c r="Y1396" s="17">
        <v>0.161521647510079</v>
      </c>
      <c r="Z1396" s="17">
        <v>4.1542326010364297E-2</v>
      </c>
      <c r="AA1396" s="17" t="s">
        <v>63</v>
      </c>
      <c r="AB1396" s="17" t="s">
        <v>63</v>
      </c>
      <c r="AC1396" s="17" t="s">
        <v>63</v>
      </c>
      <c r="AD1396" s="17" t="s">
        <v>63</v>
      </c>
      <c r="AE1396" s="17"/>
      <c r="AF1396" s="17" t="s">
        <v>63</v>
      </c>
      <c r="AG1396" s="17"/>
      <c r="AH1396" s="17">
        <v>0.13463435982393099</v>
      </c>
      <c r="AI1396" s="17"/>
      <c r="AJ1396" s="17">
        <v>0.16594599879161101</v>
      </c>
      <c r="AK1396" s="17">
        <v>0.14237392412246999</v>
      </c>
      <c r="AL1396" s="17">
        <v>5.2637293903924298E-2</v>
      </c>
      <c r="AM1396" s="17">
        <v>0.104966583771105</v>
      </c>
      <c r="AN1396" s="17">
        <v>0.17866658210872799</v>
      </c>
      <c r="AO1396" s="17">
        <v>0.17161646376520401</v>
      </c>
      <c r="AP1396" s="17">
        <v>0.210121263239122</v>
      </c>
      <c r="AQ1396" s="17">
        <v>0.19557266031687401</v>
      </c>
    </row>
    <row r="1397" spans="2:43" x14ac:dyDescent="0.35">
      <c r="B1397" t="s">
        <v>550</v>
      </c>
      <c r="C1397" s="17">
        <v>6.0952365588434899E-2</v>
      </c>
      <c r="D1397" s="17">
        <v>6.00386332672272E-2</v>
      </c>
      <c r="E1397" s="17">
        <v>6.2209480101656403E-2</v>
      </c>
      <c r="F1397" s="17"/>
      <c r="G1397" s="17">
        <v>5.22907526077643E-2</v>
      </c>
      <c r="H1397" s="17">
        <v>3.8737859940357298E-2</v>
      </c>
      <c r="I1397" s="17">
        <v>7.5219463539550502E-2</v>
      </c>
      <c r="J1397" s="17">
        <v>5.5128393754444699E-2</v>
      </c>
      <c r="K1397" s="17">
        <v>8.6166884273839298E-2</v>
      </c>
      <c r="L1397" s="17">
        <v>6.1207404190679299E-2</v>
      </c>
      <c r="M1397" s="17"/>
      <c r="N1397" s="17">
        <v>0</v>
      </c>
      <c r="O1397" s="17">
        <v>1.93985807239902E-2</v>
      </c>
      <c r="P1397" s="17">
        <v>5.9435690054078602E-2</v>
      </c>
      <c r="Q1397" s="17">
        <v>6.8708713873125105E-2</v>
      </c>
      <c r="R1397" s="17">
        <v>0.13723783731765199</v>
      </c>
      <c r="S1397" s="17"/>
      <c r="T1397" s="17">
        <v>8.5892633494140405E-2</v>
      </c>
      <c r="U1397" s="17">
        <v>1.4030293922300799E-2</v>
      </c>
      <c r="V1397" s="17">
        <v>7.0846108184724199E-2</v>
      </c>
      <c r="W1397" s="17">
        <v>9.5493185165015995E-2</v>
      </c>
      <c r="X1397" s="17"/>
      <c r="Y1397" s="17">
        <v>6.6762826927780294E-2</v>
      </c>
      <c r="Z1397" s="17">
        <v>3.5546190152687E-2</v>
      </c>
      <c r="AA1397" s="17" t="s">
        <v>63</v>
      </c>
      <c r="AB1397" s="17" t="s">
        <v>63</v>
      </c>
      <c r="AC1397" s="17" t="s">
        <v>63</v>
      </c>
      <c r="AD1397" s="17" t="s">
        <v>63</v>
      </c>
      <c r="AE1397" s="17"/>
      <c r="AF1397" s="17" t="s">
        <v>63</v>
      </c>
      <c r="AG1397" s="17"/>
      <c r="AH1397" s="17">
        <v>6.1093562194137398E-2</v>
      </c>
      <c r="AI1397" s="17"/>
      <c r="AJ1397" s="17">
        <v>0.10960348180094</v>
      </c>
      <c r="AK1397" s="17">
        <v>7.8640892435028101E-2</v>
      </c>
      <c r="AL1397" s="17">
        <v>4.6315639438734298E-2</v>
      </c>
      <c r="AM1397" s="17">
        <v>4.5216827539860401E-2</v>
      </c>
      <c r="AN1397" s="17">
        <v>9.8093093529499006E-2</v>
      </c>
      <c r="AO1397" s="17">
        <v>0</v>
      </c>
      <c r="AP1397" s="17">
        <v>2.3054816515814099E-2</v>
      </c>
      <c r="AQ1397" s="17">
        <v>0</v>
      </c>
    </row>
    <row r="1398" spans="2:43" x14ac:dyDescent="0.35">
      <c r="B1398" t="s">
        <v>551</v>
      </c>
      <c r="C1398" s="17">
        <v>1.39967542837639E-2</v>
      </c>
      <c r="D1398" s="17">
        <v>1.9920158875033799E-2</v>
      </c>
      <c r="E1398" s="17">
        <v>7.0759158385183497E-3</v>
      </c>
      <c r="F1398" s="17"/>
      <c r="G1398" s="17">
        <v>0</v>
      </c>
      <c r="H1398" s="17">
        <v>9.7487178407920407E-3</v>
      </c>
      <c r="I1398" s="17">
        <v>3.7926867686255798E-2</v>
      </c>
      <c r="J1398" s="17">
        <v>6.0870627271592198E-3</v>
      </c>
      <c r="K1398" s="17">
        <v>1.19888749278048E-2</v>
      </c>
      <c r="L1398" s="17">
        <v>0</v>
      </c>
      <c r="M1398" s="17"/>
      <c r="N1398" s="17">
        <v>0</v>
      </c>
      <c r="O1398" s="17">
        <v>0</v>
      </c>
      <c r="P1398" s="17">
        <v>3.3877487744038599E-2</v>
      </c>
      <c r="Q1398" s="17">
        <v>5.8664051268676699E-3</v>
      </c>
      <c r="R1398" s="17">
        <v>4.4478851428385403E-2</v>
      </c>
      <c r="S1398" s="17"/>
      <c r="T1398" s="17">
        <v>0</v>
      </c>
      <c r="U1398" s="17">
        <v>7.8944019559447094E-3</v>
      </c>
      <c r="V1398" s="17">
        <v>2.57684609703627E-2</v>
      </c>
      <c r="W1398" s="17">
        <v>7.3980310610157404E-3</v>
      </c>
      <c r="X1398" s="17"/>
      <c r="Y1398" s="17">
        <v>1.71978500113678E-2</v>
      </c>
      <c r="Z1398" s="17">
        <v>0</v>
      </c>
      <c r="AA1398" s="17" t="s">
        <v>63</v>
      </c>
      <c r="AB1398" s="17" t="s">
        <v>63</v>
      </c>
      <c r="AC1398" s="17" t="s">
        <v>63</v>
      </c>
      <c r="AD1398" s="17" t="s">
        <v>63</v>
      </c>
      <c r="AE1398" s="17"/>
      <c r="AF1398" s="17" t="s">
        <v>63</v>
      </c>
      <c r="AG1398" s="17"/>
      <c r="AH1398" s="17">
        <v>1.29145379192501E-2</v>
      </c>
      <c r="AI1398" s="17"/>
      <c r="AJ1398" s="17">
        <v>2.2236474870604501E-2</v>
      </c>
      <c r="AK1398" s="17">
        <v>0</v>
      </c>
      <c r="AL1398" s="17">
        <v>2.25744222995535E-2</v>
      </c>
      <c r="AM1398" s="17">
        <v>1.15327471976056E-2</v>
      </c>
      <c r="AN1398" s="17">
        <v>3.9849111167207497E-2</v>
      </c>
      <c r="AO1398" s="17">
        <v>0</v>
      </c>
      <c r="AP1398" s="17">
        <v>2.2432697537760699E-2</v>
      </c>
      <c r="AQ1398" s="17">
        <v>0</v>
      </c>
    </row>
    <row r="1399" spans="2:43" x14ac:dyDescent="0.35">
      <c r="B1399" t="s">
        <v>552</v>
      </c>
      <c r="C1399" s="17">
        <v>2.7668364456612801E-2</v>
      </c>
      <c r="D1399" s="17">
        <v>1.91585422928864E-2</v>
      </c>
      <c r="E1399" s="17">
        <v>3.7754614411388103E-2</v>
      </c>
      <c r="F1399" s="17"/>
      <c r="G1399" s="17">
        <v>6.2348074411791403E-2</v>
      </c>
      <c r="H1399" s="17">
        <v>3.4893730466210603E-2</v>
      </c>
      <c r="I1399" s="17">
        <v>2.0540614039274398E-2</v>
      </c>
      <c r="J1399" s="17">
        <v>1.8403148397032498E-2</v>
      </c>
      <c r="K1399" s="17">
        <v>1.7879184630489701E-2</v>
      </c>
      <c r="L1399" s="17">
        <v>3.1494408426251001E-2</v>
      </c>
      <c r="M1399" s="17"/>
      <c r="N1399" s="17">
        <v>0</v>
      </c>
      <c r="O1399" s="17">
        <v>4.3926040322216899E-2</v>
      </c>
      <c r="P1399" s="17">
        <v>9.1500360656898705E-3</v>
      </c>
      <c r="Q1399" s="17">
        <v>2.0951574868483699E-2</v>
      </c>
      <c r="R1399" s="17">
        <v>2.3818033462025E-2</v>
      </c>
      <c r="S1399" s="17"/>
      <c r="T1399" s="17">
        <v>4.6740010793439403E-2</v>
      </c>
      <c r="U1399" s="17">
        <v>1.0226815306255001E-2</v>
      </c>
      <c r="V1399" s="17">
        <v>3.8478913687638401E-2</v>
      </c>
      <c r="W1399" s="17">
        <v>2.3749355334621299E-2</v>
      </c>
      <c r="X1399" s="17"/>
      <c r="Y1399" s="17">
        <v>2.5566508195260199E-2</v>
      </c>
      <c r="Z1399" s="17">
        <v>3.68587068060321E-2</v>
      </c>
      <c r="AA1399" s="17" t="s">
        <v>63</v>
      </c>
      <c r="AB1399" s="17" t="s">
        <v>63</v>
      </c>
      <c r="AC1399" s="17" t="s">
        <v>63</v>
      </c>
      <c r="AD1399" s="17" t="s">
        <v>63</v>
      </c>
      <c r="AE1399" s="17"/>
      <c r="AF1399" s="17" t="s">
        <v>63</v>
      </c>
      <c r="AG1399" s="17"/>
      <c r="AH1399" s="17">
        <v>2.85623972573948E-2</v>
      </c>
      <c r="AI1399" s="17"/>
      <c r="AJ1399" s="17">
        <v>2.1409793760229601E-2</v>
      </c>
      <c r="AK1399" s="17">
        <v>3.1700746078996297E-2</v>
      </c>
      <c r="AL1399" s="17">
        <v>2.6084670411293701E-2</v>
      </c>
      <c r="AM1399" s="17">
        <v>3.9979777406260499E-2</v>
      </c>
      <c r="AN1399" s="17">
        <v>5.6401076366184903E-2</v>
      </c>
      <c r="AO1399" s="17">
        <v>1.9375991235278899E-2</v>
      </c>
      <c r="AP1399" s="17">
        <v>2.2432697537760699E-2</v>
      </c>
      <c r="AQ1399" s="17">
        <v>0</v>
      </c>
    </row>
    <row r="1400" spans="2:43" x14ac:dyDescent="0.35">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row>
    <row r="1401" spans="2:43" x14ac:dyDescent="0.35">
      <c r="B1401" s="6" t="s">
        <v>567</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row>
    <row r="1402" spans="2:43" x14ac:dyDescent="0.35">
      <c r="B1402" s="24" t="s">
        <v>223</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row>
    <row r="1403" spans="2:43" x14ac:dyDescent="0.35">
      <c r="B1403" t="s">
        <v>560</v>
      </c>
      <c r="C1403" s="17">
        <v>0.30907820329721702</v>
      </c>
      <c r="D1403" s="17">
        <v>0.339709362126698</v>
      </c>
      <c r="E1403" s="17">
        <v>0.27399989675783598</v>
      </c>
      <c r="F1403" s="17"/>
      <c r="G1403" s="17">
        <v>0.38342196244903198</v>
      </c>
      <c r="H1403" s="17">
        <v>0.21458992656482101</v>
      </c>
      <c r="I1403" s="17">
        <v>0.32535873134179299</v>
      </c>
      <c r="J1403" s="17">
        <v>0.31151718839237502</v>
      </c>
      <c r="K1403" s="17">
        <v>0.37078281116267398</v>
      </c>
      <c r="L1403" s="17">
        <v>0.32719681311824</v>
      </c>
      <c r="M1403" s="17"/>
      <c r="N1403" s="17">
        <v>0.52520297682098305</v>
      </c>
      <c r="O1403" s="17">
        <v>0.25452431151194699</v>
      </c>
      <c r="P1403" s="17">
        <v>0.282501739541555</v>
      </c>
      <c r="Q1403" s="17">
        <v>0.37521200847939501</v>
      </c>
      <c r="R1403" s="17">
        <v>0.29498821813329101</v>
      </c>
      <c r="S1403" s="17"/>
      <c r="T1403" s="17">
        <v>0.249849874860014</v>
      </c>
      <c r="U1403" s="17">
        <v>0.25188613500409202</v>
      </c>
      <c r="V1403" s="17">
        <v>0.35976949218635601</v>
      </c>
      <c r="W1403" s="17">
        <v>0.34333834220351001</v>
      </c>
      <c r="X1403" s="17"/>
      <c r="Y1403" s="17">
        <v>0.31600643469341699</v>
      </c>
      <c r="Z1403" s="17">
        <v>0.27878459113265203</v>
      </c>
      <c r="AA1403" s="17" t="s">
        <v>63</v>
      </c>
      <c r="AB1403" s="17" t="s">
        <v>63</v>
      </c>
      <c r="AC1403" s="17" t="s">
        <v>63</v>
      </c>
      <c r="AD1403" s="17" t="s">
        <v>63</v>
      </c>
      <c r="AE1403" s="17"/>
      <c r="AF1403" s="17" t="s">
        <v>63</v>
      </c>
      <c r="AG1403" s="17"/>
      <c r="AH1403" s="17">
        <v>0.31514251556320599</v>
      </c>
      <c r="AI1403" s="17"/>
      <c r="AJ1403" s="17">
        <v>0.39347746368886</v>
      </c>
      <c r="AK1403" s="17">
        <v>0.31341859569025798</v>
      </c>
      <c r="AL1403" s="17">
        <v>0.260732384893126</v>
      </c>
      <c r="AM1403" s="17">
        <v>0.29896348355192798</v>
      </c>
      <c r="AN1403" s="17">
        <v>0.28096402280585703</v>
      </c>
      <c r="AO1403" s="17">
        <v>0.32666553399084902</v>
      </c>
      <c r="AP1403" s="17">
        <v>0.234471263630909</v>
      </c>
      <c r="AQ1403" s="17">
        <v>0.18218671147860699</v>
      </c>
    </row>
    <row r="1404" spans="2:43" x14ac:dyDescent="0.35">
      <c r="B1404" t="s">
        <v>561</v>
      </c>
      <c r="C1404" s="17">
        <v>0.26873301424951901</v>
      </c>
      <c r="D1404" s="17">
        <v>0.31083486542248401</v>
      </c>
      <c r="E1404" s="17">
        <v>0.21704699158273399</v>
      </c>
      <c r="F1404" s="17"/>
      <c r="G1404" s="17">
        <v>0.32269007189165</v>
      </c>
      <c r="H1404" s="17">
        <v>0.279050081833699</v>
      </c>
      <c r="I1404" s="17">
        <v>0.34959949469519003</v>
      </c>
      <c r="J1404" s="17">
        <v>0.247939991778755</v>
      </c>
      <c r="K1404" s="17">
        <v>0.14677657394511801</v>
      </c>
      <c r="L1404" s="17">
        <v>0.26573739845948702</v>
      </c>
      <c r="M1404" s="17"/>
      <c r="N1404" s="17">
        <v>0.21449491607121399</v>
      </c>
      <c r="O1404" s="17">
        <v>0.21265531702896201</v>
      </c>
      <c r="P1404" s="17">
        <v>0.23920319607398499</v>
      </c>
      <c r="Q1404" s="17">
        <v>0.31239455473743599</v>
      </c>
      <c r="R1404" s="17">
        <v>0.32576915896284497</v>
      </c>
      <c r="S1404" s="17"/>
      <c r="T1404" s="17">
        <v>0.20617767763264899</v>
      </c>
      <c r="U1404" s="17">
        <v>0.28828090627662301</v>
      </c>
      <c r="V1404" s="17">
        <v>0.27520137936057998</v>
      </c>
      <c r="W1404" s="17">
        <v>0.26420216862332602</v>
      </c>
      <c r="X1404" s="17"/>
      <c r="Y1404" s="17">
        <v>0.28018842934142901</v>
      </c>
      <c r="Z1404" s="17">
        <v>0.218644343399306</v>
      </c>
      <c r="AA1404" s="17" t="s">
        <v>63</v>
      </c>
      <c r="AB1404" s="17" t="s">
        <v>63</v>
      </c>
      <c r="AC1404" s="17" t="s">
        <v>63</v>
      </c>
      <c r="AD1404" s="17" t="s">
        <v>63</v>
      </c>
      <c r="AE1404" s="17"/>
      <c r="AF1404" s="17" t="s">
        <v>63</v>
      </c>
      <c r="AG1404" s="17"/>
      <c r="AH1404" s="17">
        <v>0.27202522793075601</v>
      </c>
      <c r="AI1404" s="17"/>
      <c r="AJ1404" s="17">
        <v>0.28013548982942599</v>
      </c>
      <c r="AK1404" s="17">
        <v>0.38120251592655402</v>
      </c>
      <c r="AL1404" s="17">
        <v>0.27157767014115403</v>
      </c>
      <c r="AM1404" s="17">
        <v>0.20311499500136901</v>
      </c>
      <c r="AN1404" s="17">
        <v>0.247111488564877</v>
      </c>
      <c r="AO1404" s="17">
        <v>0.17412472338732099</v>
      </c>
      <c r="AP1404" s="17">
        <v>0.319431643258343</v>
      </c>
      <c r="AQ1404" s="17">
        <v>0.100404178676692</v>
      </c>
    </row>
    <row r="1405" spans="2:43" x14ac:dyDescent="0.35">
      <c r="B1405" t="s">
        <v>562</v>
      </c>
      <c r="C1405" s="17">
        <v>0.23010102717052799</v>
      </c>
      <c r="D1405" s="17">
        <v>0.209100652486608</v>
      </c>
      <c r="E1405" s="17">
        <v>0.25247467901717702</v>
      </c>
      <c r="F1405" s="17"/>
      <c r="G1405" s="17">
        <v>0.34042833750904</v>
      </c>
      <c r="H1405" s="17">
        <v>0.29407569177996701</v>
      </c>
      <c r="I1405" s="17">
        <v>0.217025038606493</v>
      </c>
      <c r="J1405" s="17">
        <v>0.21696237908392299</v>
      </c>
      <c r="K1405" s="17">
        <v>0.16210108283494401</v>
      </c>
      <c r="L1405" s="17">
        <v>9.0841023634349594E-2</v>
      </c>
      <c r="M1405" s="17"/>
      <c r="N1405" s="17">
        <v>0.123632223732136</v>
      </c>
      <c r="O1405" s="17">
        <v>0.221639274177201</v>
      </c>
      <c r="P1405" s="17">
        <v>0.15684004212948899</v>
      </c>
      <c r="Q1405" s="17">
        <v>0.28745092704676001</v>
      </c>
      <c r="R1405" s="17">
        <v>0.200460432796981</v>
      </c>
      <c r="S1405" s="17"/>
      <c r="T1405" s="17">
        <v>0.25205987568321198</v>
      </c>
      <c r="U1405" s="17">
        <v>0.231462896377956</v>
      </c>
      <c r="V1405" s="17">
        <v>0.201128827521662</v>
      </c>
      <c r="W1405" s="17">
        <v>0.24908919999179299</v>
      </c>
      <c r="X1405" s="17"/>
      <c r="Y1405" s="17">
        <v>0.23257997854458301</v>
      </c>
      <c r="Z1405" s="17">
        <v>0.21926184077417901</v>
      </c>
      <c r="AA1405" s="17" t="s">
        <v>63</v>
      </c>
      <c r="AB1405" s="17" t="s">
        <v>63</v>
      </c>
      <c r="AC1405" s="17" t="s">
        <v>63</v>
      </c>
      <c r="AD1405" s="17" t="s">
        <v>63</v>
      </c>
      <c r="AE1405" s="17"/>
      <c r="AF1405" s="17" t="s">
        <v>63</v>
      </c>
      <c r="AG1405" s="17"/>
      <c r="AH1405" s="17">
        <v>0.231821471647086</v>
      </c>
      <c r="AI1405" s="17"/>
      <c r="AJ1405" s="17">
        <v>0.25288746453178002</v>
      </c>
      <c r="AK1405" s="17">
        <v>0.28629944719469003</v>
      </c>
      <c r="AL1405" s="17">
        <v>0.26782792468864303</v>
      </c>
      <c r="AM1405" s="17">
        <v>0.142768897960347</v>
      </c>
      <c r="AN1405" s="17">
        <v>0.205199607360883</v>
      </c>
      <c r="AO1405" s="17">
        <v>0.19272452142715099</v>
      </c>
      <c r="AP1405" s="17">
        <v>0.18702993820868399</v>
      </c>
      <c r="AQ1405" s="17">
        <v>0.25979408734646697</v>
      </c>
    </row>
    <row r="1406" spans="2:43" x14ac:dyDescent="0.35">
      <c r="B1406" t="s">
        <v>563</v>
      </c>
      <c r="C1406" s="17">
        <v>0.21405641440696099</v>
      </c>
      <c r="D1406" s="17">
        <v>0.20562446532109099</v>
      </c>
      <c r="E1406" s="17">
        <v>0.22461083820135899</v>
      </c>
      <c r="F1406" s="17"/>
      <c r="G1406" s="17">
        <v>0.111688474195079</v>
      </c>
      <c r="H1406" s="17">
        <v>0.23319965742905499</v>
      </c>
      <c r="I1406" s="17">
        <v>0.21891191563460999</v>
      </c>
      <c r="J1406" s="17">
        <v>0.24532190895675801</v>
      </c>
      <c r="K1406" s="17">
        <v>0.223460844129902</v>
      </c>
      <c r="L1406" s="17">
        <v>0.14215503814185301</v>
      </c>
      <c r="M1406" s="17"/>
      <c r="N1406" s="17">
        <v>0</v>
      </c>
      <c r="O1406" s="17">
        <v>9.4290934241315294E-2</v>
      </c>
      <c r="P1406" s="17">
        <v>0.144146754776561</v>
      </c>
      <c r="Q1406" s="17">
        <v>0.316214508073418</v>
      </c>
      <c r="R1406" s="17">
        <v>0.33171720542819</v>
      </c>
      <c r="S1406" s="17"/>
      <c r="T1406" s="17">
        <v>0.194996109208292</v>
      </c>
      <c r="U1406" s="17">
        <v>0.14380458825755399</v>
      </c>
      <c r="V1406" s="17">
        <v>0.23714139088601599</v>
      </c>
      <c r="W1406" s="17">
        <v>0.29085665847757702</v>
      </c>
      <c r="X1406" s="17"/>
      <c r="Y1406" s="17">
        <v>0.22259387046630599</v>
      </c>
      <c r="Z1406" s="17">
        <v>0.17672648589509701</v>
      </c>
      <c r="AA1406" s="17" t="s">
        <v>63</v>
      </c>
      <c r="AB1406" s="17" t="s">
        <v>63</v>
      </c>
      <c r="AC1406" s="17" t="s">
        <v>63</v>
      </c>
      <c r="AD1406" s="17" t="s">
        <v>63</v>
      </c>
      <c r="AE1406" s="17"/>
      <c r="AF1406" s="17" t="s">
        <v>63</v>
      </c>
      <c r="AG1406" s="17"/>
      <c r="AH1406" s="17">
        <v>0.213130353567241</v>
      </c>
      <c r="AI1406" s="17"/>
      <c r="AJ1406" s="17">
        <v>0.24056268179435999</v>
      </c>
      <c r="AK1406" s="17">
        <v>0.25049065870164799</v>
      </c>
      <c r="AL1406" s="17">
        <v>0.22782027051715201</v>
      </c>
      <c r="AM1406" s="17">
        <v>0.118919681000159</v>
      </c>
      <c r="AN1406" s="17">
        <v>0.18591444900293599</v>
      </c>
      <c r="AO1406" s="17">
        <v>0.18628197524096601</v>
      </c>
      <c r="AP1406" s="17">
        <v>0.339990206313593</v>
      </c>
      <c r="AQ1406" s="17">
        <v>0.108310879291212</v>
      </c>
    </row>
    <row r="1407" spans="2:43" x14ac:dyDescent="0.35">
      <c r="B1407" t="s">
        <v>564</v>
      </c>
      <c r="C1407" s="17">
        <v>0.16278303022913501</v>
      </c>
      <c r="D1407" s="17">
        <v>0.162889875958454</v>
      </c>
      <c r="E1407" s="17">
        <v>0.16314626267214799</v>
      </c>
      <c r="F1407" s="17"/>
      <c r="G1407" s="17">
        <v>9.7926654042979303E-2</v>
      </c>
      <c r="H1407" s="17">
        <v>0.16969057635356199</v>
      </c>
      <c r="I1407" s="17">
        <v>0.13587680657152301</v>
      </c>
      <c r="J1407" s="17">
        <v>0.18140236158530601</v>
      </c>
      <c r="K1407" s="17">
        <v>0.16527992013933701</v>
      </c>
      <c r="L1407" s="17">
        <v>0.25914967026594798</v>
      </c>
      <c r="M1407" s="17"/>
      <c r="N1407" s="17">
        <v>0.251490697524902</v>
      </c>
      <c r="O1407" s="17">
        <v>0.21638869066429001</v>
      </c>
      <c r="P1407" s="17">
        <v>0.24152366674971901</v>
      </c>
      <c r="Q1407" s="17">
        <v>8.0845705070020896E-2</v>
      </c>
      <c r="R1407" s="17">
        <v>0.14492265440041099</v>
      </c>
      <c r="S1407" s="17"/>
      <c r="T1407" s="17">
        <v>0.13587463858346999</v>
      </c>
      <c r="U1407" s="17">
        <v>0.21667015211807</v>
      </c>
      <c r="V1407" s="17">
        <v>0.14075852277766601</v>
      </c>
      <c r="W1407" s="17">
        <v>0.127063248065414</v>
      </c>
      <c r="X1407" s="17"/>
      <c r="Y1407" s="17">
        <v>0.15722049214817199</v>
      </c>
      <c r="Z1407" s="17">
        <v>0.187105164066598</v>
      </c>
      <c r="AA1407" s="17" t="s">
        <v>63</v>
      </c>
      <c r="AB1407" s="17" t="s">
        <v>63</v>
      </c>
      <c r="AC1407" s="17" t="s">
        <v>63</v>
      </c>
      <c r="AD1407" s="17" t="s">
        <v>63</v>
      </c>
      <c r="AE1407" s="17"/>
      <c r="AF1407" s="17" t="s">
        <v>63</v>
      </c>
      <c r="AG1407" s="17"/>
      <c r="AH1407" s="17">
        <v>0.158295354680134</v>
      </c>
      <c r="AI1407" s="17"/>
      <c r="AJ1407" s="17">
        <v>0.153596454923658</v>
      </c>
      <c r="AK1407" s="17">
        <v>6.9525561504207301E-2</v>
      </c>
      <c r="AL1407" s="17">
        <v>0.21135711103246399</v>
      </c>
      <c r="AM1407" s="17">
        <v>0.238336213957872</v>
      </c>
      <c r="AN1407" s="17">
        <v>0.16543693681379801</v>
      </c>
      <c r="AO1407" s="17">
        <v>0.23115427875757899</v>
      </c>
      <c r="AP1407" s="17">
        <v>9.9657379759724704E-2</v>
      </c>
      <c r="AQ1407" s="17">
        <v>0.113790127514959</v>
      </c>
    </row>
    <row r="1408" spans="2:43" x14ac:dyDescent="0.35">
      <c r="B1408" t="s">
        <v>565</v>
      </c>
      <c r="C1408" s="17">
        <v>0.117938932227033</v>
      </c>
      <c r="D1408" s="17">
        <v>0.115859976483183</v>
      </c>
      <c r="E1408" s="17">
        <v>0.120736876065308</v>
      </c>
      <c r="F1408" s="17"/>
      <c r="G1408" s="17">
        <v>0.17284424676701199</v>
      </c>
      <c r="H1408" s="17">
        <v>0.10638936339945</v>
      </c>
      <c r="I1408" s="17">
        <v>0.15069327831559201</v>
      </c>
      <c r="J1408" s="17">
        <v>8.5665929803149896E-2</v>
      </c>
      <c r="K1408" s="17">
        <v>0.133501183450491</v>
      </c>
      <c r="L1408" s="17">
        <v>3.2799160917946303E-2</v>
      </c>
      <c r="M1408" s="17"/>
      <c r="N1408" s="17">
        <v>0</v>
      </c>
      <c r="O1408" s="17">
        <v>9.2644220769644597E-2</v>
      </c>
      <c r="P1408" s="17">
        <v>9.3170833219275898E-2</v>
      </c>
      <c r="Q1408" s="17">
        <v>0.13905997362515499</v>
      </c>
      <c r="R1408" s="17">
        <v>0.15724025802484201</v>
      </c>
      <c r="S1408" s="17"/>
      <c r="T1408" s="17">
        <v>0.18203860522784299</v>
      </c>
      <c r="U1408" s="17">
        <v>6.6943317823058596E-2</v>
      </c>
      <c r="V1408" s="17">
        <v>0.14067392090537401</v>
      </c>
      <c r="W1408" s="17">
        <v>0.132788758928958</v>
      </c>
      <c r="X1408" s="17"/>
      <c r="Y1408" s="17">
        <v>0.121297512316526</v>
      </c>
      <c r="Z1408" s="17">
        <v>0.103253579380631</v>
      </c>
      <c r="AA1408" s="17" t="s">
        <v>63</v>
      </c>
      <c r="AB1408" s="17" t="s">
        <v>63</v>
      </c>
      <c r="AC1408" s="17" t="s">
        <v>63</v>
      </c>
      <c r="AD1408" s="17" t="s">
        <v>63</v>
      </c>
      <c r="AE1408" s="17"/>
      <c r="AF1408" s="17" t="s">
        <v>63</v>
      </c>
      <c r="AG1408" s="17"/>
      <c r="AH1408" s="17">
        <v>0.11773971730759</v>
      </c>
      <c r="AI1408" s="17"/>
      <c r="AJ1408" s="17">
        <v>0.20811478901651201</v>
      </c>
      <c r="AK1408" s="17">
        <v>9.4206234109871001E-2</v>
      </c>
      <c r="AL1408" s="17">
        <v>7.4899912813575206E-2</v>
      </c>
      <c r="AM1408" s="17">
        <v>0.112099282668727</v>
      </c>
      <c r="AN1408" s="17">
        <v>7.2638723643180206E-2</v>
      </c>
      <c r="AO1408" s="17">
        <v>8.7687656117552304E-2</v>
      </c>
      <c r="AP1408" s="17">
        <v>0.13082167415871401</v>
      </c>
      <c r="AQ1408" s="17">
        <v>0</v>
      </c>
    </row>
    <row r="1409" spans="2:43" x14ac:dyDescent="0.35">
      <c r="B1409" t="s">
        <v>566</v>
      </c>
      <c r="C1409" s="17">
        <v>0.116522673179232</v>
      </c>
      <c r="D1409" s="17">
        <v>0.13153547206896701</v>
      </c>
      <c r="E1409" s="17">
        <v>9.6222330980813106E-2</v>
      </c>
      <c r="F1409" s="17"/>
      <c r="G1409" s="17">
        <v>0.102599668493514</v>
      </c>
      <c r="H1409" s="17">
        <v>0.12725652458980999</v>
      </c>
      <c r="I1409" s="17">
        <v>0.103245063574223</v>
      </c>
      <c r="J1409" s="17">
        <v>0.105814197595461</v>
      </c>
      <c r="K1409" s="17">
        <v>0.13941215389146799</v>
      </c>
      <c r="L1409" s="17">
        <v>0.11844661564654101</v>
      </c>
      <c r="M1409" s="17"/>
      <c r="N1409" s="17">
        <v>0</v>
      </c>
      <c r="O1409" s="17">
        <v>9.4850371906330902E-2</v>
      </c>
      <c r="P1409" s="17">
        <v>9.7821924231018001E-2</v>
      </c>
      <c r="Q1409" s="17">
        <v>0.15985068492945601</v>
      </c>
      <c r="R1409" s="17">
        <v>0.100348283870102</v>
      </c>
      <c r="S1409" s="17"/>
      <c r="T1409" s="17">
        <v>0.15852630844107499</v>
      </c>
      <c r="U1409" s="17">
        <v>9.9176091348269504E-2</v>
      </c>
      <c r="V1409" s="17">
        <v>0.14981370261750401</v>
      </c>
      <c r="W1409" s="17">
        <v>8.2325134172491904E-2</v>
      </c>
      <c r="X1409" s="17"/>
      <c r="Y1409" s="17">
        <v>0.111462265795678</v>
      </c>
      <c r="Z1409" s="17">
        <v>0.13864924631247599</v>
      </c>
      <c r="AA1409" s="17" t="s">
        <v>63</v>
      </c>
      <c r="AB1409" s="17" t="s">
        <v>63</v>
      </c>
      <c r="AC1409" s="17" t="s">
        <v>63</v>
      </c>
      <c r="AD1409" s="17" t="s">
        <v>63</v>
      </c>
      <c r="AE1409" s="17"/>
      <c r="AF1409" s="17" t="s">
        <v>63</v>
      </c>
      <c r="AG1409" s="17"/>
      <c r="AH1409" s="17">
        <v>0.120287806894324</v>
      </c>
      <c r="AI1409" s="17"/>
      <c r="AJ1409" s="17">
        <v>0.117912496824726</v>
      </c>
      <c r="AK1409" s="17">
        <v>0.18684459357268199</v>
      </c>
      <c r="AL1409" s="17">
        <v>0.119424113225766</v>
      </c>
      <c r="AM1409" s="17">
        <v>9.1603610605089605E-2</v>
      </c>
      <c r="AN1409" s="17">
        <v>3.3990226206443902E-2</v>
      </c>
      <c r="AO1409" s="17">
        <v>5.9329475074142803E-2</v>
      </c>
      <c r="AP1409" s="17">
        <v>0.119728106152807</v>
      </c>
      <c r="AQ1409" s="17">
        <v>8.1782532801915206E-2</v>
      </c>
    </row>
    <row r="1410" spans="2:43" x14ac:dyDescent="0.35">
      <c r="B1410" t="s">
        <v>82</v>
      </c>
      <c r="C1410" s="17">
        <v>0.13859743648689599</v>
      </c>
      <c r="D1410" s="17">
        <v>0.10058330965045301</v>
      </c>
      <c r="E1410" s="17">
        <v>0.18369865078519099</v>
      </c>
      <c r="F1410" s="17"/>
      <c r="G1410" s="17">
        <v>5.9982440204683803E-2</v>
      </c>
      <c r="H1410" s="17">
        <v>0.12536753766952599</v>
      </c>
      <c r="I1410" s="17">
        <v>0.148379926659542</v>
      </c>
      <c r="J1410" s="17">
        <v>0.12642957597417301</v>
      </c>
      <c r="K1410" s="17">
        <v>0.202438475979037</v>
      </c>
      <c r="L1410" s="17">
        <v>0.14342708801849</v>
      </c>
      <c r="M1410" s="17"/>
      <c r="N1410" s="17">
        <v>0.122603779943291</v>
      </c>
      <c r="O1410" s="17">
        <v>0.17470580873170599</v>
      </c>
      <c r="P1410" s="17">
        <v>0.14699285545258201</v>
      </c>
      <c r="Q1410" s="17">
        <v>0.10136487852712101</v>
      </c>
      <c r="R1410" s="17">
        <v>0.131909312851994</v>
      </c>
      <c r="S1410" s="17"/>
      <c r="T1410" s="17">
        <v>0.14200664613303199</v>
      </c>
      <c r="U1410" s="17">
        <v>0.13842741961463501</v>
      </c>
      <c r="V1410" s="17">
        <v>0.17490954592313299</v>
      </c>
      <c r="W1410" s="17">
        <v>8.4067328608680505E-2</v>
      </c>
      <c r="X1410" s="17"/>
      <c r="Y1410" s="17">
        <v>0.13802085764746599</v>
      </c>
      <c r="Z1410" s="17">
        <v>0.14111852083658499</v>
      </c>
      <c r="AA1410" s="17" t="s">
        <v>63</v>
      </c>
      <c r="AB1410" s="17" t="s">
        <v>63</v>
      </c>
      <c r="AC1410" s="17" t="s">
        <v>63</v>
      </c>
      <c r="AD1410" s="17" t="s">
        <v>63</v>
      </c>
      <c r="AE1410" s="17"/>
      <c r="AF1410" s="17" t="s">
        <v>63</v>
      </c>
      <c r="AG1410" s="17"/>
      <c r="AH1410" s="17">
        <v>0.13796475560202101</v>
      </c>
      <c r="AI1410" s="17"/>
      <c r="AJ1410" s="17">
        <v>9.4325870171123205E-2</v>
      </c>
      <c r="AK1410" s="17">
        <v>0.14789365368047699</v>
      </c>
      <c r="AL1410" s="17">
        <v>0.10362639188888199</v>
      </c>
      <c r="AM1410" s="17">
        <v>0.142062118612586</v>
      </c>
      <c r="AN1410" s="17">
        <v>0.207376677183505</v>
      </c>
      <c r="AO1410" s="17">
        <v>0.13335721544800599</v>
      </c>
      <c r="AP1410" s="17">
        <v>0.165592548065047</v>
      </c>
      <c r="AQ1410" s="17">
        <v>0.33591819436875497</v>
      </c>
    </row>
    <row r="1411" spans="2:43" x14ac:dyDescent="0.35">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row>
    <row r="1412" spans="2:43" x14ac:dyDescent="0.35">
      <c r="B1412" s="6" t="s">
        <v>568</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row>
    <row r="1413" spans="2:43" x14ac:dyDescent="0.35">
      <c r="B1413" s="24" t="s">
        <v>223</v>
      </c>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row>
    <row r="1414" spans="2:43" x14ac:dyDescent="0.35">
      <c r="B1414" t="s">
        <v>560</v>
      </c>
      <c r="C1414" s="17">
        <v>0.25360694901480202</v>
      </c>
      <c r="D1414" s="17">
        <v>0.27865144432142702</v>
      </c>
      <c r="E1414" s="17">
        <v>0.224929101535467</v>
      </c>
      <c r="F1414" s="17"/>
      <c r="G1414" s="17">
        <v>0.203396752694773</v>
      </c>
      <c r="H1414" s="17">
        <v>0.248643179298314</v>
      </c>
      <c r="I1414" s="17">
        <v>0.211938861558011</v>
      </c>
      <c r="J1414" s="17">
        <v>0.28556861279781898</v>
      </c>
      <c r="K1414" s="17">
        <v>0.303298013990214</v>
      </c>
      <c r="L1414" s="17">
        <v>0.24903767982955399</v>
      </c>
      <c r="M1414" s="17"/>
      <c r="N1414" s="17">
        <v>0.41141060646059202</v>
      </c>
      <c r="O1414" s="17">
        <v>0.21588531346520701</v>
      </c>
      <c r="P1414" s="17">
        <v>0.24371939655879499</v>
      </c>
      <c r="Q1414" s="17">
        <v>0.27400269083338402</v>
      </c>
      <c r="R1414" s="17">
        <v>0.28605322567012997</v>
      </c>
      <c r="S1414" s="17"/>
      <c r="T1414" s="17">
        <v>0.104159546429137</v>
      </c>
      <c r="U1414" s="17">
        <v>0.22504087279174001</v>
      </c>
      <c r="V1414" s="17">
        <v>0.27357046994997702</v>
      </c>
      <c r="W1414" s="17">
        <v>0.32668751992120498</v>
      </c>
      <c r="X1414" s="17"/>
      <c r="Y1414" s="17">
        <v>0.25967272823475701</v>
      </c>
      <c r="Z1414" s="17">
        <v>0.227084399080062</v>
      </c>
      <c r="AA1414" s="17" t="s">
        <v>63</v>
      </c>
      <c r="AB1414" s="17" t="s">
        <v>63</v>
      </c>
      <c r="AC1414" s="17" t="s">
        <v>63</v>
      </c>
      <c r="AD1414" s="17" t="s">
        <v>63</v>
      </c>
      <c r="AE1414" s="17"/>
      <c r="AF1414" s="17" t="s">
        <v>63</v>
      </c>
      <c r="AG1414" s="17"/>
      <c r="AH1414" s="17">
        <v>0.25272045287594902</v>
      </c>
      <c r="AI1414" s="17"/>
      <c r="AJ1414" s="17">
        <v>0.31166519870718001</v>
      </c>
      <c r="AK1414" s="17">
        <v>0.24877324174021101</v>
      </c>
      <c r="AL1414" s="17">
        <v>0.23857246039264199</v>
      </c>
      <c r="AM1414" s="17">
        <v>0.23395618943773699</v>
      </c>
      <c r="AN1414" s="17">
        <v>0.24231552536912099</v>
      </c>
      <c r="AO1414" s="17">
        <v>0.21071711304377799</v>
      </c>
      <c r="AP1414" s="17">
        <v>0.26714674577340197</v>
      </c>
      <c r="AQ1414" s="17">
        <v>0.173196058230978</v>
      </c>
    </row>
    <row r="1415" spans="2:43" x14ac:dyDescent="0.35">
      <c r="B1415" t="s">
        <v>561</v>
      </c>
      <c r="C1415" s="17">
        <v>0.23590100257882901</v>
      </c>
      <c r="D1415" s="17">
        <v>0.28738624012032998</v>
      </c>
      <c r="E1415" s="17">
        <v>0.173086362703159</v>
      </c>
      <c r="F1415" s="17"/>
      <c r="G1415" s="17">
        <v>0.44422391917456799</v>
      </c>
      <c r="H1415" s="17">
        <v>0.198009582326163</v>
      </c>
      <c r="I1415" s="17">
        <v>0.269118660459639</v>
      </c>
      <c r="J1415" s="17">
        <v>0.23512979315338201</v>
      </c>
      <c r="K1415" s="17">
        <v>0.13996198029017301</v>
      </c>
      <c r="L1415" s="17">
        <v>0.21182773704661501</v>
      </c>
      <c r="M1415" s="17"/>
      <c r="N1415" s="17">
        <v>0.113792370360391</v>
      </c>
      <c r="O1415" s="17">
        <v>0.19081189965686299</v>
      </c>
      <c r="P1415" s="17">
        <v>0.22554972723987601</v>
      </c>
      <c r="Q1415" s="17">
        <v>0.27268043853380902</v>
      </c>
      <c r="R1415" s="17">
        <v>0.274611774229782</v>
      </c>
      <c r="S1415" s="17"/>
      <c r="T1415" s="17">
        <v>0.222648283872591</v>
      </c>
      <c r="U1415" s="17">
        <v>0.18842530129026</v>
      </c>
      <c r="V1415" s="17">
        <v>0.268004419932037</v>
      </c>
      <c r="W1415" s="17">
        <v>0.27174606738763102</v>
      </c>
      <c r="X1415" s="17"/>
      <c r="Y1415" s="17">
        <v>0.24592800865807601</v>
      </c>
      <c r="Z1415" s="17">
        <v>0.19205803372201199</v>
      </c>
      <c r="AA1415" s="17" t="s">
        <v>63</v>
      </c>
      <c r="AB1415" s="17" t="s">
        <v>63</v>
      </c>
      <c r="AC1415" s="17" t="s">
        <v>63</v>
      </c>
      <c r="AD1415" s="17" t="s">
        <v>63</v>
      </c>
      <c r="AE1415" s="17"/>
      <c r="AF1415" s="17" t="s">
        <v>63</v>
      </c>
      <c r="AG1415" s="17"/>
      <c r="AH1415" s="17">
        <v>0.23939322852978101</v>
      </c>
      <c r="AI1415" s="17"/>
      <c r="AJ1415" s="17">
        <v>0.19260320438140799</v>
      </c>
      <c r="AK1415" s="17">
        <v>0.32040827574416703</v>
      </c>
      <c r="AL1415" s="17">
        <v>0.189207256806779</v>
      </c>
      <c r="AM1415" s="17">
        <v>0.259649919912813</v>
      </c>
      <c r="AN1415" s="17">
        <v>0.16514429533740499</v>
      </c>
      <c r="AO1415" s="17">
        <v>0.17222440866256999</v>
      </c>
      <c r="AP1415" s="17">
        <v>0.33719112936607298</v>
      </c>
      <c r="AQ1415" s="17">
        <v>0.18218671147860699</v>
      </c>
    </row>
    <row r="1416" spans="2:43" x14ac:dyDescent="0.35">
      <c r="B1416" t="s">
        <v>564</v>
      </c>
      <c r="C1416" s="17">
        <v>0.21563311205067601</v>
      </c>
      <c r="D1416" s="17">
        <v>0.204083716948296</v>
      </c>
      <c r="E1416" s="17">
        <v>0.22985677983581601</v>
      </c>
      <c r="F1416" s="17"/>
      <c r="G1416" s="17">
        <v>0.10137719869413001</v>
      </c>
      <c r="H1416" s="17">
        <v>0.22813011682590201</v>
      </c>
      <c r="I1416" s="17">
        <v>0.207317769946293</v>
      </c>
      <c r="J1416" s="17">
        <v>0.19575347817164099</v>
      </c>
      <c r="K1416" s="17">
        <v>0.28252402462939502</v>
      </c>
      <c r="L1416" s="17">
        <v>0.25856554671162602</v>
      </c>
      <c r="M1416" s="17"/>
      <c r="N1416" s="17">
        <v>0.22025918419990101</v>
      </c>
      <c r="O1416" s="17">
        <v>0.29574713277159698</v>
      </c>
      <c r="P1416" s="17">
        <v>0.25079924879965498</v>
      </c>
      <c r="Q1416" s="17">
        <v>0.15917761677567999</v>
      </c>
      <c r="R1416" s="17">
        <v>0.13390250352044</v>
      </c>
      <c r="S1416" s="17"/>
      <c r="T1416" s="17">
        <v>0.16135165956092201</v>
      </c>
      <c r="U1416" s="17">
        <v>0.29393071636274198</v>
      </c>
      <c r="V1416" s="17">
        <v>0.12902380934850399</v>
      </c>
      <c r="W1416" s="17">
        <v>0.23705209890378601</v>
      </c>
      <c r="X1416" s="17"/>
      <c r="Y1416" s="17">
        <v>0.20692527279857001</v>
      </c>
      <c r="Z1416" s="17">
        <v>0.253708039114939</v>
      </c>
      <c r="AA1416" s="17" t="s">
        <v>63</v>
      </c>
      <c r="AB1416" s="17" t="s">
        <v>63</v>
      </c>
      <c r="AC1416" s="17" t="s">
        <v>63</v>
      </c>
      <c r="AD1416" s="17" t="s">
        <v>63</v>
      </c>
      <c r="AE1416" s="17"/>
      <c r="AF1416" s="17" t="s">
        <v>63</v>
      </c>
      <c r="AG1416" s="17"/>
      <c r="AH1416" s="17">
        <v>0.21285315242924899</v>
      </c>
      <c r="AI1416" s="17"/>
      <c r="AJ1416" s="17">
        <v>0.213318102017236</v>
      </c>
      <c r="AK1416" s="17">
        <v>0.16615916611829001</v>
      </c>
      <c r="AL1416" s="17">
        <v>0.25068769297579802</v>
      </c>
      <c r="AM1416" s="17">
        <v>0.25940749966584598</v>
      </c>
      <c r="AN1416" s="17">
        <v>0.14144132520296099</v>
      </c>
      <c r="AO1416" s="17">
        <v>0.29250551160263999</v>
      </c>
      <c r="AP1416" s="17">
        <v>0.137976491204408</v>
      </c>
      <c r="AQ1416" s="17">
        <v>0.19557266031687401</v>
      </c>
    </row>
    <row r="1417" spans="2:43" x14ac:dyDescent="0.35">
      <c r="B1417" t="s">
        <v>562</v>
      </c>
      <c r="C1417" s="17">
        <v>0.186755921596202</v>
      </c>
      <c r="D1417" s="17">
        <v>0.184495065727077</v>
      </c>
      <c r="E1417" s="17">
        <v>0.18697139799322299</v>
      </c>
      <c r="F1417" s="17"/>
      <c r="G1417" s="17">
        <v>0.31089289908185003</v>
      </c>
      <c r="H1417" s="17">
        <v>0.138387390662497</v>
      </c>
      <c r="I1417" s="17">
        <v>0.28705777732584298</v>
      </c>
      <c r="J1417" s="17">
        <v>0.14756474752218501</v>
      </c>
      <c r="K1417" s="17">
        <v>0.120501199309329</v>
      </c>
      <c r="L1417" s="17">
        <v>0.14736912365413399</v>
      </c>
      <c r="M1417" s="17"/>
      <c r="N1417" s="17">
        <v>0.36935865312835098</v>
      </c>
      <c r="O1417" s="17">
        <v>0.14666514669241301</v>
      </c>
      <c r="P1417" s="17">
        <v>0.19905055155454701</v>
      </c>
      <c r="Q1417" s="17">
        <v>0.20813147392224299</v>
      </c>
      <c r="R1417" s="17">
        <v>0.203151889046082</v>
      </c>
      <c r="S1417" s="17"/>
      <c r="T1417" s="17">
        <v>0.196075894702741</v>
      </c>
      <c r="U1417" s="17">
        <v>0.13927101133448599</v>
      </c>
      <c r="V1417" s="17">
        <v>0.18810537230791399</v>
      </c>
      <c r="W1417" s="17">
        <v>0.23669178361992901</v>
      </c>
      <c r="X1417" s="17"/>
      <c r="Y1417" s="17">
        <v>0.19402106314666501</v>
      </c>
      <c r="Z1417" s="17">
        <v>0.15498917365370601</v>
      </c>
      <c r="AA1417" s="17" t="s">
        <v>63</v>
      </c>
      <c r="AB1417" s="17" t="s">
        <v>63</v>
      </c>
      <c r="AC1417" s="17" t="s">
        <v>63</v>
      </c>
      <c r="AD1417" s="17" t="s">
        <v>63</v>
      </c>
      <c r="AE1417" s="17"/>
      <c r="AF1417" s="17" t="s">
        <v>63</v>
      </c>
      <c r="AG1417" s="17"/>
      <c r="AH1417" s="17">
        <v>0.18833667446145</v>
      </c>
      <c r="AI1417" s="17"/>
      <c r="AJ1417" s="17">
        <v>0.193375960275113</v>
      </c>
      <c r="AK1417" s="17">
        <v>0.18906512987389501</v>
      </c>
      <c r="AL1417" s="17">
        <v>0.11128770501829199</v>
      </c>
      <c r="AM1417" s="17">
        <v>0.18813579343971301</v>
      </c>
      <c r="AN1417" s="17">
        <v>0.23460773811088401</v>
      </c>
      <c r="AO1417" s="17">
        <v>0.236550672667352</v>
      </c>
      <c r="AP1417" s="17">
        <v>0.23682716111101701</v>
      </c>
      <c r="AQ1417" s="17">
        <v>0.168380561917404</v>
      </c>
    </row>
    <row r="1418" spans="2:43" x14ac:dyDescent="0.35">
      <c r="B1418" t="s">
        <v>563</v>
      </c>
      <c r="C1418" s="17">
        <v>0.17143209916194499</v>
      </c>
      <c r="D1418" s="17">
        <v>0.190967379194625</v>
      </c>
      <c r="E1418" s="17">
        <v>0.14898348219357399</v>
      </c>
      <c r="F1418" s="17"/>
      <c r="G1418" s="17">
        <v>0.27826869962862999</v>
      </c>
      <c r="H1418" s="17">
        <v>0.15324457051293</v>
      </c>
      <c r="I1418" s="17">
        <v>0.16277593341018001</v>
      </c>
      <c r="J1418" s="17">
        <v>0.14898714752671599</v>
      </c>
      <c r="K1418" s="17">
        <v>0.18655862361717801</v>
      </c>
      <c r="L1418" s="17">
        <v>0.14716737500324101</v>
      </c>
      <c r="M1418" s="17"/>
      <c r="N1418" s="17">
        <v>0</v>
      </c>
      <c r="O1418" s="17">
        <v>9.5524102993110802E-2</v>
      </c>
      <c r="P1418" s="17">
        <v>0.12641107578382499</v>
      </c>
      <c r="Q1418" s="17">
        <v>0.24650460998205101</v>
      </c>
      <c r="R1418" s="17">
        <v>0.22933347755839401</v>
      </c>
      <c r="S1418" s="17"/>
      <c r="T1418" s="17">
        <v>0.21901287300831701</v>
      </c>
      <c r="U1418" s="17">
        <v>0.115849650599927</v>
      </c>
      <c r="V1418" s="17">
        <v>0.19962285966523</v>
      </c>
      <c r="W1418" s="17">
        <v>0.20144979282987799</v>
      </c>
      <c r="X1418" s="17"/>
      <c r="Y1418" s="17">
        <v>0.183025037495994</v>
      </c>
      <c r="Z1418" s="17">
        <v>0.120742109515815</v>
      </c>
      <c r="AA1418" s="17" t="s">
        <v>63</v>
      </c>
      <c r="AB1418" s="17" t="s">
        <v>63</v>
      </c>
      <c r="AC1418" s="17" t="s">
        <v>63</v>
      </c>
      <c r="AD1418" s="17" t="s">
        <v>63</v>
      </c>
      <c r="AE1418" s="17"/>
      <c r="AF1418" s="17" t="s">
        <v>63</v>
      </c>
      <c r="AG1418" s="17"/>
      <c r="AH1418" s="17">
        <v>0.17153792173247001</v>
      </c>
      <c r="AI1418" s="17"/>
      <c r="AJ1418" s="17">
        <v>0.14499495605041501</v>
      </c>
      <c r="AK1418" s="17">
        <v>0.24969614408486601</v>
      </c>
      <c r="AL1418" s="17">
        <v>0.182349296125699</v>
      </c>
      <c r="AM1418" s="17">
        <v>0.12153772414370501</v>
      </c>
      <c r="AN1418" s="17">
        <v>0.29979878513115499</v>
      </c>
      <c r="AO1418" s="17">
        <v>0.122459263022238</v>
      </c>
      <c r="AP1418" s="17">
        <v>0.188450201806421</v>
      </c>
      <c r="AQ1418" s="17">
        <v>8.8302546583584399E-2</v>
      </c>
    </row>
    <row r="1419" spans="2:43" x14ac:dyDescent="0.35">
      <c r="B1419" t="s">
        <v>566</v>
      </c>
      <c r="C1419" s="17">
        <v>0.125250401842155</v>
      </c>
      <c r="D1419" s="17">
        <v>0.131942354727342</v>
      </c>
      <c r="E1419" s="17">
        <v>0.11475729344209799</v>
      </c>
      <c r="F1419" s="17"/>
      <c r="G1419" s="17">
        <v>0.20387800577043999</v>
      </c>
      <c r="H1419" s="17">
        <v>0.10753616541984699</v>
      </c>
      <c r="I1419" s="17">
        <v>0.124724389738592</v>
      </c>
      <c r="J1419" s="17">
        <v>0.11935280491953899</v>
      </c>
      <c r="K1419" s="17">
        <v>0.108191845213173</v>
      </c>
      <c r="L1419" s="17">
        <v>0.143478686178691</v>
      </c>
      <c r="M1419" s="17"/>
      <c r="N1419" s="17">
        <v>0.122603779943291</v>
      </c>
      <c r="O1419" s="17">
        <v>9.6734915406660404E-2</v>
      </c>
      <c r="P1419" s="17">
        <v>0.165531229667751</v>
      </c>
      <c r="Q1419" s="17">
        <v>0.148440494497037</v>
      </c>
      <c r="R1419" s="17">
        <v>0.107947658913928</v>
      </c>
      <c r="S1419" s="17"/>
      <c r="T1419" s="17">
        <v>0.12311860279970099</v>
      </c>
      <c r="U1419" s="17">
        <v>0.121081824678162</v>
      </c>
      <c r="V1419" s="17">
        <v>0.15503323390447499</v>
      </c>
      <c r="W1419" s="17">
        <v>0.109995720205604</v>
      </c>
      <c r="X1419" s="17"/>
      <c r="Y1419" s="17">
        <v>0.12724487422633099</v>
      </c>
      <c r="Z1419" s="17">
        <v>0.116529594261695</v>
      </c>
      <c r="AA1419" s="17" t="s">
        <v>63</v>
      </c>
      <c r="AB1419" s="17" t="s">
        <v>63</v>
      </c>
      <c r="AC1419" s="17" t="s">
        <v>63</v>
      </c>
      <c r="AD1419" s="17" t="s">
        <v>63</v>
      </c>
      <c r="AE1419" s="17"/>
      <c r="AF1419" s="17" t="s">
        <v>63</v>
      </c>
      <c r="AG1419" s="17"/>
      <c r="AH1419" s="17">
        <v>0.129297549903025</v>
      </c>
      <c r="AI1419" s="17"/>
      <c r="AJ1419" s="17">
        <v>0.123588793355372</v>
      </c>
      <c r="AK1419" s="17">
        <v>0.17591351773136599</v>
      </c>
      <c r="AL1419" s="17">
        <v>0.124046998097446</v>
      </c>
      <c r="AM1419" s="17">
        <v>9.0141029422286897E-2</v>
      </c>
      <c r="AN1419" s="17">
        <v>7.00947215344839E-2</v>
      </c>
      <c r="AO1419" s="17">
        <v>7.0720247411223097E-2</v>
      </c>
      <c r="AP1419" s="17">
        <v>0.108759966703354</v>
      </c>
      <c r="AQ1419" s="17">
        <v>0.24761564778517101</v>
      </c>
    </row>
    <row r="1420" spans="2:43" x14ac:dyDescent="0.35">
      <c r="B1420" t="s">
        <v>565</v>
      </c>
      <c r="C1420" s="17">
        <v>9.97735122851824E-2</v>
      </c>
      <c r="D1420" s="17">
        <v>0.106318148424667</v>
      </c>
      <c r="E1420" s="17">
        <v>9.2380008421934001E-2</v>
      </c>
      <c r="F1420" s="17"/>
      <c r="G1420" s="17">
        <v>0.11219059721133399</v>
      </c>
      <c r="H1420" s="17">
        <v>6.6536439450885596E-2</v>
      </c>
      <c r="I1420" s="17">
        <v>9.0136006269557603E-2</v>
      </c>
      <c r="J1420" s="17">
        <v>0.109532165430526</v>
      </c>
      <c r="K1420" s="17">
        <v>0.16418641906129799</v>
      </c>
      <c r="L1420" s="17">
        <v>3.2799160917946303E-2</v>
      </c>
      <c r="M1420" s="17"/>
      <c r="N1420" s="17">
        <v>0</v>
      </c>
      <c r="O1420" s="17">
        <v>7.4035972569513706E-2</v>
      </c>
      <c r="P1420" s="17">
        <v>0.101331265434106</v>
      </c>
      <c r="Q1420" s="17">
        <v>9.6637936857737097E-2</v>
      </c>
      <c r="R1420" s="17">
        <v>0.16561687706044201</v>
      </c>
      <c r="S1420" s="17"/>
      <c r="T1420" s="17">
        <v>4.5084814591310599E-2</v>
      </c>
      <c r="U1420" s="17">
        <v>7.43154223856832E-2</v>
      </c>
      <c r="V1420" s="17">
        <v>0.13335719828548401</v>
      </c>
      <c r="W1420" s="17">
        <v>0.119388464730959</v>
      </c>
      <c r="X1420" s="17"/>
      <c r="Y1420" s="17">
        <v>0.10273838072460301</v>
      </c>
      <c r="Z1420" s="17">
        <v>8.6809659104411102E-2</v>
      </c>
      <c r="AA1420" s="17" t="s">
        <v>63</v>
      </c>
      <c r="AB1420" s="17" t="s">
        <v>63</v>
      </c>
      <c r="AC1420" s="17" t="s">
        <v>63</v>
      </c>
      <c r="AD1420" s="17" t="s">
        <v>63</v>
      </c>
      <c r="AE1420" s="17"/>
      <c r="AF1420" s="17" t="s">
        <v>63</v>
      </c>
      <c r="AG1420" s="17"/>
      <c r="AH1420" s="17">
        <v>0.102997439480881</v>
      </c>
      <c r="AI1420" s="17"/>
      <c r="AJ1420" s="17">
        <v>0.14011246398099</v>
      </c>
      <c r="AK1420" s="17">
        <v>0.12457485318938399</v>
      </c>
      <c r="AL1420" s="17">
        <v>7.9650021733020895E-2</v>
      </c>
      <c r="AM1420" s="17">
        <v>6.0594813324213397E-2</v>
      </c>
      <c r="AN1420" s="17">
        <v>0.18544087637555001</v>
      </c>
      <c r="AO1420" s="17">
        <v>7.5193418470472007E-2</v>
      </c>
      <c r="AP1420" s="17">
        <v>2.73310583192449E-2</v>
      </c>
      <c r="AQ1420" s="17">
        <v>0.108310879291212</v>
      </c>
    </row>
    <row r="1421" spans="2:43" x14ac:dyDescent="0.35">
      <c r="B1421" t="s">
        <v>82</v>
      </c>
      <c r="C1421" s="17">
        <v>0.133997555977385</v>
      </c>
      <c r="D1421" s="17">
        <v>0.100870140264853</v>
      </c>
      <c r="E1421" s="17">
        <v>0.17334070425362</v>
      </c>
      <c r="F1421" s="17"/>
      <c r="G1421" s="17">
        <v>3.71797803141347E-2</v>
      </c>
      <c r="H1421" s="17">
        <v>0.15344706810387401</v>
      </c>
      <c r="I1421" s="17">
        <v>0.12290914003180101</v>
      </c>
      <c r="J1421" s="17">
        <v>0.142686933402108</v>
      </c>
      <c r="K1421" s="17">
        <v>0.138973835296786</v>
      </c>
      <c r="L1421" s="17">
        <v>0.20216783466638999</v>
      </c>
      <c r="M1421" s="17"/>
      <c r="N1421" s="17">
        <v>0</v>
      </c>
      <c r="O1421" s="17">
        <v>0.14929594745847399</v>
      </c>
      <c r="P1421" s="17">
        <v>0.124020848987169</v>
      </c>
      <c r="Q1421" s="17">
        <v>0.134089168542808</v>
      </c>
      <c r="R1421" s="17">
        <v>0.120934098533371</v>
      </c>
      <c r="S1421" s="17"/>
      <c r="T1421" s="17">
        <v>0.239114851591646</v>
      </c>
      <c r="U1421" s="17">
        <v>0.11679532011590101</v>
      </c>
      <c r="V1421" s="17">
        <v>0.16119529299246799</v>
      </c>
      <c r="W1421" s="17">
        <v>6.5395791417059299E-2</v>
      </c>
      <c r="X1421" s="17"/>
      <c r="Y1421" s="17">
        <v>0.123080012405079</v>
      </c>
      <c r="Z1421" s="17">
        <v>0.18173438978904899</v>
      </c>
      <c r="AA1421" s="17" t="s">
        <v>63</v>
      </c>
      <c r="AB1421" s="17" t="s">
        <v>63</v>
      </c>
      <c r="AC1421" s="17" t="s">
        <v>63</v>
      </c>
      <c r="AD1421" s="17" t="s">
        <v>63</v>
      </c>
      <c r="AE1421" s="17"/>
      <c r="AF1421" s="17" t="s">
        <v>63</v>
      </c>
      <c r="AG1421" s="17"/>
      <c r="AH1421" s="17">
        <v>0.13195534646497301</v>
      </c>
      <c r="AI1421" s="17"/>
      <c r="AJ1421" s="17">
        <v>0.12560549784053501</v>
      </c>
      <c r="AK1421" s="17">
        <v>0.115370999478524</v>
      </c>
      <c r="AL1421" s="17">
        <v>0.14231024935148301</v>
      </c>
      <c r="AM1421" s="17">
        <v>0.138214787731017</v>
      </c>
      <c r="AN1421" s="17">
        <v>0.24256440990332201</v>
      </c>
      <c r="AO1421" s="17">
        <v>0.140271900390632</v>
      </c>
      <c r="AP1421" s="17">
        <v>0.191723053951249</v>
      </c>
      <c r="AQ1421" s="17">
        <v>0</v>
      </c>
    </row>
    <row r="1422" spans="2:43" x14ac:dyDescent="0.3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row>
    <row r="1423" spans="2:43" x14ac:dyDescent="0.35">
      <c r="B1423" s="6" t="s">
        <v>569</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row>
    <row r="1424" spans="2:43" x14ac:dyDescent="0.35">
      <c r="B1424" s="24" t="s">
        <v>223</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row>
    <row r="1425" spans="2:43" x14ac:dyDescent="0.35">
      <c r="B1425" t="s">
        <v>564</v>
      </c>
      <c r="C1425" s="17">
        <v>0.46286280214729503</v>
      </c>
      <c r="D1425" s="17">
        <v>0.419090060678115</v>
      </c>
      <c r="E1425" s="17">
        <v>0.51570692825421305</v>
      </c>
      <c r="F1425" s="17"/>
      <c r="G1425" s="17">
        <v>0.27485863204420602</v>
      </c>
      <c r="H1425" s="17">
        <v>0.42317920330893199</v>
      </c>
      <c r="I1425" s="17">
        <v>0.43430402137736801</v>
      </c>
      <c r="J1425" s="17">
        <v>0.51807844638772904</v>
      </c>
      <c r="K1425" s="17">
        <v>0.57550929292111197</v>
      </c>
      <c r="L1425" s="17">
        <v>0.503045783577585</v>
      </c>
      <c r="M1425" s="17"/>
      <c r="N1425" s="17">
        <v>0.75414660017522395</v>
      </c>
      <c r="O1425" s="17">
        <v>0.45398102480528502</v>
      </c>
      <c r="P1425" s="17">
        <v>0.57901892079082495</v>
      </c>
      <c r="Q1425" s="17">
        <v>0.50161516387973004</v>
      </c>
      <c r="R1425" s="17">
        <v>0.29295869988372297</v>
      </c>
      <c r="S1425" s="17"/>
      <c r="T1425" s="17">
        <v>0.34498374102381402</v>
      </c>
      <c r="U1425" s="17">
        <v>0.54156824608588705</v>
      </c>
      <c r="V1425" s="17">
        <v>0.43086373794389798</v>
      </c>
      <c r="W1425" s="17">
        <v>0.46468349701741202</v>
      </c>
      <c r="X1425" s="17"/>
      <c r="Y1425" s="17">
        <v>0.46024721324650603</v>
      </c>
      <c r="Z1425" s="17">
        <v>0.47429943455912299</v>
      </c>
      <c r="AA1425" s="17" t="s">
        <v>63</v>
      </c>
      <c r="AB1425" s="17" t="s">
        <v>63</v>
      </c>
      <c r="AC1425" s="17" t="s">
        <v>63</v>
      </c>
      <c r="AD1425" s="17" t="s">
        <v>63</v>
      </c>
      <c r="AE1425" s="17"/>
      <c r="AF1425" s="17" t="s">
        <v>63</v>
      </c>
      <c r="AG1425" s="17"/>
      <c r="AH1425" s="17">
        <v>0.46343031061506901</v>
      </c>
      <c r="AI1425" s="17"/>
      <c r="AJ1425" s="17">
        <v>0.40128950075569603</v>
      </c>
      <c r="AK1425" s="17">
        <v>0.503830901652778</v>
      </c>
      <c r="AL1425" s="17">
        <v>0.461424805678539</v>
      </c>
      <c r="AM1425" s="17">
        <v>0.55347686102072602</v>
      </c>
      <c r="AN1425" s="17">
        <v>0.49641750293516901</v>
      </c>
      <c r="AO1425" s="17">
        <v>0.45260599967419302</v>
      </c>
      <c r="AP1425" s="17">
        <v>0.28948509485024998</v>
      </c>
      <c r="AQ1425" s="17">
        <v>0.55265994749455405</v>
      </c>
    </row>
    <row r="1426" spans="2:43" x14ac:dyDescent="0.35">
      <c r="B1426" t="s">
        <v>560</v>
      </c>
      <c r="C1426" s="17">
        <v>0.19357893929054901</v>
      </c>
      <c r="D1426" s="17">
        <v>0.22664100367804499</v>
      </c>
      <c r="E1426" s="17">
        <v>0.15529630356672999</v>
      </c>
      <c r="F1426" s="17"/>
      <c r="G1426" s="17">
        <v>0.206391751030228</v>
      </c>
      <c r="H1426" s="17">
        <v>0.17974277895326299</v>
      </c>
      <c r="I1426" s="17">
        <v>0.212684278810127</v>
      </c>
      <c r="J1426" s="17">
        <v>0.1802799876183</v>
      </c>
      <c r="K1426" s="17">
        <v>0.219646932645267</v>
      </c>
      <c r="L1426" s="17">
        <v>0.13475361384269699</v>
      </c>
      <c r="M1426" s="17"/>
      <c r="N1426" s="17">
        <v>0.123249619881484</v>
      </c>
      <c r="O1426" s="17">
        <v>0.18374953962663301</v>
      </c>
      <c r="P1426" s="17">
        <v>0.18309753200598</v>
      </c>
      <c r="Q1426" s="17">
        <v>0.17288036080593</v>
      </c>
      <c r="R1426" s="17">
        <v>0.26782916101416199</v>
      </c>
      <c r="S1426" s="17"/>
      <c r="T1426" s="17">
        <v>0.17768812997644401</v>
      </c>
      <c r="U1426" s="17">
        <v>0.10668422726921201</v>
      </c>
      <c r="V1426" s="17">
        <v>0.23236826157597601</v>
      </c>
      <c r="W1426" s="17">
        <v>0.25167756023991</v>
      </c>
      <c r="X1426" s="17"/>
      <c r="Y1426" s="17">
        <v>0.202604264081582</v>
      </c>
      <c r="Z1426" s="17">
        <v>0.15411581035569599</v>
      </c>
      <c r="AA1426" s="17" t="s">
        <v>63</v>
      </c>
      <c r="AB1426" s="17" t="s">
        <v>63</v>
      </c>
      <c r="AC1426" s="17" t="s">
        <v>63</v>
      </c>
      <c r="AD1426" s="17" t="s">
        <v>63</v>
      </c>
      <c r="AE1426" s="17"/>
      <c r="AF1426" s="17" t="s">
        <v>63</v>
      </c>
      <c r="AG1426" s="17"/>
      <c r="AH1426" s="17">
        <v>0.193294455738066</v>
      </c>
      <c r="AI1426" s="17"/>
      <c r="AJ1426" s="17">
        <v>0.229550549936299</v>
      </c>
      <c r="AK1426" s="17">
        <v>0.17406026243296799</v>
      </c>
      <c r="AL1426" s="17">
        <v>0.135543257580718</v>
      </c>
      <c r="AM1426" s="17">
        <v>0.20353600286444701</v>
      </c>
      <c r="AN1426" s="17">
        <v>0.30054249792541499</v>
      </c>
      <c r="AO1426" s="17">
        <v>0.23549882036137099</v>
      </c>
      <c r="AP1426" s="17">
        <v>0.18543526169605501</v>
      </c>
      <c r="AQ1426" s="17">
        <v>8.6598029115488903E-2</v>
      </c>
    </row>
    <row r="1427" spans="2:43" x14ac:dyDescent="0.35">
      <c r="B1427" t="s">
        <v>562</v>
      </c>
      <c r="C1427" s="17">
        <v>0.11681615843950199</v>
      </c>
      <c r="D1427" s="17">
        <v>0.12959886039084201</v>
      </c>
      <c r="E1427" s="17">
        <v>9.9138141792957504E-2</v>
      </c>
      <c r="F1427" s="17"/>
      <c r="G1427" s="17">
        <v>0.26617846792968902</v>
      </c>
      <c r="H1427" s="17">
        <v>0.15648600351407699</v>
      </c>
      <c r="I1427" s="17">
        <v>0.12684351107726999</v>
      </c>
      <c r="J1427" s="17">
        <v>5.4943420283341503E-2</v>
      </c>
      <c r="K1427" s="17">
        <v>5.3260787957444301E-2</v>
      </c>
      <c r="L1427" s="17">
        <v>9.0841023634349594E-2</v>
      </c>
      <c r="M1427" s="17"/>
      <c r="N1427" s="17">
        <v>0</v>
      </c>
      <c r="O1427" s="17">
        <v>0.134400425774473</v>
      </c>
      <c r="P1427" s="17">
        <v>8.8548963987758397E-2</v>
      </c>
      <c r="Q1427" s="17">
        <v>0.12583641782981</v>
      </c>
      <c r="R1427" s="17">
        <v>9.4275988439625993E-2</v>
      </c>
      <c r="S1427" s="17"/>
      <c r="T1427" s="17">
        <v>0.13706273615898301</v>
      </c>
      <c r="U1427" s="17">
        <v>8.0795782488023202E-2</v>
      </c>
      <c r="V1427" s="17">
        <v>0.130158692688465</v>
      </c>
      <c r="W1427" s="17">
        <v>0.13550984213101899</v>
      </c>
      <c r="X1427" s="17"/>
      <c r="Y1427" s="17">
        <v>0.12447821059483</v>
      </c>
      <c r="Z1427" s="17">
        <v>8.3313923438304002E-2</v>
      </c>
      <c r="AA1427" s="17" t="s">
        <v>63</v>
      </c>
      <c r="AB1427" s="17" t="s">
        <v>63</v>
      </c>
      <c r="AC1427" s="17" t="s">
        <v>63</v>
      </c>
      <c r="AD1427" s="17" t="s">
        <v>63</v>
      </c>
      <c r="AE1427" s="17"/>
      <c r="AF1427" s="17" t="s">
        <v>63</v>
      </c>
      <c r="AG1427" s="17"/>
      <c r="AH1427" s="17">
        <v>0.114876090613765</v>
      </c>
      <c r="AI1427" s="17"/>
      <c r="AJ1427" s="17">
        <v>0.11420881966234001</v>
      </c>
      <c r="AK1427" s="17">
        <v>7.4291826812166298E-2</v>
      </c>
      <c r="AL1427" s="17">
        <v>0.16054892556908901</v>
      </c>
      <c r="AM1427" s="17">
        <v>8.8464414634054703E-2</v>
      </c>
      <c r="AN1427" s="17">
        <v>0.16518621251373</v>
      </c>
      <c r="AO1427" s="17">
        <v>0.110207148373481</v>
      </c>
      <c r="AP1427" s="17">
        <v>0.15740401001257001</v>
      </c>
      <c r="AQ1427" s="17">
        <v>0.168380561917404</v>
      </c>
    </row>
    <row r="1428" spans="2:43" x14ac:dyDescent="0.35">
      <c r="B1428" t="s">
        <v>561</v>
      </c>
      <c r="C1428" s="17">
        <v>0.11417617919032901</v>
      </c>
      <c r="D1428" s="17">
        <v>0.149658110271676</v>
      </c>
      <c r="E1428" s="17">
        <v>6.9807644381152306E-2</v>
      </c>
      <c r="F1428" s="17"/>
      <c r="G1428" s="17">
        <v>0.10998936304536699</v>
      </c>
      <c r="H1428" s="17">
        <v>0.13859678699681199</v>
      </c>
      <c r="I1428" s="17">
        <v>0.13324935597437301</v>
      </c>
      <c r="J1428" s="17">
        <v>0.109028348530989</v>
      </c>
      <c r="K1428" s="17">
        <v>8.4320479642043394E-2</v>
      </c>
      <c r="L1428" s="17">
        <v>5.7239211455861902E-2</v>
      </c>
      <c r="M1428" s="17"/>
      <c r="N1428" s="17">
        <v>0.122603779943291</v>
      </c>
      <c r="O1428" s="17">
        <v>0.107086170240609</v>
      </c>
      <c r="P1428" s="17">
        <v>0.112983375694692</v>
      </c>
      <c r="Q1428" s="17">
        <v>9.4605600175548296E-2</v>
      </c>
      <c r="R1428" s="17">
        <v>0.167098864630814</v>
      </c>
      <c r="S1428" s="17"/>
      <c r="T1428" s="17">
        <v>0.13438286887044601</v>
      </c>
      <c r="U1428" s="17">
        <v>7.5495089361901205E-2</v>
      </c>
      <c r="V1428" s="17">
        <v>0.158719283503297</v>
      </c>
      <c r="W1428" s="17">
        <v>9.4356242837450893E-2</v>
      </c>
      <c r="X1428" s="17"/>
      <c r="Y1428" s="17">
        <v>0.124239260141446</v>
      </c>
      <c r="Z1428" s="17">
        <v>7.01754733708157E-2</v>
      </c>
      <c r="AA1428" s="17" t="s">
        <v>63</v>
      </c>
      <c r="AB1428" s="17" t="s">
        <v>63</v>
      </c>
      <c r="AC1428" s="17" t="s">
        <v>63</v>
      </c>
      <c r="AD1428" s="17" t="s">
        <v>63</v>
      </c>
      <c r="AE1428" s="17"/>
      <c r="AF1428" s="17" t="s">
        <v>63</v>
      </c>
      <c r="AG1428" s="17"/>
      <c r="AH1428" s="17">
        <v>0.113917794087096</v>
      </c>
      <c r="AI1428" s="17"/>
      <c r="AJ1428" s="17">
        <v>0.12931923503661899</v>
      </c>
      <c r="AK1428" s="17">
        <v>9.5323887480426195E-2</v>
      </c>
      <c r="AL1428" s="17">
        <v>0.13107773337787801</v>
      </c>
      <c r="AM1428" s="17">
        <v>8.7348379860029898E-2</v>
      </c>
      <c r="AN1428" s="17">
        <v>3.3990226206443902E-2</v>
      </c>
      <c r="AO1428" s="17">
        <v>0.141894648255669</v>
      </c>
      <c r="AP1428" s="17">
        <v>0.21669665664999599</v>
      </c>
      <c r="AQ1428" s="17">
        <v>0</v>
      </c>
    </row>
    <row r="1429" spans="2:43" x14ac:dyDescent="0.35">
      <c r="B1429" t="s">
        <v>563</v>
      </c>
      <c r="C1429" s="17">
        <v>8.6948437985748694E-2</v>
      </c>
      <c r="D1429" s="17">
        <v>9.7906274381012695E-2</v>
      </c>
      <c r="E1429" s="17">
        <v>7.4328772977616905E-2</v>
      </c>
      <c r="F1429" s="17"/>
      <c r="G1429" s="17">
        <v>0.18949795189188601</v>
      </c>
      <c r="H1429" s="17">
        <v>0.15453688621518699</v>
      </c>
      <c r="I1429" s="17">
        <v>7.5098586688383401E-2</v>
      </c>
      <c r="J1429" s="17">
        <v>2.1207724756314598E-2</v>
      </c>
      <c r="K1429" s="17">
        <v>4.3714086685606897E-2</v>
      </c>
      <c r="L1429" s="17">
        <v>5.9874873538426701E-2</v>
      </c>
      <c r="M1429" s="17"/>
      <c r="N1429" s="17">
        <v>0</v>
      </c>
      <c r="O1429" s="17">
        <v>4.2960118893754402E-2</v>
      </c>
      <c r="P1429" s="17">
        <v>6.6559979921564205E-2</v>
      </c>
      <c r="Q1429" s="17">
        <v>9.6537139204301195E-2</v>
      </c>
      <c r="R1429" s="17">
        <v>0.181225180012275</v>
      </c>
      <c r="S1429" s="17"/>
      <c r="T1429" s="17">
        <v>9.5761698494830197E-2</v>
      </c>
      <c r="U1429" s="17">
        <v>5.6785058202286097E-2</v>
      </c>
      <c r="V1429" s="17">
        <v>7.6703899693547795E-2</v>
      </c>
      <c r="W1429" s="17">
        <v>0.119090709885559</v>
      </c>
      <c r="X1429" s="17"/>
      <c r="Y1429" s="17">
        <v>9.18244773681864E-2</v>
      </c>
      <c r="Z1429" s="17">
        <v>6.5628011818730903E-2</v>
      </c>
      <c r="AA1429" s="17" t="s">
        <v>63</v>
      </c>
      <c r="AB1429" s="17" t="s">
        <v>63</v>
      </c>
      <c r="AC1429" s="17" t="s">
        <v>63</v>
      </c>
      <c r="AD1429" s="17" t="s">
        <v>63</v>
      </c>
      <c r="AE1429" s="17"/>
      <c r="AF1429" s="17" t="s">
        <v>63</v>
      </c>
      <c r="AG1429" s="17"/>
      <c r="AH1429" s="17">
        <v>8.4706748549189498E-2</v>
      </c>
      <c r="AI1429" s="17"/>
      <c r="AJ1429" s="17">
        <v>0.12528515351546801</v>
      </c>
      <c r="AK1429" s="17">
        <v>6.1724090479467801E-2</v>
      </c>
      <c r="AL1429" s="17">
        <v>9.4172292633948607E-2</v>
      </c>
      <c r="AM1429" s="17">
        <v>3.7555096695175601E-2</v>
      </c>
      <c r="AN1429" s="17">
        <v>5.6401076366184903E-2</v>
      </c>
      <c r="AO1429" s="17">
        <v>0.10501641641867</v>
      </c>
      <c r="AP1429" s="17">
        <v>0.12903671840738901</v>
      </c>
      <c r="AQ1429" s="17">
        <v>8.1782532801915206E-2</v>
      </c>
    </row>
    <row r="1430" spans="2:43" x14ac:dyDescent="0.35">
      <c r="B1430" t="s">
        <v>565</v>
      </c>
      <c r="C1430" s="17">
        <v>7.6605914552316204E-2</v>
      </c>
      <c r="D1430" s="17">
        <v>7.32907063429976E-2</v>
      </c>
      <c r="E1430" s="17">
        <v>8.0732933279150307E-2</v>
      </c>
      <c r="F1430" s="17"/>
      <c r="G1430" s="17">
        <v>0.167312775114836</v>
      </c>
      <c r="H1430" s="17">
        <v>5.4905437525511303E-2</v>
      </c>
      <c r="I1430" s="17">
        <v>8.2547235867563004E-2</v>
      </c>
      <c r="J1430" s="17">
        <v>6.8731412372272593E-2</v>
      </c>
      <c r="K1430" s="17">
        <v>7.5054271860865995E-2</v>
      </c>
      <c r="L1430" s="17">
        <v>3.2799160917946303E-2</v>
      </c>
      <c r="M1430" s="17"/>
      <c r="N1430" s="17">
        <v>0</v>
      </c>
      <c r="O1430" s="17">
        <v>6.0411607192806298E-2</v>
      </c>
      <c r="P1430" s="17">
        <v>2.6066273852251399E-2</v>
      </c>
      <c r="Q1430" s="17">
        <v>8.8103576025289801E-2</v>
      </c>
      <c r="R1430" s="17">
        <v>0.13236843432303499</v>
      </c>
      <c r="S1430" s="17"/>
      <c r="T1430" s="17">
        <v>3.5096321309402101E-2</v>
      </c>
      <c r="U1430" s="17">
        <v>7.7923344270646497E-2</v>
      </c>
      <c r="V1430" s="17">
        <v>7.6037080530934303E-2</v>
      </c>
      <c r="W1430" s="17">
        <v>9.9723490350550101E-2</v>
      </c>
      <c r="X1430" s="17"/>
      <c r="Y1430" s="17">
        <v>7.00652265717807E-2</v>
      </c>
      <c r="Z1430" s="17">
        <v>0.105204997585316</v>
      </c>
      <c r="AA1430" s="17" t="s">
        <v>63</v>
      </c>
      <c r="AB1430" s="17" t="s">
        <v>63</v>
      </c>
      <c r="AC1430" s="17" t="s">
        <v>63</v>
      </c>
      <c r="AD1430" s="17" t="s">
        <v>63</v>
      </c>
      <c r="AE1430" s="17"/>
      <c r="AF1430" s="17" t="s">
        <v>63</v>
      </c>
      <c r="AG1430" s="17"/>
      <c r="AH1430" s="17">
        <v>7.9081239772607906E-2</v>
      </c>
      <c r="AI1430" s="17"/>
      <c r="AJ1430" s="17">
        <v>0.104939985414798</v>
      </c>
      <c r="AK1430" s="17">
        <v>8.9068624890700096E-2</v>
      </c>
      <c r="AL1430" s="17">
        <v>8.2328437695607395E-2</v>
      </c>
      <c r="AM1430" s="17">
        <v>6.8795719330871599E-2</v>
      </c>
      <c r="AN1430" s="17">
        <v>5.6401076366184903E-2</v>
      </c>
      <c r="AO1430" s="17">
        <v>1.6983443939901099E-2</v>
      </c>
      <c r="AP1430" s="17">
        <v>2.83961039166916E-2</v>
      </c>
      <c r="AQ1430" s="17">
        <v>0.108310879291212</v>
      </c>
    </row>
    <row r="1431" spans="2:43" x14ac:dyDescent="0.35">
      <c r="B1431" t="s">
        <v>566</v>
      </c>
      <c r="C1431" s="17">
        <v>7.5341722799364394E-2</v>
      </c>
      <c r="D1431" s="17">
        <v>7.3720777393965695E-2</v>
      </c>
      <c r="E1431" s="17">
        <v>7.4470424075230801E-2</v>
      </c>
      <c r="F1431" s="17"/>
      <c r="G1431" s="17">
        <v>0.110586020394309</v>
      </c>
      <c r="H1431" s="17">
        <v>0.102941141171359</v>
      </c>
      <c r="I1431" s="17">
        <v>6.0992153665672302E-2</v>
      </c>
      <c r="J1431" s="17">
        <v>4.8447674398743E-2</v>
      </c>
      <c r="K1431" s="17">
        <v>4.7728679493769098E-2</v>
      </c>
      <c r="L1431" s="17">
        <v>0.13635383458501299</v>
      </c>
      <c r="M1431" s="17"/>
      <c r="N1431" s="17">
        <v>0</v>
      </c>
      <c r="O1431" s="17">
        <v>7.8402903662463302E-2</v>
      </c>
      <c r="P1431" s="17">
        <v>3.7565320010907198E-2</v>
      </c>
      <c r="Q1431" s="17">
        <v>6.4296283460049106E-2</v>
      </c>
      <c r="R1431" s="17">
        <v>0.125634556532595</v>
      </c>
      <c r="S1431" s="17"/>
      <c r="T1431" s="17">
        <v>0.15106413659007201</v>
      </c>
      <c r="U1431" s="17">
        <v>3.4161780481885902E-2</v>
      </c>
      <c r="V1431" s="17">
        <v>8.9477709420715396E-2</v>
      </c>
      <c r="W1431" s="17">
        <v>7.00116163098186E-2</v>
      </c>
      <c r="X1431" s="17"/>
      <c r="Y1431" s="17">
        <v>6.7329322795531998E-2</v>
      </c>
      <c r="Z1431" s="17">
        <v>0.110375849742146</v>
      </c>
      <c r="AA1431" s="17" t="s">
        <v>63</v>
      </c>
      <c r="AB1431" s="17" t="s">
        <v>63</v>
      </c>
      <c r="AC1431" s="17" t="s">
        <v>63</v>
      </c>
      <c r="AD1431" s="17" t="s">
        <v>63</v>
      </c>
      <c r="AE1431" s="17"/>
      <c r="AF1431" s="17" t="s">
        <v>63</v>
      </c>
      <c r="AG1431" s="17"/>
      <c r="AH1431" s="17">
        <v>7.7776198879643196E-2</v>
      </c>
      <c r="AI1431" s="17"/>
      <c r="AJ1431" s="17">
        <v>0.120575542126186</v>
      </c>
      <c r="AK1431" s="17">
        <v>7.2924657017980399E-2</v>
      </c>
      <c r="AL1431" s="17">
        <v>6.67146128999975E-2</v>
      </c>
      <c r="AM1431" s="17">
        <v>6.1649764974601499E-2</v>
      </c>
      <c r="AN1431" s="17">
        <v>0</v>
      </c>
      <c r="AO1431" s="17">
        <v>8.2928410427216104E-2</v>
      </c>
      <c r="AP1431" s="17">
        <v>6.8358136903703001E-2</v>
      </c>
      <c r="AQ1431" s="17">
        <v>0</v>
      </c>
    </row>
    <row r="1432" spans="2:43" x14ac:dyDescent="0.35">
      <c r="B1432" t="s">
        <v>82</v>
      </c>
      <c r="C1432" s="17">
        <v>0.12759364459945899</v>
      </c>
      <c r="D1432" s="17">
        <v>0.114727294642199</v>
      </c>
      <c r="E1432" s="17">
        <v>0.14310099493416401</v>
      </c>
      <c r="F1432" s="17"/>
      <c r="G1432" s="17">
        <v>7.1443091438710096E-2</v>
      </c>
      <c r="H1432" s="17">
        <v>0.10186628665416</v>
      </c>
      <c r="I1432" s="17">
        <v>0.13400256981242201</v>
      </c>
      <c r="J1432" s="17">
        <v>0.150668922602084</v>
      </c>
      <c r="K1432" s="17">
        <v>0.103655756762162</v>
      </c>
      <c r="L1432" s="17">
        <v>0.27603000050084903</v>
      </c>
      <c r="M1432" s="17"/>
      <c r="N1432" s="17">
        <v>0</v>
      </c>
      <c r="O1432" s="17">
        <v>0.15570278703819099</v>
      </c>
      <c r="P1432" s="17">
        <v>9.6625851436661095E-2</v>
      </c>
      <c r="Q1432" s="17">
        <v>0.113653914940788</v>
      </c>
      <c r="R1432" s="17">
        <v>0.13113889791782599</v>
      </c>
      <c r="S1432" s="17"/>
      <c r="T1432" s="17">
        <v>0.193938599043771</v>
      </c>
      <c r="U1432" s="17">
        <v>0.15309623899434499</v>
      </c>
      <c r="V1432" s="17">
        <v>0.10649424848571901</v>
      </c>
      <c r="W1432" s="17">
        <v>8.6364298020787406E-2</v>
      </c>
      <c r="X1432" s="17"/>
      <c r="Y1432" s="17">
        <v>0.115314999717633</v>
      </c>
      <c r="Z1432" s="17">
        <v>0.18128187824599201</v>
      </c>
      <c r="AA1432" s="17" t="s">
        <v>63</v>
      </c>
      <c r="AB1432" s="17" t="s">
        <v>63</v>
      </c>
      <c r="AC1432" s="17" t="s">
        <v>63</v>
      </c>
      <c r="AD1432" s="17" t="s">
        <v>63</v>
      </c>
      <c r="AE1432" s="17"/>
      <c r="AF1432" s="17" t="s">
        <v>63</v>
      </c>
      <c r="AG1432" s="17"/>
      <c r="AH1432" s="17">
        <v>0.12813989004394</v>
      </c>
      <c r="AI1432" s="17"/>
      <c r="AJ1432" s="17">
        <v>0.13038877526134601</v>
      </c>
      <c r="AK1432" s="17">
        <v>0.13872029740290601</v>
      </c>
      <c r="AL1432" s="17">
        <v>0.113143618542595</v>
      </c>
      <c r="AM1432" s="17">
        <v>9.1896250079198799E-2</v>
      </c>
      <c r="AN1432" s="17">
        <v>0.13035935831991</v>
      </c>
      <c r="AO1432" s="17">
        <v>0.12884288304446601</v>
      </c>
      <c r="AP1432" s="17">
        <v>0.222776092983728</v>
      </c>
      <c r="AQ1432" s="17">
        <v>8.4050582181340303E-2</v>
      </c>
    </row>
    <row r="1433" spans="2:43" x14ac:dyDescent="0.35">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row>
    <row r="1434" spans="2:43" x14ac:dyDescent="0.35">
      <c r="B1434" s="6" t="s">
        <v>570</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row>
    <row r="1435" spans="2:43" x14ac:dyDescent="0.35">
      <c r="B1435" s="24" t="s">
        <v>223</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row>
    <row r="1436" spans="2:43" x14ac:dyDescent="0.35">
      <c r="B1436" t="s">
        <v>564</v>
      </c>
      <c r="C1436" s="17">
        <v>0.47136469700476102</v>
      </c>
      <c r="D1436" s="17">
        <v>0.45584196995934201</v>
      </c>
      <c r="E1436" s="17">
        <v>0.49102690164860002</v>
      </c>
      <c r="F1436" s="17"/>
      <c r="G1436" s="17">
        <v>0.29095345356089303</v>
      </c>
      <c r="H1436" s="17">
        <v>0.421813447600494</v>
      </c>
      <c r="I1436" s="17">
        <v>0.49308474731268997</v>
      </c>
      <c r="J1436" s="17">
        <v>0.52296009256002596</v>
      </c>
      <c r="K1436" s="17">
        <v>0.52622062446690399</v>
      </c>
      <c r="L1436" s="17">
        <v>0.53056332126765005</v>
      </c>
      <c r="M1436" s="17"/>
      <c r="N1436" s="17">
        <v>0.47582546696786199</v>
      </c>
      <c r="O1436" s="17">
        <v>0.50039506749665297</v>
      </c>
      <c r="P1436" s="17">
        <v>0.470061654917248</v>
      </c>
      <c r="Q1436" s="17">
        <v>0.49185350697789199</v>
      </c>
      <c r="R1436" s="17">
        <v>0.372483665185389</v>
      </c>
      <c r="S1436" s="17"/>
      <c r="T1436" s="17">
        <v>0.41558972363911401</v>
      </c>
      <c r="U1436" s="17">
        <v>0.48757110090198602</v>
      </c>
      <c r="V1436" s="17">
        <v>0.44596714881414801</v>
      </c>
      <c r="W1436" s="17">
        <v>0.528694155223974</v>
      </c>
      <c r="X1436" s="17"/>
      <c r="Y1436" s="17">
        <v>0.45853015253401802</v>
      </c>
      <c r="Z1436" s="17">
        <v>0.52748359521574995</v>
      </c>
      <c r="AA1436" s="17" t="s">
        <v>63</v>
      </c>
      <c r="AB1436" s="17" t="s">
        <v>63</v>
      </c>
      <c r="AC1436" s="17" t="s">
        <v>63</v>
      </c>
      <c r="AD1436" s="17" t="s">
        <v>63</v>
      </c>
      <c r="AE1436" s="17"/>
      <c r="AF1436" s="17" t="s">
        <v>63</v>
      </c>
      <c r="AG1436" s="17"/>
      <c r="AH1436" s="17">
        <v>0.47316176818512401</v>
      </c>
      <c r="AI1436" s="17"/>
      <c r="AJ1436" s="17">
        <v>0.43126656317088402</v>
      </c>
      <c r="AK1436" s="17">
        <v>0.44954790895019903</v>
      </c>
      <c r="AL1436" s="17">
        <v>0.472507077147784</v>
      </c>
      <c r="AM1436" s="17">
        <v>0.50429641406721804</v>
      </c>
      <c r="AN1436" s="17">
        <v>0.31436540776262301</v>
      </c>
      <c r="AO1436" s="17">
        <v>0.67119866549778595</v>
      </c>
      <c r="AP1436" s="17">
        <v>0.41426238218162797</v>
      </c>
      <c r="AQ1436" s="17">
        <v>0.48607025108669299</v>
      </c>
    </row>
    <row r="1437" spans="2:43" x14ac:dyDescent="0.35">
      <c r="B1437" t="s">
        <v>560</v>
      </c>
      <c r="C1437" s="17">
        <v>0.16682721350847801</v>
      </c>
      <c r="D1437" s="17">
        <v>0.178668417685729</v>
      </c>
      <c r="E1437" s="17">
        <v>0.153409034723515</v>
      </c>
      <c r="F1437" s="17"/>
      <c r="G1437" s="17">
        <v>0.25926189573396002</v>
      </c>
      <c r="H1437" s="17">
        <v>0.14547164531361301</v>
      </c>
      <c r="I1437" s="17">
        <v>0.197316638641818</v>
      </c>
      <c r="J1437" s="17">
        <v>0.12656813845685</v>
      </c>
      <c r="K1437" s="17">
        <v>0.15702370038712299</v>
      </c>
      <c r="L1437" s="17">
        <v>0.16891166201020899</v>
      </c>
      <c r="M1437" s="17"/>
      <c r="N1437" s="17">
        <v>0.123249619881484</v>
      </c>
      <c r="O1437" s="17">
        <v>0.14711563873286301</v>
      </c>
      <c r="P1437" s="17">
        <v>0.134238687501085</v>
      </c>
      <c r="Q1437" s="17">
        <v>0.15416657384989199</v>
      </c>
      <c r="R1437" s="17">
        <v>0.260459447977199</v>
      </c>
      <c r="S1437" s="17"/>
      <c r="T1437" s="17">
        <v>0.14139072934076199</v>
      </c>
      <c r="U1437" s="17">
        <v>0.12887419414124601</v>
      </c>
      <c r="V1437" s="17">
        <v>0.153244596936329</v>
      </c>
      <c r="W1437" s="17">
        <v>0.23376366164725501</v>
      </c>
      <c r="X1437" s="17"/>
      <c r="Y1437" s="17">
        <v>0.179794047852465</v>
      </c>
      <c r="Z1437" s="17">
        <v>0.110129879346931</v>
      </c>
      <c r="AA1437" s="17" t="s">
        <v>63</v>
      </c>
      <c r="AB1437" s="17" t="s">
        <v>63</v>
      </c>
      <c r="AC1437" s="17" t="s">
        <v>63</v>
      </c>
      <c r="AD1437" s="17" t="s">
        <v>63</v>
      </c>
      <c r="AE1437" s="17"/>
      <c r="AF1437" s="17" t="s">
        <v>63</v>
      </c>
      <c r="AG1437" s="17"/>
      <c r="AH1437" s="17">
        <v>0.16475742375900601</v>
      </c>
      <c r="AI1437" s="17"/>
      <c r="AJ1437" s="17">
        <v>0.201474493161902</v>
      </c>
      <c r="AK1437" s="17">
        <v>0.14487821750813701</v>
      </c>
      <c r="AL1437" s="17">
        <v>0.14805055839748099</v>
      </c>
      <c r="AM1437" s="17">
        <v>0.180448687676349</v>
      </c>
      <c r="AN1437" s="17">
        <v>0.32011203786047498</v>
      </c>
      <c r="AO1437" s="17">
        <v>0.106588088386996</v>
      </c>
      <c r="AP1437" s="17">
        <v>0.15865367768320701</v>
      </c>
      <c r="AQ1437" s="17">
        <v>8.6598029115488903E-2</v>
      </c>
    </row>
    <row r="1438" spans="2:43" x14ac:dyDescent="0.35">
      <c r="B1438" t="s">
        <v>561</v>
      </c>
      <c r="C1438" s="17">
        <v>0.14298894398561601</v>
      </c>
      <c r="D1438" s="17">
        <v>0.19786911471843599</v>
      </c>
      <c r="E1438" s="17">
        <v>7.5904603509539606E-2</v>
      </c>
      <c r="F1438" s="17"/>
      <c r="G1438" s="17">
        <v>0.216191800534518</v>
      </c>
      <c r="H1438" s="17">
        <v>0.14496368850001701</v>
      </c>
      <c r="I1438" s="17">
        <v>0.16146549157956999</v>
      </c>
      <c r="J1438" s="17">
        <v>0.117388803750602</v>
      </c>
      <c r="K1438" s="17">
        <v>0.10950968295211</v>
      </c>
      <c r="L1438" s="17">
        <v>0.139661719538996</v>
      </c>
      <c r="M1438" s="17"/>
      <c r="N1438" s="17">
        <v>0.113792370360391</v>
      </c>
      <c r="O1438" s="17">
        <v>0.130465628906688</v>
      </c>
      <c r="P1438" s="17">
        <v>8.6219877589430297E-2</v>
      </c>
      <c r="Q1438" s="17">
        <v>0.163163807280053</v>
      </c>
      <c r="R1438" s="17">
        <v>0.17523001334666799</v>
      </c>
      <c r="S1438" s="17"/>
      <c r="T1438" s="17">
        <v>6.7853949057570903E-2</v>
      </c>
      <c r="U1438" s="17">
        <v>0.118497093168135</v>
      </c>
      <c r="V1438" s="17">
        <v>0.20405308280020901</v>
      </c>
      <c r="W1438" s="17">
        <v>0.124169991318809</v>
      </c>
      <c r="X1438" s="17"/>
      <c r="Y1438" s="17">
        <v>0.16035893691519701</v>
      </c>
      <c r="Z1438" s="17">
        <v>6.7038849507170706E-2</v>
      </c>
      <c r="AA1438" s="17" t="s">
        <v>63</v>
      </c>
      <c r="AB1438" s="17" t="s">
        <v>63</v>
      </c>
      <c r="AC1438" s="17" t="s">
        <v>63</v>
      </c>
      <c r="AD1438" s="17" t="s">
        <v>63</v>
      </c>
      <c r="AE1438" s="17"/>
      <c r="AF1438" s="17" t="s">
        <v>63</v>
      </c>
      <c r="AG1438" s="17"/>
      <c r="AH1438" s="17">
        <v>0.14760926790366999</v>
      </c>
      <c r="AI1438" s="17"/>
      <c r="AJ1438" s="17">
        <v>0.12789782611845199</v>
      </c>
      <c r="AK1438" s="17">
        <v>0.18713843749953599</v>
      </c>
      <c r="AL1438" s="17">
        <v>0.139394381139259</v>
      </c>
      <c r="AM1438" s="17">
        <v>0.16033237811887199</v>
      </c>
      <c r="AN1438" s="17">
        <v>0.105034161886112</v>
      </c>
      <c r="AO1438" s="17">
        <v>0.122902807535157</v>
      </c>
      <c r="AP1438" s="17">
        <v>0.17333001283494801</v>
      </c>
      <c r="AQ1438" s="17">
        <v>0</v>
      </c>
    </row>
    <row r="1439" spans="2:43" x14ac:dyDescent="0.35">
      <c r="B1439" t="s">
        <v>563</v>
      </c>
      <c r="C1439" s="17">
        <v>0.136895425265179</v>
      </c>
      <c r="D1439" s="17">
        <v>0.17215500355694699</v>
      </c>
      <c r="E1439" s="17">
        <v>9.5859428875222794E-2</v>
      </c>
      <c r="F1439" s="17"/>
      <c r="G1439" s="17">
        <v>0.137698304633078</v>
      </c>
      <c r="H1439" s="17">
        <v>0.18720100198036099</v>
      </c>
      <c r="I1439" s="17">
        <v>0.117249730223202</v>
      </c>
      <c r="J1439" s="17">
        <v>0.14252886102408599</v>
      </c>
      <c r="K1439" s="17">
        <v>8.2620757814096404E-2</v>
      </c>
      <c r="L1439" s="17">
        <v>0.13893525250496699</v>
      </c>
      <c r="M1439" s="17"/>
      <c r="N1439" s="17">
        <v>0.16452876284697199</v>
      </c>
      <c r="O1439" s="17">
        <v>6.5880946728715306E-2</v>
      </c>
      <c r="P1439" s="17">
        <v>8.7201628019336397E-2</v>
      </c>
      <c r="Q1439" s="17">
        <v>0.194520325671804</v>
      </c>
      <c r="R1439" s="17">
        <v>0.206179285430246</v>
      </c>
      <c r="S1439" s="17"/>
      <c r="T1439" s="17">
        <v>0.11682467308710801</v>
      </c>
      <c r="U1439" s="17">
        <v>0.127821699851462</v>
      </c>
      <c r="V1439" s="17">
        <v>0.16284439299487199</v>
      </c>
      <c r="W1439" s="17">
        <v>0.133602909454937</v>
      </c>
      <c r="X1439" s="17"/>
      <c r="Y1439" s="17">
        <v>0.143967394091226</v>
      </c>
      <c r="Z1439" s="17">
        <v>0.10597332284036</v>
      </c>
      <c r="AA1439" s="17" t="s">
        <v>63</v>
      </c>
      <c r="AB1439" s="17" t="s">
        <v>63</v>
      </c>
      <c r="AC1439" s="17" t="s">
        <v>63</v>
      </c>
      <c r="AD1439" s="17" t="s">
        <v>63</v>
      </c>
      <c r="AE1439" s="17"/>
      <c r="AF1439" s="17" t="s">
        <v>63</v>
      </c>
      <c r="AG1439" s="17"/>
      <c r="AH1439" s="17">
        <v>0.13737115479426501</v>
      </c>
      <c r="AI1439" s="17"/>
      <c r="AJ1439" s="17">
        <v>9.2981248655287493E-2</v>
      </c>
      <c r="AK1439" s="17">
        <v>0.20524559746679</v>
      </c>
      <c r="AL1439" s="17">
        <v>0.21350800259000299</v>
      </c>
      <c r="AM1439" s="17">
        <v>0.113644112505492</v>
      </c>
      <c r="AN1439" s="17">
        <v>7.4045538229921298E-2</v>
      </c>
      <c r="AO1439" s="17">
        <v>8.3483684738006894E-2</v>
      </c>
      <c r="AP1439" s="17">
        <v>0.17421323098636701</v>
      </c>
      <c r="AQ1439" s="17">
        <v>0</v>
      </c>
    </row>
    <row r="1440" spans="2:43" x14ac:dyDescent="0.35">
      <c r="B1440" t="s">
        <v>562</v>
      </c>
      <c r="C1440" s="17">
        <v>0.111873468280002</v>
      </c>
      <c r="D1440" s="17">
        <v>0.10446772917349199</v>
      </c>
      <c r="E1440" s="17">
        <v>0.117911807191936</v>
      </c>
      <c r="F1440" s="17"/>
      <c r="G1440" s="17">
        <v>0.193325559653343</v>
      </c>
      <c r="H1440" s="17">
        <v>0.12709052993567499</v>
      </c>
      <c r="I1440" s="17">
        <v>0.165563279522708</v>
      </c>
      <c r="J1440" s="17">
        <v>6.3099694878093804E-2</v>
      </c>
      <c r="K1440" s="17">
        <v>4.7674109433463799E-2</v>
      </c>
      <c r="L1440" s="17">
        <v>8.4838071426616604E-2</v>
      </c>
      <c r="M1440" s="17"/>
      <c r="N1440" s="17">
        <v>0.122603779943291</v>
      </c>
      <c r="O1440" s="17">
        <v>0.10367155932099401</v>
      </c>
      <c r="P1440" s="17">
        <v>0.12816885604803599</v>
      </c>
      <c r="Q1440" s="17">
        <v>0.13645158433703999</v>
      </c>
      <c r="R1440" s="17">
        <v>6.7456931465310593E-2</v>
      </c>
      <c r="S1440" s="17"/>
      <c r="T1440" s="17">
        <v>0.117115002321248</v>
      </c>
      <c r="U1440" s="17">
        <v>0.130800171095283</v>
      </c>
      <c r="V1440" s="17">
        <v>0.12580534839299701</v>
      </c>
      <c r="W1440" s="17">
        <v>6.9117865819480706E-2</v>
      </c>
      <c r="X1440" s="17"/>
      <c r="Y1440" s="17">
        <v>0.12533285515523099</v>
      </c>
      <c r="Z1440" s="17">
        <v>5.3022453835734701E-2</v>
      </c>
      <c r="AA1440" s="17" t="s">
        <v>63</v>
      </c>
      <c r="AB1440" s="17" t="s">
        <v>63</v>
      </c>
      <c r="AC1440" s="17" t="s">
        <v>63</v>
      </c>
      <c r="AD1440" s="17" t="s">
        <v>63</v>
      </c>
      <c r="AE1440" s="17"/>
      <c r="AF1440" s="17" t="s">
        <v>63</v>
      </c>
      <c r="AG1440" s="17"/>
      <c r="AH1440" s="17">
        <v>0.113186384030559</v>
      </c>
      <c r="AI1440" s="17"/>
      <c r="AJ1440" s="17">
        <v>9.5991460147351507E-2</v>
      </c>
      <c r="AK1440" s="17">
        <v>0.121197975266065</v>
      </c>
      <c r="AL1440" s="17">
        <v>0.133411850563429</v>
      </c>
      <c r="AM1440" s="17">
        <v>3.6690258383629201E-2</v>
      </c>
      <c r="AN1440" s="17">
        <v>0.24838355535439899</v>
      </c>
      <c r="AO1440" s="17">
        <v>0.11187789607552399</v>
      </c>
      <c r="AP1440" s="17">
        <v>0.15740401001257001</v>
      </c>
      <c r="AQ1440" s="17">
        <v>0.173196058230978</v>
      </c>
    </row>
    <row r="1441" spans="2:43" x14ac:dyDescent="0.35">
      <c r="B1441" t="s">
        <v>566</v>
      </c>
      <c r="C1441" s="17">
        <v>9.4115081104146694E-2</v>
      </c>
      <c r="D1441" s="17">
        <v>0.114386287335779</v>
      </c>
      <c r="E1441" s="17">
        <v>6.7566274248025901E-2</v>
      </c>
      <c r="F1441" s="17"/>
      <c r="G1441" s="17">
        <v>0.14638244418184199</v>
      </c>
      <c r="H1441" s="17">
        <v>0.10619746504880399</v>
      </c>
      <c r="I1441" s="17">
        <v>6.7082010368602604E-2</v>
      </c>
      <c r="J1441" s="17">
        <v>9.1196681053435702E-2</v>
      </c>
      <c r="K1441" s="17">
        <v>7.7518935558666999E-2</v>
      </c>
      <c r="L1441" s="17">
        <v>0.119482753263988</v>
      </c>
      <c r="M1441" s="17"/>
      <c r="N1441" s="17">
        <v>0</v>
      </c>
      <c r="O1441" s="17">
        <v>8.7019281424051298E-2</v>
      </c>
      <c r="P1441" s="17">
        <v>3.3010795250698E-2</v>
      </c>
      <c r="Q1441" s="17">
        <v>0.10970471423254401</v>
      </c>
      <c r="R1441" s="17">
        <v>0.13274069602157301</v>
      </c>
      <c r="S1441" s="17"/>
      <c r="T1441" s="17">
        <v>9.1027870992822904E-2</v>
      </c>
      <c r="U1441" s="17">
        <v>9.9919534727970299E-2</v>
      </c>
      <c r="V1441" s="17">
        <v>0.101526257905377</v>
      </c>
      <c r="W1441" s="17">
        <v>7.8146332633083807E-2</v>
      </c>
      <c r="X1441" s="17"/>
      <c r="Y1441" s="17">
        <v>9.3211162340474801E-2</v>
      </c>
      <c r="Z1441" s="17">
        <v>9.8067455510978299E-2</v>
      </c>
      <c r="AA1441" s="17" t="s">
        <v>63</v>
      </c>
      <c r="AB1441" s="17" t="s">
        <v>63</v>
      </c>
      <c r="AC1441" s="17" t="s">
        <v>63</v>
      </c>
      <c r="AD1441" s="17" t="s">
        <v>63</v>
      </c>
      <c r="AE1441" s="17"/>
      <c r="AF1441" s="17" t="s">
        <v>63</v>
      </c>
      <c r="AG1441" s="17"/>
      <c r="AH1441" s="17">
        <v>9.5535397744435702E-2</v>
      </c>
      <c r="AI1441" s="17"/>
      <c r="AJ1441" s="17">
        <v>7.9472306889370695E-2</v>
      </c>
      <c r="AK1441" s="17">
        <v>8.3044172302218E-2</v>
      </c>
      <c r="AL1441" s="17">
        <v>0.153050010872395</v>
      </c>
      <c r="AM1441" s="17">
        <v>9.5144264438246196E-2</v>
      </c>
      <c r="AN1441" s="17">
        <v>4.1692017163314103E-2</v>
      </c>
      <c r="AO1441" s="17">
        <v>2.33769958092373E-2</v>
      </c>
      <c r="AP1441" s="17">
        <v>0.20562498148372799</v>
      </c>
      <c r="AQ1441" s="17">
        <v>0</v>
      </c>
    </row>
    <row r="1442" spans="2:43" x14ac:dyDescent="0.35">
      <c r="B1442" t="s">
        <v>565</v>
      </c>
      <c r="C1442" s="17">
        <v>7.3523841218354896E-2</v>
      </c>
      <c r="D1442" s="17">
        <v>7.9753036931156096E-2</v>
      </c>
      <c r="E1442" s="17">
        <v>6.6422306436447601E-2</v>
      </c>
      <c r="F1442" s="17"/>
      <c r="G1442" s="17">
        <v>0.19534877641095899</v>
      </c>
      <c r="H1442" s="17">
        <v>6.5182224333062699E-2</v>
      </c>
      <c r="I1442" s="17">
        <v>7.8853498150046594E-2</v>
      </c>
      <c r="J1442" s="17">
        <v>5.4337054324457602E-2</v>
      </c>
      <c r="K1442" s="17">
        <v>4.9907977169532297E-2</v>
      </c>
      <c r="L1442" s="17">
        <v>3.2799160917946303E-2</v>
      </c>
      <c r="M1442" s="17"/>
      <c r="N1442" s="17">
        <v>0</v>
      </c>
      <c r="O1442" s="17">
        <v>6.4037030478305904E-2</v>
      </c>
      <c r="P1442" s="17">
        <v>8.17801820967229E-2</v>
      </c>
      <c r="Q1442" s="17">
        <v>7.0014727079226804E-2</v>
      </c>
      <c r="R1442" s="17">
        <v>9.9477737227911894E-2</v>
      </c>
      <c r="S1442" s="17"/>
      <c r="T1442" s="17">
        <v>3.6544440666003701E-2</v>
      </c>
      <c r="U1442" s="17">
        <v>6.7539788834689002E-2</v>
      </c>
      <c r="V1442" s="17">
        <v>9.8457034693416004E-2</v>
      </c>
      <c r="W1442" s="17">
        <v>7.5087164204548099E-2</v>
      </c>
      <c r="X1442" s="17"/>
      <c r="Y1442" s="17">
        <v>8.4571488658587393E-2</v>
      </c>
      <c r="Z1442" s="17">
        <v>2.5218129739263399E-2</v>
      </c>
      <c r="AA1442" s="17" t="s">
        <v>63</v>
      </c>
      <c r="AB1442" s="17" t="s">
        <v>63</v>
      </c>
      <c r="AC1442" s="17" t="s">
        <v>63</v>
      </c>
      <c r="AD1442" s="17" t="s">
        <v>63</v>
      </c>
      <c r="AE1442" s="17"/>
      <c r="AF1442" s="17" t="s">
        <v>63</v>
      </c>
      <c r="AG1442" s="17"/>
      <c r="AH1442" s="17">
        <v>7.4071253073426602E-2</v>
      </c>
      <c r="AI1442" s="17"/>
      <c r="AJ1442" s="17">
        <v>9.4130179864954394E-2</v>
      </c>
      <c r="AK1442" s="17">
        <v>6.6702592762538704E-2</v>
      </c>
      <c r="AL1442" s="17">
        <v>0.112633272711118</v>
      </c>
      <c r="AM1442" s="17">
        <v>8.72635052696039E-2</v>
      </c>
      <c r="AN1442" s="17">
        <v>0.124669901710559</v>
      </c>
      <c r="AO1442" s="17">
        <v>0</v>
      </c>
      <c r="AP1442" s="17">
        <v>1.9965033400122099E-2</v>
      </c>
      <c r="AQ1442" s="17">
        <v>0</v>
      </c>
    </row>
    <row r="1443" spans="2:43" x14ac:dyDescent="0.35">
      <c r="B1443" t="s">
        <v>82</v>
      </c>
      <c r="C1443" s="17">
        <v>0.118424634202746</v>
      </c>
      <c r="D1443" s="17">
        <v>8.1690090150239106E-2</v>
      </c>
      <c r="E1443" s="17">
        <v>0.16196114111184601</v>
      </c>
      <c r="F1443" s="17"/>
      <c r="G1443" s="17">
        <v>6.5464149166007193E-2</v>
      </c>
      <c r="H1443" s="17">
        <v>8.4144189136051303E-2</v>
      </c>
      <c r="I1443" s="17">
        <v>9.9047499234800093E-2</v>
      </c>
      <c r="J1443" s="17">
        <v>0.146956279039027</v>
      </c>
      <c r="K1443" s="17">
        <v>0.184640987722551</v>
      </c>
      <c r="L1443" s="17">
        <v>0.11951691687228599</v>
      </c>
      <c r="M1443" s="17"/>
      <c r="N1443" s="17">
        <v>0</v>
      </c>
      <c r="O1443" s="17">
        <v>0.14562892101574099</v>
      </c>
      <c r="P1443" s="17">
        <v>0.15419999173144999</v>
      </c>
      <c r="Q1443" s="17">
        <v>7.2939156967356797E-2</v>
      </c>
      <c r="R1443" s="17">
        <v>0.133436881794359</v>
      </c>
      <c r="S1443" s="17"/>
      <c r="T1443" s="17">
        <v>0.22539462976584401</v>
      </c>
      <c r="U1443" s="17">
        <v>9.9176165375631495E-2</v>
      </c>
      <c r="V1443" s="17">
        <v>0.14535621213451699</v>
      </c>
      <c r="W1443" s="17">
        <v>4.3395956121990403E-2</v>
      </c>
      <c r="X1443" s="17"/>
      <c r="Y1443" s="17">
        <v>0.101616044102221</v>
      </c>
      <c r="Z1443" s="17">
        <v>0.191920001262469</v>
      </c>
      <c r="AA1443" s="17" t="s">
        <v>63</v>
      </c>
      <c r="AB1443" s="17" t="s">
        <v>63</v>
      </c>
      <c r="AC1443" s="17" t="s">
        <v>63</v>
      </c>
      <c r="AD1443" s="17" t="s">
        <v>63</v>
      </c>
      <c r="AE1443" s="17"/>
      <c r="AF1443" s="17" t="s">
        <v>63</v>
      </c>
      <c r="AG1443" s="17"/>
      <c r="AH1443" s="17">
        <v>0.11592783950876601</v>
      </c>
      <c r="AI1443" s="17"/>
      <c r="AJ1443" s="17">
        <v>0.14382015419249899</v>
      </c>
      <c r="AK1443" s="17">
        <v>0.116738395107508</v>
      </c>
      <c r="AL1443" s="17">
        <v>7.0821047042570501E-2</v>
      </c>
      <c r="AM1443" s="17">
        <v>0.111559425762685</v>
      </c>
      <c r="AN1443" s="17">
        <v>0.204960354495939</v>
      </c>
      <c r="AO1443" s="17">
        <v>4.3306091360705901E-2</v>
      </c>
      <c r="AP1443" s="17">
        <v>0.118602063101658</v>
      </c>
      <c r="AQ1443" s="17">
        <v>0.25413566156683998</v>
      </c>
    </row>
    <row r="1444" spans="2:43" x14ac:dyDescent="0.35">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c r="AO1444" s="17"/>
      <c r="AP1444" s="17"/>
      <c r="AQ1444" s="17"/>
    </row>
    <row r="1445" spans="2:43" x14ac:dyDescent="0.35">
      <c r="B1445" s="6" t="s">
        <v>571</v>
      </c>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row>
    <row r="1446" spans="2:43" x14ac:dyDescent="0.35">
      <c r="B1446" s="24" t="s">
        <v>223</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row>
    <row r="1447" spans="2:43" x14ac:dyDescent="0.35">
      <c r="B1447" t="s">
        <v>564</v>
      </c>
      <c r="C1447" s="17">
        <v>0.35613310258903602</v>
      </c>
      <c r="D1447" s="17">
        <v>0.34454413818355201</v>
      </c>
      <c r="E1447" s="17">
        <v>0.37082519674137598</v>
      </c>
      <c r="F1447" s="17"/>
      <c r="G1447" s="17">
        <v>0.212881818860366</v>
      </c>
      <c r="H1447" s="17">
        <v>0.33428029513962199</v>
      </c>
      <c r="I1447" s="17">
        <v>0.40992228188624202</v>
      </c>
      <c r="J1447" s="17">
        <v>0.40063385770092402</v>
      </c>
      <c r="K1447" s="17">
        <v>0.33848303302237898</v>
      </c>
      <c r="L1447" s="17">
        <v>0.35991904724379697</v>
      </c>
      <c r="M1447" s="17"/>
      <c r="N1447" s="17">
        <v>0.64035422981483403</v>
      </c>
      <c r="O1447" s="17">
        <v>0.35058646357976098</v>
      </c>
      <c r="P1447" s="17">
        <v>0.39317916441316397</v>
      </c>
      <c r="Q1447" s="17">
        <v>0.39544653685633802</v>
      </c>
      <c r="R1447" s="17">
        <v>0.23945985398435199</v>
      </c>
      <c r="S1447" s="17"/>
      <c r="T1447" s="17">
        <v>0.34253954683557603</v>
      </c>
      <c r="U1447" s="17">
        <v>0.382229616727079</v>
      </c>
      <c r="V1447" s="17">
        <v>0.29073978262681099</v>
      </c>
      <c r="W1447" s="17">
        <v>0.41467506383560998</v>
      </c>
      <c r="X1447" s="17"/>
      <c r="Y1447" s="17">
        <v>0.35008120189144198</v>
      </c>
      <c r="Z1447" s="17">
        <v>0.38259496884424199</v>
      </c>
      <c r="AA1447" s="17" t="s">
        <v>63</v>
      </c>
      <c r="AB1447" s="17" t="s">
        <v>63</v>
      </c>
      <c r="AC1447" s="17" t="s">
        <v>63</v>
      </c>
      <c r="AD1447" s="17" t="s">
        <v>63</v>
      </c>
      <c r="AE1447" s="17"/>
      <c r="AF1447" s="17" t="s">
        <v>63</v>
      </c>
      <c r="AG1447" s="17"/>
      <c r="AH1447" s="17">
        <v>0.35611392455188401</v>
      </c>
      <c r="AI1447" s="17"/>
      <c r="AJ1447" s="17">
        <v>0.29870999366374101</v>
      </c>
      <c r="AK1447" s="17">
        <v>0.37143780341391103</v>
      </c>
      <c r="AL1447" s="17">
        <v>0.36050075056453701</v>
      </c>
      <c r="AM1447" s="17">
        <v>0.40264339810453398</v>
      </c>
      <c r="AN1447" s="17">
        <v>0.244307880689665</v>
      </c>
      <c r="AO1447" s="17">
        <v>0.54806186128169598</v>
      </c>
      <c r="AP1447" s="17">
        <v>0.21558624543743099</v>
      </c>
      <c r="AQ1447" s="17">
        <v>0.36140577530013002</v>
      </c>
    </row>
    <row r="1448" spans="2:43" x14ac:dyDescent="0.35">
      <c r="B1448" t="s">
        <v>560</v>
      </c>
      <c r="C1448" s="17">
        <v>0.23476126813033699</v>
      </c>
      <c r="D1448" s="17">
        <v>0.21876967012543599</v>
      </c>
      <c r="E1448" s="17">
        <v>0.25426411700662199</v>
      </c>
      <c r="F1448" s="17"/>
      <c r="G1448" s="17">
        <v>0.30357530300345897</v>
      </c>
      <c r="H1448" s="17">
        <v>0.19415145802122499</v>
      </c>
      <c r="I1448" s="17">
        <v>0.20216841400628199</v>
      </c>
      <c r="J1448" s="17">
        <v>0.26381297366885897</v>
      </c>
      <c r="K1448" s="17">
        <v>0.234270127061697</v>
      </c>
      <c r="L1448" s="17">
        <v>0.30285328780319398</v>
      </c>
      <c r="M1448" s="17"/>
      <c r="N1448" s="17">
        <v>0.237041990241875</v>
      </c>
      <c r="O1448" s="17">
        <v>0.23971908119701299</v>
      </c>
      <c r="P1448" s="17">
        <v>0.227121860620486</v>
      </c>
      <c r="Q1448" s="17">
        <v>0.24023410785399599</v>
      </c>
      <c r="R1448" s="17">
        <v>0.21958571649629499</v>
      </c>
      <c r="S1448" s="17"/>
      <c r="T1448" s="17">
        <v>0.21537831406008001</v>
      </c>
      <c r="U1448" s="17">
        <v>0.199771347837223</v>
      </c>
      <c r="V1448" s="17">
        <v>0.27241526029875601</v>
      </c>
      <c r="W1448" s="17">
        <v>0.21760939721007999</v>
      </c>
      <c r="X1448" s="17"/>
      <c r="Y1448" s="17">
        <v>0.23215088139114201</v>
      </c>
      <c r="Z1448" s="17">
        <v>0.24617515415037899</v>
      </c>
      <c r="AA1448" s="17" t="s">
        <v>63</v>
      </c>
      <c r="AB1448" s="17" t="s">
        <v>63</v>
      </c>
      <c r="AC1448" s="17" t="s">
        <v>63</v>
      </c>
      <c r="AD1448" s="17" t="s">
        <v>63</v>
      </c>
      <c r="AE1448" s="17"/>
      <c r="AF1448" s="17" t="s">
        <v>63</v>
      </c>
      <c r="AG1448" s="17"/>
      <c r="AH1448" s="17">
        <v>0.235194818884333</v>
      </c>
      <c r="AI1448" s="17"/>
      <c r="AJ1448" s="17">
        <v>0.22404353478484701</v>
      </c>
      <c r="AK1448" s="17">
        <v>0.23772304433392399</v>
      </c>
      <c r="AL1448" s="17">
        <v>0.24701631545969599</v>
      </c>
      <c r="AM1448" s="17">
        <v>0.293804157314209</v>
      </c>
      <c r="AN1448" s="17">
        <v>0.24504871852808999</v>
      </c>
      <c r="AO1448" s="17">
        <v>0.19483238797306601</v>
      </c>
      <c r="AP1448" s="17">
        <v>0.27670794267582099</v>
      </c>
      <c r="AQ1448" s="17">
        <v>0</v>
      </c>
    </row>
    <row r="1449" spans="2:43" x14ac:dyDescent="0.35">
      <c r="B1449" t="s">
        <v>561</v>
      </c>
      <c r="C1449" s="17">
        <v>0.18834005059480299</v>
      </c>
      <c r="D1449" s="17">
        <v>0.213008753853168</v>
      </c>
      <c r="E1449" s="17">
        <v>0.15690500652564099</v>
      </c>
      <c r="F1449" s="17"/>
      <c r="G1449" s="17">
        <v>0.28280690301760297</v>
      </c>
      <c r="H1449" s="17">
        <v>0.174543436897835</v>
      </c>
      <c r="I1449" s="17">
        <v>0.21154893009161099</v>
      </c>
      <c r="J1449" s="17">
        <v>0.16760445173569799</v>
      </c>
      <c r="K1449" s="17">
        <v>0.14521145703680799</v>
      </c>
      <c r="L1449" s="17">
        <v>0.206411339982774</v>
      </c>
      <c r="M1449" s="17"/>
      <c r="N1449" s="17">
        <v>0.113792370360391</v>
      </c>
      <c r="O1449" s="17">
        <v>0.17251593389914099</v>
      </c>
      <c r="P1449" s="17">
        <v>0.18789336280525501</v>
      </c>
      <c r="Q1449" s="17">
        <v>0.19913358832762901</v>
      </c>
      <c r="R1449" s="17">
        <v>0.206177651177083</v>
      </c>
      <c r="S1449" s="17"/>
      <c r="T1449" s="17">
        <v>0.12212642766128801</v>
      </c>
      <c r="U1449" s="17">
        <v>0.19504455378506899</v>
      </c>
      <c r="V1449" s="17">
        <v>0.21883172127499601</v>
      </c>
      <c r="W1449" s="17">
        <v>0.182365993886205</v>
      </c>
      <c r="X1449" s="17"/>
      <c r="Y1449" s="17">
        <v>0.19721971202918301</v>
      </c>
      <c r="Z1449" s="17">
        <v>0.14951383301303101</v>
      </c>
      <c r="AA1449" s="17" t="s">
        <v>63</v>
      </c>
      <c r="AB1449" s="17" t="s">
        <v>63</v>
      </c>
      <c r="AC1449" s="17" t="s">
        <v>63</v>
      </c>
      <c r="AD1449" s="17" t="s">
        <v>63</v>
      </c>
      <c r="AE1449" s="17"/>
      <c r="AF1449" s="17" t="s">
        <v>63</v>
      </c>
      <c r="AG1449" s="17"/>
      <c r="AH1449" s="17">
        <v>0.18505680979661199</v>
      </c>
      <c r="AI1449" s="17"/>
      <c r="AJ1449" s="17">
        <v>0.158882419239571</v>
      </c>
      <c r="AK1449" s="17">
        <v>0.197972386636103</v>
      </c>
      <c r="AL1449" s="17">
        <v>0.157886505115756</v>
      </c>
      <c r="AM1449" s="17">
        <v>0.20742663698152</v>
      </c>
      <c r="AN1449" s="17">
        <v>0.26740806960302199</v>
      </c>
      <c r="AO1449" s="17">
        <v>0.13291610988899499</v>
      </c>
      <c r="AP1449" s="17">
        <v>0.34081575839151401</v>
      </c>
      <c r="AQ1449" s="17">
        <v>0.100404178676692</v>
      </c>
    </row>
    <row r="1450" spans="2:43" x14ac:dyDescent="0.35">
      <c r="B1450" t="s">
        <v>562</v>
      </c>
      <c r="C1450" s="17">
        <v>0.18224329212579801</v>
      </c>
      <c r="D1450" s="17">
        <v>0.181293282607706</v>
      </c>
      <c r="E1450" s="17">
        <v>0.18090433788173399</v>
      </c>
      <c r="F1450" s="17"/>
      <c r="G1450" s="17">
        <v>0.190790566286793</v>
      </c>
      <c r="H1450" s="17">
        <v>0.22833977229968699</v>
      </c>
      <c r="I1450" s="17">
        <v>0.207531284154818</v>
      </c>
      <c r="J1450" s="17">
        <v>7.9935457440234406E-2</v>
      </c>
      <c r="K1450" s="17">
        <v>0.19805367265853899</v>
      </c>
      <c r="L1450" s="17">
        <v>0.217970055367087</v>
      </c>
      <c r="M1450" s="17"/>
      <c r="N1450" s="17">
        <v>0.122603779943291</v>
      </c>
      <c r="O1450" s="17">
        <v>0.20736985952192999</v>
      </c>
      <c r="P1450" s="17">
        <v>0.15960416116406601</v>
      </c>
      <c r="Q1450" s="17">
        <v>0.170309171987023</v>
      </c>
      <c r="R1450" s="17">
        <v>0.176107553545369</v>
      </c>
      <c r="S1450" s="17"/>
      <c r="T1450" s="17">
        <v>0.185824161853516</v>
      </c>
      <c r="U1450" s="17">
        <v>0.19585711843571799</v>
      </c>
      <c r="V1450" s="17">
        <v>0.19324796630912999</v>
      </c>
      <c r="W1450" s="17">
        <v>0.163000232266514</v>
      </c>
      <c r="X1450" s="17"/>
      <c r="Y1450" s="17">
        <v>0.185122758508111</v>
      </c>
      <c r="Z1450" s="17">
        <v>0.169652858458335</v>
      </c>
      <c r="AA1450" s="17" t="s">
        <v>63</v>
      </c>
      <c r="AB1450" s="17" t="s">
        <v>63</v>
      </c>
      <c r="AC1450" s="17" t="s">
        <v>63</v>
      </c>
      <c r="AD1450" s="17" t="s">
        <v>63</v>
      </c>
      <c r="AE1450" s="17"/>
      <c r="AF1450" s="17" t="s">
        <v>63</v>
      </c>
      <c r="AG1450" s="17"/>
      <c r="AH1450" s="17">
        <v>0.17955287412126</v>
      </c>
      <c r="AI1450" s="17"/>
      <c r="AJ1450" s="17">
        <v>0.20391019258409401</v>
      </c>
      <c r="AK1450" s="17">
        <v>0.223486246424212</v>
      </c>
      <c r="AL1450" s="17">
        <v>0.180361869578749</v>
      </c>
      <c r="AM1450" s="17">
        <v>0.12747517001856201</v>
      </c>
      <c r="AN1450" s="17">
        <v>0.17192110423420101</v>
      </c>
      <c r="AO1450" s="17">
        <v>0.14764367014122701</v>
      </c>
      <c r="AP1450" s="17">
        <v>0.19470807282993899</v>
      </c>
      <c r="AQ1450" s="17">
        <v>0.173196058230978</v>
      </c>
    </row>
    <row r="1451" spans="2:43" x14ac:dyDescent="0.35">
      <c r="B1451" t="s">
        <v>563</v>
      </c>
      <c r="C1451" s="17">
        <v>0.13259846718856599</v>
      </c>
      <c r="D1451" s="17">
        <v>0.14591320125558499</v>
      </c>
      <c r="E1451" s="17">
        <v>0.11734539003170801</v>
      </c>
      <c r="F1451" s="17"/>
      <c r="G1451" s="17">
        <v>0.11614326941238901</v>
      </c>
      <c r="H1451" s="17">
        <v>0.22193018105259199</v>
      </c>
      <c r="I1451" s="17">
        <v>8.7399117415850797E-2</v>
      </c>
      <c r="J1451" s="17">
        <v>0.12707815051444199</v>
      </c>
      <c r="K1451" s="17">
        <v>8.3252997336848406E-2</v>
      </c>
      <c r="L1451" s="17">
        <v>0.12609461459049401</v>
      </c>
      <c r="M1451" s="17"/>
      <c r="N1451" s="17">
        <v>0</v>
      </c>
      <c r="O1451" s="17">
        <v>6.1647648941440002E-2</v>
      </c>
      <c r="P1451" s="17">
        <v>8.6434383865809497E-2</v>
      </c>
      <c r="Q1451" s="17">
        <v>0.171768486993956</v>
      </c>
      <c r="R1451" s="17">
        <v>0.248017223499606</v>
      </c>
      <c r="S1451" s="17"/>
      <c r="T1451" s="17">
        <v>7.0491871239117196E-2</v>
      </c>
      <c r="U1451" s="17">
        <v>9.4457083532108896E-2</v>
      </c>
      <c r="V1451" s="17">
        <v>0.211284668299203</v>
      </c>
      <c r="W1451" s="17">
        <v>0.102279436709731</v>
      </c>
      <c r="X1451" s="17"/>
      <c r="Y1451" s="17">
        <v>0.13664239317538401</v>
      </c>
      <c r="Z1451" s="17">
        <v>0.114916447281723</v>
      </c>
      <c r="AA1451" s="17" t="s">
        <v>63</v>
      </c>
      <c r="AB1451" s="17" t="s">
        <v>63</v>
      </c>
      <c r="AC1451" s="17" t="s">
        <v>63</v>
      </c>
      <c r="AD1451" s="17" t="s">
        <v>63</v>
      </c>
      <c r="AE1451" s="17"/>
      <c r="AF1451" s="17" t="s">
        <v>63</v>
      </c>
      <c r="AG1451" s="17"/>
      <c r="AH1451" s="17">
        <v>0.12853420829529</v>
      </c>
      <c r="AI1451" s="17"/>
      <c r="AJ1451" s="17">
        <v>0.14595486152163301</v>
      </c>
      <c r="AK1451" s="17">
        <v>0.101565867857923</v>
      </c>
      <c r="AL1451" s="17">
        <v>0.146776552688999</v>
      </c>
      <c r="AM1451" s="17">
        <v>7.9259598276104598E-2</v>
      </c>
      <c r="AN1451" s="17">
        <v>0.203167510314503</v>
      </c>
      <c r="AO1451" s="17">
        <v>0.187122591348061</v>
      </c>
      <c r="AP1451" s="17">
        <v>0.175930029932926</v>
      </c>
      <c r="AQ1451" s="17">
        <v>0.108310879291212</v>
      </c>
    </row>
    <row r="1452" spans="2:43" x14ac:dyDescent="0.35">
      <c r="B1452" t="s">
        <v>566</v>
      </c>
      <c r="C1452" s="17">
        <v>0.114829654874587</v>
      </c>
      <c r="D1452" s="17">
        <v>0.136337210761653</v>
      </c>
      <c r="E1452" s="17">
        <v>8.6889742901537795E-2</v>
      </c>
      <c r="F1452" s="17"/>
      <c r="G1452" s="17">
        <v>0.14730137434429599</v>
      </c>
      <c r="H1452" s="17">
        <v>0.15022322053713399</v>
      </c>
      <c r="I1452" s="17">
        <v>6.9653179886768099E-2</v>
      </c>
      <c r="J1452" s="17">
        <v>0.102739541098551</v>
      </c>
      <c r="K1452" s="17">
        <v>0.108810586365022</v>
      </c>
      <c r="L1452" s="17">
        <v>0.147899003045845</v>
      </c>
      <c r="M1452" s="17"/>
      <c r="N1452" s="17">
        <v>0</v>
      </c>
      <c r="O1452" s="17">
        <v>0.11167361485956299</v>
      </c>
      <c r="P1452" s="17">
        <v>8.0205352067177604E-2</v>
      </c>
      <c r="Q1452" s="17">
        <v>0.11156648171052</v>
      </c>
      <c r="R1452" s="17">
        <v>0.163507664492409</v>
      </c>
      <c r="S1452" s="17"/>
      <c r="T1452" s="17">
        <v>0.13565876982321501</v>
      </c>
      <c r="U1452" s="17">
        <v>8.3057456301184995E-2</v>
      </c>
      <c r="V1452" s="17">
        <v>0.164684232878752</v>
      </c>
      <c r="W1452" s="17">
        <v>8.9559637587184507E-2</v>
      </c>
      <c r="X1452" s="17"/>
      <c r="Y1452" s="17">
        <v>0.109697985352702</v>
      </c>
      <c r="Z1452" s="17">
        <v>0.13726782088878101</v>
      </c>
      <c r="AA1452" s="17" t="s">
        <v>63</v>
      </c>
      <c r="AB1452" s="17" t="s">
        <v>63</v>
      </c>
      <c r="AC1452" s="17" t="s">
        <v>63</v>
      </c>
      <c r="AD1452" s="17" t="s">
        <v>63</v>
      </c>
      <c r="AE1452" s="17"/>
      <c r="AF1452" s="17" t="s">
        <v>63</v>
      </c>
      <c r="AG1452" s="17"/>
      <c r="AH1452" s="17">
        <v>0.115127388977603</v>
      </c>
      <c r="AI1452" s="17"/>
      <c r="AJ1452" s="17">
        <v>0.123577987221148</v>
      </c>
      <c r="AK1452" s="17">
        <v>0.13129747515687001</v>
      </c>
      <c r="AL1452" s="17">
        <v>0.101501221827126</v>
      </c>
      <c r="AM1452" s="17">
        <v>0.16155664668923</v>
      </c>
      <c r="AN1452" s="17">
        <v>3.3990226206443902E-2</v>
      </c>
      <c r="AO1452" s="17">
        <v>7.6783915548006704E-2</v>
      </c>
      <c r="AP1452" s="17">
        <v>0.120631391231504</v>
      </c>
      <c r="AQ1452" s="17">
        <v>0</v>
      </c>
    </row>
    <row r="1453" spans="2:43" x14ac:dyDescent="0.35">
      <c r="B1453" t="s">
        <v>565</v>
      </c>
      <c r="C1453" s="17">
        <v>8.0845746672651195E-2</v>
      </c>
      <c r="D1453" s="17">
        <v>7.5874084258685706E-2</v>
      </c>
      <c r="E1453" s="17">
        <v>8.6932633497532594E-2</v>
      </c>
      <c r="F1453" s="17"/>
      <c r="G1453" s="17">
        <v>0.190900703649971</v>
      </c>
      <c r="H1453" s="17">
        <v>5.6962957549051702E-2</v>
      </c>
      <c r="I1453" s="17">
        <v>5.5119009937212901E-2</v>
      </c>
      <c r="J1453" s="17">
        <v>5.4028861815590301E-2</v>
      </c>
      <c r="K1453" s="17">
        <v>0.12706193892147</v>
      </c>
      <c r="L1453" s="17">
        <v>6.4887210399814599E-2</v>
      </c>
      <c r="M1453" s="17"/>
      <c r="N1453" s="17">
        <v>0</v>
      </c>
      <c r="O1453" s="17">
        <v>6.9305330002349896E-2</v>
      </c>
      <c r="P1453" s="17">
        <v>6.4303206000638699E-2</v>
      </c>
      <c r="Q1453" s="17">
        <v>7.04508147871723E-2</v>
      </c>
      <c r="R1453" s="17">
        <v>0.14402394487412301</v>
      </c>
      <c r="S1453" s="17"/>
      <c r="T1453" s="17">
        <v>5.92797807743035E-2</v>
      </c>
      <c r="U1453" s="17">
        <v>5.9376292088868403E-2</v>
      </c>
      <c r="V1453" s="17">
        <v>0.102920197845178</v>
      </c>
      <c r="W1453" s="17">
        <v>9.3199664604552507E-2</v>
      </c>
      <c r="X1453" s="17"/>
      <c r="Y1453" s="17">
        <v>8.0875772530827103E-2</v>
      </c>
      <c r="Z1453" s="17">
        <v>8.0714458952817106E-2</v>
      </c>
      <c r="AA1453" s="17" t="s">
        <v>63</v>
      </c>
      <c r="AB1453" s="17" t="s">
        <v>63</v>
      </c>
      <c r="AC1453" s="17" t="s">
        <v>63</v>
      </c>
      <c r="AD1453" s="17" t="s">
        <v>63</v>
      </c>
      <c r="AE1453" s="17"/>
      <c r="AF1453" s="17" t="s">
        <v>63</v>
      </c>
      <c r="AG1453" s="17"/>
      <c r="AH1453" s="17">
        <v>8.2197176088153495E-2</v>
      </c>
      <c r="AI1453" s="17"/>
      <c r="AJ1453" s="17">
        <v>0.14905336487625101</v>
      </c>
      <c r="AK1453" s="17">
        <v>5.7840721559809703E-2</v>
      </c>
      <c r="AL1453" s="17">
        <v>6.2974235350495497E-2</v>
      </c>
      <c r="AM1453" s="17">
        <v>8.4510599994853094E-2</v>
      </c>
      <c r="AN1453" s="17">
        <v>7.2638723643180206E-2</v>
      </c>
      <c r="AO1453" s="17">
        <v>4.6466908341965298E-2</v>
      </c>
      <c r="AP1453" s="17">
        <v>5.0681851510322999E-2</v>
      </c>
      <c r="AQ1453" s="17">
        <v>0</v>
      </c>
    </row>
    <row r="1454" spans="2:43" x14ac:dyDescent="0.35">
      <c r="B1454" t="s">
        <v>82</v>
      </c>
      <c r="C1454" s="17">
        <v>0.12737059065506501</v>
      </c>
      <c r="D1454" s="17">
        <v>0.112845748826898</v>
      </c>
      <c r="E1454" s="17">
        <v>0.14482680254653099</v>
      </c>
      <c r="F1454" s="17"/>
      <c r="G1454" s="17">
        <v>5.8428510600794799E-2</v>
      </c>
      <c r="H1454" s="17">
        <v>0.12087780441681201</v>
      </c>
      <c r="I1454" s="17">
        <v>0.118098061226672</v>
      </c>
      <c r="J1454" s="17">
        <v>0.14234700601022399</v>
      </c>
      <c r="K1454" s="17">
        <v>0.16268247644932901</v>
      </c>
      <c r="L1454" s="17">
        <v>0.14153354959953299</v>
      </c>
      <c r="M1454" s="17"/>
      <c r="N1454" s="17">
        <v>0</v>
      </c>
      <c r="O1454" s="17">
        <v>0.14201438432897801</v>
      </c>
      <c r="P1454" s="17">
        <v>0.13425559707697601</v>
      </c>
      <c r="Q1454" s="17">
        <v>0.10062877445921201</v>
      </c>
      <c r="R1454" s="17">
        <v>0.154491409335342</v>
      </c>
      <c r="S1454" s="17"/>
      <c r="T1454" s="17">
        <v>0.19327481653450199</v>
      </c>
      <c r="U1454" s="17">
        <v>0.107948979637509</v>
      </c>
      <c r="V1454" s="17">
        <v>0.114739350698394</v>
      </c>
      <c r="W1454" s="17">
        <v>0.12650322507974199</v>
      </c>
      <c r="X1454" s="17"/>
      <c r="Y1454" s="17">
        <v>0.11656894945971601</v>
      </c>
      <c r="Z1454" s="17">
        <v>0.17460064265537001</v>
      </c>
      <c r="AA1454" s="17" t="s">
        <v>63</v>
      </c>
      <c r="AB1454" s="17" t="s">
        <v>63</v>
      </c>
      <c r="AC1454" s="17" t="s">
        <v>63</v>
      </c>
      <c r="AD1454" s="17" t="s">
        <v>63</v>
      </c>
      <c r="AE1454" s="17"/>
      <c r="AF1454" s="17" t="s">
        <v>63</v>
      </c>
      <c r="AG1454" s="17"/>
      <c r="AH1454" s="17">
        <v>0.129735590240873</v>
      </c>
      <c r="AI1454" s="17"/>
      <c r="AJ1454" s="17">
        <v>0.14457900801833901</v>
      </c>
      <c r="AK1454" s="17">
        <v>9.4860618685688805E-2</v>
      </c>
      <c r="AL1454" s="17">
        <v>0.12035831111265199</v>
      </c>
      <c r="AM1454" s="17">
        <v>9.3178194664452402E-2</v>
      </c>
      <c r="AN1454" s="17">
        <v>0.26713814374767197</v>
      </c>
      <c r="AO1454" s="17">
        <v>4.0829905626233197E-2</v>
      </c>
      <c r="AP1454" s="17">
        <v>0.19636558448303201</v>
      </c>
      <c r="AQ1454" s="17">
        <v>0.25668310850098802</v>
      </c>
    </row>
    <row r="1455" spans="2:43" x14ac:dyDescent="0.35">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row>
    <row r="1456" spans="2:43" x14ac:dyDescent="0.35">
      <c r="B1456" s="6" t="s">
        <v>572</v>
      </c>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row>
    <row r="1457" spans="2:43" x14ac:dyDescent="0.35">
      <c r="B1457" s="24" t="s">
        <v>223</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row>
    <row r="1458" spans="2:43" x14ac:dyDescent="0.35">
      <c r="B1458" t="s">
        <v>564</v>
      </c>
      <c r="C1458" s="17">
        <v>0.51414036290748999</v>
      </c>
      <c r="D1458" s="17">
        <v>0.51795159891348597</v>
      </c>
      <c r="E1458" s="17">
        <v>0.51120424780383</v>
      </c>
      <c r="F1458" s="17"/>
      <c r="G1458" s="17">
        <v>0.31414304937265503</v>
      </c>
      <c r="H1458" s="17">
        <v>0.49671422006612498</v>
      </c>
      <c r="I1458" s="17">
        <v>0.51776025749280497</v>
      </c>
      <c r="J1458" s="17">
        <v>0.56683589770052201</v>
      </c>
      <c r="K1458" s="17">
        <v>0.59950674954971095</v>
      </c>
      <c r="L1458" s="17">
        <v>0.45437485947127998</v>
      </c>
      <c r="M1458" s="17"/>
      <c r="N1458" s="17">
        <v>0.62221254113940005</v>
      </c>
      <c r="O1458" s="17">
        <v>0.52385095320612596</v>
      </c>
      <c r="P1458" s="17">
        <v>0.61033981229952405</v>
      </c>
      <c r="Q1458" s="17">
        <v>0.51937149343559197</v>
      </c>
      <c r="R1458" s="17">
        <v>0.40155626470967698</v>
      </c>
      <c r="S1458" s="17"/>
      <c r="T1458" s="17">
        <v>0.38173800407524799</v>
      </c>
      <c r="U1458" s="17">
        <v>0.55418606410669702</v>
      </c>
      <c r="V1458" s="17">
        <v>0.50418390746164998</v>
      </c>
      <c r="W1458" s="17">
        <v>0.51742134765595305</v>
      </c>
      <c r="X1458" s="17"/>
      <c r="Y1458" s="17">
        <v>0.51862336873701098</v>
      </c>
      <c r="Z1458" s="17">
        <v>0.49453847143408203</v>
      </c>
      <c r="AA1458" s="17" t="s">
        <v>63</v>
      </c>
      <c r="AB1458" s="17" t="s">
        <v>63</v>
      </c>
      <c r="AC1458" s="17" t="s">
        <v>63</v>
      </c>
      <c r="AD1458" s="17" t="s">
        <v>63</v>
      </c>
      <c r="AE1458" s="17"/>
      <c r="AF1458" s="17" t="s">
        <v>63</v>
      </c>
      <c r="AG1458" s="17"/>
      <c r="AH1458" s="17">
        <v>0.51798554803425101</v>
      </c>
      <c r="AI1458" s="17"/>
      <c r="AJ1458" s="17">
        <v>0.47440317425415301</v>
      </c>
      <c r="AK1458" s="17">
        <v>0.51816132070542797</v>
      </c>
      <c r="AL1458" s="17">
        <v>0.49165872674497502</v>
      </c>
      <c r="AM1458" s="17">
        <v>0.57644680065065401</v>
      </c>
      <c r="AN1458" s="17">
        <v>0.47068066605111097</v>
      </c>
      <c r="AO1458" s="17">
        <v>0.61049716009205302</v>
      </c>
      <c r="AP1458" s="17">
        <v>0.46923475389024799</v>
      </c>
      <c r="AQ1458" s="17">
        <v>0.46435740091097</v>
      </c>
    </row>
    <row r="1459" spans="2:43" x14ac:dyDescent="0.35">
      <c r="B1459" t="s">
        <v>560</v>
      </c>
      <c r="C1459" s="17">
        <v>0.155711897973141</v>
      </c>
      <c r="D1459" s="17">
        <v>0.151333577413585</v>
      </c>
      <c r="E1459" s="17">
        <v>0.16132613936607501</v>
      </c>
      <c r="F1459" s="17"/>
      <c r="G1459" s="17">
        <v>0.23609784961691699</v>
      </c>
      <c r="H1459" s="17">
        <v>0.154552162850108</v>
      </c>
      <c r="I1459" s="17">
        <v>0.157268258427712</v>
      </c>
      <c r="J1459" s="17">
        <v>0.126450444672351</v>
      </c>
      <c r="K1459" s="17">
        <v>0.13170170431370701</v>
      </c>
      <c r="L1459" s="17">
        <v>0.20121581500005001</v>
      </c>
      <c r="M1459" s="17"/>
      <c r="N1459" s="17">
        <v>0.123249619881484</v>
      </c>
      <c r="O1459" s="17">
        <v>0.17178300510481301</v>
      </c>
      <c r="P1459" s="17">
        <v>0.13404394526614699</v>
      </c>
      <c r="Q1459" s="17">
        <v>0.14950464292735</v>
      </c>
      <c r="R1459" s="17">
        <v>0.15405311379606901</v>
      </c>
      <c r="S1459" s="17"/>
      <c r="T1459" s="17">
        <v>0.12564699202091401</v>
      </c>
      <c r="U1459" s="17">
        <v>0.150134357601897</v>
      </c>
      <c r="V1459" s="17">
        <v>0.145090885437484</v>
      </c>
      <c r="W1459" s="17">
        <v>0.18111460350854</v>
      </c>
      <c r="X1459" s="17"/>
      <c r="Y1459" s="17">
        <v>0.15542255018151399</v>
      </c>
      <c r="Z1459" s="17">
        <v>0.15697706786701199</v>
      </c>
      <c r="AA1459" s="17" t="s">
        <v>63</v>
      </c>
      <c r="AB1459" s="17" t="s">
        <v>63</v>
      </c>
      <c r="AC1459" s="17" t="s">
        <v>63</v>
      </c>
      <c r="AD1459" s="17" t="s">
        <v>63</v>
      </c>
      <c r="AE1459" s="17"/>
      <c r="AF1459" s="17" t="s">
        <v>63</v>
      </c>
      <c r="AG1459" s="17"/>
      <c r="AH1459" s="17">
        <v>0.15386380078401601</v>
      </c>
      <c r="AI1459" s="17"/>
      <c r="AJ1459" s="17">
        <v>0.18677060312797999</v>
      </c>
      <c r="AK1459" s="17">
        <v>0.10914895931214499</v>
      </c>
      <c r="AL1459" s="17">
        <v>0.21570528721566501</v>
      </c>
      <c r="AM1459" s="17">
        <v>0.18069169751488601</v>
      </c>
      <c r="AN1459" s="17">
        <v>8.3384034326628304E-2</v>
      </c>
      <c r="AO1459" s="17">
        <v>0.131619756839331</v>
      </c>
      <c r="AP1459" s="17">
        <v>0.155282907760978</v>
      </c>
      <c r="AQ1459" s="17">
        <v>0</v>
      </c>
    </row>
    <row r="1460" spans="2:43" x14ac:dyDescent="0.35">
      <c r="B1460" t="s">
        <v>563</v>
      </c>
      <c r="C1460" s="17">
        <v>0.115098207699375</v>
      </c>
      <c r="D1460" s="17">
        <v>0.131677507234499</v>
      </c>
      <c r="E1460" s="17">
        <v>9.5955132400387597E-2</v>
      </c>
      <c r="F1460" s="17"/>
      <c r="G1460" s="17">
        <v>0.286637097769603</v>
      </c>
      <c r="H1460" s="17">
        <v>0.12097977182099801</v>
      </c>
      <c r="I1460" s="17">
        <v>0.111388165604646</v>
      </c>
      <c r="J1460" s="17">
        <v>6.7846053274621607E-2</v>
      </c>
      <c r="K1460" s="17">
        <v>9.6705939038707306E-2</v>
      </c>
      <c r="L1460" s="17">
        <v>5.9874873538426701E-2</v>
      </c>
      <c r="M1460" s="17"/>
      <c r="N1460" s="17">
        <v>0</v>
      </c>
      <c r="O1460" s="17">
        <v>5.70124148597606E-2</v>
      </c>
      <c r="P1460" s="17">
        <v>8.5236233744372294E-2</v>
      </c>
      <c r="Q1460" s="17">
        <v>0.17538223972290301</v>
      </c>
      <c r="R1460" s="17">
        <v>0.149054986520335</v>
      </c>
      <c r="S1460" s="17"/>
      <c r="T1460" s="17">
        <v>0.128097322000989</v>
      </c>
      <c r="U1460" s="17">
        <v>7.6010062721780694E-2</v>
      </c>
      <c r="V1460" s="17">
        <v>0.121097304240283</v>
      </c>
      <c r="W1460" s="17">
        <v>0.166986063096181</v>
      </c>
      <c r="X1460" s="17"/>
      <c r="Y1460" s="17">
        <v>0.120031322208106</v>
      </c>
      <c r="Z1460" s="17">
        <v>9.3528221198514894E-2</v>
      </c>
      <c r="AA1460" s="17" t="s">
        <v>63</v>
      </c>
      <c r="AB1460" s="17" t="s">
        <v>63</v>
      </c>
      <c r="AC1460" s="17" t="s">
        <v>63</v>
      </c>
      <c r="AD1460" s="17" t="s">
        <v>63</v>
      </c>
      <c r="AE1460" s="17"/>
      <c r="AF1460" s="17" t="s">
        <v>63</v>
      </c>
      <c r="AG1460" s="17"/>
      <c r="AH1460" s="17">
        <v>0.114894549951019</v>
      </c>
      <c r="AI1460" s="17"/>
      <c r="AJ1460" s="17">
        <v>0.16668792405117799</v>
      </c>
      <c r="AK1460" s="17">
        <v>0.11175186985027501</v>
      </c>
      <c r="AL1460" s="17">
        <v>7.6794452433074797E-2</v>
      </c>
      <c r="AM1460" s="17">
        <v>8.6766849774960395E-2</v>
      </c>
      <c r="AN1460" s="17">
        <v>5.6401076366184903E-2</v>
      </c>
      <c r="AO1460" s="17">
        <v>6.8861131654083294E-2</v>
      </c>
      <c r="AP1460" s="17">
        <v>0.19500212093373201</v>
      </c>
      <c r="AQ1460" s="17">
        <v>0.108310879291212</v>
      </c>
    </row>
    <row r="1461" spans="2:43" x14ac:dyDescent="0.35">
      <c r="B1461" t="s">
        <v>561</v>
      </c>
      <c r="C1461" s="17">
        <v>0.11145047899857601</v>
      </c>
      <c r="D1461" s="17">
        <v>0.124548041786109</v>
      </c>
      <c r="E1461" s="17">
        <v>9.3386235518818195E-2</v>
      </c>
      <c r="F1461" s="17"/>
      <c r="G1461" s="17">
        <v>0.21902337487579801</v>
      </c>
      <c r="H1461" s="17">
        <v>0.123631480502838</v>
      </c>
      <c r="I1461" s="17">
        <v>0.123123885469413</v>
      </c>
      <c r="J1461" s="17">
        <v>8.2134716390745405E-2</v>
      </c>
      <c r="K1461" s="17">
        <v>4.5720117190520701E-2</v>
      </c>
      <c r="L1461" s="17">
        <v>0.14189605083811199</v>
      </c>
      <c r="M1461" s="17"/>
      <c r="N1461" s="17">
        <v>0</v>
      </c>
      <c r="O1461" s="17">
        <v>8.0455110510952096E-2</v>
      </c>
      <c r="P1461" s="17">
        <v>0.13557625575895699</v>
      </c>
      <c r="Q1461" s="17">
        <v>0.106361737868018</v>
      </c>
      <c r="R1461" s="17">
        <v>0.17555341258992599</v>
      </c>
      <c r="S1461" s="17"/>
      <c r="T1461" s="17">
        <v>0.142306777248</v>
      </c>
      <c r="U1461" s="17">
        <v>9.5896239412935305E-2</v>
      </c>
      <c r="V1461" s="17">
        <v>0.115935892818625</v>
      </c>
      <c r="W1461" s="17">
        <v>0.119287915882061</v>
      </c>
      <c r="X1461" s="17"/>
      <c r="Y1461" s="17">
        <v>0.118707637038849</v>
      </c>
      <c r="Z1461" s="17">
        <v>7.9718638862642494E-2</v>
      </c>
      <c r="AA1461" s="17" t="s">
        <v>63</v>
      </c>
      <c r="AB1461" s="17" t="s">
        <v>63</v>
      </c>
      <c r="AC1461" s="17" t="s">
        <v>63</v>
      </c>
      <c r="AD1461" s="17" t="s">
        <v>63</v>
      </c>
      <c r="AE1461" s="17"/>
      <c r="AF1461" s="17" t="s">
        <v>63</v>
      </c>
      <c r="AG1461" s="17"/>
      <c r="AH1461" s="17">
        <v>0.109660507727211</v>
      </c>
      <c r="AI1461" s="17"/>
      <c r="AJ1461" s="17">
        <v>0.143413810529497</v>
      </c>
      <c r="AK1461" s="17">
        <v>0.108493296726622</v>
      </c>
      <c r="AL1461" s="17">
        <v>0.148190058346031</v>
      </c>
      <c r="AM1461" s="17">
        <v>4.6424348115236498E-2</v>
      </c>
      <c r="AN1461" s="17">
        <v>0.12908171718569</v>
      </c>
      <c r="AO1461" s="17">
        <v>3.6461502085250903E-2</v>
      </c>
      <c r="AP1461" s="17">
        <v>0.18949148047619599</v>
      </c>
      <c r="AQ1461" s="17">
        <v>8.1782532801915206E-2</v>
      </c>
    </row>
    <row r="1462" spans="2:43" x14ac:dyDescent="0.35">
      <c r="B1462" t="s">
        <v>562</v>
      </c>
      <c r="C1462" s="17">
        <v>9.7669258623865704E-2</v>
      </c>
      <c r="D1462" s="17">
        <v>9.3767816374867696E-2</v>
      </c>
      <c r="E1462" s="17">
        <v>9.95456967227622E-2</v>
      </c>
      <c r="F1462" s="17"/>
      <c r="G1462" s="17">
        <v>0.160308579963896</v>
      </c>
      <c r="H1462" s="17">
        <v>0.105407234297771</v>
      </c>
      <c r="I1462" s="17">
        <v>0.12707771681080701</v>
      </c>
      <c r="J1462" s="17">
        <v>7.4549951504841505E-2</v>
      </c>
      <c r="K1462" s="17">
        <v>5.8126979767622398E-2</v>
      </c>
      <c r="L1462" s="17">
        <v>5.6709332064150797E-2</v>
      </c>
      <c r="M1462" s="17"/>
      <c r="N1462" s="17">
        <v>0</v>
      </c>
      <c r="O1462" s="17">
        <v>0.121579761698047</v>
      </c>
      <c r="P1462" s="17">
        <v>5.2209896496765197E-2</v>
      </c>
      <c r="Q1462" s="17">
        <v>0.10460688070684</v>
      </c>
      <c r="R1462" s="17">
        <v>7.7817647095276193E-2</v>
      </c>
      <c r="S1462" s="17"/>
      <c r="T1462" s="17">
        <v>0.10152488084738399</v>
      </c>
      <c r="U1462" s="17">
        <v>9.8159429920844907E-2</v>
      </c>
      <c r="V1462" s="17">
        <v>9.14377336860311E-2</v>
      </c>
      <c r="W1462" s="17">
        <v>0.103575101451479</v>
      </c>
      <c r="X1462" s="17"/>
      <c r="Y1462" s="17">
        <v>0.106584345341556</v>
      </c>
      <c r="Z1462" s="17">
        <v>5.8688144397905199E-2</v>
      </c>
      <c r="AA1462" s="17" t="s">
        <v>63</v>
      </c>
      <c r="AB1462" s="17" t="s">
        <v>63</v>
      </c>
      <c r="AC1462" s="17" t="s">
        <v>63</v>
      </c>
      <c r="AD1462" s="17" t="s">
        <v>63</v>
      </c>
      <c r="AE1462" s="17"/>
      <c r="AF1462" s="17" t="s">
        <v>63</v>
      </c>
      <c r="AG1462" s="17"/>
      <c r="AH1462" s="17">
        <v>9.4853126578489294E-2</v>
      </c>
      <c r="AI1462" s="17"/>
      <c r="AJ1462" s="17">
        <v>9.8710641081981895E-2</v>
      </c>
      <c r="AK1462" s="17">
        <v>7.9682373785812194E-2</v>
      </c>
      <c r="AL1462" s="17">
        <v>9.5166974202169297E-2</v>
      </c>
      <c r="AM1462" s="17">
        <v>6.2867880776739299E-2</v>
      </c>
      <c r="AN1462" s="17">
        <v>0.14401023468198501</v>
      </c>
      <c r="AO1462" s="17">
        <v>0.10471654368073099</v>
      </c>
      <c r="AP1462" s="17">
        <v>0.14718607264824701</v>
      </c>
      <c r="AQ1462" s="17">
        <v>0.17064861129682901</v>
      </c>
    </row>
    <row r="1463" spans="2:43" x14ac:dyDescent="0.35">
      <c r="B1463" t="s">
        <v>565</v>
      </c>
      <c r="C1463" s="17">
        <v>7.7164350795643905E-2</v>
      </c>
      <c r="D1463" s="17">
        <v>8.6089893431089207E-2</v>
      </c>
      <c r="E1463" s="17">
        <v>6.6904234420771702E-2</v>
      </c>
      <c r="F1463" s="17"/>
      <c r="G1463" s="17">
        <v>0.152066131157368</v>
      </c>
      <c r="H1463" s="17">
        <v>9.6864687614882206E-2</v>
      </c>
      <c r="I1463" s="17">
        <v>4.7136478390812302E-2</v>
      </c>
      <c r="J1463" s="17">
        <v>3.9535600065418598E-2</v>
      </c>
      <c r="K1463" s="17">
        <v>9.8610090692146601E-2</v>
      </c>
      <c r="L1463" s="17">
        <v>6.6930852488145107E-2</v>
      </c>
      <c r="M1463" s="17"/>
      <c r="N1463" s="17">
        <v>0</v>
      </c>
      <c r="O1463" s="17">
        <v>6.3728755811087098E-2</v>
      </c>
      <c r="P1463" s="17">
        <v>4.87813745120304E-2</v>
      </c>
      <c r="Q1463" s="17">
        <v>9.5455320222578299E-2</v>
      </c>
      <c r="R1463" s="17">
        <v>9.7098972122713095E-2</v>
      </c>
      <c r="S1463" s="17"/>
      <c r="T1463" s="17">
        <v>3.8409490719029597E-2</v>
      </c>
      <c r="U1463" s="17">
        <v>6.2747527620753502E-2</v>
      </c>
      <c r="V1463" s="17">
        <v>0.113822911817475</v>
      </c>
      <c r="W1463" s="17">
        <v>7.4683165544610505E-2</v>
      </c>
      <c r="X1463" s="17"/>
      <c r="Y1463" s="17">
        <v>8.5935003803716797E-2</v>
      </c>
      <c r="Z1463" s="17">
        <v>3.8814771305236299E-2</v>
      </c>
      <c r="AA1463" s="17" t="s">
        <v>63</v>
      </c>
      <c r="AB1463" s="17" t="s">
        <v>63</v>
      </c>
      <c r="AC1463" s="17" t="s">
        <v>63</v>
      </c>
      <c r="AD1463" s="17" t="s">
        <v>63</v>
      </c>
      <c r="AE1463" s="17"/>
      <c r="AF1463" s="17" t="s">
        <v>63</v>
      </c>
      <c r="AG1463" s="17"/>
      <c r="AH1463" s="17">
        <v>7.6751118171889204E-2</v>
      </c>
      <c r="AI1463" s="17"/>
      <c r="AJ1463" s="17">
        <v>7.8721637143928505E-2</v>
      </c>
      <c r="AK1463" s="17">
        <v>0.11044765167084999</v>
      </c>
      <c r="AL1463" s="17">
        <v>6.6756411275779498E-2</v>
      </c>
      <c r="AM1463" s="17">
        <v>7.96853338087775E-2</v>
      </c>
      <c r="AN1463" s="17">
        <v>5.6401076366184903E-2</v>
      </c>
      <c r="AO1463" s="17">
        <v>5.7535002545599102E-2</v>
      </c>
      <c r="AP1463" s="17">
        <v>8.4123266152628107E-2</v>
      </c>
      <c r="AQ1463" s="17">
        <v>0</v>
      </c>
    </row>
    <row r="1464" spans="2:43" x14ac:dyDescent="0.35">
      <c r="B1464" t="s">
        <v>566</v>
      </c>
      <c r="C1464" s="17">
        <v>7.5665606047791906E-2</v>
      </c>
      <c r="D1464" s="17">
        <v>8.6806499596598793E-2</v>
      </c>
      <c r="E1464" s="17">
        <v>5.97939369126924E-2</v>
      </c>
      <c r="F1464" s="17"/>
      <c r="G1464" s="17">
        <v>0.223319597139053</v>
      </c>
      <c r="H1464" s="17">
        <v>3.6911580421225797E-2</v>
      </c>
      <c r="I1464" s="17">
        <v>0.123263892504944</v>
      </c>
      <c r="J1464" s="17">
        <v>1.93903475539089E-2</v>
      </c>
      <c r="K1464" s="17">
        <v>5.6142935181460199E-2</v>
      </c>
      <c r="L1464" s="17">
        <v>8.3237850684301201E-2</v>
      </c>
      <c r="M1464" s="17"/>
      <c r="N1464" s="17">
        <v>0.122603779943291</v>
      </c>
      <c r="O1464" s="17">
        <v>5.4671109680042899E-2</v>
      </c>
      <c r="P1464" s="17">
        <v>8.46342312009008E-2</v>
      </c>
      <c r="Q1464" s="17">
        <v>8.7640291243934104E-2</v>
      </c>
      <c r="R1464" s="17">
        <v>8.4742943504785798E-2</v>
      </c>
      <c r="S1464" s="17"/>
      <c r="T1464" s="17">
        <v>0.13260773256533301</v>
      </c>
      <c r="U1464" s="17">
        <v>4.9596715261036498E-2</v>
      </c>
      <c r="V1464" s="17">
        <v>0.101356942024887</v>
      </c>
      <c r="W1464" s="17">
        <v>4.7012743619563299E-2</v>
      </c>
      <c r="X1464" s="17"/>
      <c r="Y1464" s="17">
        <v>7.2272023003649294E-2</v>
      </c>
      <c r="Z1464" s="17">
        <v>9.0504008911165806E-2</v>
      </c>
      <c r="AA1464" s="17" t="s">
        <v>63</v>
      </c>
      <c r="AB1464" s="17" t="s">
        <v>63</v>
      </c>
      <c r="AC1464" s="17" t="s">
        <v>63</v>
      </c>
      <c r="AD1464" s="17" t="s">
        <v>63</v>
      </c>
      <c r="AE1464" s="17"/>
      <c r="AF1464" s="17" t="s">
        <v>63</v>
      </c>
      <c r="AG1464" s="17"/>
      <c r="AH1464" s="17">
        <v>7.8110547591187296E-2</v>
      </c>
      <c r="AI1464" s="17"/>
      <c r="AJ1464" s="17">
        <v>0.12310864918021799</v>
      </c>
      <c r="AK1464" s="17">
        <v>4.1646232393304901E-2</v>
      </c>
      <c r="AL1464" s="17">
        <v>5.5088417903667697E-2</v>
      </c>
      <c r="AM1464" s="17">
        <v>8.8439246927485907E-2</v>
      </c>
      <c r="AN1464" s="17">
        <v>3.9849111167207497E-2</v>
      </c>
      <c r="AO1464" s="17">
        <v>3.6359435175179998E-2</v>
      </c>
      <c r="AP1464" s="17">
        <v>8.7980827511420598E-2</v>
      </c>
      <c r="AQ1464" s="17">
        <v>8.1782532801915206E-2</v>
      </c>
    </row>
    <row r="1465" spans="2:43" x14ac:dyDescent="0.35">
      <c r="B1465" t="s">
        <v>82</v>
      </c>
      <c r="C1465" s="17">
        <v>0.121415204564761</v>
      </c>
      <c r="D1465" s="17">
        <v>0.102303126430961</v>
      </c>
      <c r="E1465" s="17">
        <v>0.144245757642398</v>
      </c>
      <c r="F1465" s="17"/>
      <c r="G1465" s="17">
        <v>3.76630139932932E-2</v>
      </c>
      <c r="H1465" s="17">
        <v>0.105593192874759</v>
      </c>
      <c r="I1465" s="17">
        <v>0.111347190439491</v>
      </c>
      <c r="J1465" s="17">
        <v>0.134589225236144</v>
      </c>
      <c r="K1465" s="17">
        <v>0.14640949396501399</v>
      </c>
      <c r="L1465" s="17">
        <v>0.232763231571636</v>
      </c>
      <c r="M1465" s="17"/>
      <c r="N1465" s="17">
        <v>0.131934059035824</v>
      </c>
      <c r="O1465" s="17">
        <v>0.140684621104844</v>
      </c>
      <c r="P1465" s="17">
        <v>9.5074163503089407E-2</v>
      </c>
      <c r="Q1465" s="17">
        <v>0.107148611125175</v>
      </c>
      <c r="R1465" s="17">
        <v>0.12898937752522999</v>
      </c>
      <c r="S1465" s="17"/>
      <c r="T1465" s="17">
        <v>0.21270380573603201</v>
      </c>
      <c r="U1465" s="17">
        <v>0.11077076091794701</v>
      </c>
      <c r="V1465" s="17">
        <v>0.117252030083512</v>
      </c>
      <c r="W1465" s="17">
        <v>0.11233364345656199</v>
      </c>
      <c r="X1465" s="17"/>
      <c r="Y1465" s="17">
        <v>0.108124384404163</v>
      </c>
      <c r="Z1465" s="17">
        <v>0.179529162986374</v>
      </c>
      <c r="AA1465" s="17" t="s">
        <v>63</v>
      </c>
      <c r="AB1465" s="17" t="s">
        <v>63</v>
      </c>
      <c r="AC1465" s="17" t="s">
        <v>63</v>
      </c>
      <c r="AD1465" s="17" t="s">
        <v>63</v>
      </c>
      <c r="AE1465" s="17"/>
      <c r="AF1465" s="17" t="s">
        <v>63</v>
      </c>
      <c r="AG1465" s="17"/>
      <c r="AH1465" s="17">
        <v>0.11961001059857</v>
      </c>
      <c r="AI1465" s="17"/>
      <c r="AJ1465" s="17">
        <v>9.9112585412805404E-2</v>
      </c>
      <c r="AK1465" s="17">
        <v>0.14232810283379099</v>
      </c>
      <c r="AL1465" s="17">
        <v>0.117823756899977</v>
      </c>
      <c r="AM1465" s="17">
        <v>0.10110998616601501</v>
      </c>
      <c r="AN1465" s="17">
        <v>0.24552398857409</v>
      </c>
      <c r="AO1465" s="17">
        <v>7.9345587712609994E-2</v>
      </c>
      <c r="AP1465" s="17">
        <v>0.14253773154923299</v>
      </c>
      <c r="AQ1465" s="17">
        <v>0.174900575699073</v>
      </c>
    </row>
    <row r="1466" spans="2:43" x14ac:dyDescent="0.35">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c r="AO1466" s="17"/>
      <c r="AP1466" s="17"/>
      <c r="AQ1466" s="17"/>
    </row>
    <row r="1467" spans="2:43" x14ac:dyDescent="0.35">
      <c r="B1467" s="6" t="s">
        <v>573</v>
      </c>
      <c r="C1467" s="17"/>
      <c r="D1467" s="17"/>
      <c r="E1467" s="17"/>
      <c r="F1467" s="17"/>
      <c r="G1467" s="17"/>
      <c r="H1467" s="17"/>
      <c r="I1467" s="17"/>
      <c r="J1467" s="17"/>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17"/>
      <c r="AH1467" s="17"/>
      <c r="AI1467" s="17"/>
      <c r="AJ1467" s="17"/>
      <c r="AK1467" s="17"/>
      <c r="AL1467" s="17"/>
      <c r="AM1467" s="17"/>
      <c r="AN1467" s="17"/>
      <c r="AO1467" s="17"/>
      <c r="AP1467" s="17"/>
      <c r="AQ1467" s="17"/>
    </row>
    <row r="1468" spans="2:43" x14ac:dyDescent="0.35">
      <c r="B1468" s="24" t="s">
        <v>223</v>
      </c>
      <c r="C1468" s="17"/>
      <c r="D1468" s="17"/>
      <c r="E1468" s="17"/>
      <c r="F1468" s="17"/>
      <c r="G1468" s="17"/>
      <c r="H1468" s="17"/>
      <c r="I1468" s="17"/>
      <c r="J1468" s="17"/>
      <c r="K1468" s="17"/>
      <c r="L1468" s="17"/>
      <c r="M1468" s="17"/>
      <c r="N1468" s="17"/>
      <c r="O1468" s="17"/>
      <c r="P1468" s="17"/>
      <c r="Q1468" s="17"/>
      <c r="R1468" s="17"/>
      <c r="S1468" s="17"/>
      <c r="T1468" s="17"/>
      <c r="U1468" s="17"/>
      <c r="V1468" s="17"/>
      <c r="W1468" s="17"/>
      <c r="X1468" s="17"/>
      <c r="Y1468" s="17"/>
      <c r="Z1468" s="17"/>
      <c r="AA1468" s="17"/>
      <c r="AB1468" s="17"/>
      <c r="AC1468" s="17"/>
      <c r="AD1468" s="17"/>
      <c r="AE1468" s="17"/>
      <c r="AF1468" s="17"/>
      <c r="AG1468" s="17"/>
      <c r="AH1468" s="17"/>
      <c r="AI1468" s="17"/>
      <c r="AJ1468" s="17"/>
      <c r="AK1468" s="17"/>
      <c r="AL1468" s="17"/>
      <c r="AM1468" s="17"/>
      <c r="AN1468" s="17"/>
      <c r="AO1468" s="17"/>
      <c r="AP1468" s="17"/>
      <c r="AQ1468" s="17"/>
    </row>
    <row r="1469" spans="2:43" x14ac:dyDescent="0.35">
      <c r="B1469" t="s">
        <v>564</v>
      </c>
      <c r="C1469" s="17">
        <v>0.31995033098590497</v>
      </c>
      <c r="D1469" s="17">
        <v>0.31559656413576698</v>
      </c>
      <c r="E1469" s="17">
        <v>0.326028908299692</v>
      </c>
      <c r="F1469" s="17"/>
      <c r="G1469" s="17">
        <v>0.21899778948467499</v>
      </c>
      <c r="H1469" s="17">
        <v>0.29027370702722</v>
      </c>
      <c r="I1469" s="17">
        <v>0.309304060765692</v>
      </c>
      <c r="J1469" s="17">
        <v>0.38119050492963802</v>
      </c>
      <c r="K1469" s="17">
        <v>0.314793102910089</v>
      </c>
      <c r="L1469" s="17">
        <v>0.42646462760501702</v>
      </c>
      <c r="M1469" s="17"/>
      <c r="N1469" s="17">
        <v>0.375122921257039</v>
      </c>
      <c r="O1469" s="17">
        <v>0.37178214151762501</v>
      </c>
      <c r="P1469" s="17">
        <v>0.30656813424443402</v>
      </c>
      <c r="Q1469" s="17">
        <v>0.312640406374667</v>
      </c>
      <c r="R1469" s="17">
        <v>0.23357953568068299</v>
      </c>
      <c r="S1469" s="17"/>
      <c r="T1469" s="17">
        <v>0.30562109615553101</v>
      </c>
      <c r="U1469" s="17">
        <v>0.33719095741323502</v>
      </c>
      <c r="V1469" s="17">
        <v>0.272158283581661</v>
      </c>
      <c r="W1469" s="17">
        <v>0.37387517062190401</v>
      </c>
      <c r="X1469" s="17"/>
      <c r="Y1469" s="17">
        <v>0.313756810604775</v>
      </c>
      <c r="Z1469" s="17">
        <v>0.34703142767995598</v>
      </c>
      <c r="AA1469" s="17" t="s">
        <v>63</v>
      </c>
      <c r="AB1469" s="17" t="s">
        <v>63</v>
      </c>
      <c r="AC1469" s="17" t="s">
        <v>63</v>
      </c>
      <c r="AD1469" s="17" t="s">
        <v>63</v>
      </c>
      <c r="AE1469" s="17"/>
      <c r="AF1469" s="17" t="s">
        <v>63</v>
      </c>
      <c r="AG1469" s="17"/>
      <c r="AH1469" s="17">
        <v>0.31429663906472399</v>
      </c>
      <c r="AI1469" s="17"/>
      <c r="AJ1469" s="17">
        <v>0.25992822848417901</v>
      </c>
      <c r="AK1469" s="17">
        <v>0.31157376664543901</v>
      </c>
      <c r="AL1469" s="17">
        <v>0.27956035997131501</v>
      </c>
      <c r="AM1469" s="17">
        <v>0.359757414847516</v>
      </c>
      <c r="AN1469" s="17">
        <v>0.38867159010186803</v>
      </c>
      <c r="AO1469" s="17">
        <v>0.50446198082355798</v>
      </c>
      <c r="AP1469" s="17">
        <v>0.27930032883137301</v>
      </c>
      <c r="AQ1469" s="17">
        <v>0.29597683899356603</v>
      </c>
    </row>
    <row r="1470" spans="2:43" x14ac:dyDescent="0.35">
      <c r="B1470" t="s">
        <v>561</v>
      </c>
      <c r="C1470" s="17">
        <v>0.24923198745988401</v>
      </c>
      <c r="D1470" s="17">
        <v>0.30819311223804402</v>
      </c>
      <c r="E1470" s="17">
        <v>0.17766959069183499</v>
      </c>
      <c r="F1470" s="17"/>
      <c r="G1470" s="17">
        <v>0.40830804646472402</v>
      </c>
      <c r="H1470" s="17">
        <v>0.24865696997793499</v>
      </c>
      <c r="I1470" s="17">
        <v>0.312231219821416</v>
      </c>
      <c r="J1470" s="17">
        <v>0.22095002309692999</v>
      </c>
      <c r="K1470" s="17">
        <v>0.124232252713047</v>
      </c>
      <c r="L1470" s="17">
        <v>0.22608037976072801</v>
      </c>
      <c r="M1470" s="17"/>
      <c r="N1470" s="17">
        <v>0.26523130855779498</v>
      </c>
      <c r="O1470" s="17">
        <v>0.22538945839216401</v>
      </c>
      <c r="P1470" s="17">
        <v>0.24966327668628599</v>
      </c>
      <c r="Q1470" s="17">
        <v>0.25760628714102002</v>
      </c>
      <c r="R1470" s="17">
        <v>0.28022204704475301</v>
      </c>
      <c r="S1470" s="17"/>
      <c r="T1470" s="17">
        <v>0.277368227279018</v>
      </c>
      <c r="U1470" s="17">
        <v>0.224596838226963</v>
      </c>
      <c r="V1470" s="17">
        <v>0.33090167667284398</v>
      </c>
      <c r="W1470" s="17">
        <v>0.18773433906537099</v>
      </c>
      <c r="X1470" s="17"/>
      <c r="Y1470" s="17">
        <v>0.25860980118926002</v>
      </c>
      <c r="Z1470" s="17">
        <v>0.208227604692726</v>
      </c>
      <c r="AA1470" s="17" t="s">
        <v>63</v>
      </c>
      <c r="AB1470" s="17" t="s">
        <v>63</v>
      </c>
      <c r="AC1470" s="17" t="s">
        <v>63</v>
      </c>
      <c r="AD1470" s="17" t="s">
        <v>63</v>
      </c>
      <c r="AE1470" s="17"/>
      <c r="AF1470" s="17" t="s">
        <v>63</v>
      </c>
      <c r="AG1470" s="17"/>
      <c r="AH1470" s="17">
        <v>0.25498329427638999</v>
      </c>
      <c r="AI1470" s="17"/>
      <c r="AJ1470" s="17">
        <v>0.25400540819169798</v>
      </c>
      <c r="AK1470" s="17">
        <v>0.25441728446963902</v>
      </c>
      <c r="AL1470" s="17">
        <v>0.31857444930416201</v>
      </c>
      <c r="AM1470" s="17">
        <v>0.25921521455937802</v>
      </c>
      <c r="AN1470" s="17">
        <v>0.106670867025949</v>
      </c>
      <c r="AO1470" s="17">
        <v>0.21480060382048599</v>
      </c>
      <c r="AP1470" s="17">
        <v>0.256321116694262</v>
      </c>
      <c r="AQ1470" s="17">
        <v>0.108310879291212</v>
      </c>
    </row>
    <row r="1471" spans="2:43" x14ac:dyDescent="0.35">
      <c r="B1471" t="s">
        <v>562</v>
      </c>
      <c r="C1471" s="17">
        <v>0.16151372916068599</v>
      </c>
      <c r="D1471" s="17">
        <v>0.13405421150598601</v>
      </c>
      <c r="E1471" s="17">
        <v>0.19127403936216</v>
      </c>
      <c r="F1471" s="17"/>
      <c r="G1471" s="17">
        <v>0.13937102802597701</v>
      </c>
      <c r="H1471" s="17">
        <v>0.183307605812385</v>
      </c>
      <c r="I1471" s="17">
        <v>0.18796029725960101</v>
      </c>
      <c r="J1471" s="17">
        <v>0.12933334789996201</v>
      </c>
      <c r="K1471" s="17">
        <v>0.154195910169728</v>
      </c>
      <c r="L1471" s="17">
        <v>0.15000478573669801</v>
      </c>
      <c r="M1471" s="17"/>
      <c r="N1471" s="17">
        <v>0.236396150303682</v>
      </c>
      <c r="O1471" s="17">
        <v>0.13738417958219001</v>
      </c>
      <c r="P1471" s="17">
        <v>0.157469822203294</v>
      </c>
      <c r="Q1471" s="17">
        <v>0.204868871750295</v>
      </c>
      <c r="R1471" s="17">
        <v>0.12356993914223301</v>
      </c>
      <c r="S1471" s="17"/>
      <c r="T1471" s="17">
        <v>0.10523114674133</v>
      </c>
      <c r="U1471" s="17">
        <v>0.15791937769338199</v>
      </c>
      <c r="V1471" s="17">
        <v>0.133463641982034</v>
      </c>
      <c r="W1471" s="17">
        <v>0.217572336326116</v>
      </c>
      <c r="X1471" s="17"/>
      <c r="Y1471" s="17">
        <v>0.17316213071930101</v>
      </c>
      <c r="Z1471" s="17">
        <v>0.110581227202496</v>
      </c>
      <c r="AA1471" s="17" t="s">
        <v>63</v>
      </c>
      <c r="AB1471" s="17" t="s">
        <v>63</v>
      </c>
      <c r="AC1471" s="17" t="s">
        <v>63</v>
      </c>
      <c r="AD1471" s="17" t="s">
        <v>63</v>
      </c>
      <c r="AE1471" s="17"/>
      <c r="AF1471" s="17" t="s">
        <v>63</v>
      </c>
      <c r="AG1471" s="17"/>
      <c r="AH1471" s="17">
        <v>0.16227884480110399</v>
      </c>
      <c r="AI1471" s="17"/>
      <c r="AJ1471" s="17">
        <v>0.144833947963868</v>
      </c>
      <c r="AK1471" s="17">
        <v>0.204173609072093</v>
      </c>
      <c r="AL1471" s="17">
        <v>0.166937684942318</v>
      </c>
      <c r="AM1471" s="17">
        <v>0.12858805061071901</v>
      </c>
      <c r="AN1471" s="17">
        <v>0</v>
      </c>
      <c r="AO1471" s="17">
        <v>0.13684655891362399</v>
      </c>
      <c r="AP1471" s="17">
        <v>0.18129309023307499</v>
      </c>
      <c r="AQ1471" s="17">
        <v>0.336761123834808</v>
      </c>
    </row>
    <row r="1472" spans="2:43" x14ac:dyDescent="0.35">
      <c r="B1472" t="s">
        <v>560</v>
      </c>
      <c r="C1472" s="17">
        <v>0.15735968671053199</v>
      </c>
      <c r="D1472" s="17">
        <v>0.152836388982384</v>
      </c>
      <c r="E1472" s="17">
        <v>0.16314929472148901</v>
      </c>
      <c r="F1472" s="17"/>
      <c r="G1472" s="17">
        <v>0.11206401959911801</v>
      </c>
      <c r="H1472" s="17">
        <v>0.186480749443661</v>
      </c>
      <c r="I1472" s="17">
        <v>0.165378150177862</v>
      </c>
      <c r="J1472" s="17">
        <v>0.108969807564059</v>
      </c>
      <c r="K1472" s="17">
        <v>0.21024738188741801</v>
      </c>
      <c r="L1472" s="17">
        <v>0.11031356330478199</v>
      </c>
      <c r="M1472" s="17"/>
      <c r="N1472" s="17">
        <v>0.237041990241875</v>
      </c>
      <c r="O1472" s="17">
        <v>0.123285178452778</v>
      </c>
      <c r="P1472" s="17">
        <v>0.17377257362883899</v>
      </c>
      <c r="Q1472" s="17">
        <v>0.143966614367631</v>
      </c>
      <c r="R1472" s="17">
        <v>0.23436333996594999</v>
      </c>
      <c r="S1472" s="17"/>
      <c r="T1472" s="17">
        <v>5.7319815633105002E-2</v>
      </c>
      <c r="U1472" s="17">
        <v>0.12735475724242101</v>
      </c>
      <c r="V1472" s="17">
        <v>0.17023277777919199</v>
      </c>
      <c r="W1472" s="17">
        <v>0.21211771591126599</v>
      </c>
      <c r="X1472" s="17"/>
      <c r="Y1472" s="17">
        <v>0.16896626605655099</v>
      </c>
      <c r="Z1472" s="17">
        <v>0.106610051896316</v>
      </c>
      <c r="AA1472" s="17" t="s">
        <v>63</v>
      </c>
      <c r="AB1472" s="17" t="s">
        <v>63</v>
      </c>
      <c r="AC1472" s="17" t="s">
        <v>63</v>
      </c>
      <c r="AD1472" s="17" t="s">
        <v>63</v>
      </c>
      <c r="AE1472" s="17"/>
      <c r="AF1472" s="17" t="s">
        <v>63</v>
      </c>
      <c r="AG1472" s="17"/>
      <c r="AH1472" s="17">
        <v>0.156087487072672</v>
      </c>
      <c r="AI1472" s="17"/>
      <c r="AJ1472" s="17">
        <v>0.21976267431430299</v>
      </c>
      <c r="AK1472" s="17">
        <v>0.11415064687426001</v>
      </c>
      <c r="AL1472" s="17">
        <v>0.218422756371107</v>
      </c>
      <c r="AM1472" s="17">
        <v>0.13211883598433799</v>
      </c>
      <c r="AN1472" s="17">
        <v>9.6250187533392401E-2</v>
      </c>
      <c r="AO1472" s="17">
        <v>0.16137288569752201</v>
      </c>
      <c r="AP1472" s="17">
        <v>0.130459710597117</v>
      </c>
      <c r="AQ1472" s="17">
        <v>0</v>
      </c>
    </row>
    <row r="1473" spans="2:43" x14ac:dyDescent="0.35">
      <c r="B1473" t="s">
        <v>563</v>
      </c>
      <c r="C1473" s="17">
        <v>0.101959018503681</v>
      </c>
      <c r="D1473" s="17">
        <v>9.83817798478481E-2</v>
      </c>
      <c r="E1473" s="17">
        <v>0.106470183831815</v>
      </c>
      <c r="F1473" s="17"/>
      <c r="G1473" s="17">
        <v>0.14790170245154399</v>
      </c>
      <c r="H1473" s="17">
        <v>0.116837843785322</v>
      </c>
      <c r="I1473" s="17">
        <v>0.10577191057892101</v>
      </c>
      <c r="J1473" s="17">
        <v>8.2921817823003993E-2</v>
      </c>
      <c r="K1473" s="17">
        <v>9.0011598566485398E-2</v>
      </c>
      <c r="L1473" s="17">
        <v>5.9874873538426701E-2</v>
      </c>
      <c r="M1473" s="17"/>
      <c r="N1473" s="17">
        <v>0</v>
      </c>
      <c r="O1473" s="17">
        <v>8.3434337324749197E-2</v>
      </c>
      <c r="P1473" s="17">
        <v>5.7396359898912702E-2</v>
      </c>
      <c r="Q1473" s="17">
        <v>0.13231881904805001</v>
      </c>
      <c r="R1473" s="17">
        <v>0.12322471455933399</v>
      </c>
      <c r="S1473" s="17"/>
      <c r="T1473" s="17">
        <v>0.111654746541857</v>
      </c>
      <c r="U1473" s="17">
        <v>7.0915007803269606E-2</v>
      </c>
      <c r="V1473" s="17">
        <v>0.11875846177987601</v>
      </c>
      <c r="W1473" s="17">
        <v>9.9414239281129205E-2</v>
      </c>
      <c r="X1473" s="17"/>
      <c r="Y1473" s="17">
        <v>0.107438848070476</v>
      </c>
      <c r="Z1473" s="17">
        <v>7.7998526693975195E-2</v>
      </c>
      <c r="AA1473" s="17" t="s">
        <v>63</v>
      </c>
      <c r="AB1473" s="17" t="s">
        <v>63</v>
      </c>
      <c r="AC1473" s="17" t="s">
        <v>63</v>
      </c>
      <c r="AD1473" s="17" t="s">
        <v>63</v>
      </c>
      <c r="AE1473" s="17"/>
      <c r="AF1473" s="17" t="s">
        <v>63</v>
      </c>
      <c r="AG1473" s="17"/>
      <c r="AH1473" s="17">
        <v>0.102951574035056</v>
      </c>
      <c r="AI1473" s="17"/>
      <c r="AJ1473" s="17">
        <v>0.107864097648491</v>
      </c>
      <c r="AK1473" s="17">
        <v>0.12126681584556701</v>
      </c>
      <c r="AL1473" s="17">
        <v>7.9912470166724495E-2</v>
      </c>
      <c r="AM1473" s="17">
        <v>0.10428730713553599</v>
      </c>
      <c r="AN1473" s="17">
        <v>5.6401076366184903E-2</v>
      </c>
      <c r="AO1473" s="17">
        <v>3.4360812236043099E-2</v>
      </c>
      <c r="AP1473" s="17">
        <v>0.23327578202718999</v>
      </c>
      <c r="AQ1473" s="17">
        <v>0</v>
      </c>
    </row>
    <row r="1474" spans="2:43" x14ac:dyDescent="0.35">
      <c r="B1474" t="s">
        <v>565</v>
      </c>
      <c r="C1474" s="17">
        <v>9.1368498356471303E-2</v>
      </c>
      <c r="D1474" s="17">
        <v>8.0576431518519301E-2</v>
      </c>
      <c r="E1474" s="17">
        <v>0.10432877917813201</v>
      </c>
      <c r="F1474" s="17"/>
      <c r="G1474" s="17">
        <v>0.14052987897435801</v>
      </c>
      <c r="H1474" s="17">
        <v>8.2879899892096903E-2</v>
      </c>
      <c r="I1474" s="17">
        <v>0.100022393030076</v>
      </c>
      <c r="J1474" s="17">
        <v>7.3461642277661096E-2</v>
      </c>
      <c r="K1474" s="17">
        <v>0.108992788220223</v>
      </c>
      <c r="L1474" s="17">
        <v>3.2799160917946303E-2</v>
      </c>
      <c r="M1474" s="17"/>
      <c r="N1474" s="17">
        <v>0</v>
      </c>
      <c r="O1474" s="17">
        <v>7.0374153836790701E-2</v>
      </c>
      <c r="P1474" s="17">
        <v>7.9160674683204493E-2</v>
      </c>
      <c r="Q1474" s="17">
        <v>0.104313357212311</v>
      </c>
      <c r="R1474" s="17">
        <v>0.12599978487441699</v>
      </c>
      <c r="S1474" s="17"/>
      <c r="T1474" s="17">
        <v>3.5545798173610602E-2</v>
      </c>
      <c r="U1474" s="17">
        <v>7.1666007650514896E-2</v>
      </c>
      <c r="V1474" s="17">
        <v>0.109463836469951</v>
      </c>
      <c r="W1474" s="17">
        <v>0.13046055036127099</v>
      </c>
      <c r="X1474" s="17"/>
      <c r="Y1474" s="17">
        <v>9.11727933108573E-2</v>
      </c>
      <c r="Z1474" s="17">
        <v>9.2224216419486804E-2</v>
      </c>
      <c r="AA1474" s="17" t="s">
        <v>63</v>
      </c>
      <c r="AB1474" s="17" t="s">
        <v>63</v>
      </c>
      <c r="AC1474" s="17" t="s">
        <v>63</v>
      </c>
      <c r="AD1474" s="17" t="s">
        <v>63</v>
      </c>
      <c r="AE1474" s="17"/>
      <c r="AF1474" s="17" t="s">
        <v>63</v>
      </c>
      <c r="AG1474" s="17"/>
      <c r="AH1474" s="17">
        <v>9.2675131813876002E-2</v>
      </c>
      <c r="AI1474" s="17"/>
      <c r="AJ1474" s="17">
        <v>0.13383785686104099</v>
      </c>
      <c r="AK1474" s="17">
        <v>0.116055213757022</v>
      </c>
      <c r="AL1474" s="17">
        <v>9.3036398845732296E-2</v>
      </c>
      <c r="AM1474" s="17">
        <v>0.112670893412482</v>
      </c>
      <c r="AN1474" s="17">
        <v>5.6401076366184903E-2</v>
      </c>
      <c r="AO1474" s="17">
        <v>0</v>
      </c>
      <c r="AP1474" s="17">
        <v>2.83961039166916E-2</v>
      </c>
      <c r="AQ1474" s="17">
        <v>0</v>
      </c>
    </row>
    <row r="1475" spans="2:43" x14ac:dyDescent="0.35">
      <c r="B1475" t="s">
        <v>566</v>
      </c>
      <c r="C1475" s="17">
        <v>9.1209839334710094E-2</v>
      </c>
      <c r="D1475" s="17">
        <v>0.117066080309221</v>
      </c>
      <c r="E1475" s="17">
        <v>5.8087186815166898E-2</v>
      </c>
      <c r="F1475" s="17"/>
      <c r="G1475" s="17">
        <v>0.215450043122938</v>
      </c>
      <c r="H1475" s="17">
        <v>6.7880446395253799E-2</v>
      </c>
      <c r="I1475" s="17">
        <v>4.7841697430427002E-2</v>
      </c>
      <c r="J1475" s="17">
        <v>6.4220599467805298E-2</v>
      </c>
      <c r="K1475" s="17">
        <v>0.12647984443263199</v>
      </c>
      <c r="L1475" s="17">
        <v>0.145417721961487</v>
      </c>
      <c r="M1475" s="17"/>
      <c r="N1475" s="17">
        <v>0</v>
      </c>
      <c r="O1475" s="17">
        <v>6.9825186972329395E-2</v>
      </c>
      <c r="P1475" s="17">
        <v>5.3742105716521299E-2</v>
      </c>
      <c r="Q1475" s="17">
        <v>0.106745516539259</v>
      </c>
      <c r="R1475" s="17">
        <v>0.14092890494209701</v>
      </c>
      <c r="S1475" s="17"/>
      <c r="T1475" s="17">
        <v>0.114797814705208</v>
      </c>
      <c r="U1475" s="17">
        <v>7.0534004974639505E-2</v>
      </c>
      <c r="V1475" s="17">
        <v>0.104271307502574</v>
      </c>
      <c r="W1475" s="17">
        <v>9.7426141764878002E-2</v>
      </c>
      <c r="X1475" s="17"/>
      <c r="Y1475" s="17">
        <v>8.6755406567119095E-2</v>
      </c>
      <c r="Z1475" s="17">
        <v>0.110686795423176</v>
      </c>
      <c r="AA1475" s="17" t="s">
        <v>63</v>
      </c>
      <c r="AB1475" s="17" t="s">
        <v>63</v>
      </c>
      <c r="AC1475" s="17" t="s">
        <v>63</v>
      </c>
      <c r="AD1475" s="17" t="s">
        <v>63</v>
      </c>
      <c r="AE1475" s="17"/>
      <c r="AF1475" s="17" t="s">
        <v>63</v>
      </c>
      <c r="AG1475" s="17"/>
      <c r="AH1475" s="17">
        <v>9.1407836977647594E-2</v>
      </c>
      <c r="AI1475" s="17"/>
      <c r="AJ1475" s="17">
        <v>0.11854486884908701</v>
      </c>
      <c r="AK1475" s="17">
        <v>0.118108583554921</v>
      </c>
      <c r="AL1475" s="17">
        <v>7.4939396755106302E-2</v>
      </c>
      <c r="AM1475" s="17">
        <v>9.0288442966610205E-2</v>
      </c>
      <c r="AN1475" s="17">
        <v>7.00947215344839E-2</v>
      </c>
      <c r="AO1475" s="17">
        <v>0</v>
      </c>
      <c r="AP1475" s="17">
        <v>0.14494968196003</v>
      </c>
      <c r="AQ1475" s="17">
        <v>0</v>
      </c>
    </row>
    <row r="1476" spans="2:43" x14ac:dyDescent="0.35">
      <c r="B1476" t="s">
        <v>82</v>
      </c>
      <c r="C1476" s="17">
        <v>0.14519294900649601</v>
      </c>
      <c r="D1476" s="17">
        <v>0.109320023596679</v>
      </c>
      <c r="E1476" s="17">
        <v>0.18779702030113701</v>
      </c>
      <c r="F1476" s="17"/>
      <c r="G1476" s="17">
        <v>5.3223308601890701E-2</v>
      </c>
      <c r="H1476" s="17">
        <v>0.16558945708824599</v>
      </c>
      <c r="I1476" s="17">
        <v>0.110308171318912</v>
      </c>
      <c r="J1476" s="17">
        <v>0.174430648522756</v>
      </c>
      <c r="K1476" s="17">
        <v>0.17458127059294001</v>
      </c>
      <c r="L1476" s="17">
        <v>0.147036747115979</v>
      </c>
      <c r="M1476" s="17"/>
      <c r="N1476" s="17">
        <v>0</v>
      </c>
      <c r="O1476" s="17">
        <v>0.18515066770935701</v>
      </c>
      <c r="P1476" s="17">
        <v>0.109536836483019</v>
      </c>
      <c r="Q1476" s="17">
        <v>0.12688520614606999</v>
      </c>
      <c r="R1476" s="17">
        <v>0.13794988668529101</v>
      </c>
      <c r="S1476" s="17"/>
      <c r="T1476" s="17">
        <v>0.19466055355279999</v>
      </c>
      <c r="U1476" s="17">
        <v>0.16172983749611</v>
      </c>
      <c r="V1476" s="17">
        <v>0.14531934515278699</v>
      </c>
      <c r="W1476" s="17">
        <v>9.7410284723705096E-2</v>
      </c>
      <c r="X1476" s="17"/>
      <c r="Y1476" s="17">
        <v>0.13338274289516899</v>
      </c>
      <c r="Z1476" s="17">
        <v>0.19683293951205699</v>
      </c>
      <c r="AA1476" s="17" t="s">
        <v>63</v>
      </c>
      <c r="AB1476" s="17" t="s">
        <v>63</v>
      </c>
      <c r="AC1476" s="17" t="s">
        <v>63</v>
      </c>
      <c r="AD1476" s="17" t="s">
        <v>63</v>
      </c>
      <c r="AE1476" s="17"/>
      <c r="AF1476" s="17" t="s">
        <v>63</v>
      </c>
      <c r="AG1476" s="17"/>
      <c r="AH1476" s="17">
        <v>0.14482199949111299</v>
      </c>
      <c r="AI1476" s="17"/>
      <c r="AJ1476" s="17">
        <v>0.14559155450976399</v>
      </c>
      <c r="AK1476" s="17">
        <v>0.16675341996395199</v>
      </c>
      <c r="AL1476" s="17">
        <v>9.3096423510404799E-2</v>
      </c>
      <c r="AM1476" s="17">
        <v>9.9761241400359593E-2</v>
      </c>
      <c r="AN1476" s="17">
        <v>0.315901783644565</v>
      </c>
      <c r="AO1476" s="17">
        <v>0.124412798296983</v>
      </c>
      <c r="AP1476" s="17">
        <v>0.16703898056059699</v>
      </c>
      <c r="AQ1476" s="17">
        <v>0.25895115788041401</v>
      </c>
    </row>
    <row r="1477" spans="2:43" x14ac:dyDescent="0.35">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c r="AO1477" s="17"/>
      <c r="AP1477" s="17"/>
      <c r="AQ1477" s="17"/>
    </row>
    <row r="1478" spans="2:43" x14ac:dyDescent="0.35">
      <c r="B1478" s="6" t="s">
        <v>574</v>
      </c>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17"/>
      <c r="AH1478" s="17"/>
      <c r="AI1478" s="17"/>
      <c r="AJ1478" s="17"/>
      <c r="AK1478" s="17"/>
      <c r="AL1478" s="17"/>
      <c r="AM1478" s="17"/>
      <c r="AN1478" s="17"/>
      <c r="AO1478" s="17"/>
      <c r="AP1478" s="17"/>
      <c r="AQ1478" s="17"/>
    </row>
    <row r="1479" spans="2:43" x14ac:dyDescent="0.35">
      <c r="B1479" s="24" t="s">
        <v>223</v>
      </c>
      <c r="C1479" s="17"/>
      <c r="D1479" s="17"/>
      <c r="E1479" s="17"/>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17"/>
      <c r="AE1479" s="17"/>
      <c r="AF1479" s="17"/>
      <c r="AG1479" s="17"/>
      <c r="AH1479" s="17"/>
      <c r="AI1479" s="17"/>
      <c r="AJ1479" s="17"/>
      <c r="AK1479" s="17"/>
      <c r="AL1479" s="17"/>
      <c r="AM1479" s="17"/>
      <c r="AN1479" s="17"/>
      <c r="AO1479" s="17"/>
      <c r="AP1479" s="17"/>
      <c r="AQ1479" s="17"/>
    </row>
    <row r="1480" spans="2:43" x14ac:dyDescent="0.35">
      <c r="B1480" t="s">
        <v>564</v>
      </c>
      <c r="C1480" s="17">
        <v>0.48629208695630399</v>
      </c>
      <c r="D1480" s="17">
        <v>0.499404083375587</v>
      </c>
      <c r="E1480" s="17">
        <v>0.47233944603517902</v>
      </c>
      <c r="F1480" s="17"/>
      <c r="G1480" s="17">
        <v>0.17995696524591401</v>
      </c>
      <c r="H1480" s="17">
        <v>0.43481238947099599</v>
      </c>
      <c r="I1480" s="17">
        <v>0.55885944024262502</v>
      </c>
      <c r="J1480" s="17">
        <v>0.561506972985514</v>
      </c>
      <c r="K1480" s="17">
        <v>0.54595805792152197</v>
      </c>
      <c r="L1480" s="17">
        <v>0.46727032132604401</v>
      </c>
      <c r="M1480" s="17"/>
      <c r="N1480" s="17">
        <v>0.50842017077900903</v>
      </c>
      <c r="O1480" s="17">
        <v>0.48867006363374099</v>
      </c>
      <c r="P1480" s="17">
        <v>0.56884091871744102</v>
      </c>
      <c r="Q1480" s="17">
        <v>0.54389566560842295</v>
      </c>
      <c r="R1480" s="17">
        <v>0.30412391896344698</v>
      </c>
      <c r="S1480" s="17"/>
      <c r="T1480" s="17">
        <v>0.39578647742186701</v>
      </c>
      <c r="U1480" s="17">
        <v>0.480868462552628</v>
      </c>
      <c r="V1480" s="17">
        <v>0.460595723389221</v>
      </c>
      <c r="W1480" s="17">
        <v>0.55801189239417603</v>
      </c>
      <c r="X1480" s="17"/>
      <c r="Y1480" s="17">
        <v>0.484719709968634</v>
      </c>
      <c r="Z1480" s="17">
        <v>0.49316728726602199</v>
      </c>
      <c r="AA1480" s="17" t="s">
        <v>63</v>
      </c>
      <c r="AB1480" s="17" t="s">
        <v>63</v>
      </c>
      <c r="AC1480" s="17" t="s">
        <v>63</v>
      </c>
      <c r="AD1480" s="17" t="s">
        <v>63</v>
      </c>
      <c r="AE1480" s="17"/>
      <c r="AF1480" s="17" t="s">
        <v>63</v>
      </c>
      <c r="AG1480" s="17"/>
      <c r="AH1480" s="17">
        <v>0.48716446962439902</v>
      </c>
      <c r="AI1480" s="17"/>
      <c r="AJ1480" s="17">
        <v>0.44375874794956099</v>
      </c>
      <c r="AK1480" s="17">
        <v>0.47879925237582599</v>
      </c>
      <c r="AL1480" s="17">
        <v>0.48276511746616502</v>
      </c>
      <c r="AM1480" s="17">
        <v>0.54835998040225598</v>
      </c>
      <c r="AN1480" s="17">
        <v>0.44576007238019899</v>
      </c>
      <c r="AO1480" s="17">
        <v>0.60059944945599997</v>
      </c>
      <c r="AP1480" s="17">
        <v>0.44808992491250299</v>
      </c>
      <c r="AQ1480" s="17">
        <v>0.385666072410002</v>
      </c>
    </row>
    <row r="1481" spans="2:43" x14ac:dyDescent="0.35">
      <c r="B1481" t="s">
        <v>560</v>
      </c>
      <c r="C1481" s="17">
        <v>0.18681361346768899</v>
      </c>
      <c r="D1481" s="17">
        <v>0.215608530533272</v>
      </c>
      <c r="E1481" s="17">
        <v>0.153526627111122</v>
      </c>
      <c r="F1481" s="17"/>
      <c r="G1481" s="17">
        <v>0.22013932695218799</v>
      </c>
      <c r="H1481" s="17">
        <v>0.176123391427252</v>
      </c>
      <c r="I1481" s="17">
        <v>0.183188866906143</v>
      </c>
      <c r="J1481" s="17">
        <v>0.20366839514061899</v>
      </c>
      <c r="K1481" s="17">
        <v>0.18350300239025</v>
      </c>
      <c r="L1481" s="17">
        <v>0.13951937605928799</v>
      </c>
      <c r="M1481" s="17"/>
      <c r="N1481" s="17">
        <v>0.237041990241875</v>
      </c>
      <c r="O1481" s="17">
        <v>0.115042839434674</v>
      </c>
      <c r="P1481" s="17">
        <v>0.13775215169705399</v>
      </c>
      <c r="Q1481" s="17">
        <v>0.21705017542920099</v>
      </c>
      <c r="R1481" s="17">
        <v>0.308707444021524</v>
      </c>
      <c r="S1481" s="17"/>
      <c r="T1481" s="17">
        <v>0.118087277669245</v>
      </c>
      <c r="U1481" s="17">
        <v>0.15196612958192299</v>
      </c>
      <c r="V1481" s="17">
        <v>0.20744865430627399</v>
      </c>
      <c r="W1481" s="17">
        <v>0.229112369797146</v>
      </c>
      <c r="X1481" s="17"/>
      <c r="Y1481" s="17">
        <v>0.20198094312984899</v>
      </c>
      <c r="Z1481" s="17">
        <v>0.12049463881428001</v>
      </c>
      <c r="AA1481" s="17" t="s">
        <v>63</v>
      </c>
      <c r="AB1481" s="17" t="s">
        <v>63</v>
      </c>
      <c r="AC1481" s="17" t="s">
        <v>63</v>
      </c>
      <c r="AD1481" s="17" t="s">
        <v>63</v>
      </c>
      <c r="AE1481" s="17"/>
      <c r="AF1481" s="17" t="s">
        <v>63</v>
      </c>
      <c r="AG1481" s="17"/>
      <c r="AH1481" s="17">
        <v>0.190548029339737</v>
      </c>
      <c r="AI1481" s="17"/>
      <c r="AJ1481" s="17">
        <v>0.20087683941837201</v>
      </c>
      <c r="AK1481" s="17">
        <v>0.18759965701869799</v>
      </c>
      <c r="AL1481" s="17">
        <v>0.233873765633448</v>
      </c>
      <c r="AM1481" s="17">
        <v>0.133802859975064</v>
      </c>
      <c r="AN1481" s="17">
        <v>0.230447776390931</v>
      </c>
      <c r="AO1481" s="17">
        <v>0.20106602799527301</v>
      </c>
      <c r="AP1481" s="17">
        <v>0.23818895338329499</v>
      </c>
      <c r="AQ1481" s="17">
        <v>0</v>
      </c>
    </row>
    <row r="1482" spans="2:43" x14ac:dyDescent="0.35">
      <c r="B1482" t="s">
        <v>561</v>
      </c>
      <c r="C1482" s="17">
        <v>0.128329328734511</v>
      </c>
      <c r="D1482" s="17">
        <v>0.123326829894591</v>
      </c>
      <c r="E1482" s="17">
        <v>0.13159211211492799</v>
      </c>
      <c r="F1482" s="17"/>
      <c r="G1482" s="17">
        <v>0.20129294921948701</v>
      </c>
      <c r="H1482" s="17">
        <v>0.17616867034324399</v>
      </c>
      <c r="I1482" s="17">
        <v>0.132867731413159</v>
      </c>
      <c r="J1482" s="17">
        <v>6.5912743922265205E-2</v>
      </c>
      <c r="K1482" s="17">
        <v>9.8773962233515394E-2</v>
      </c>
      <c r="L1482" s="17">
        <v>0.115810953563976</v>
      </c>
      <c r="M1482" s="17"/>
      <c r="N1482" s="17">
        <v>0</v>
      </c>
      <c r="O1482" s="17">
        <v>0.100294893926926</v>
      </c>
      <c r="P1482" s="17">
        <v>5.9889813190916602E-2</v>
      </c>
      <c r="Q1482" s="17">
        <v>0.150913299187245</v>
      </c>
      <c r="R1482" s="17">
        <v>0.20469788680599299</v>
      </c>
      <c r="S1482" s="17"/>
      <c r="T1482" s="17">
        <v>4.1600527361914802E-2</v>
      </c>
      <c r="U1482" s="17">
        <v>0.158504700687401</v>
      </c>
      <c r="V1482" s="17">
        <v>0.137274713062364</v>
      </c>
      <c r="W1482" s="17">
        <v>0.13748473881839901</v>
      </c>
      <c r="X1482" s="17"/>
      <c r="Y1482" s="17">
        <v>0.135094592220693</v>
      </c>
      <c r="Z1482" s="17">
        <v>9.8748291883769504E-2</v>
      </c>
      <c r="AA1482" s="17" t="s">
        <v>63</v>
      </c>
      <c r="AB1482" s="17" t="s">
        <v>63</v>
      </c>
      <c r="AC1482" s="17" t="s">
        <v>63</v>
      </c>
      <c r="AD1482" s="17" t="s">
        <v>63</v>
      </c>
      <c r="AE1482" s="17"/>
      <c r="AF1482" s="17" t="s">
        <v>63</v>
      </c>
      <c r="AG1482" s="17"/>
      <c r="AH1482" s="17">
        <v>0.12637646780817499</v>
      </c>
      <c r="AI1482" s="17"/>
      <c r="AJ1482" s="17">
        <v>0.158436576126229</v>
      </c>
      <c r="AK1482" s="17">
        <v>0.19134990810394001</v>
      </c>
      <c r="AL1482" s="17">
        <v>0.12425372874545999</v>
      </c>
      <c r="AM1482" s="17">
        <v>8.3716292827311606E-2</v>
      </c>
      <c r="AN1482" s="17">
        <v>7.2680640819505204E-2</v>
      </c>
      <c r="AO1482" s="17">
        <v>2.31741903095561E-2</v>
      </c>
      <c r="AP1482" s="17">
        <v>0.15813102165991999</v>
      </c>
      <c r="AQ1482" s="17">
        <v>0.100404178676692</v>
      </c>
    </row>
    <row r="1483" spans="2:43" x14ac:dyDescent="0.35">
      <c r="B1483" t="s">
        <v>562</v>
      </c>
      <c r="C1483" s="17">
        <v>9.4889523945909202E-2</v>
      </c>
      <c r="D1483" s="17">
        <v>9.2853142202835803E-2</v>
      </c>
      <c r="E1483" s="17">
        <v>9.4565265074564697E-2</v>
      </c>
      <c r="F1483" s="17"/>
      <c r="G1483" s="17">
        <v>0.19611324758224299</v>
      </c>
      <c r="H1483" s="17">
        <v>9.9471385847589897E-2</v>
      </c>
      <c r="I1483" s="17">
        <v>7.7411730875504695E-2</v>
      </c>
      <c r="J1483" s="17">
        <v>5.71922972917722E-2</v>
      </c>
      <c r="K1483" s="17">
        <v>7.6033749809995096E-2</v>
      </c>
      <c r="L1483" s="17">
        <v>0.169883254815104</v>
      </c>
      <c r="M1483" s="17"/>
      <c r="N1483" s="17">
        <v>0.122603779943291</v>
      </c>
      <c r="O1483" s="17">
        <v>9.8269655707696205E-2</v>
      </c>
      <c r="P1483" s="17">
        <v>8.6710902628423098E-2</v>
      </c>
      <c r="Q1483" s="17">
        <v>0.10383903875516</v>
      </c>
      <c r="R1483" s="17">
        <v>7.4525789599275097E-2</v>
      </c>
      <c r="S1483" s="17"/>
      <c r="T1483" s="17">
        <v>0.165365284028372</v>
      </c>
      <c r="U1483" s="17">
        <v>0.126185514169288</v>
      </c>
      <c r="V1483" s="17">
        <v>5.3861260444923301E-2</v>
      </c>
      <c r="W1483" s="17">
        <v>7.3035216577693907E-2</v>
      </c>
      <c r="X1483" s="17"/>
      <c r="Y1483" s="17">
        <v>9.2357992602656494E-2</v>
      </c>
      <c r="Z1483" s="17">
        <v>0.105958615653354</v>
      </c>
      <c r="AA1483" s="17" t="s">
        <v>63</v>
      </c>
      <c r="AB1483" s="17" t="s">
        <v>63</v>
      </c>
      <c r="AC1483" s="17" t="s">
        <v>63</v>
      </c>
      <c r="AD1483" s="17" t="s">
        <v>63</v>
      </c>
      <c r="AE1483" s="17"/>
      <c r="AF1483" s="17" t="s">
        <v>63</v>
      </c>
      <c r="AG1483" s="17"/>
      <c r="AH1483" s="17">
        <v>9.2125707426797696E-2</v>
      </c>
      <c r="AI1483" s="17"/>
      <c r="AJ1483" s="17">
        <v>0.10352721438196</v>
      </c>
      <c r="AK1483" s="17">
        <v>0.104609689941319</v>
      </c>
      <c r="AL1483" s="17">
        <v>6.7487220163877995E-2</v>
      </c>
      <c r="AM1483" s="17">
        <v>0.112395847567896</v>
      </c>
      <c r="AN1483" s="17">
        <v>0</v>
      </c>
      <c r="AO1483" s="17">
        <v>7.0720247411223097E-2</v>
      </c>
      <c r="AP1483" s="17">
        <v>9.1458910412310704E-2</v>
      </c>
      <c r="AQ1483" s="17">
        <v>0.173196058230978</v>
      </c>
    </row>
    <row r="1484" spans="2:43" x14ac:dyDescent="0.35">
      <c r="B1484" t="s">
        <v>566</v>
      </c>
      <c r="C1484" s="17">
        <v>7.3485890842237001E-2</v>
      </c>
      <c r="D1484" s="17">
        <v>8.2050730470516697E-2</v>
      </c>
      <c r="E1484" s="17">
        <v>6.0635787429042701E-2</v>
      </c>
      <c r="F1484" s="17"/>
      <c r="G1484" s="17">
        <v>0.21098019939604001</v>
      </c>
      <c r="H1484" s="17">
        <v>7.2950737088848194E-2</v>
      </c>
      <c r="I1484" s="17">
        <v>6.3804076333392398E-2</v>
      </c>
      <c r="J1484" s="17">
        <v>2.21980538570976E-2</v>
      </c>
      <c r="K1484" s="17">
        <v>3.81329771308766E-2</v>
      </c>
      <c r="L1484" s="17">
        <v>0.17857694644517899</v>
      </c>
      <c r="M1484" s="17"/>
      <c r="N1484" s="17">
        <v>0</v>
      </c>
      <c r="O1484" s="17">
        <v>6.85221552910555E-2</v>
      </c>
      <c r="P1484" s="17">
        <v>3.2788066826394402E-2</v>
      </c>
      <c r="Q1484" s="17">
        <v>5.9778613354500798E-2</v>
      </c>
      <c r="R1484" s="17">
        <v>0.14752528472347901</v>
      </c>
      <c r="S1484" s="17"/>
      <c r="T1484" s="17">
        <v>9.4035746504428003E-2</v>
      </c>
      <c r="U1484" s="17">
        <v>5.0193335658076703E-2</v>
      </c>
      <c r="V1484" s="17">
        <v>9.7652619930481299E-2</v>
      </c>
      <c r="W1484" s="17">
        <v>7.1467885723079994E-2</v>
      </c>
      <c r="X1484" s="17"/>
      <c r="Y1484" s="17">
        <v>6.9505832429066799E-2</v>
      </c>
      <c r="Z1484" s="17">
        <v>9.0888650517240099E-2</v>
      </c>
      <c r="AA1484" s="17" t="s">
        <v>63</v>
      </c>
      <c r="AB1484" s="17" t="s">
        <v>63</v>
      </c>
      <c r="AC1484" s="17" t="s">
        <v>63</v>
      </c>
      <c r="AD1484" s="17" t="s">
        <v>63</v>
      </c>
      <c r="AE1484" s="17"/>
      <c r="AF1484" s="17" t="s">
        <v>63</v>
      </c>
      <c r="AG1484" s="17"/>
      <c r="AH1484" s="17">
        <v>7.3708601593857406E-2</v>
      </c>
      <c r="AI1484" s="17"/>
      <c r="AJ1484" s="17">
        <v>0.123299413998583</v>
      </c>
      <c r="AK1484" s="17">
        <v>8.5667017064920206E-2</v>
      </c>
      <c r="AL1484" s="17">
        <v>6.6896609844788693E-2</v>
      </c>
      <c r="AM1484" s="17">
        <v>5.3381338471538399E-2</v>
      </c>
      <c r="AN1484" s="17">
        <v>0</v>
      </c>
      <c r="AO1484" s="17">
        <v>5.1344256175944201E-2</v>
      </c>
      <c r="AP1484" s="17">
        <v>5.9584723594729001E-2</v>
      </c>
      <c r="AQ1484" s="17">
        <v>0</v>
      </c>
    </row>
    <row r="1485" spans="2:43" x14ac:dyDescent="0.35">
      <c r="B1485" t="s">
        <v>565</v>
      </c>
      <c r="C1485" s="17">
        <v>6.6947211107656598E-2</v>
      </c>
      <c r="D1485" s="17">
        <v>7.0210201907141695E-2</v>
      </c>
      <c r="E1485" s="17">
        <v>6.3312654787066797E-2</v>
      </c>
      <c r="F1485" s="17"/>
      <c r="G1485" s="17">
        <v>0.101118386332626</v>
      </c>
      <c r="H1485" s="17">
        <v>7.6523035070257595E-2</v>
      </c>
      <c r="I1485" s="17">
        <v>4.79346627218947E-2</v>
      </c>
      <c r="J1485" s="17">
        <v>5.25099005665004E-2</v>
      </c>
      <c r="K1485" s="17">
        <v>7.7602188741434E-2</v>
      </c>
      <c r="L1485" s="17">
        <v>6.6930852488145107E-2</v>
      </c>
      <c r="M1485" s="17"/>
      <c r="N1485" s="17">
        <v>0</v>
      </c>
      <c r="O1485" s="17">
        <v>4.9690547814062902E-2</v>
      </c>
      <c r="P1485" s="17">
        <v>7.4237322302254799E-2</v>
      </c>
      <c r="Q1485" s="17">
        <v>6.8041627015943199E-2</v>
      </c>
      <c r="R1485" s="17">
        <v>0.10008428750137099</v>
      </c>
      <c r="S1485" s="17"/>
      <c r="T1485" s="17">
        <v>5.3654551727749501E-2</v>
      </c>
      <c r="U1485" s="17">
        <v>6.8542443032120495E-2</v>
      </c>
      <c r="V1485" s="17">
        <v>6.4632192853446194E-2</v>
      </c>
      <c r="W1485" s="17">
        <v>7.7822829571357097E-2</v>
      </c>
      <c r="X1485" s="17"/>
      <c r="Y1485" s="17">
        <v>6.8453375293127505E-2</v>
      </c>
      <c r="Z1485" s="17">
        <v>6.0361525514672998E-2</v>
      </c>
      <c r="AA1485" s="17" t="s">
        <v>63</v>
      </c>
      <c r="AB1485" s="17" t="s">
        <v>63</v>
      </c>
      <c r="AC1485" s="17" t="s">
        <v>63</v>
      </c>
      <c r="AD1485" s="17" t="s">
        <v>63</v>
      </c>
      <c r="AE1485" s="17"/>
      <c r="AF1485" s="17" t="s">
        <v>63</v>
      </c>
      <c r="AG1485" s="17"/>
      <c r="AH1485" s="17">
        <v>6.3952043942531997E-2</v>
      </c>
      <c r="AI1485" s="17"/>
      <c r="AJ1485" s="17">
        <v>0.112450378046473</v>
      </c>
      <c r="AK1485" s="17">
        <v>3.19376658556167E-2</v>
      </c>
      <c r="AL1485" s="17">
        <v>0.110685672688579</v>
      </c>
      <c r="AM1485" s="17">
        <v>4.7095100835153503E-2</v>
      </c>
      <c r="AN1485" s="17">
        <v>5.6401076366184903E-2</v>
      </c>
      <c r="AO1485" s="17">
        <v>5.86660116085026E-2</v>
      </c>
      <c r="AP1485" s="17">
        <v>2.83961039166916E-2</v>
      </c>
      <c r="AQ1485" s="17">
        <v>0</v>
      </c>
    </row>
    <row r="1486" spans="2:43" x14ac:dyDescent="0.35">
      <c r="B1486" t="s">
        <v>563</v>
      </c>
      <c r="C1486" s="17">
        <v>6.5940730690989005E-2</v>
      </c>
      <c r="D1486" s="17">
        <v>8.4167515988835997E-2</v>
      </c>
      <c r="E1486" s="17">
        <v>4.4713444493076002E-2</v>
      </c>
      <c r="F1486" s="17"/>
      <c r="G1486" s="17">
        <v>0.221186099470907</v>
      </c>
      <c r="H1486" s="17">
        <v>5.6099843918975698E-2</v>
      </c>
      <c r="I1486" s="17">
        <v>4.7726754288337399E-2</v>
      </c>
      <c r="J1486" s="17">
        <v>4.02769885149213E-2</v>
      </c>
      <c r="K1486" s="17">
        <v>3.9845209917056597E-2</v>
      </c>
      <c r="L1486" s="17">
        <v>9.4006565108625498E-2</v>
      </c>
      <c r="M1486" s="17"/>
      <c r="N1486" s="17">
        <v>0.131934059035824</v>
      </c>
      <c r="O1486" s="17">
        <v>5.1215878529098403E-2</v>
      </c>
      <c r="P1486" s="17">
        <v>4.1440538392641703E-2</v>
      </c>
      <c r="Q1486" s="17">
        <v>7.5255589763895694E-2</v>
      </c>
      <c r="R1486" s="17">
        <v>9.14226917591167E-2</v>
      </c>
      <c r="S1486" s="17"/>
      <c r="T1486" s="17">
        <v>5.8105712662921402E-2</v>
      </c>
      <c r="U1486" s="17">
        <v>7.6586412762651906E-2</v>
      </c>
      <c r="V1486" s="17">
        <v>7.0034527092797394E-2</v>
      </c>
      <c r="W1486" s="17">
        <v>5.3987598746249497E-2</v>
      </c>
      <c r="X1486" s="17"/>
      <c r="Y1486" s="17">
        <v>6.6875235524801499E-2</v>
      </c>
      <c r="Z1486" s="17">
        <v>6.1854619043945701E-2</v>
      </c>
      <c r="AA1486" s="17" t="s">
        <v>63</v>
      </c>
      <c r="AB1486" s="17" t="s">
        <v>63</v>
      </c>
      <c r="AC1486" s="17" t="s">
        <v>63</v>
      </c>
      <c r="AD1486" s="17" t="s">
        <v>63</v>
      </c>
      <c r="AE1486" s="17"/>
      <c r="AF1486" s="17" t="s">
        <v>63</v>
      </c>
      <c r="AG1486" s="17"/>
      <c r="AH1486" s="17">
        <v>6.3617648052285994E-2</v>
      </c>
      <c r="AI1486" s="17"/>
      <c r="AJ1486" s="17">
        <v>7.8751085153207695E-2</v>
      </c>
      <c r="AK1486" s="17">
        <v>5.6702959285911597E-2</v>
      </c>
      <c r="AL1486" s="17">
        <v>9.2846578808663205E-2</v>
      </c>
      <c r="AM1486" s="17">
        <v>4.0289320715653103E-2</v>
      </c>
      <c r="AN1486" s="17">
        <v>9.6250187533392401E-2</v>
      </c>
      <c r="AO1486" s="17">
        <v>4.0328583085896402E-2</v>
      </c>
      <c r="AP1486" s="17">
        <v>0.10577099451739801</v>
      </c>
      <c r="AQ1486" s="17">
        <v>0</v>
      </c>
    </row>
    <row r="1487" spans="2:43" x14ac:dyDescent="0.35">
      <c r="B1487" t="s">
        <v>82</v>
      </c>
      <c r="C1487" s="17">
        <v>0.13835331964942299</v>
      </c>
      <c r="D1487" s="17">
        <v>9.7292259134001496E-2</v>
      </c>
      <c r="E1487" s="17">
        <v>0.18703542398386899</v>
      </c>
      <c r="F1487" s="17"/>
      <c r="G1487" s="17">
        <v>0.11147772552777099</v>
      </c>
      <c r="H1487" s="17">
        <v>0.15111589152616101</v>
      </c>
      <c r="I1487" s="17">
        <v>0.109629739080515</v>
      </c>
      <c r="J1487" s="17">
        <v>0.16239068991644601</v>
      </c>
      <c r="K1487" s="17">
        <v>0.12959541281758599</v>
      </c>
      <c r="L1487" s="17">
        <v>0.17155582738095601</v>
      </c>
      <c r="M1487" s="17"/>
      <c r="N1487" s="17">
        <v>0</v>
      </c>
      <c r="O1487" s="17">
        <v>0.19848975236868699</v>
      </c>
      <c r="P1487" s="17">
        <v>0.115390594357449</v>
      </c>
      <c r="Q1487" s="17">
        <v>0.108864581016428</v>
      </c>
      <c r="R1487" s="17">
        <v>0.101203603514347</v>
      </c>
      <c r="S1487" s="17"/>
      <c r="T1487" s="17">
        <v>0.18671397639548701</v>
      </c>
      <c r="U1487" s="17">
        <v>0.14206773509867199</v>
      </c>
      <c r="V1487" s="17">
        <v>0.16830358833891601</v>
      </c>
      <c r="W1487" s="17">
        <v>6.6080991202026804E-2</v>
      </c>
      <c r="X1487" s="17"/>
      <c r="Y1487" s="17">
        <v>0.12887028439686399</v>
      </c>
      <c r="Z1487" s="17">
        <v>0.17981778231755199</v>
      </c>
      <c r="AA1487" s="17" t="s">
        <v>63</v>
      </c>
      <c r="AB1487" s="17" t="s">
        <v>63</v>
      </c>
      <c r="AC1487" s="17" t="s">
        <v>63</v>
      </c>
      <c r="AD1487" s="17" t="s">
        <v>63</v>
      </c>
      <c r="AE1487" s="17"/>
      <c r="AF1487" s="17" t="s">
        <v>63</v>
      </c>
      <c r="AG1487" s="17"/>
      <c r="AH1487" s="17">
        <v>0.13798634142494601</v>
      </c>
      <c r="AI1487" s="17"/>
      <c r="AJ1487" s="17">
        <v>0.117354199226176</v>
      </c>
      <c r="AK1487" s="17">
        <v>0.133594228999765</v>
      </c>
      <c r="AL1487" s="17">
        <v>0.11283558426438001</v>
      </c>
      <c r="AM1487" s="17">
        <v>0.145450776278539</v>
      </c>
      <c r="AN1487" s="17">
        <v>0.25111151040936402</v>
      </c>
      <c r="AO1487" s="17">
        <v>7.6267804454842394E-2</v>
      </c>
      <c r="AP1487" s="17">
        <v>0.14209480492984</v>
      </c>
      <c r="AQ1487" s="17">
        <v>0.340733690682329</v>
      </c>
    </row>
    <row r="1488" spans="2:43" x14ac:dyDescent="0.35">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c r="AF1488" s="17"/>
      <c r="AG1488" s="17"/>
      <c r="AH1488" s="17"/>
      <c r="AI1488" s="17"/>
      <c r="AJ1488" s="17"/>
      <c r="AK1488" s="17"/>
      <c r="AL1488" s="17"/>
      <c r="AM1488" s="17"/>
      <c r="AN1488" s="17"/>
      <c r="AO1488" s="17"/>
      <c r="AP1488" s="17"/>
      <c r="AQ1488" s="17"/>
    </row>
    <row r="1489" spans="2:43" x14ac:dyDescent="0.35">
      <c r="B1489" s="6" t="s">
        <v>575</v>
      </c>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row>
    <row r="1490" spans="2:43" x14ac:dyDescent="0.35">
      <c r="B1490" s="24" t="s">
        <v>223</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row>
    <row r="1491" spans="2:43" x14ac:dyDescent="0.35">
      <c r="B1491" t="s">
        <v>564</v>
      </c>
      <c r="C1491" s="17">
        <v>0.48187765559939599</v>
      </c>
      <c r="D1491" s="17">
        <v>0.50308950903727301</v>
      </c>
      <c r="E1491" s="17">
        <v>0.45839050257247299</v>
      </c>
      <c r="F1491" s="17"/>
      <c r="G1491" s="17">
        <v>0.26937177046542599</v>
      </c>
      <c r="H1491" s="17">
        <v>0.43503453783000101</v>
      </c>
      <c r="I1491" s="17">
        <v>0.50758180694293098</v>
      </c>
      <c r="J1491" s="17">
        <v>0.52850032729273699</v>
      </c>
      <c r="K1491" s="17">
        <v>0.56438558974180397</v>
      </c>
      <c r="L1491" s="17">
        <v>0.50692279628847803</v>
      </c>
      <c r="M1491" s="17"/>
      <c r="N1491" s="17">
        <v>0.65344405446440101</v>
      </c>
      <c r="O1491" s="17">
        <v>0.49490686407020501</v>
      </c>
      <c r="P1491" s="17">
        <v>0.56942601677575799</v>
      </c>
      <c r="Q1491" s="17">
        <v>0.49831880528924999</v>
      </c>
      <c r="R1491" s="17">
        <v>0.34210890439990099</v>
      </c>
      <c r="S1491" s="17"/>
      <c r="T1491" s="17">
        <v>0.37361681842908401</v>
      </c>
      <c r="U1491" s="17">
        <v>0.50430310758555097</v>
      </c>
      <c r="V1491" s="17">
        <v>0.449088489227563</v>
      </c>
      <c r="W1491" s="17">
        <v>0.54273969331435301</v>
      </c>
      <c r="X1491" s="17"/>
      <c r="Y1491" s="17">
        <v>0.485130335726152</v>
      </c>
      <c r="Z1491" s="17">
        <v>0.46765534912311901</v>
      </c>
      <c r="AA1491" s="17" t="s">
        <v>63</v>
      </c>
      <c r="AB1491" s="17" t="s">
        <v>63</v>
      </c>
      <c r="AC1491" s="17" t="s">
        <v>63</v>
      </c>
      <c r="AD1491" s="17" t="s">
        <v>63</v>
      </c>
      <c r="AE1491" s="17"/>
      <c r="AF1491" s="17" t="s">
        <v>63</v>
      </c>
      <c r="AG1491" s="17"/>
      <c r="AH1491" s="17">
        <v>0.477253496267039</v>
      </c>
      <c r="AI1491" s="17"/>
      <c r="AJ1491" s="17">
        <v>0.43100737816818402</v>
      </c>
      <c r="AK1491" s="17">
        <v>0.49191874666952801</v>
      </c>
      <c r="AL1491" s="17">
        <v>0.49670108079820702</v>
      </c>
      <c r="AM1491" s="17">
        <v>0.58564780618603496</v>
      </c>
      <c r="AN1491" s="17">
        <v>0.46402972327103698</v>
      </c>
      <c r="AO1491" s="17">
        <v>0.60086998903077404</v>
      </c>
      <c r="AP1491" s="17">
        <v>0.32895332357144902</v>
      </c>
      <c r="AQ1491" s="17">
        <v>0.29597683899356603</v>
      </c>
    </row>
    <row r="1492" spans="2:43" x14ac:dyDescent="0.35">
      <c r="B1492" t="s">
        <v>560</v>
      </c>
      <c r="C1492" s="17">
        <v>0.16466966061139399</v>
      </c>
      <c r="D1492" s="17">
        <v>0.146363877445677</v>
      </c>
      <c r="E1492" s="17">
        <v>0.18668231711227401</v>
      </c>
      <c r="F1492" s="17"/>
      <c r="G1492" s="17">
        <v>0.26236916157026702</v>
      </c>
      <c r="H1492" s="17">
        <v>0.16447643182065599</v>
      </c>
      <c r="I1492" s="17">
        <v>0.16711470947968399</v>
      </c>
      <c r="J1492" s="17">
        <v>0.12027800645014999</v>
      </c>
      <c r="K1492" s="17">
        <v>0.16242943468489299</v>
      </c>
      <c r="L1492" s="17">
        <v>0.17018799242288299</v>
      </c>
      <c r="M1492" s="17"/>
      <c r="N1492" s="17">
        <v>0.123249619881484</v>
      </c>
      <c r="O1492" s="17">
        <v>0.14889640227218601</v>
      </c>
      <c r="P1492" s="17">
        <v>0.12150948520464</v>
      </c>
      <c r="Q1492" s="17">
        <v>0.149130349830181</v>
      </c>
      <c r="R1492" s="17">
        <v>0.26375080233916098</v>
      </c>
      <c r="S1492" s="17"/>
      <c r="T1492" s="17">
        <v>0.122101185164996</v>
      </c>
      <c r="U1492" s="17">
        <v>0.14786830077195701</v>
      </c>
      <c r="V1492" s="17">
        <v>0.184781280151954</v>
      </c>
      <c r="W1492" s="17">
        <v>0.16414239431655001</v>
      </c>
      <c r="X1492" s="17"/>
      <c r="Y1492" s="17">
        <v>0.172473149194947</v>
      </c>
      <c r="Z1492" s="17">
        <v>0.13054899645309301</v>
      </c>
      <c r="AA1492" s="17" t="s">
        <v>63</v>
      </c>
      <c r="AB1492" s="17" t="s">
        <v>63</v>
      </c>
      <c r="AC1492" s="17" t="s">
        <v>63</v>
      </c>
      <c r="AD1492" s="17" t="s">
        <v>63</v>
      </c>
      <c r="AE1492" s="17"/>
      <c r="AF1492" s="17" t="s">
        <v>63</v>
      </c>
      <c r="AG1492" s="17"/>
      <c r="AH1492" s="17">
        <v>0.16604284388969301</v>
      </c>
      <c r="AI1492" s="17"/>
      <c r="AJ1492" s="17">
        <v>0.213406474890277</v>
      </c>
      <c r="AK1492" s="17">
        <v>0.15141959612894701</v>
      </c>
      <c r="AL1492" s="17">
        <v>0.140296910624125</v>
      </c>
      <c r="AM1492" s="17">
        <v>0.16979824618946299</v>
      </c>
      <c r="AN1492" s="17">
        <v>0.152543146833865</v>
      </c>
      <c r="AO1492" s="17">
        <v>6.14301649233506E-2</v>
      </c>
      <c r="AP1492" s="17">
        <v>0.211410396839529</v>
      </c>
      <c r="AQ1492" s="17">
        <v>0.16356506560383</v>
      </c>
    </row>
    <row r="1493" spans="2:43" x14ac:dyDescent="0.35">
      <c r="B1493" t="s">
        <v>561</v>
      </c>
      <c r="C1493" s="17">
        <v>0.123101052020747</v>
      </c>
      <c r="D1493" s="17">
        <v>0.14369243927202999</v>
      </c>
      <c r="E1493" s="17">
        <v>9.6262920538722305E-2</v>
      </c>
      <c r="F1493" s="17"/>
      <c r="G1493" s="17">
        <v>0.175203353870693</v>
      </c>
      <c r="H1493" s="17">
        <v>0.12879956235018999</v>
      </c>
      <c r="I1493" s="17">
        <v>0.123346426290942</v>
      </c>
      <c r="J1493" s="17">
        <v>0.16431650056284</v>
      </c>
      <c r="K1493" s="17">
        <v>4.7730498236328203E-2</v>
      </c>
      <c r="L1493" s="17">
        <v>8.1149382602066403E-2</v>
      </c>
      <c r="M1493" s="17"/>
      <c r="N1493" s="17">
        <v>0</v>
      </c>
      <c r="O1493" s="17">
        <v>9.6187354003045705E-2</v>
      </c>
      <c r="P1493" s="17">
        <v>0.119236620447143</v>
      </c>
      <c r="Q1493" s="17">
        <v>0.1183869707191</v>
      </c>
      <c r="R1493" s="17">
        <v>0.200481286034561</v>
      </c>
      <c r="S1493" s="17"/>
      <c r="T1493" s="17">
        <v>5.45659851631854E-2</v>
      </c>
      <c r="U1493" s="17">
        <v>0.13119712728243599</v>
      </c>
      <c r="V1493" s="17">
        <v>0.14554091425256099</v>
      </c>
      <c r="W1493" s="17">
        <v>0.12594500220902799</v>
      </c>
      <c r="X1493" s="17"/>
      <c r="Y1493" s="17">
        <v>0.12823918843918</v>
      </c>
      <c r="Z1493" s="17">
        <v>0.10063460957570899</v>
      </c>
      <c r="AA1493" s="17" t="s">
        <v>63</v>
      </c>
      <c r="AB1493" s="17" t="s">
        <v>63</v>
      </c>
      <c r="AC1493" s="17" t="s">
        <v>63</v>
      </c>
      <c r="AD1493" s="17" t="s">
        <v>63</v>
      </c>
      <c r="AE1493" s="17"/>
      <c r="AF1493" s="17" t="s">
        <v>63</v>
      </c>
      <c r="AG1493" s="17"/>
      <c r="AH1493" s="17">
        <v>0.119618362615293</v>
      </c>
      <c r="AI1493" s="17"/>
      <c r="AJ1493" s="17">
        <v>0.145314173489658</v>
      </c>
      <c r="AK1493" s="17">
        <v>0.13157651449615501</v>
      </c>
      <c r="AL1493" s="17">
        <v>9.8107343712464504E-2</v>
      </c>
      <c r="AM1493" s="17">
        <v>9.7705687295846097E-2</v>
      </c>
      <c r="AN1493" s="17">
        <v>0.141138657214152</v>
      </c>
      <c r="AO1493" s="17">
        <v>4.7181541135131698E-2</v>
      </c>
      <c r="AP1493" s="17">
        <v>0.22715723453447001</v>
      </c>
      <c r="AQ1493" s="17">
        <v>0.108310879291212</v>
      </c>
    </row>
    <row r="1494" spans="2:43" x14ac:dyDescent="0.35">
      <c r="B1494" t="s">
        <v>562</v>
      </c>
      <c r="C1494" s="17">
        <v>0.11378699855697</v>
      </c>
      <c r="D1494" s="17">
        <v>9.6138057268534E-2</v>
      </c>
      <c r="E1494" s="17">
        <v>0.13187180838654</v>
      </c>
      <c r="F1494" s="17"/>
      <c r="G1494" s="17">
        <v>0.125035721125969</v>
      </c>
      <c r="H1494" s="17">
        <v>0.174691238560964</v>
      </c>
      <c r="I1494" s="17">
        <v>0.110939601664012</v>
      </c>
      <c r="J1494" s="17">
        <v>6.9002027289943604E-2</v>
      </c>
      <c r="K1494" s="17">
        <v>7.3845917026415797E-2</v>
      </c>
      <c r="L1494" s="17">
        <v>0.13767748262185001</v>
      </c>
      <c r="M1494" s="17"/>
      <c r="N1494" s="17">
        <v>0.122603779943291</v>
      </c>
      <c r="O1494" s="17">
        <v>0.125022419300792</v>
      </c>
      <c r="P1494" s="17">
        <v>0.14074777237223901</v>
      </c>
      <c r="Q1494" s="17">
        <v>0.10647749930806701</v>
      </c>
      <c r="R1494" s="17">
        <v>8.3603348835267294E-2</v>
      </c>
      <c r="S1494" s="17"/>
      <c r="T1494" s="17">
        <v>7.4934322692637903E-2</v>
      </c>
      <c r="U1494" s="17">
        <v>0.105069242540064</v>
      </c>
      <c r="V1494" s="17">
        <v>0.12245269093172401</v>
      </c>
      <c r="W1494" s="17">
        <v>0.11187375440755799</v>
      </c>
      <c r="X1494" s="17"/>
      <c r="Y1494" s="17">
        <v>0.121607159317417</v>
      </c>
      <c r="Z1494" s="17">
        <v>7.95934354967852E-2</v>
      </c>
      <c r="AA1494" s="17" t="s">
        <v>63</v>
      </c>
      <c r="AB1494" s="17" t="s">
        <v>63</v>
      </c>
      <c r="AC1494" s="17" t="s">
        <v>63</v>
      </c>
      <c r="AD1494" s="17" t="s">
        <v>63</v>
      </c>
      <c r="AE1494" s="17"/>
      <c r="AF1494" s="17" t="s">
        <v>63</v>
      </c>
      <c r="AG1494" s="17"/>
      <c r="AH1494" s="17">
        <v>0.112255142879411</v>
      </c>
      <c r="AI1494" s="17"/>
      <c r="AJ1494" s="17">
        <v>8.3449519762785807E-2</v>
      </c>
      <c r="AK1494" s="17">
        <v>0.14190003118344799</v>
      </c>
      <c r="AL1494" s="17">
        <v>0.13634404258112601</v>
      </c>
      <c r="AM1494" s="17">
        <v>1.77451678099598E-2</v>
      </c>
      <c r="AN1494" s="17">
        <v>0.16008419129527199</v>
      </c>
      <c r="AO1494" s="17">
        <v>0.11337249586612901</v>
      </c>
      <c r="AP1494" s="17">
        <v>0.20237828539366301</v>
      </c>
      <c r="AQ1494" s="17">
        <v>0.254978591032893</v>
      </c>
    </row>
    <row r="1495" spans="2:43" x14ac:dyDescent="0.35">
      <c r="B1495" t="s">
        <v>563</v>
      </c>
      <c r="C1495" s="17">
        <v>0.10180281645016299</v>
      </c>
      <c r="D1495" s="17">
        <v>8.7103289434648706E-2</v>
      </c>
      <c r="E1495" s="17">
        <v>0.119387589526878</v>
      </c>
      <c r="F1495" s="17"/>
      <c r="G1495" s="17">
        <v>0.130657133674455</v>
      </c>
      <c r="H1495" s="17">
        <v>0.13546142946634701</v>
      </c>
      <c r="I1495" s="17">
        <v>8.9613139606651598E-2</v>
      </c>
      <c r="J1495" s="17">
        <v>7.67843764146907E-2</v>
      </c>
      <c r="K1495" s="17">
        <v>9.1391632158193195E-2</v>
      </c>
      <c r="L1495" s="17">
        <v>8.6950586158907106E-2</v>
      </c>
      <c r="M1495" s="17"/>
      <c r="N1495" s="17">
        <v>0.100702545710823</v>
      </c>
      <c r="O1495" s="17">
        <v>4.0694961335381301E-2</v>
      </c>
      <c r="P1495" s="17">
        <v>6.3953687420867503E-2</v>
      </c>
      <c r="Q1495" s="17">
        <v>0.15935154321247699</v>
      </c>
      <c r="R1495" s="17">
        <v>0.14415991154900501</v>
      </c>
      <c r="S1495" s="17"/>
      <c r="T1495" s="17">
        <v>0.111217004728785</v>
      </c>
      <c r="U1495" s="17">
        <v>6.1109117455466697E-2</v>
      </c>
      <c r="V1495" s="17">
        <v>0.14319391814061999</v>
      </c>
      <c r="W1495" s="17">
        <v>9.4734790607243602E-2</v>
      </c>
      <c r="X1495" s="17"/>
      <c r="Y1495" s="17">
        <v>0.10438345024027799</v>
      </c>
      <c r="Z1495" s="17">
        <v>9.0519024858073505E-2</v>
      </c>
      <c r="AA1495" s="17" t="s">
        <v>63</v>
      </c>
      <c r="AB1495" s="17" t="s">
        <v>63</v>
      </c>
      <c r="AC1495" s="17" t="s">
        <v>63</v>
      </c>
      <c r="AD1495" s="17" t="s">
        <v>63</v>
      </c>
      <c r="AE1495" s="17"/>
      <c r="AF1495" s="17" t="s">
        <v>63</v>
      </c>
      <c r="AG1495" s="17"/>
      <c r="AH1495" s="17">
        <v>0.101529429517252</v>
      </c>
      <c r="AI1495" s="17"/>
      <c r="AJ1495" s="17">
        <v>0.11561510850145</v>
      </c>
      <c r="AK1495" s="17">
        <v>0.122428846420069</v>
      </c>
      <c r="AL1495" s="17">
        <v>0.111451965728254</v>
      </c>
      <c r="AM1495" s="17">
        <v>8.2887443452454197E-3</v>
      </c>
      <c r="AN1495" s="17">
        <v>8.8754597432792098E-2</v>
      </c>
      <c r="AO1495" s="17">
        <v>0.116864477619742</v>
      </c>
      <c r="AP1495" s="17">
        <v>0.14111429523230201</v>
      </c>
      <c r="AQ1495" s="17">
        <v>0.19009341209312799</v>
      </c>
    </row>
    <row r="1496" spans="2:43" x14ac:dyDescent="0.35">
      <c r="B1496" t="s">
        <v>566</v>
      </c>
      <c r="C1496" s="17">
        <v>8.0237731729676104E-2</v>
      </c>
      <c r="D1496" s="17">
        <v>7.6105312481485193E-2</v>
      </c>
      <c r="E1496" s="17">
        <v>8.2333333837867201E-2</v>
      </c>
      <c r="F1496" s="17"/>
      <c r="G1496" s="17">
        <v>0.20901313016175699</v>
      </c>
      <c r="H1496" s="17">
        <v>6.15810122360426E-2</v>
      </c>
      <c r="I1496" s="17">
        <v>8.7048858682258298E-2</v>
      </c>
      <c r="J1496" s="17">
        <v>3.6008032487075799E-2</v>
      </c>
      <c r="K1496" s="17">
        <v>8.1490145736729802E-2</v>
      </c>
      <c r="L1496" s="17">
        <v>8.4314924076342307E-2</v>
      </c>
      <c r="M1496" s="17"/>
      <c r="N1496" s="17">
        <v>0</v>
      </c>
      <c r="O1496" s="17">
        <v>6.6925207324643202E-2</v>
      </c>
      <c r="P1496" s="17">
        <v>8.2257920470504897E-2</v>
      </c>
      <c r="Q1496" s="17">
        <v>7.1061798906111806E-2</v>
      </c>
      <c r="R1496" s="17">
        <v>0.13040966284243699</v>
      </c>
      <c r="S1496" s="17"/>
      <c r="T1496" s="17">
        <v>0.11824886636673</v>
      </c>
      <c r="U1496" s="17">
        <v>6.04936607046936E-2</v>
      </c>
      <c r="V1496" s="17">
        <v>9.4089213180054102E-2</v>
      </c>
      <c r="W1496" s="17">
        <v>8.0871919420318905E-2</v>
      </c>
      <c r="X1496" s="17"/>
      <c r="Y1496" s="17">
        <v>7.8044580237590797E-2</v>
      </c>
      <c r="Z1496" s="17">
        <v>8.9827261426360897E-2</v>
      </c>
      <c r="AA1496" s="17" t="s">
        <v>63</v>
      </c>
      <c r="AB1496" s="17" t="s">
        <v>63</v>
      </c>
      <c r="AC1496" s="17" t="s">
        <v>63</v>
      </c>
      <c r="AD1496" s="17" t="s">
        <v>63</v>
      </c>
      <c r="AE1496" s="17"/>
      <c r="AF1496" s="17" t="s">
        <v>63</v>
      </c>
      <c r="AG1496" s="17"/>
      <c r="AH1496" s="17">
        <v>7.9923807591200005E-2</v>
      </c>
      <c r="AI1496" s="17"/>
      <c r="AJ1496" s="17">
        <v>0.112321116531342</v>
      </c>
      <c r="AK1496" s="17">
        <v>9.9989385494743704E-2</v>
      </c>
      <c r="AL1496" s="17">
        <v>5.4516470604443701E-2</v>
      </c>
      <c r="AM1496" s="17">
        <v>5.6049776843525898E-2</v>
      </c>
      <c r="AN1496" s="17">
        <v>3.2353521066607202E-2</v>
      </c>
      <c r="AO1496" s="17">
        <v>7.7312933428888106E-2</v>
      </c>
      <c r="AP1496" s="17">
        <v>6.9624688097474199E-2</v>
      </c>
      <c r="AQ1496" s="17">
        <v>8.1782532801915206E-2</v>
      </c>
    </row>
    <row r="1497" spans="2:43" x14ac:dyDescent="0.35">
      <c r="B1497" t="s">
        <v>565</v>
      </c>
      <c r="C1497" s="17">
        <v>7.3714990798519495E-2</v>
      </c>
      <c r="D1497" s="17">
        <v>6.1319144603413901E-2</v>
      </c>
      <c r="E1497" s="17">
        <v>8.8507476834401494E-2</v>
      </c>
      <c r="F1497" s="17"/>
      <c r="G1497" s="17">
        <v>0.20619767624145999</v>
      </c>
      <c r="H1497" s="17">
        <v>7.9462055366698703E-2</v>
      </c>
      <c r="I1497" s="17">
        <v>5.17119335511999E-2</v>
      </c>
      <c r="J1497" s="17">
        <v>5.5798012671640002E-2</v>
      </c>
      <c r="K1497" s="17">
        <v>4.8708966271014398E-2</v>
      </c>
      <c r="L1497" s="17">
        <v>5.8797800146385498E-2</v>
      </c>
      <c r="M1497" s="17"/>
      <c r="N1497" s="17">
        <v>0</v>
      </c>
      <c r="O1497" s="17">
        <v>8.8395018513703003E-2</v>
      </c>
      <c r="P1497" s="17">
        <v>4.37372610581769E-2</v>
      </c>
      <c r="Q1497" s="17">
        <v>8.8238457147867197E-2</v>
      </c>
      <c r="R1497" s="17">
        <v>4.4223527993860597E-2</v>
      </c>
      <c r="S1497" s="17"/>
      <c r="T1497" s="17">
        <v>0.10869215521570801</v>
      </c>
      <c r="U1497" s="17">
        <v>4.9844939027916001E-2</v>
      </c>
      <c r="V1497" s="17">
        <v>9.1498983767197895E-2</v>
      </c>
      <c r="W1497" s="17">
        <v>6.8125529654630895E-2</v>
      </c>
      <c r="X1497" s="17"/>
      <c r="Y1497" s="17">
        <v>7.21069167458845E-2</v>
      </c>
      <c r="Z1497" s="17">
        <v>8.0746276114586804E-2</v>
      </c>
      <c r="AA1497" s="17" t="s">
        <v>63</v>
      </c>
      <c r="AB1497" s="17" t="s">
        <v>63</v>
      </c>
      <c r="AC1497" s="17" t="s">
        <v>63</v>
      </c>
      <c r="AD1497" s="17" t="s">
        <v>63</v>
      </c>
      <c r="AE1497" s="17"/>
      <c r="AF1497" s="17" t="s">
        <v>63</v>
      </c>
      <c r="AG1497" s="17"/>
      <c r="AH1497" s="17">
        <v>7.4836007980734906E-2</v>
      </c>
      <c r="AI1497" s="17"/>
      <c r="AJ1497" s="17">
        <v>0.108055542498756</v>
      </c>
      <c r="AK1497" s="17">
        <v>6.8190622736127707E-2</v>
      </c>
      <c r="AL1497" s="17">
        <v>8.4745785548710095E-2</v>
      </c>
      <c r="AM1497" s="17">
        <v>9.4607413492328402E-2</v>
      </c>
      <c r="AN1497" s="17">
        <v>0</v>
      </c>
      <c r="AO1497" s="17">
        <v>4.3343002044173698E-2</v>
      </c>
      <c r="AP1497" s="17">
        <v>3.1188619678037401E-2</v>
      </c>
      <c r="AQ1497" s="17">
        <v>0</v>
      </c>
    </row>
    <row r="1498" spans="2:43" x14ac:dyDescent="0.35">
      <c r="B1498" t="s">
        <v>82</v>
      </c>
      <c r="C1498" s="17">
        <v>0.116377453241736</v>
      </c>
      <c r="D1498" s="17">
        <v>9.6200898373327598E-2</v>
      </c>
      <c r="E1498" s="17">
        <v>0.140444154075999</v>
      </c>
      <c r="F1498" s="17"/>
      <c r="G1498" s="17">
        <v>3.71797803141347E-2</v>
      </c>
      <c r="H1498" s="17">
        <v>9.6027385573969407E-2</v>
      </c>
      <c r="I1498" s="17">
        <v>8.8009123534530997E-2</v>
      </c>
      <c r="J1498" s="17">
        <v>0.13448572095122799</v>
      </c>
      <c r="K1498" s="17">
        <v>0.17359732134467501</v>
      </c>
      <c r="L1498" s="17">
        <v>0.19755446660939599</v>
      </c>
      <c r="M1498" s="17"/>
      <c r="N1498" s="17">
        <v>0</v>
      </c>
      <c r="O1498" s="17">
        <v>0.160086707391218</v>
      </c>
      <c r="P1498" s="17">
        <v>8.7818355878853296E-2</v>
      </c>
      <c r="Q1498" s="17">
        <v>7.4283938477719094E-2</v>
      </c>
      <c r="R1498" s="17">
        <v>0.140014121510354</v>
      </c>
      <c r="S1498" s="17"/>
      <c r="T1498" s="17">
        <v>0.17794117682653801</v>
      </c>
      <c r="U1498" s="17">
        <v>0.130137925536808</v>
      </c>
      <c r="V1498" s="17">
        <v>0.101084455132304</v>
      </c>
      <c r="W1498" s="17">
        <v>9.5417095182171702E-2</v>
      </c>
      <c r="X1498" s="17"/>
      <c r="Y1498" s="17">
        <v>0.103796523047073</v>
      </c>
      <c r="Z1498" s="17">
        <v>0.17138742594495401</v>
      </c>
      <c r="AA1498" s="17" t="s">
        <v>63</v>
      </c>
      <c r="AB1498" s="17" t="s">
        <v>63</v>
      </c>
      <c r="AC1498" s="17" t="s">
        <v>63</v>
      </c>
      <c r="AD1498" s="17" t="s">
        <v>63</v>
      </c>
      <c r="AE1498" s="17"/>
      <c r="AF1498" s="17" t="s">
        <v>63</v>
      </c>
      <c r="AG1498" s="17"/>
      <c r="AH1498" s="17">
        <v>0.118387237561877</v>
      </c>
      <c r="AI1498" s="17"/>
      <c r="AJ1498" s="17">
        <v>0.11104003122931801</v>
      </c>
      <c r="AK1498" s="17">
        <v>0.12207397460038399</v>
      </c>
      <c r="AL1498" s="17">
        <v>8.2612301601015903E-2</v>
      </c>
      <c r="AM1498" s="17">
        <v>0.103634171772527</v>
      </c>
      <c r="AN1498" s="17">
        <v>0.13035935831991</v>
      </c>
      <c r="AO1498" s="17">
        <v>7.52677900399982E-2</v>
      </c>
      <c r="AP1498" s="17">
        <v>0.17049090884653201</v>
      </c>
      <c r="AQ1498" s="17">
        <v>0.25895115788041401</v>
      </c>
    </row>
    <row r="1499" spans="2:43" x14ac:dyDescent="0.35">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row>
    <row r="1500" spans="2:43" x14ac:dyDescent="0.35">
      <c r="B1500" s="6" t="s">
        <v>576</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row>
    <row r="1501" spans="2:43" x14ac:dyDescent="0.35">
      <c r="B1501" s="24" t="s">
        <v>223</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row>
    <row r="1502" spans="2:43" x14ac:dyDescent="0.35">
      <c r="B1502" t="s">
        <v>564</v>
      </c>
      <c r="C1502" s="17">
        <v>0.48553837429878899</v>
      </c>
      <c r="D1502" s="17">
        <v>0.47622745145127898</v>
      </c>
      <c r="E1502" s="17">
        <v>0.497941262539074</v>
      </c>
      <c r="F1502" s="17"/>
      <c r="G1502" s="17">
        <v>0.23122244253003599</v>
      </c>
      <c r="H1502" s="17">
        <v>0.44992444684414801</v>
      </c>
      <c r="I1502" s="17">
        <v>0.4685663207206</v>
      </c>
      <c r="J1502" s="17">
        <v>0.58973855940803699</v>
      </c>
      <c r="K1502" s="17">
        <v>0.56062564128438097</v>
      </c>
      <c r="L1502" s="17">
        <v>0.49986492096936502</v>
      </c>
      <c r="M1502" s="17"/>
      <c r="N1502" s="17">
        <v>0.62221254113940005</v>
      </c>
      <c r="O1502" s="17">
        <v>0.43886316472030201</v>
      </c>
      <c r="P1502" s="17">
        <v>0.53836968855041401</v>
      </c>
      <c r="Q1502" s="17">
        <v>0.57060033417988798</v>
      </c>
      <c r="R1502" s="17">
        <v>0.364011502244173</v>
      </c>
      <c r="S1502" s="17"/>
      <c r="T1502" s="17">
        <v>0.36918510602819599</v>
      </c>
      <c r="U1502" s="17">
        <v>0.53007525913189002</v>
      </c>
      <c r="V1502" s="17">
        <v>0.433744263790454</v>
      </c>
      <c r="W1502" s="17">
        <v>0.53654269884665096</v>
      </c>
      <c r="X1502" s="17"/>
      <c r="Y1502" s="17">
        <v>0.49398654871525899</v>
      </c>
      <c r="Z1502" s="17">
        <v>0.44859882874442503</v>
      </c>
      <c r="AA1502" s="17" t="s">
        <v>63</v>
      </c>
      <c r="AB1502" s="17" t="s">
        <v>63</v>
      </c>
      <c r="AC1502" s="17" t="s">
        <v>63</v>
      </c>
      <c r="AD1502" s="17" t="s">
        <v>63</v>
      </c>
      <c r="AE1502" s="17"/>
      <c r="AF1502" s="17" t="s">
        <v>63</v>
      </c>
      <c r="AG1502" s="17"/>
      <c r="AH1502" s="17">
        <v>0.48779343179881501</v>
      </c>
      <c r="AI1502" s="17"/>
      <c r="AJ1502" s="17">
        <v>0.410877886035871</v>
      </c>
      <c r="AK1502" s="17">
        <v>0.40420366755047299</v>
      </c>
      <c r="AL1502" s="17">
        <v>0.55401069104465905</v>
      </c>
      <c r="AM1502" s="17">
        <v>0.58970890580722002</v>
      </c>
      <c r="AN1502" s="17">
        <v>0.50026913774939297</v>
      </c>
      <c r="AO1502" s="17">
        <v>0.56356066226868196</v>
      </c>
      <c r="AP1502" s="17">
        <v>0.44513937427477801</v>
      </c>
      <c r="AQ1502" s="17">
        <v>0.47453215090491602</v>
      </c>
    </row>
    <row r="1503" spans="2:43" x14ac:dyDescent="0.35">
      <c r="B1503" t="s">
        <v>560</v>
      </c>
      <c r="C1503" s="17">
        <v>0.14872654685300099</v>
      </c>
      <c r="D1503" s="17">
        <v>0.132275387296446</v>
      </c>
      <c r="E1503" s="17">
        <v>0.16851124593456601</v>
      </c>
      <c r="F1503" s="17"/>
      <c r="G1503" s="17">
        <v>0.19463778520665301</v>
      </c>
      <c r="H1503" s="17">
        <v>0.140937767492647</v>
      </c>
      <c r="I1503" s="17">
        <v>0.206939332648337</v>
      </c>
      <c r="J1503" s="17">
        <v>0.119590206986652</v>
      </c>
      <c r="K1503" s="17">
        <v>8.9785850981706702E-2</v>
      </c>
      <c r="L1503" s="17">
        <v>0.166010965125447</v>
      </c>
      <c r="M1503" s="17"/>
      <c r="N1503" s="17">
        <v>0.123249619881484</v>
      </c>
      <c r="O1503" s="17">
        <v>0.164458483447954</v>
      </c>
      <c r="P1503" s="17">
        <v>8.08473489687139E-2</v>
      </c>
      <c r="Q1503" s="17">
        <v>0.13494408028298699</v>
      </c>
      <c r="R1503" s="17">
        <v>0.19735691480912801</v>
      </c>
      <c r="S1503" s="17"/>
      <c r="T1503" s="17">
        <v>0.16533510345195199</v>
      </c>
      <c r="U1503" s="17">
        <v>0.10400871336480801</v>
      </c>
      <c r="V1503" s="17">
        <v>0.181817796178913</v>
      </c>
      <c r="W1503" s="17">
        <v>0.16023283744691599</v>
      </c>
      <c r="X1503" s="17"/>
      <c r="Y1503" s="17">
        <v>0.15153039008619701</v>
      </c>
      <c r="Z1503" s="17">
        <v>0.13646677453603301</v>
      </c>
      <c r="AA1503" s="17" t="s">
        <v>63</v>
      </c>
      <c r="AB1503" s="17" t="s">
        <v>63</v>
      </c>
      <c r="AC1503" s="17" t="s">
        <v>63</v>
      </c>
      <c r="AD1503" s="17" t="s">
        <v>63</v>
      </c>
      <c r="AE1503" s="17"/>
      <c r="AF1503" s="17" t="s">
        <v>63</v>
      </c>
      <c r="AG1503" s="17"/>
      <c r="AH1503" s="17">
        <v>0.15123027607233799</v>
      </c>
      <c r="AI1503" s="17"/>
      <c r="AJ1503" s="17">
        <v>0.15750640226211199</v>
      </c>
      <c r="AK1503" s="17">
        <v>0.18338061001259601</v>
      </c>
      <c r="AL1503" s="17">
        <v>0.120084539331388</v>
      </c>
      <c r="AM1503" s="17">
        <v>0.155406917536307</v>
      </c>
      <c r="AN1503" s="17">
        <v>7.59536064952476E-2</v>
      </c>
      <c r="AO1503" s="17">
        <v>0.123035053969277</v>
      </c>
      <c r="AP1503" s="17">
        <v>0.12772709354207301</v>
      </c>
      <c r="AQ1503" s="17">
        <v>0.18218671147860699</v>
      </c>
    </row>
    <row r="1504" spans="2:43" x14ac:dyDescent="0.35">
      <c r="B1504" t="s">
        <v>561</v>
      </c>
      <c r="C1504" s="17">
        <v>0.13361438197653799</v>
      </c>
      <c r="D1504" s="17">
        <v>0.16846402672119201</v>
      </c>
      <c r="E1504" s="17">
        <v>9.0047461700584502E-2</v>
      </c>
      <c r="F1504" s="17"/>
      <c r="G1504" s="17">
        <v>0.27858182800027398</v>
      </c>
      <c r="H1504" s="17">
        <v>0.10519725470185</v>
      </c>
      <c r="I1504" s="17">
        <v>0.19357293121373301</v>
      </c>
      <c r="J1504" s="17">
        <v>8.6002355651887602E-2</v>
      </c>
      <c r="K1504" s="17">
        <v>5.9823516856797702E-2</v>
      </c>
      <c r="L1504" s="17">
        <v>0.17955684185032</v>
      </c>
      <c r="M1504" s="17"/>
      <c r="N1504" s="17">
        <v>0</v>
      </c>
      <c r="O1504" s="17">
        <v>0.121016650171052</v>
      </c>
      <c r="P1504" s="17">
        <v>0.13741054522319901</v>
      </c>
      <c r="Q1504" s="17">
        <v>0.122574399854</v>
      </c>
      <c r="R1504" s="17">
        <v>0.18892327370759601</v>
      </c>
      <c r="S1504" s="17"/>
      <c r="T1504" s="17">
        <v>0.10852690504024599</v>
      </c>
      <c r="U1504" s="17">
        <v>0.113427897432469</v>
      </c>
      <c r="V1504" s="17">
        <v>0.139389947951817</v>
      </c>
      <c r="W1504" s="17">
        <v>0.18241419529029401</v>
      </c>
      <c r="X1504" s="17"/>
      <c r="Y1504" s="17">
        <v>0.140045942805092</v>
      </c>
      <c r="Z1504" s="17">
        <v>0.10549245616155099</v>
      </c>
      <c r="AA1504" s="17" t="s">
        <v>63</v>
      </c>
      <c r="AB1504" s="17" t="s">
        <v>63</v>
      </c>
      <c r="AC1504" s="17" t="s">
        <v>63</v>
      </c>
      <c r="AD1504" s="17" t="s">
        <v>63</v>
      </c>
      <c r="AE1504" s="17"/>
      <c r="AF1504" s="17" t="s">
        <v>63</v>
      </c>
      <c r="AG1504" s="17"/>
      <c r="AH1504" s="17">
        <v>0.12977152357376201</v>
      </c>
      <c r="AI1504" s="17"/>
      <c r="AJ1504" s="17">
        <v>0.16994236113750699</v>
      </c>
      <c r="AK1504" s="17">
        <v>0.14135918141538101</v>
      </c>
      <c r="AL1504" s="17">
        <v>9.3168264261410505E-2</v>
      </c>
      <c r="AM1504" s="17">
        <v>0.10881347128695</v>
      </c>
      <c r="AN1504" s="17">
        <v>0.12908171718569</v>
      </c>
      <c r="AO1504" s="17">
        <v>0.14125851094188199</v>
      </c>
      <c r="AP1504" s="17">
        <v>0.15538446289136801</v>
      </c>
      <c r="AQ1504" s="17">
        <v>0.100404178676692</v>
      </c>
    </row>
    <row r="1505" spans="2:43" x14ac:dyDescent="0.35">
      <c r="B1505" t="s">
        <v>563</v>
      </c>
      <c r="C1505" s="17">
        <v>0.12548035719359499</v>
      </c>
      <c r="D1505" s="17">
        <v>0.14302348703092599</v>
      </c>
      <c r="E1505" s="17">
        <v>0.10523549136803199</v>
      </c>
      <c r="F1505" s="17"/>
      <c r="G1505" s="17">
        <v>0.21512346770358201</v>
      </c>
      <c r="H1505" s="17">
        <v>0.13952725508816199</v>
      </c>
      <c r="I1505" s="17">
        <v>0.14608584663927601</v>
      </c>
      <c r="J1505" s="17">
        <v>9.7213776265141202E-2</v>
      </c>
      <c r="K1505" s="17">
        <v>5.5940080416271999E-2</v>
      </c>
      <c r="L1505" s="17">
        <v>0.150977161690239</v>
      </c>
      <c r="M1505" s="17"/>
      <c r="N1505" s="17">
        <v>0</v>
      </c>
      <c r="O1505" s="17">
        <v>7.6412086007833196E-2</v>
      </c>
      <c r="P1505" s="17">
        <v>6.7898195280984494E-2</v>
      </c>
      <c r="Q1505" s="17">
        <v>0.17814851948309399</v>
      </c>
      <c r="R1505" s="17">
        <v>0.17784567441061899</v>
      </c>
      <c r="S1505" s="17"/>
      <c r="T1505" s="17">
        <v>0.14437879897237699</v>
      </c>
      <c r="U1505" s="17">
        <v>8.9059948644678796E-2</v>
      </c>
      <c r="V1505" s="17">
        <v>0.15120708383946699</v>
      </c>
      <c r="W1505" s="17">
        <v>0.130328467094248</v>
      </c>
      <c r="X1505" s="17"/>
      <c r="Y1505" s="17">
        <v>0.129516869966076</v>
      </c>
      <c r="Z1505" s="17">
        <v>0.107830751481247</v>
      </c>
      <c r="AA1505" s="17" t="s">
        <v>63</v>
      </c>
      <c r="AB1505" s="17" t="s">
        <v>63</v>
      </c>
      <c r="AC1505" s="17" t="s">
        <v>63</v>
      </c>
      <c r="AD1505" s="17" t="s">
        <v>63</v>
      </c>
      <c r="AE1505" s="17"/>
      <c r="AF1505" s="17" t="s">
        <v>63</v>
      </c>
      <c r="AG1505" s="17"/>
      <c r="AH1505" s="17">
        <v>0.123222833497105</v>
      </c>
      <c r="AI1505" s="17"/>
      <c r="AJ1505" s="17">
        <v>0.180590128643694</v>
      </c>
      <c r="AK1505" s="17">
        <v>0.127120671017531</v>
      </c>
      <c r="AL1505" s="17">
        <v>0.103503869607156</v>
      </c>
      <c r="AM1505" s="17">
        <v>7.5130096507426705E-2</v>
      </c>
      <c r="AN1505" s="17">
        <v>3.9849111167207497E-2</v>
      </c>
      <c r="AO1505" s="17">
        <v>0.101043899405986</v>
      </c>
      <c r="AP1505" s="17">
        <v>0.25738979841482701</v>
      </c>
      <c r="AQ1505" s="17">
        <v>0</v>
      </c>
    </row>
    <row r="1506" spans="2:43" x14ac:dyDescent="0.35">
      <c r="B1506" t="s">
        <v>562</v>
      </c>
      <c r="C1506" s="17">
        <v>9.4211610465109896E-2</v>
      </c>
      <c r="D1506" s="17">
        <v>7.9316432686364804E-2</v>
      </c>
      <c r="E1506" s="17">
        <v>0.109000630412445</v>
      </c>
      <c r="F1506" s="17"/>
      <c r="G1506" s="17">
        <v>0.23430565079733401</v>
      </c>
      <c r="H1506" s="17">
        <v>7.3943776010144402E-2</v>
      </c>
      <c r="I1506" s="17">
        <v>0.13419471623790799</v>
      </c>
      <c r="J1506" s="17">
        <v>5.6067468912080101E-2</v>
      </c>
      <c r="K1506" s="17">
        <v>5.5539876179702199E-2</v>
      </c>
      <c r="L1506" s="17">
        <v>5.6709332064150797E-2</v>
      </c>
      <c r="M1506" s="17"/>
      <c r="N1506" s="17">
        <v>0.25518367891730798</v>
      </c>
      <c r="O1506" s="17">
        <v>0.11470141403787899</v>
      </c>
      <c r="P1506" s="17">
        <v>9.1092441039976102E-2</v>
      </c>
      <c r="Q1506" s="17">
        <v>6.6697147534314993E-2</v>
      </c>
      <c r="R1506" s="17">
        <v>9.5101396149741196E-2</v>
      </c>
      <c r="S1506" s="17"/>
      <c r="T1506" s="17">
        <v>0.132684425555369</v>
      </c>
      <c r="U1506" s="17">
        <v>6.5662675791051603E-2</v>
      </c>
      <c r="V1506" s="17">
        <v>0.11618311620467001</v>
      </c>
      <c r="W1506" s="17">
        <v>8.8478548920912503E-2</v>
      </c>
      <c r="X1506" s="17"/>
      <c r="Y1506" s="17">
        <v>9.1503217953959007E-2</v>
      </c>
      <c r="Z1506" s="17">
        <v>0.10605402559679999</v>
      </c>
      <c r="AA1506" s="17" t="s">
        <v>63</v>
      </c>
      <c r="AB1506" s="17" t="s">
        <v>63</v>
      </c>
      <c r="AC1506" s="17" t="s">
        <v>63</v>
      </c>
      <c r="AD1506" s="17" t="s">
        <v>63</v>
      </c>
      <c r="AE1506" s="17"/>
      <c r="AF1506" s="17" t="s">
        <v>63</v>
      </c>
      <c r="AG1506" s="17"/>
      <c r="AH1506" s="17">
        <v>9.3692933025100997E-2</v>
      </c>
      <c r="AI1506" s="17"/>
      <c r="AJ1506" s="17">
        <v>5.7865859565985001E-2</v>
      </c>
      <c r="AK1506" s="17">
        <v>0.126472799397569</v>
      </c>
      <c r="AL1506" s="17">
        <v>9.4367127783709995E-2</v>
      </c>
      <c r="AM1506" s="17">
        <v>5.5695757067439101E-2</v>
      </c>
      <c r="AN1506" s="17">
        <v>9.2505571694225006E-2</v>
      </c>
      <c r="AO1506" s="17">
        <v>8.8471436233552206E-2</v>
      </c>
      <c r="AP1506" s="17">
        <v>0.12794286049843201</v>
      </c>
      <c r="AQ1506" s="17">
        <v>0.25016309471931902</v>
      </c>
    </row>
    <row r="1507" spans="2:43" x14ac:dyDescent="0.35">
      <c r="B1507" t="s">
        <v>566</v>
      </c>
      <c r="C1507" s="17">
        <v>8.4211797901217605E-2</v>
      </c>
      <c r="D1507" s="17">
        <v>8.1877773261123402E-2</v>
      </c>
      <c r="E1507" s="17">
        <v>8.4205349033783794E-2</v>
      </c>
      <c r="F1507" s="17"/>
      <c r="G1507" s="17">
        <v>4.8903294975377903E-2</v>
      </c>
      <c r="H1507" s="17">
        <v>7.5998157510348704E-2</v>
      </c>
      <c r="I1507" s="17">
        <v>0.11859736279427199</v>
      </c>
      <c r="J1507" s="17">
        <v>3.2779880245477497E-2</v>
      </c>
      <c r="K1507" s="17">
        <v>0.11626677292883</v>
      </c>
      <c r="L1507" s="17">
        <v>0.141834335719669</v>
      </c>
      <c r="M1507" s="17"/>
      <c r="N1507" s="17">
        <v>0.122603779943291</v>
      </c>
      <c r="O1507" s="17">
        <v>6.4957648770240406E-2</v>
      </c>
      <c r="P1507" s="17">
        <v>9.3619097754706504E-2</v>
      </c>
      <c r="Q1507" s="17">
        <v>5.2553256619167703E-2</v>
      </c>
      <c r="R1507" s="17">
        <v>0.175108885442981</v>
      </c>
      <c r="S1507" s="17"/>
      <c r="T1507" s="17">
        <v>6.2595667183071302E-2</v>
      </c>
      <c r="U1507" s="17">
        <v>7.3191192507825201E-2</v>
      </c>
      <c r="V1507" s="17">
        <v>0.113553910512892</v>
      </c>
      <c r="W1507" s="17">
        <v>7.07307000776215E-2</v>
      </c>
      <c r="X1507" s="17"/>
      <c r="Y1507" s="17">
        <v>8.7775479897795106E-2</v>
      </c>
      <c r="Z1507" s="17">
        <v>6.8629639323003505E-2</v>
      </c>
      <c r="AA1507" s="17" t="s">
        <v>63</v>
      </c>
      <c r="AB1507" s="17" t="s">
        <v>63</v>
      </c>
      <c r="AC1507" s="17" t="s">
        <v>63</v>
      </c>
      <c r="AD1507" s="17" t="s">
        <v>63</v>
      </c>
      <c r="AE1507" s="17"/>
      <c r="AF1507" s="17" t="s">
        <v>63</v>
      </c>
      <c r="AG1507" s="17"/>
      <c r="AH1507" s="17">
        <v>8.4026285599856407E-2</v>
      </c>
      <c r="AI1507" s="17"/>
      <c r="AJ1507" s="17">
        <v>0.118436538561756</v>
      </c>
      <c r="AK1507" s="17">
        <v>9.7471497198399704E-2</v>
      </c>
      <c r="AL1507" s="17">
        <v>8.5124377858838002E-2</v>
      </c>
      <c r="AM1507" s="17">
        <v>6.3088908719116196E-2</v>
      </c>
      <c r="AN1507" s="17">
        <v>0</v>
      </c>
      <c r="AO1507" s="17">
        <v>6.7721649882615906E-2</v>
      </c>
      <c r="AP1507" s="17">
        <v>5.9822965227480103E-2</v>
      </c>
      <c r="AQ1507" s="17">
        <v>8.1782532801915206E-2</v>
      </c>
    </row>
    <row r="1508" spans="2:43" x14ac:dyDescent="0.35">
      <c r="B1508" t="s">
        <v>565</v>
      </c>
      <c r="C1508" s="17">
        <v>7.1191095049501496E-2</v>
      </c>
      <c r="D1508" s="17">
        <v>8.2687361370308299E-2</v>
      </c>
      <c r="E1508" s="17">
        <v>5.7891195665485298E-2</v>
      </c>
      <c r="F1508" s="17"/>
      <c r="G1508" s="17">
        <v>0.13900363206043201</v>
      </c>
      <c r="H1508" s="17">
        <v>5.42304725515175E-2</v>
      </c>
      <c r="I1508" s="17">
        <v>7.7796828903753806E-2</v>
      </c>
      <c r="J1508" s="17">
        <v>6.0801602310113501E-2</v>
      </c>
      <c r="K1508" s="17">
        <v>6.3942801217736198E-2</v>
      </c>
      <c r="L1508" s="17">
        <v>6.6408401415068194E-2</v>
      </c>
      <c r="M1508" s="17"/>
      <c r="N1508" s="17">
        <v>0</v>
      </c>
      <c r="O1508" s="17">
        <v>4.2123046769910501E-2</v>
      </c>
      <c r="P1508" s="17">
        <v>6.5101488798733495E-2</v>
      </c>
      <c r="Q1508" s="17">
        <v>8.7977971550703596E-2</v>
      </c>
      <c r="R1508" s="17">
        <v>0.108582997459082</v>
      </c>
      <c r="S1508" s="17"/>
      <c r="T1508" s="17">
        <v>6.2359381869470903E-2</v>
      </c>
      <c r="U1508" s="17">
        <v>3.4492451006952599E-2</v>
      </c>
      <c r="V1508" s="17">
        <v>6.9238271611114593E-2</v>
      </c>
      <c r="W1508" s="17">
        <v>0.134149955258697</v>
      </c>
      <c r="X1508" s="17"/>
      <c r="Y1508" s="17">
        <v>7.8478651381017797E-2</v>
      </c>
      <c r="Z1508" s="17">
        <v>3.9326338734428201E-2</v>
      </c>
      <c r="AA1508" s="17" t="s">
        <v>63</v>
      </c>
      <c r="AB1508" s="17" t="s">
        <v>63</v>
      </c>
      <c r="AC1508" s="17" t="s">
        <v>63</v>
      </c>
      <c r="AD1508" s="17" t="s">
        <v>63</v>
      </c>
      <c r="AE1508" s="17"/>
      <c r="AF1508" s="17" t="s">
        <v>63</v>
      </c>
      <c r="AG1508" s="17"/>
      <c r="AH1508" s="17">
        <v>7.2230558962136704E-2</v>
      </c>
      <c r="AI1508" s="17"/>
      <c r="AJ1508" s="17">
        <v>0.12193123618391501</v>
      </c>
      <c r="AK1508" s="17">
        <v>5.5311382121695701E-2</v>
      </c>
      <c r="AL1508" s="17">
        <v>3.0726131508713301E-2</v>
      </c>
      <c r="AM1508" s="17">
        <v>4.4549409705756098E-2</v>
      </c>
      <c r="AN1508" s="17">
        <v>0.14890664806041001</v>
      </c>
      <c r="AO1508" s="17">
        <v>9.4032599991864196E-2</v>
      </c>
      <c r="AP1508" s="17">
        <v>2.73310583192449E-2</v>
      </c>
      <c r="AQ1508" s="17">
        <v>8.1782532801915206E-2</v>
      </c>
    </row>
    <row r="1509" spans="2:43" x14ac:dyDescent="0.35">
      <c r="B1509" t="s">
        <v>82</v>
      </c>
      <c r="C1509" s="17">
        <v>0.119955500903555</v>
      </c>
      <c r="D1509" s="17">
        <v>0.101956163872111</v>
      </c>
      <c r="E1509" s="17">
        <v>0.14147366073374601</v>
      </c>
      <c r="F1509" s="17"/>
      <c r="G1509" s="17">
        <v>5.9982440204683803E-2</v>
      </c>
      <c r="H1509" s="17">
        <v>0.144663238320832</v>
      </c>
      <c r="I1509" s="17">
        <v>7.4189426290704796E-2</v>
      </c>
      <c r="J1509" s="17">
        <v>9.5940571541481307E-2</v>
      </c>
      <c r="K1509" s="17">
        <v>0.181423572712924</v>
      </c>
      <c r="L1509" s="17">
        <v>0.19550691363320799</v>
      </c>
      <c r="M1509" s="17"/>
      <c r="N1509" s="17">
        <v>0</v>
      </c>
      <c r="O1509" s="17">
        <v>0.17397848939267799</v>
      </c>
      <c r="P1509" s="17">
        <v>0.12184112260911199</v>
      </c>
      <c r="Q1509" s="17">
        <v>7.2697049834375305E-2</v>
      </c>
      <c r="R1509" s="17">
        <v>0.10945820607024299</v>
      </c>
      <c r="S1509" s="17"/>
      <c r="T1509" s="17">
        <v>0.188126204702426</v>
      </c>
      <c r="U1509" s="17">
        <v>0.144157756663787</v>
      </c>
      <c r="V1509" s="17">
        <v>0.113861859062186</v>
      </c>
      <c r="W1509" s="17">
        <v>6.5795413823981699E-2</v>
      </c>
      <c r="X1509" s="17"/>
      <c r="Y1509" s="17">
        <v>0.10232132664405499</v>
      </c>
      <c r="Z1509" s="17">
        <v>0.19706072521124801</v>
      </c>
      <c r="AA1509" s="17" t="s">
        <v>63</v>
      </c>
      <c r="AB1509" s="17" t="s">
        <v>63</v>
      </c>
      <c r="AC1509" s="17" t="s">
        <v>63</v>
      </c>
      <c r="AD1509" s="17" t="s">
        <v>63</v>
      </c>
      <c r="AE1509" s="17"/>
      <c r="AF1509" s="17" t="s">
        <v>63</v>
      </c>
      <c r="AG1509" s="17"/>
      <c r="AH1509" s="17">
        <v>0.118769067464377</v>
      </c>
      <c r="AI1509" s="17"/>
      <c r="AJ1509" s="17">
        <v>0.12701044026975</v>
      </c>
      <c r="AK1509" s="17">
        <v>0.12514487510522701</v>
      </c>
      <c r="AL1509" s="17">
        <v>9.2981790001206904E-2</v>
      </c>
      <c r="AM1509" s="17">
        <v>9.8086709126084401E-2</v>
      </c>
      <c r="AN1509" s="17">
        <v>0.20218996687544399</v>
      </c>
      <c r="AO1509" s="17">
        <v>9.5801175266663596E-2</v>
      </c>
      <c r="AP1509" s="17">
        <v>0.14209480492984</v>
      </c>
      <c r="AQ1509" s="17">
        <v>0.174900575699073</v>
      </c>
    </row>
    <row r="1510" spans="2:43" x14ac:dyDescent="0.35">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row>
    <row r="1511" spans="2:43" x14ac:dyDescent="0.35">
      <c r="B1511" s="6" t="s">
        <v>583</v>
      </c>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row>
    <row r="1512" spans="2:43" x14ac:dyDescent="0.35">
      <c r="B1512" s="24" t="s">
        <v>584</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row>
    <row r="1513" spans="2:43" x14ac:dyDescent="0.35">
      <c r="B1513" t="s">
        <v>466</v>
      </c>
      <c r="C1513" s="17">
        <v>0.85744967132775296</v>
      </c>
      <c r="D1513" s="17">
        <v>0.86086489706488301</v>
      </c>
      <c r="E1513" s="17">
        <v>0.85062420254394699</v>
      </c>
      <c r="F1513" s="17"/>
      <c r="G1513" s="17">
        <v>0.68317495157299901</v>
      </c>
      <c r="H1513" s="17">
        <v>0.82709590489281704</v>
      </c>
      <c r="I1513" s="17">
        <v>0.95548898880320299</v>
      </c>
      <c r="J1513" s="17">
        <v>0.94916334984721096</v>
      </c>
      <c r="K1513" s="17">
        <v>0.81782767953869195</v>
      </c>
      <c r="L1513" s="17">
        <v>0.78545643538295296</v>
      </c>
      <c r="M1513" s="17"/>
      <c r="N1513" s="17">
        <v>1</v>
      </c>
      <c r="O1513" s="17">
        <v>0.87174619387396401</v>
      </c>
      <c r="P1513" s="17">
        <v>0.923806362410444</v>
      </c>
      <c r="Q1513" s="17">
        <v>0.84701387717519505</v>
      </c>
      <c r="R1513" s="17">
        <v>0.80987999908362396</v>
      </c>
      <c r="S1513" s="17"/>
      <c r="T1513" s="17">
        <v>0.77545756919904496</v>
      </c>
      <c r="U1513" s="17">
        <v>0.83832933506640295</v>
      </c>
      <c r="V1513" s="17">
        <v>0.88662609006566795</v>
      </c>
      <c r="W1513" s="17">
        <v>0.86016130539056901</v>
      </c>
      <c r="X1513" s="17"/>
      <c r="Y1513" s="17">
        <v>0.86101862485539704</v>
      </c>
      <c r="Z1513" s="17">
        <v>0.83865574847092095</v>
      </c>
      <c r="AA1513" s="17" t="s">
        <v>63</v>
      </c>
      <c r="AB1513" s="17" t="s">
        <v>63</v>
      </c>
      <c r="AC1513" s="17" t="s">
        <v>63</v>
      </c>
      <c r="AD1513" s="17" t="s">
        <v>63</v>
      </c>
      <c r="AE1513" s="17"/>
      <c r="AF1513" s="17" t="s">
        <v>63</v>
      </c>
      <c r="AG1513" s="17"/>
      <c r="AH1513" s="17">
        <v>0.86666135801601996</v>
      </c>
      <c r="AI1513" s="17"/>
      <c r="AJ1513" s="17">
        <v>0.78712896139958499</v>
      </c>
      <c r="AK1513" s="17">
        <v>0.92063856364914598</v>
      </c>
      <c r="AL1513" s="17">
        <v>0.87132164806174095</v>
      </c>
      <c r="AM1513" s="17">
        <v>0.83541730926663205</v>
      </c>
      <c r="AN1513" s="17">
        <v>1</v>
      </c>
      <c r="AO1513" s="17">
        <v>0.85921369326907704</v>
      </c>
      <c r="AP1513" s="17">
        <v>0.81962297431029596</v>
      </c>
      <c r="AQ1513" s="17">
        <v>1</v>
      </c>
    </row>
    <row r="1514" spans="2:43" x14ac:dyDescent="0.35">
      <c r="B1514" t="s">
        <v>577</v>
      </c>
      <c r="C1514" s="17">
        <v>0.67397234058774702</v>
      </c>
      <c r="D1514" s="17">
        <v>0.72444220899481304</v>
      </c>
      <c r="E1514" s="17">
        <v>0.58583818416480704</v>
      </c>
      <c r="F1514" s="17"/>
      <c r="G1514" s="17">
        <v>0.68075714409191201</v>
      </c>
      <c r="H1514" s="17">
        <v>0.74043492704075997</v>
      </c>
      <c r="I1514" s="17">
        <v>0.78681014932162796</v>
      </c>
      <c r="J1514" s="17">
        <v>0.55974492455062097</v>
      </c>
      <c r="K1514" s="17">
        <v>0.503644586973649</v>
      </c>
      <c r="L1514" s="17">
        <v>0.65799345378839202</v>
      </c>
      <c r="M1514" s="17"/>
      <c r="N1514" s="17">
        <v>0.75558798112535497</v>
      </c>
      <c r="O1514" s="17">
        <v>0.61563354259917702</v>
      </c>
      <c r="P1514" s="17">
        <v>0.77367408943902305</v>
      </c>
      <c r="Q1514" s="17">
        <v>0.72913938334205097</v>
      </c>
      <c r="R1514" s="17">
        <v>0.60905672100687602</v>
      </c>
      <c r="S1514" s="17"/>
      <c r="T1514" s="17">
        <v>0.68828610764554699</v>
      </c>
      <c r="U1514" s="17">
        <v>0.69549384519282598</v>
      </c>
      <c r="V1514" s="17">
        <v>0.73753379541618302</v>
      </c>
      <c r="W1514" s="17">
        <v>0.55547379969878397</v>
      </c>
      <c r="X1514" s="17"/>
      <c r="Y1514" s="17">
        <v>0.69513229113296704</v>
      </c>
      <c r="Z1514" s="17">
        <v>0.56254514627969199</v>
      </c>
      <c r="AA1514" s="17" t="s">
        <v>63</v>
      </c>
      <c r="AB1514" s="17" t="s">
        <v>63</v>
      </c>
      <c r="AC1514" s="17" t="s">
        <v>63</v>
      </c>
      <c r="AD1514" s="17" t="s">
        <v>63</v>
      </c>
      <c r="AE1514" s="17"/>
      <c r="AF1514" s="17" t="s">
        <v>63</v>
      </c>
      <c r="AG1514" s="17"/>
      <c r="AH1514" s="17">
        <v>0.68273632491327796</v>
      </c>
      <c r="AI1514" s="17"/>
      <c r="AJ1514" s="17">
        <v>0.676371202033065</v>
      </c>
      <c r="AK1514" s="17">
        <v>0.63660532845765105</v>
      </c>
      <c r="AL1514" s="17">
        <v>0.72879905565373104</v>
      </c>
      <c r="AM1514" s="17">
        <v>0.60150180510583895</v>
      </c>
      <c r="AN1514" s="17">
        <v>0.69072766307446598</v>
      </c>
      <c r="AO1514" s="17">
        <v>0.69439620078809505</v>
      </c>
      <c r="AP1514" s="17">
        <v>0.83201162739519796</v>
      </c>
      <c r="AQ1514" s="17">
        <v>0.62715394986860895</v>
      </c>
    </row>
    <row r="1515" spans="2:43" x14ac:dyDescent="0.35">
      <c r="B1515" t="s">
        <v>472</v>
      </c>
      <c r="C1515" s="17">
        <v>0.38554662089687702</v>
      </c>
      <c r="D1515" s="17">
        <v>0.34720289159020001</v>
      </c>
      <c r="E1515" s="17">
        <v>0.44634044034060699</v>
      </c>
      <c r="F1515" s="17"/>
      <c r="G1515" s="17">
        <v>0.41036757482052999</v>
      </c>
      <c r="H1515" s="17">
        <v>0.37323788842239197</v>
      </c>
      <c r="I1515" s="17">
        <v>0.40983024390773698</v>
      </c>
      <c r="J1515" s="17">
        <v>0.306643755173866</v>
      </c>
      <c r="K1515" s="17">
        <v>0.41583435505503102</v>
      </c>
      <c r="L1515" s="17">
        <v>0.47852974819008898</v>
      </c>
      <c r="M1515" s="17"/>
      <c r="N1515" s="17">
        <v>0</v>
      </c>
      <c r="O1515" s="17">
        <v>0.390042555949909</v>
      </c>
      <c r="P1515" s="17">
        <v>0.57781194878231601</v>
      </c>
      <c r="Q1515" s="17">
        <v>0.37653273917480001</v>
      </c>
      <c r="R1515" s="17">
        <v>0.31609154214642299</v>
      </c>
      <c r="S1515" s="17"/>
      <c r="T1515" s="17">
        <v>0.45152862183099801</v>
      </c>
      <c r="U1515" s="17">
        <v>0.35544973527498902</v>
      </c>
      <c r="V1515" s="17">
        <v>0.414505539429394</v>
      </c>
      <c r="W1515" s="17">
        <v>0.35383926406285798</v>
      </c>
      <c r="X1515" s="17"/>
      <c r="Y1515" s="17">
        <v>0.38818732279381901</v>
      </c>
      <c r="Z1515" s="17">
        <v>0.37164082264127901</v>
      </c>
      <c r="AA1515" s="17" t="s">
        <v>63</v>
      </c>
      <c r="AB1515" s="17" t="s">
        <v>63</v>
      </c>
      <c r="AC1515" s="17" t="s">
        <v>63</v>
      </c>
      <c r="AD1515" s="17" t="s">
        <v>63</v>
      </c>
      <c r="AE1515" s="17"/>
      <c r="AF1515" s="17" t="s">
        <v>63</v>
      </c>
      <c r="AG1515" s="17"/>
      <c r="AH1515" s="17">
        <v>0.392164499148556</v>
      </c>
      <c r="AI1515" s="17"/>
      <c r="AJ1515" s="17">
        <v>0.41127100504423603</v>
      </c>
      <c r="AK1515" s="17">
        <v>0.32817416787211601</v>
      </c>
      <c r="AL1515" s="17">
        <v>0.38279949556031501</v>
      </c>
      <c r="AM1515" s="17">
        <v>0.45437732691702898</v>
      </c>
      <c r="AN1515" s="17">
        <v>0.47810880758767099</v>
      </c>
      <c r="AO1515" s="17">
        <v>0.31889170270268702</v>
      </c>
      <c r="AP1515" s="17">
        <v>0.39342389110670001</v>
      </c>
      <c r="AQ1515" s="17">
        <v>0.28152568351837698</v>
      </c>
    </row>
    <row r="1516" spans="2:43" x14ac:dyDescent="0.35">
      <c r="B1516" t="s">
        <v>578</v>
      </c>
      <c r="C1516" s="17">
        <v>0.13386899226041901</v>
      </c>
      <c r="D1516" s="17">
        <v>0.15953156491284801</v>
      </c>
      <c r="E1516" s="17">
        <v>9.1197754785100504E-2</v>
      </c>
      <c r="F1516" s="17"/>
      <c r="G1516" s="17">
        <v>0.19608772192750001</v>
      </c>
      <c r="H1516" s="17">
        <v>0.117349443282194</v>
      </c>
      <c r="I1516" s="17">
        <v>0.14483353644483499</v>
      </c>
      <c r="J1516" s="17">
        <v>0.13522422632924899</v>
      </c>
      <c r="K1516" s="17">
        <v>8.2206019505598499E-2</v>
      </c>
      <c r="L1516" s="17">
        <v>0.130958709765295</v>
      </c>
      <c r="M1516" s="17"/>
      <c r="N1516" s="17">
        <v>0</v>
      </c>
      <c r="O1516" s="17">
        <v>0.11546380042030301</v>
      </c>
      <c r="P1516" s="17">
        <v>0.16096500811344799</v>
      </c>
      <c r="Q1516" s="17">
        <v>0.12567935189315499</v>
      </c>
      <c r="R1516" s="17">
        <v>0.16810739121788101</v>
      </c>
      <c r="S1516" s="17"/>
      <c r="T1516" s="17">
        <v>0.123364259113683</v>
      </c>
      <c r="U1516" s="17">
        <v>0.19899457802589801</v>
      </c>
      <c r="V1516" s="17">
        <v>0.124084988308239</v>
      </c>
      <c r="W1516" s="17">
        <v>9.2191867141418596E-2</v>
      </c>
      <c r="X1516" s="17"/>
      <c r="Y1516" s="17">
        <v>0.13395631392597801</v>
      </c>
      <c r="Z1516" s="17">
        <v>0.133409160930721</v>
      </c>
      <c r="AA1516" s="17" t="s">
        <v>63</v>
      </c>
      <c r="AB1516" s="17" t="s">
        <v>63</v>
      </c>
      <c r="AC1516" s="17" t="s">
        <v>63</v>
      </c>
      <c r="AD1516" s="17" t="s">
        <v>63</v>
      </c>
      <c r="AE1516" s="17"/>
      <c r="AF1516" s="17" t="s">
        <v>63</v>
      </c>
      <c r="AG1516" s="17"/>
      <c r="AH1516" s="17">
        <v>0.138441387485742</v>
      </c>
      <c r="AI1516" s="17"/>
      <c r="AJ1516" s="17">
        <v>0.132563402543108</v>
      </c>
      <c r="AK1516" s="17">
        <v>0.100294256622543</v>
      </c>
      <c r="AL1516" s="17">
        <v>0.20301852251353</v>
      </c>
      <c r="AM1516" s="17">
        <v>0.159252427696319</v>
      </c>
      <c r="AN1516" s="17">
        <v>0</v>
      </c>
      <c r="AO1516" s="17">
        <v>6.2878957603749799E-2</v>
      </c>
      <c r="AP1516" s="17">
        <v>0.211427584886419</v>
      </c>
      <c r="AQ1516" s="17">
        <v>0</v>
      </c>
    </row>
    <row r="1517" spans="2:43" x14ac:dyDescent="0.35">
      <c r="B1517" t="s">
        <v>579</v>
      </c>
      <c r="C1517" s="17">
        <v>8.8412266099027303E-2</v>
      </c>
      <c r="D1517" s="17">
        <v>9.3618051819554807E-2</v>
      </c>
      <c r="E1517" s="17">
        <v>7.3043696259399105E-2</v>
      </c>
      <c r="F1517" s="17"/>
      <c r="G1517" s="17">
        <v>0.14365338443501799</v>
      </c>
      <c r="H1517" s="17">
        <v>0.180632497139251</v>
      </c>
      <c r="I1517" s="17">
        <v>4.20287320203062E-2</v>
      </c>
      <c r="J1517" s="17">
        <v>6.7206807360941201E-2</v>
      </c>
      <c r="K1517" s="17">
        <v>0</v>
      </c>
      <c r="L1517" s="17">
        <v>0</v>
      </c>
      <c r="M1517" s="17"/>
      <c r="N1517" s="17">
        <v>0</v>
      </c>
      <c r="O1517" s="17">
        <v>7.5121426770581701E-2</v>
      </c>
      <c r="P1517" s="17">
        <v>0.13230697034262701</v>
      </c>
      <c r="Q1517" s="17">
        <v>8.3416193807813593E-2</v>
      </c>
      <c r="R1517" s="17">
        <v>9.8187410612098E-2</v>
      </c>
      <c r="S1517" s="17"/>
      <c r="T1517" s="17">
        <v>7.4992177739076293E-2</v>
      </c>
      <c r="U1517" s="17">
        <v>9.2977053395283393E-2</v>
      </c>
      <c r="V1517" s="17">
        <v>0.100065605614562</v>
      </c>
      <c r="W1517" s="17">
        <v>7.9132459550359302E-2</v>
      </c>
      <c r="X1517" s="17"/>
      <c r="Y1517" s="17">
        <v>9.6813807122431803E-2</v>
      </c>
      <c r="Z1517" s="17">
        <v>4.4170189913577303E-2</v>
      </c>
      <c r="AA1517" s="17" t="s">
        <v>63</v>
      </c>
      <c r="AB1517" s="17" t="s">
        <v>63</v>
      </c>
      <c r="AC1517" s="17" t="s">
        <v>63</v>
      </c>
      <c r="AD1517" s="17" t="s">
        <v>63</v>
      </c>
      <c r="AE1517" s="17"/>
      <c r="AF1517" s="17" t="s">
        <v>63</v>
      </c>
      <c r="AG1517" s="17"/>
      <c r="AH1517" s="17">
        <v>8.9011732194509696E-2</v>
      </c>
      <c r="AI1517" s="17"/>
      <c r="AJ1517" s="17">
        <v>9.6167624511814903E-2</v>
      </c>
      <c r="AK1517" s="17">
        <v>9.5361588200648106E-2</v>
      </c>
      <c r="AL1517" s="17">
        <v>0.13286365608745301</v>
      </c>
      <c r="AM1517" s="17">
        <v>9.1069835158679904E-2</v>
      </c>
      <c r="AN1517" s="17">
        <v>0.166072565150747</v>
      </c>
      <c r="AO1517" s="17">
        <v>0</v>
      </c>
      <c r="AP1517" s="17">
        <v>3.9672807155380699E-2</v>
      </c>
      <c r="AQ1517" s="17">
        <v>0</v>
      </c>
    </row>
    <row r="1518" spans="2:43" x14ac:dyDescent="0.35">
      <c r="B1518" t="s">
        <v>580</v>
      </c>
      <c r="C1518" s="17">
        <v>8.4946903183080902E-2</v>
      </c>
      <c r="D1518" s="17">
        <v>9.0512734336279099E-2</v>
      </c>
      <c r="E1518" s="17">
        <v>7.6091948925740893E-2</v>
      </c>
      <c r="F1518" s="17"/>
      <c r="G1518" s="17">
        <v>7.1466571093661793E-2</v>
      </c>
      <c r="H1518" s="17">
        <v>9.5378151007175893E-2</v>
      </c>
      <c r="I1518" s="17">
        <v>0.129379773005045</v>
      </c>
      <c r="J1518" s="17">
        <v>9.2600553226712998E-2</v>
      </c>
      <c r="K1518" s="17">
        <v>0</v>
      </c>
      <c r="L1518" s="17">
        <v>5.52156946590764E-2</v>
      </c>
      <c r="M1518" s="17"/>
      <c r="N1518" s="17">
        <v>0</v>
      </c>
      <c r="O1518" s="17">
        <v>1.4189197494294301E-2</v>
      </c>
      <c r="P1518" s="17">
        <v>0.101028700179672</v>
      </c>
      <c r="Q1518" s="17">
        <v>0.102928373335008</v>
      </c>
      <c r="R1518" s="17">
        <v>0.15444316406898301</v>
      </c>
      <c r="S1518" s="17"/>
      <c r="T1518" s="17">
        <v>0</v>
      </c>
      <c r="U1518" s="17">
        <v>5.3982905608785603E-2</v>
      </c>
      <c r="V1518" s="17">
        <v>7.3811867879691906E-2</v>
      </c>
      <c r="W1518" s="17">
        <v>0.16326693482837601</v>
      </c>
      <c r="X1518" s="17"/>
      <c r="Y1518" s="17">
        <v>9.7595201396258199E-2</v>
      </c>
      <c r="Z1518" s="17">
        <v>1.8341625460242102E-2</v>
      </c>
      <c r="AA1518" s="17" t="s">
        <v>63</v>
      </c>
      <c r="AB1518" s="17" t="s">
        <v>63</v>
      </c>
      <c r="AC1518" s="17" t="s">
        <v>63</v>
      </c>
      <c r="AD1518" s="17" t="s">
        <v>63</v>
      </c>
      <c r="AE1518" s="17"/>
      <c r="AF1518" s="17" t="s">
        <v>63</v>
      </c>
      <c r="AG1518" s="17"/>
      <c r="AH1518" s="17">
        <v>8.4338813016325703E-2</v>
      </c>
      <c r="AI1518" s="17"/>
      <c r="AJ1518" s="17">
        <v>0.12980389256300101</v>
      </c>
      <c r="AK1518" s="17">
        <v>9.5379184962727404E-2</v>
      </c>
      <c r="AL1518" s="17">
        <v>6.8979800995767601E-2</v>
      </c>
      <c r="AM1518" s="17">
        <v>7.5318010123952797E-2</v>
      </c>
      <c r="AN1518" s="17">
        <v>0</v>
      </c>
      <c r="AO1518" s="17">
        <v>6.2878957603749799E-2</v>
      </c>
      <c r="AP1518" s="17">
        <v>3.6949164003641503E-2</v>
      </c>
      <c r="AQ1518" s="17">
        <v>0</v>
      </c>
    </row>
    <row r="1519" spans="2:43" x14ac:dyDescent="0.35">
      <c r="B1519" t="s">
        <v>581</v>
      </c>
      <c r="C1519" s="17">
        <v>4.9365136238458202E-2</v>
      </c>
      <c r="D1519" s="17">
        <v>3.3723284647724297E-2</v>
      </c>
      <c r="E1519" s="17">
        <v>7.6310545971471994E-2</v>
      </c>
      <c r="F1519" s="17"/>
      <c r="G1519" s="17">
        <v>3.4653908187315299E-2</v>
      </c>
      <c r="H1519" s="17">
        <v>3.74587927956277E-2</v>
      </c>
      <c r="I1519" s="17">
        <v>9.3201730354823906E-3</v>
      </c>
      <c r="J1519" s="17">
        <v>7.1872516679091503E-2</v>
      </c>
      <c r="K1519" s="17">
        <v>0.145918106676797</v>
      </c>
      <c r="L1519" s="17">
        <v>0</v>
      </c>
      <c r="M1519" s="17"/>
      <c r="N1519" s="17">
        <v>0</v>
      </c>
      <c r="O1519" s="17">
        <v>4.9763224368553599E-2</v>
      </c>
      <c r="P1519" s="17">
        <v>5.1486542093529999E-2</v>
      </c>
      <c r="Q1519" s="17">
        <v>5.0825772735317999E-2</v>
      </c>
      <c r="R1519" s="17">
        <v>4.8336317251402999E-2</v>
      </c>
      <c r="S1519" s="17"/>
      <c r="T1519" s="17">
        <v>7.4142820787347505E-2</v>
      </c>
      <c r="U1519" s="17">
        <v>4.62272132080115E-2</v>
      </c>
      <c r="V1519" s="17">
        <v>2.9381749516390901E-2</v>
      </c>
      <c r="W1519" s="17">
        <v>7.42341755576299E-2</v>
      </c>
      <c r="X1519" s="17"/>
      <c r="Y1519" s="17">
        <v>5.8739542979562999E-2</v>
      </c>
      <c r="Z1519" s="17">
        <v>0</v>
      </c>
      <c r="AA1519" s="17" t="s">
        <v>63</v>
      </c>
      <c r="AB1519" s="17" t="s">
        <v>63</v>
      </c>
      <c r="AC1519" s="17" t="s">
        <v>63</v>
      </c>
      <c r="AD1519" s="17" t="s">
        <v>63</v>
      </c>
      <c r="AE1519" s="17"/>
      <c r="AF1519" s="17" t="s">
        <v>63</v>
      </c>
      <c r="AG1519" s="17"/>
      <c r="AH1519" s="17">
        <v>5.1051239266671398E-2</v>
      </c>
      <c r="AI1519" s="17"/>
      <c r="AJ1519" s="17">
        <v>4.2785480890089503E-2</v>
      </c>
      <c r="AK1519" s="17">
        <v>0.10264106171452</v>
      </c>
      <c r="AL1519" s="17">
        <v>4.3120870729283299E-2</v>
      </c>
      <c r="AM1519" s="17">
        <v>2.2396278525581601E-2</v>
      </c>
      <c r="AN1519" s="17">
        <v>0</v>
      </c>
      <c r="AO1519" s="17">
        <v>0</v>
      </c>
      <c r="AP1519" s="17">
        <v>6.1975358073867198E-2</v>
      </c>
      <c r="AQ1519" s="17">
        <v>0</v>
      </c>
    </row>
    <row r="1520" spans="2:43" x14ac:dyDescent="0.35">
      <c r="B1520" t="s">
        <v>582</v>
      </c>
      <c r="C1520" s="17">
        <v>2.0654012235199599E-2</v>
      </c>
      <c r="D1520" s="17">
        <v>1.8648757053634099E-2</v>
      </c>
      <c r="E1520" s="17">
        <v>2.4210796237227099E-2</v>
      </c>
      <c r="F1520" s="17"/>
      <c r="G1520" s="17">
        <v>0</v>
      </c>
      <c r="H1520" s="17">
        <v>0</v>
      </c>
      <c r="I1520" s="17">
        <v>4.77247491018832E-2</v>
      </c>
      <c r="J1520" s="17">
        <v>2.8676190368233101E-2</v>
      </c>
      <c r="K1520" s="17">
        <v>0</v>
      </c>
      <c r="L1520" s="17">
        <v>7.8820224598728103E-2</v>
      </c>
      <c r="M1520" s="17"/>
      <c r="N1520" s="17">
        <v>0</v>
      </c>
      <c r="O1520" s="17">
        <v>2.6013193336473499E-2</v>
      </c>
      <c r="P1520" s="17">
        <v>0</v>
      </c>
      <c r="Q1520" s="17">
        <v>2.3714236384894401E-2</v>
      </c>
      <c r="R1520" s="17">
        <v>2.00764690960663E-2</v>
      </c>
      <c r="S1520" s="17"/>
      <c r="T1520" s="17">
        <v>2.1847251784368998E-2</v>
      </c>
      <c r="U1520" s="17">
        <v>3.6119150793609299E-2</v>
      </c>
      <c r="V1520" s="17">
        <v>1.22932830686629E-2</v>
      </c>
      <c r="W1520" s="17">
        <v>1.69174666084153E-2</v>
      </c>
      <c r="X1520" s="17"/>
      <c r="Y1520" s="17">
        <v>1.7120820444659301E-2</v>
      </c>
      <c r="Z1520" s="17">
        <v>3.9259615652410103E-2</v>
      </c>
      <c r="AA1520" s="17" t="s">
        <v>63</v>
      </c>
      <c r="AB1520" s="17" t="s">
        <v>63</v>
      </c>
      <c r="AC1520" s="17" t="s">
        <v>63</v>
      </c>
      <c r="AD1520" s="17" t="s">
        <v>63</v>
      </c>
      <c r="AE1520" s="17"/>
      <c r="AF1520" s="17" t="s">
        <v>63</v>
      </c>
      <c r="AG1520" s="17"/>
      <c r="AH1520" s="17">
        <v>1.2810301740215701E-2</v>
      </c>
      <c r="AI1520" s="17"/>
      <c r="AJ1520" s="17">
        <v>9.1441589234979997E-3</v>
      </c>
      <c r="AK1520" s="17">
        <v>4.3366275142634601E-2</v>
      </c>
      <c r="AL1520" s="17">
        <v>0</v>
      </c>
      <c r="AM1520" s="17">
        <v>2.30740615915534E-2</v>
      </c>
      <c r="AN1520" s="17">
        <v>0</v>
      </c>
      <c r="AO1520" s="17">
        <v>0</v>
      </c>
      <c r="AP1520" s="17">
        <v>5.6426309541969699E-2</v>
      </c>
      <c r="AQ1520" s="17">
        <v>0</v>
      </c>
    </row>
    <row r="1521" spans="2:43" x14ac:dyDescent="0.35">
      <c r="B1521" t="s">
        <v>92</v>
      </c>
      <c r="C1521" s="17">
        <v>8.4911025986144292E-3</v>
      </c>
      <c r="D1521" s="17">
        <v>4.8446029073430296E-3</v>
      </c>
      <c r="E1521" s="17">
        <v>1.4751165310991301E-2</v>
      </c>
      <c r="F1521" s="17"/>
      <c r="G1521" s="17">
        <v>0</v>
      </c>
      <c r="H1521" s="17">
        <v>0</v>
      </c>
      <c r="I1521" s="17">
        <v>0</v>
      </c>
      <c r="J1521" s="17">
        <v>1.57125475963199E-2</v>
      </c>
      <c r="K1521" s="17">
        <v>1.8931852834418401E-2</v>
      </c>
      <c r="L1521" s="17">
        <v>6.0038588448868703E-2</v>
      </c>
      <c r="M1521" s="17"/>
      <c r="N1521" s="17">
        <v>0</v>
      </c>
      <c r="O1521" s="17">
        <v>0</v>
      </c>
      <c r="P1521" s="17">
        <v>2.2325282456684001E-2</v>
      </c>
      <c r="Q1521" s="17">
        <v>8.3018761662271706E-3</v>
      </c>
      <c r="R1521" s="17">
        <v>1.4294805056910401E-2</v>
      </c>
      <c r="S1521" s="17"/>
      <c r="T1521" s="17">
        <v>2.4252404980997701E-2</v>
      </c>
      <c r="U1521" s="17">
        <v>1.1279314817636501E-2</v>
      </c>
      <c r="V1521" s="17">
        <v>8.2392552543658504E-3</v>
      </c>
      <c r="W1521" s="17">
        <v>0</v>
      </c>
      <c r="X1521" s="17"/>
      <c r="Y1521" s="17">
        <v>6.4835230671664804E-3</v>
      </c>
      <c r="Z1521" s="17">
        <v>1.9062911547858701E-2</v>
      </c>
      <c r="AA1521" s="17" t="s">
        <v>63</v>
      </c>
      <c r="AB1521" s="17" t="s">
        <v>63</v>
      </c>
      <c r="AC1521" s="17" t="s">
        <v>63</v>
      </c>
      <c r="AD1521" s="17" t="s">
        <v>63</v>
      </c>
      <c r="AE1521" s="17"/>
      <c r="AF1521" s="17" t="s">
        <v>63</v>
      </c>
      <c r="AG1521" s="17"/>
      <c r="AH1521" s="17">
        <v>8.7811225376911804E-3</v>
      </c>
      <c r="AI1521" s="17"/>
      <c r="AJ1521" s="17">
        <v>3.4181267173896503E-2</v>
      </c>
      <c r="AK1521" s="17">
        <v>0</v>
      </c>
      <c r="AL1521" s="17">
        <v>0</v>
      </c>
      <c r="AM1521" s="17">
        <v>0</v>
      </c>
      <c r="AN1521" s="17">
        <v>0</v>
      </c>
      <c r="AO1521" s="17">
        <v>0</v>
      </c>
      <c r="AP1521" s="17">
        <v>0</v>
      </c>
      <c r="AQ1521" s="17">
        <v>0</v>
      </c>
    </row>
    <row r="1522" spans="2:43" x14ac:dyDescent="0.35">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row>
    <row r="1523" spans="2:43" x14ac:dyDescent="0.35">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57</v>
      </c>
      <c r="C9" s="17">
        <v>0.54915871433213803</v>
      </c>
      <c r="D9" s="17">
        <v>0.571771539159459</v>
      </c>
      <c r="E9" s="17">
        <v>0.525981225059163</v>
      </c>
      <c r="F9" s="17"/>
      <c r="G9" s="17">
        <v>0.233036734374621</v>
      </c>
      <c r="H9" s="17">
        <v>0.54190390859244697</v>
      </c>
      <c r="I9" s="17">
        <v>0.53949933268070105</v>
      </c>
      <c r="J9" s="17">
        <v>0.62388591121763803</v>
      </c>
      <c r="K9" s="17">
        <v>0.64510924430632899</v>
      </c>
      <c r="L9" s="17">
        <v>0.58197076212387899</v>
      </c>
      <c r="M9" s="17"/>
      <c r="N9" s="17">
        <v>0.557649482228321</v>
      </c>
      <c r="O9" s="17">
        <v>0.569070175848714</v>
      </c>
      <c r="P9" s="17">
        <v>0.61103433967953902</v>
      </c>
      <c r="Q9" s="17">
        <v>0.51842108485127802</v>
      </c>
      <c r="R9" s="17">
        <v>0.51473554596036497</v>
      </c>
      <c r="S9" s="17"/>
      <c r="T9" s="17">
        <v>0.64281919390820996</v>
      </c>
      <c r="U9" s="17">
        <v>0.59149415867035005</v>
      </c>
      <c r="V9" s="17">
        <v>0.49932883599329397</v>
      </c>
      <c r="W9" s="17">
        <v>0.42979662287231302</v>
      </c>
      <c r="X9" s="17"/>
      <c r="Y9" s="17">
        <v>0.50299078127393204</v>
      </c>
      <c r="Z9" s="17">
        <v>0.58922763189592098</v>
      </c>
      <c r="AA9" s="17">
        <v>0.62257100207276095</v>
      </c>
      <c r="AB9" s="17">
        <v>0.51162477644225202</v>
      </c>
      <c r="AC9" s="17">
        <v>0.42669381186732602</v>
      </c>
      <c r="AD9" s="17">
        <v>0.81950953104999702</v>
      </c>
      <c r="AE9" s="17"/>
      <c r="AF9" s="17" t="s">
        <v>63</v>
      </c>
      <c r="AG9" s="17"/>
      <c r="AH9" s="17">
        <v>0.55199060513337705</v>
      </c>
      <c r="AI9" s="17"/>
      <c r="AJ9" s="17">
        <v>0.500411998522311</v>
      </c>
      <c r="AK9" s="17">
        <v>0.54200021950858401</v>
      </c>
      <c r="AL9" s="17">
        <v>0.474061612677252</v>
      </c>
      <c r="AM9" s="17">
        <v>0.58422258264995697</v>
      </c>
      <c r="AN9" s="17">
        <v>0.60674303508462402</v>
      </c>
      <c r="AO9" s="17">
        <v>0.57812092246630498</v>
      </c>
      <c r="AP9" s="17">
        <v>0.52588929821805097</v>
      </c>
      <c r="AQ9" s="17">
        <v>0.85059871686271504</v>
      </c>
    </row>
    <row r="10" spans="2:43" x14ac:dyDescent="0.35">
      <c r="B10" s="18" t="s">
        <v>58</v>
      </c>
      <c r="C10" s="17">
        <v>0.44482532737344299</v>
      </c>
      <c r="D10" s="17">
        <v>0.41993664355889498</v>
      </c>
      <c r="E10" s="17">
        <v>0.470255624951261</v>
      </c>
      <c r="F10" s="17"/>
      <c r="G10" s="17">
        <v>0.77429687534045499</v>
      </c>
      <c r="H10" s="17">
        <v>0.47342825475586597</v>
      </c>
      <c r="I10" s="17">
        <v>0.47215680142452798</v>
      </c>
      <c r="J10" s="17">
        <v>0.41450662088944701</v>
      </c>
      <c r="K10" s="17">
        <v>0.339063097992719</v>
      </c>
      <c r="L10" s="17">
        <v>0.35917917743227601</v>
      </c>
      <c r="M10" s="17"/>
      <c r="N10" s="17">
        <v>0.420317602535834</v>
      </c>
      <c r="O10" s="17">
        <v>0.43034720186188402</v>
      </c>
      <c r="P10" s="17">
        <v>0.38393599080628898</v>
      </c>
      <c r="Q10" s="17">
        <v>0.47189255756244602</v>
      </c>
      <c r="R10" s="17">
        <v>0.47724198872797202</v>
      </c>
      <c r="S10" s="17"/>
      <c r="T10" s="17">
        <v>0.34370619527214902</v>
      </c>
      <c r="U10" s="17">
        <v>0.39039676637409898</v>
      </c>
      <c r="V10" s="17">
        <v>0.503906750198719</v>
      </c>
      <c r="W10" s="17">
        <v>0.58195151643425402</v>
      </c>
      <c r="X10" s="17"/>
      <c r="Y10" s="17">
        <v>0.52236337962272394</v>
      </c>
      <c r="Z10" s="17">
        <v>0.374908017402315</v>
      </c>
      <c r="AA10" s="17">
        <v>0.32539534701693801</v>
      </c>
      <c r="AB10" s="17">
        <v>0.47615590299437299</v>
      </c>
      <c r="AC10" s="17">
        <v>0.60262767143555696</v>
      </c>
      <c r="AD10" s="17">
        <v>0.138285067845029</v>
      </c>
      <c r="AE10" s="17"/>
      <c r="AF10" s="17" t="s">
        <v>63</v>
      </c>
      <c r="AG10" s="17"/>
      <c r="AH10" s="17">
        <v>0.44531382165457301</v>
      </c>
      <c r="AI10" s="17"/>
      <c r="AJ10" s="17">
        <v>0.482606912194325</v>
      </c>
      <c r="AK10" s="17">
        <v>0.43548526972565199</v>
      </c>
      <c r="AL10" s="17">
        <v>0.50416894684420999</v>
      </c>
      <c r="AM10" s="17">
        <v>0.41857924073928798</v>
      </c>
      <c r="AN10" s="17">
        <v>0.43500429205126101</v>
      </c>
      <c r="AO10" s="17">
        <v>0.42187907753369502</v>
      </c>
      <c r="AP10" s="17">
        <v>0.49144861642774501</v>
      </c>
      <c r="AQ10" s="17">
        <v>0.19196712711493299</v>
      </c>
    </row>
    <row r="11" spans="2:43" x14ac:dyDescent="0.35">
      <c r="B11" s="18" t="s">
        <v>59</v>
      </c>
      <c r="C11" s="17">
        <v>2.15318979663074E-2</v>
      </c>
      <c r="D11" s="17">
        <v>2.6130818791218501E-2</v>
      </c>
      <c r="E11" s="17">
        <v>1.7022551039535101E-2</v>
      </c>
      <c r="F11" s="17"/>
      <c r="G11" s="17">
        <v>0</v>
      </c>
      <c r="H11" s="17">
        <v>7.3785737671815503E-3</v>
      </c>
      <c r="I11" s="17">
        <v>1.1488069202910499E-2</v>
      </c>
      <c r="J11" s="17">
        <v>4.6379645001508804E-3</v>
      </c>
      <c r="K11" s="17">
        <v>2.8205992645185599E-2</v>
      </c>
      <c r="L11" s="17">
        <v>5.2581454633561599E-2</v>
      </c>
      <c r="M11" s="17"/>
      <c r="N11" s="17">
        <v>4.4287467176446403E-2</v>
      </c>
      <c r="O11" s="17">
        <v>2.19701274472721E-2</v>
      </c>
      <c r="P11" s="17">
        <v>3.7127070030904999E-2</v>
      </c>
      <c r="Q11" s="17">
        <v>1.83107006061188E-2</v>
      </c>
      <c r="R11" s="17">
        <v>8.3954793642743997E-3</v>
      </c>
      <c r="S11" s="17"/>
      <c r="T11" s="17">
        <v>2.8313107647718799E-2</v>
      </c>
      <c r="U11" s="17">
        <v>3.4213191835086199E-2</v>
      </c>
      <c r="V11" s="17">
        <v>1.60509941090386E-2</v>
      </c>
      <c r="W11" s="17">
        <v>4.2218986732133002E-3</v>
      </c>
      <c r="X11" s="17"/>
      <c r="Y11" s="17">
        <v>1.57662369031265E-3</v>
      </c>
      <c r="Z11" s="17">
        <v>4.6918927644319E-2</v>
      </c>
      <c r="AA11" s="17">
        <v>4.5249629246200601E-2</v>
      </c>
      <c r="AB11" s="17">
        <v>2.7046365433469999E-2</v>
      </c>
      <c r="AC11" s="17">
        <v>0</v>
      </c>
      <c r="AD11" s="17">
        <v>7.76736129577906E-2</v>
      </c>
      <c r="AE11" s="17"/>
      <c r="AF11" s="17" t="s">
        <v>63</v>
      </c>
      <c r="AG11" s="17"/>
      <c r="AH11" s="17">
        <v>1.7755438151907499E-2</v>
      </c>
      <c r="AI11" s="17"/>
      <c r="AJ11" s="17">
        <v>3.66395907694851E-2</v>
      </c>
      <c r="AK11" s="17">
        <v>3.1702493684270298E-2</v>
      </c>
      <c r="AL11" s="17">
        <v>1.96600056759423E-2</v>
      </c>
      <c r="AM11" s="17">
        <v>1.7720255129847699E-2</v>
      </c>
      <c r="AN11" s="17">
        <v>0</v>
      </c>
      <c r="AO11" s="17">
        <v>1.0930787819510899E-2</v>
      </c>
      <c r="AP11" s="17">
        <v>0</v>
      </c>
      <c r="AQ11" s="17">
        <v>0</v>
      </c>
    </row>
    <row r="12" spans="2:43" x14ac:dyDescent="0.35">
      <c r="B12" s="18" t="s">
        <v>60</v>
      </c>
      <c r="C12" s="17">
        <v>1.8040680957746599E-3</v>
      </c>
      <c r="D12" s="17">
        <v>1.75961529325727E-3</v>
      </c>
      <c r="E12" s="17">
        <v>1.85688295088862E-3</v>
      </c>
      <c r="F12" s="17"/>
      <c r="G12" s="17">
        <v>0</v>
      </c>
      <c r="H12" s="17">
        <v>0</v>
      </c>
      <c r="I12" s="17">
        <v>0</v>
      </c>
      <c r="J12" s="17">
        <v>0</v>
      </c>
      <c r="K12" s="17">
        <v>5.9450539384135999E-3</v>
      </c>
      <c r="L12" s="17">
        <v>3.60573449576772E-3</v>
      </c>
      <c r="M12" s="17"/>
      <c r="N12" s="17">
        <v>0</v>
      </c>
      <c r="O12" s="17">
        <v>0</v>
      </c>
      <c r="P12" s="17">
        <v>6.7904461655990296E-3</v>
      </c>
      <c r="Q12" s="17">
        <v>2.9517121115566702E-3</v>
      </c>
      <c r="R12" s="17">
        <v>0</v>
      </c>
      <c r="S12" s="17"/>
      <c r="T12" s="17">
        <v>0</v>
      </c>
      <c r="U12" s="17">
        <v>3.2818554893724199E-3</v>
      </c>
      <c r="V12" s="17">
        <v>3.5266419685998202E-3</v>
      </c>
      <c r="W12" s="17">
        <v>0</v>
      </c>
      <c r="X12" s="17"/>
      <c r="Y12" s="17">
        <v>1.9291134850247501E-3</v>
      </c>
      <c r="Z12" s="17">
        <v>0</v>
      </c>
      <c r="AA12" s="17">
        <v>3.3494653807055498E-3</v>
      </c>
      <c r="AB12" s="17">
        <v>0</v>
      </c>
      <c r="AC12" s="17">
        <v>0</v>
      </c>
      <c r="AD12" s="17">
        <v>0</v>
      </c>
      <c r="AE12" s="17"/>
      <c r="AF12" s="17" t="s">
        <v>63</v>
      </c>
      <c r="AG12" s="17"/>
      <c r="AH12" s="17">
        <v>1.8933930741634501E-3</v>
      </c>
      <c r="AI12" s="17"/>
      <c r="AJ12" s="17">
        <v>4.04712195656615E-3</v>
      </c>
      <c r="AK12" s="17">
        <v>0</v>
      </c>
      <c r="AL12" s="17">
        <v>0</v>
      </c>
      <c r="AM12" s="17">
        <v>5.2360583258155898E-3</v>
      </c>
      <c r="AN12" s="17">
        <v>0</v>
      </c>
      <c r="AO12" s="17">
        <v>0</v>
      </c>
      <c r="AP12" s="17">
        <v>0</v>
      </c>
      <c r="AQ12" s="17">
        <v>0</v>
      </c>
    </row>
    <row r="13" spans="2:43" x14ac:dyDescent="0.35">
      <c r="B13" s="18" t="s">
        <v>61</v>
      </c>
      <c r="C13" s="19">
        <v>9.0731345358327394E-3</v>
      </c>
      <c r="D13" s="19">
        <v>1.14790795041592E-2</v>
      </c>
      <c r="E13" s="19">
        <v>6.7040009713183503E-3</v>
      </c>
      <c r="F13" s="19"/>
      <c r="G13" s="19">
        <v>1.87272403364134E-2</v>
      </c>
      <c r="H13" s="19">
        <v>1.38222101968602E-2</v>
      </c>
      <c r="I13" s="19">
        <v>6.2169339455400204E-3</v>
      </c>
      <c r="J13" s="19">
        <v>0</v>
      </c>
      <c r="K13" s="19">
        <v>0</v>
      </c>
      <c r="L13" s="19">
        <v>1.46571863094647E-2</v>
      </c>
      <c r="M13" s="19"/>
      <c r="N13" s="19">
        <v>0</v>
      </c>
      <c r="O13" s="19">
        <v>3.8601523315731001E-3</v>
      </c>
      <c r="P13" s="19">
        <v>1.4592761163935901E-2</v>
      </c>
      <c r="Q13" s="19">
        <v>9.1375811874211694E-3</v>
      </c>
      <c r="R13" s="19">
        <v>1.8810677875034699E-2</v>
      </c>
      <c r="S13" s="19"/>
      <c r="T13" s="19">
        <v>1.7393006184087002E-2</v>
      </c>
      <c r="U13" s="19">
        <v>8.5244786907069693E-3</v>
      </c>
      <c r="V13" s="19">
        <v>6.94054074372629E-3</v>
      </c>
      <c r="W13" s="19">
        <v>6.0914733392263996E-3</v>
      </c>
      <c r="X13" s="19"/>
      <c r="Y13" s="19">
        <v>5.5575866047982503E-3</v>
      </c>
      <c r="Z13" s="19">
        <v>2.8144623610721699E-2</v>
      </c>
      <c r="AA13" s="19">
        <v>1.0592046660710199E-2</v>
      </c>
      <c r="AB13" s="19">
        <v>1.1534837077111299E-2</v>
      </c>
      <c r="AC13" s="19">
        <v>0</v>
      </c>
      <c r="AD13" s="19">
        <v>0</v>
      </c>
      <c r="AE13" s="19"/>
      <c r="AF13" s="19" t="s">
        <v>63</v>
      </c>
      <c r="AG13" s="19"/>
      <c r="AH13" s="19">
        <v>9.5223734244478508E-3</v>
      </c>
      <c r="AI13" s="19"/>
      <c r="AJ13" s="19">
        <v>6.8756476596042396E-3</v>
      </c>
      <c r="AK13" s="19">
        <v>9.5493011815326601E-3</v>
      </c>
      <c r="AL13" s="19">
        <v>1.82649357191637E-2</v>
      </c>
      <c r="AM13" s="19">
        <v>1.11961618665673E-2</v>
      </c>
      <c r="AN13" s="19">
        <v>0</v>
      </c>
      <c r="AO13" s="19">
        <v>0</v>
      </c>
      <c r="AP13" s="19">
        <v>1.1681707416246899E-2</v>
      </c>
      <c r="AQ13" s="19">
        <v>0</v>
      </c>
    </row>
    <row r="14" spans="2:43" x14ac:dyDescent="0.35">
      <c r="B14" s="16"/>
    </row>
    <row r="15" spans="2:43" x14ac:dyDescent="0.35">
      <c r="B15" t="s">
        <v>66</v>
      </c>
    </row>
    <row r="16" spans="2:43" x14ac:dyDescent="0.35">
      <c r="B16" t="s">
        <v>67</v>
      </c>
    </row>
    <row r="18" spans="2:2" x14ac:dyDescent="0.35">
      <c r="B18"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Q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557</v>
      </c>
      <c r="D7" s="10">
        <v>278</v>
      </c>
      <c r="E7" s="10">
        <v>277</v>
      </c>
      <c r="F7" s="10"/>
      <c r="G7" s="10">
        <v>20</v>
      </c>
      <c r="H7" s="10">
        <v>90</v>
      </c>
      <c r="I7" s="10">
        <v>86</v>
      </c>
      <c r="J7" s="10">
        <v>105</v>
      </c>
      <c r="K7" s="10">
        <v>102</v>
      </c>
      <c r="L7" s="10">
        <v>154</v>
      </c>
      <c r="M7" s="10"/>
      <c r="N7" s="10">
        <v>26</v>
      </c>
      <c r="O7" s="10">
        <v>226</v>
      </c>
      <c r="P7" s="10">
        <v>89</v>
      </c>
      <c r="Q7" s="10">
        <v>145</v>
      </c>
      <c r="R7" s="10">
        <v>71</v>
      </c>
      <c r="S7" s="10"/>
      <c r="T7" s="10">
        <v>145</v>
      </c>
      <c r="U7" s="10">
        <v>166</v>
      </c>
      <c r="V7" s="10">
        <v>131</v>
      </c>
      <c r="W7" s="10">
        <v>74</v>
      </c>
      <c r="X7" s="10"/>
      <c r="Y7" s="10">
        <v>227</v>
      </c>
      <c r="Z7" s="10">
        <v>62</v>
      </c>
      <c r="AA7" s="10">
        <v>179</v>
      </c>
      <c r="AB7" s="10">
        <v>31</v>
      </c>
      <c r="AC7" s="10">
        <v>34</v>
      </c>
      <c r="AD7" s="10">
        <v>19</v>
      </c>
      <c r="AE7" s="10"/>
      <c r="AF7" s="10" t="s">
        <v>62</v>
      </c>
      <c r="AG7" s="10"/>
      <c r="AH7" s="10">
        <v>536</v>
      </c>
      <c r="AI7" s="10"/>
      <c r="AJ7" s="10">
        <v>136</v>
      </c>
      <c r="AK7" s="10">
        <v>107</v>
      </c>
      <c r="AL7" s="10">
        <v>82</v>
      </c>
      <c r="AM7" s="10">
        <v>96</v>
      </c>
      <c r="AN7" s="10">
        <v>25</v>
      </c>
      <c r="AO7" s="10">
        <v>47</v>
      </c>
      <c r="AP7" s="10">
        <v>46</v>
      </c>
      <c r="AQ7" s="10">
        <v>18</v>
      </c>
    </row>
    <row r="8" spans="2:43" ht="30" customHeight="1" x14ac:dyDescent="0.35">
      <c r="B8" s="11" t="s">
        <v>19</v>
      </c>
      <c r="C8" s="11">
        <v>560</v>
      </c>
      <c r="D8" s="11">
        <v>291</v>
      </c>
      <c r="E8" s="11">
        <v>267</v>
      </c>
      <c r="F8" s="11"/>
      <c r="G8" s="11">
        <v>24</v>
      </c>
      <c r="H8" s="11">
        <v>98</v>
      </c>
      <c r="I8" s="11">
        <v>87</v>
      </c>
      <c r="J8" s="11">
        <v>101</v>
      </c>
      <c r="K8" s="11">
        <v>97</v>
      </c>
      <c r="L8" s="11">
        <v>152</v>
      </c>
      <c r="M8" s="11"/>
      <c r="N8" s="11">
        <v>22</v>
      </c>
      <c r="O8" s="11">
        <v>209</v>
      </c>
      <c r="P8" s="11">
        <v>81</v>
      </c>
      <c r="Q8" s="11">
        <v>166</v>
      </c>
      <c r="R8" s="11">
        <v>82</v>
      </c>
      <c r="S8" s="11"/>
      <c r="T8" s="11">
        <v>147</v>
      </c>
      <c r="U8" s="11">
        <v>161</v>
      </c>
      <c r="V8" s="11">
        <v>134</v>
      </c>
      <c r="W8" s="11">
        <v>77</v>
      </c>
      <c r="X8" s="11"/>
      <c r="Y8" s="11">
        <v>233</v>
      </c>
      <c r="Z8" s="11">
        <v>63</v>
      </c>
      <c r="AA8" s="11">
        <v>175</v>
      </c>
      <c r="AB8" s="11">
        <v>31</v>
      </c>
      <c r="AC8" s="11">
        <v>34</v>
      </c>
      <c r="AD8" s="11">
        <v>20</v>
      </c>
      <c r="AE8" s="11"/>
      <c r="AF8" s="11" t="s">
        <v>62</v>
      </c>
      <c r="AG8" s="11"/>
      <c r="AH8" s="11">
        <v>536</v>
      </c>
      <c r="AI8" s="11"/>
      <c r="AJ8" s="11">
        <v>117</v>
      </c>
      <c r="AK8" s="11">
        <v>111</v>
      </c>
      <c r="AL8" s="11">
        <v>72</v>
      </c>
      <c r="AM8" s="11">
        <v>100</v>
      </c>
      <c r="AN8" s="11">
        <v>22</v>
      </c>
      <c r="AO8" s="11">
        <v>49</v>
      </c>
      <c r="AP8" s="11">
        <v>45</v>
      </c>
      <c r="AQ8" s="11">
        <v>44</v>
      </c>
    </row>
    <row r="9" spans="2:43" ht="29" x14ac:dyDescent="0.35">
      <c r="B9" s="18" t="s">
        <v>68</v>
      </c>
      <c r="C9" s="17">
        <v>0.45875264745683803</v>
      </c>
      <c r="D9" s="17">
        <v>0.46599048140372501</v>
      </c>
      <c r="E9" s="17">
        <v>0.45068586835008601</v>
      </c>
      <c r="F9" s="17"/>
      <c r="G9" s="17">
        <v>0.498970535784171</v>
      </c>
      <c r="H9" s="17">
        <v>0.57316995333635301</v>
      </c>
      <c r="I9" s="17">
        <v>0.525047938537203</v>
      </c>
      <c r="J9" s="17">
        <v>0.44682408419831998</v>
      </c>
      <c r="K9" s="17">
        <v>0.40407046642107503</v>
      </c>
      <c r="L9" s="17">
        <v>0.38386205954408098</v>
      </c>
      <c r="M9" s="17"/>
      <c r="N9" s="17">
        <v>0.32911972445045701</v>
      </c>
      <c r="O9" s="17">
        <v>0.43913959822547699</v>
      </c>
      <c r="P9" s="17">
        <v>0.55106256118741104</v>
      </c>
      <c r="Q9" s="17">
        <v>0.45148790869065297</v>
      </c>
      <c r="R9" s="17">
        <v>0.46831968821695802</v>
      </c>
      <c r="S9" s="17"/>
      <c r="T9" s="17">
        <v>0.46995155341154299</v>
      </c>
      <c r="U9" s="17">
        <v>0.424595616445409</v>
      </c>
      <c r="V9" s="17">
        <v>0.47651100272642599</v>
      </c>
      <c r="W9" s="17">
        <v>0.50614137650743596</v>
      </c>
      <c r="X9" s="17"/>
      <c r="Y9" s="17">
        <v>0.48053845067622503</v>
      </c>
      <c r="Z9" s="17">
        <v>0.431866656669186</v>
      </c>
      <c r="AA9" s="17">
        <v>0.41368264313089398</v>
      </c>
      <c r="AB9" s="17">
        <v>0.45495937709853002</v>
      </c>
      <c r="AC9" s="17">
        <v>0.53078899755429199</v>
      </c>
      <c r="AD9" s="17">
        <v>0.58605171402540102</v>
      </c>
      <c r="AE9" s="17"/>
      <c r="AF9" s="17" t="s">
        <v>63</v>
      </c>
      <c r="AG9" s="17"/>
      <c r="AH9" s="17">
        <v>0.47031814022870899</v>
      </c>
      <c r="AI9" s="17"/>
      <c r="AJ9" s="17">
        <v>0.482101582223946</v>
      </c>
      <c r="AK9" s="17">
        <v>0.41148024352235701</v>
      </c>
      <c r="AL9" s="17">
        <v>0.52455198859301</v>
      </c>
      <c r="AM9" s="17">
        <v>0.54622000559084904</v>
      </c>
      <c r="AN9" s="17">
        <v>0.43022885763602098</v>
      </c>
      <c r="AO9" s="17">
        <v>0.47831477140023598</v>
      </c>
      <c r="AP9" s="17">
        <v>0.35976657813170498</v>
      </c>
      <c r="AQ9" s="17">
        <v>0.30483584804501801</v>
      </c>
    </row>
    <row r="10" spans="2:43" x14ac:dyDescent="0.35">
      <c r="B10" s="18" t="s">
        <v>69</v>
      </c>
      <c r="C10" s="17">
        <v>0.42480075994981598</v>
      </c>
      <c r="D10" s="17">
        <v>0.35767253780867703</v>
      </c>
      <c r="E10" s="17">
        <v>0.49753922143544899</v>
      </c>
      <c r="F10" s="17"/>
      <c r="G10" s="17">
        <v>0.61467014325977698</v>
      </c>
      <c r="H10" s="17">
        <v>0.496752299665631</v>
      </c>
      <c r="I10" s="17">
        <v>0.44936703532455102</v>
      </c>
      <c r="J10" s="17">
        <v>0.41610343919677301</v>
      </c>
      <c r="K10" s="17">
        <v>0.46779953993253098</v>
      </c>
      <c r="L10" s="17">
        <v>0.31314951148331899</v>
      </c>
      <c r="M10" s="17"/>
      <c r="N10" s="17">
        <v>0.511933688143969</v>
      </c>
      <c r="O10" s="17">
        <v>0.51070856890899097</v>
      </c>
      <c r="P10" s="17">
        <v>0.47315620935439801</v>
      </c>
      <c r="Q10" s="17">
        <v>0.33278095746070402</v>
      </c>
      <c r="R10" s="17">
        <v>0.31944370436827602</v>
      </c>
      <c r="S10" s="17"/>
      <c r="T10" s="17">
        <v>0.40422607976508201</v>
      </c>
      <c r="U10" s="17">
        <v>0.48645450594749401</v>
      </c>
      <c r="V10" s="17">
        <v>0.43757770158881698</v>
      </c>
      <c r="W10" s="17">
        <v>0.34565829128272402</v>
      </c>
      <c r="X10" s="17"/>
      <c r="Y10" s="17">
        <v>0.48645443659179499</v>
      </c>
      <c r="Z10" s="17">
        <v>0.513368905547268</v>
      </c>
      <c r="AA10" s="17">
        <v>0.33045356245391</v>
      </c>
      <c r="AB10" s="17">
        <v>0.38268097186759298</v>
      </c>
      <c r="AC10" s="17">
        <v>0.47770885603784602</v>
      </c>
      <c r="AD10" s="17">
        <v>0.22921991703986699</v>
      </c>
      <c r="AE10" s="17"/>
      <c r="AF10" s="17" t="s">
        <v>63</v>
      </c>
      <c r="AG10" s="17"/>
      <c r="AH10" s="17">
        <v>0.43521220556572698</v>
      </c>
      <c r="AI10" s="17"/>
      <c r="AJ10" s="17">
        <v>0.439273978553267</v>
      </c>
      <c r="AK10" s="17">
        <v>0.41856885981245401</v>
      </c>
      <c r="AL10" s="17">
        <v>0.490289911825465</v>
      </c>
      <c r="AM10" s="17">
        <v>0.396025356825153</v>
      </c>
      <c r="AN10" s="17">
        <v>0.53954594801086997</v>
      </c>
      <c r="AO10" s="17">
        <v>0.42110810594588499</v>
      </c>
      <c r="AP10" s="17">
        <v>0.32780808155160801</v>
      </c>
      <c r="AQ10" s="17">
        <v>0.40552170323694198</v>
      </c>
    </row>
    <row r="11" spans="2:43" ht="43.5" x14ac:dyDescent="0.35">
      <c r="B11" s="18" t="s">
        <v>70</v>
      </c>
      <c r="C11" s="17">
        <v>0.34171690670670601</v>
      </c>
      <c r="D11" s="17">
        <v>0.35702568905915799</v>
      </c>
      <c r="E11" s="17">
        <v>0.32701591570633398</v>
      </c>
      <c r="F11" s="17"/>
      <c r="G11" s="17">
        <v>0.22534896805892801</v>
      </c>
      <c r="H11" s="17">
        <v>0.500018936204641</v>
      </c>
      <c r="I11" s="17">
        <v>0.43288547691100099</v>
      </c>
      <c r="J11" s="17">
        <v>0.28917339288387101</v>
      </c>
      <c r="K11" s="17">
        <v>0.39073036968789499</v>
      </c>
      <c r="L11" s="17">
        <v>0.20979226921715799</v>
      </c>
      <c r="M11" s="17"/>
      <c r="N11" s="17">
        <v>0.317977389811675</v>
      </c>
      <c r="O11" s="17">
        <v>0.38669708956090298</v>
      </c>
      <c r="P11" s="17">
        <v>0.380424999020056</v>
      </c>
      <c r="Q11" s="17">
        <v>0.295466508658283</v>
      </c>
      <c r="R11" s="17">
        <v>0.28848643858269701</v>
      </c>
      <c r="S11" s="17"/>
      <c r="T11" s="17">
        <v>0.38507303496497097</v>
      </c>
      <c r="U11" s="17">
        <v>0.35098881848812502</v>
      </c>
      <c r="V11" s="17">
        <v>0.36422124115242099</v>
      </c>
      <c r="W11" s="17">
        <v>0.22994113348827599</v>
      </c>
      <c r="X11" s="17"/>
      <c r="Y11" s="17">
        <v>0.35886685069742102</v>
      </c>
      <c r="Z11" s="17">
        <v>0.38507177477337401</v>
      </c>
      <c r="AA11" s="17">
        <v>0.25531222888560501</v>
      </c>
      <c r="AB11" s="17">
        <v>0.429282565194333</v>
      </c>
      <c r="AC11" s="17">
        <v>0.41215699273224798</v>
      </c>
      <c r="AD11" s="17">
        <v>0.49618725633517202</v>
      </c>
      <c r="AE11" s="17"/>
      <c r="AF11" s="17" t="s">
        <v>63</v>
      </c>
      <c r="AG11" s="17"/>
      <c r="AH11" s="17">
        <v>0.34691244855471298</v>
      </c>
      <c r="AI11" s="17"/>
      <c r="AJ11" s="17">
        <v>0.315059105133708</v>
      </c>
      <c r="AK11" s="17">
        <v>0.36883759832658702</v>
      </c>
      <c r="AL11" s="17">
        <v>0.380154970148534</v>
      </c>
      <c r="AM11" s="17">
        <v>0.308807701716799</v>
      </c>
      <c r="AN11" s="17">
        <v>0.35039921017204501</v>
      </c>
      <c r="AO11" s="17">
        <v>0.33259603733506599</v>
      </c>
      <c r="AP11" s="17">
        <v>0.28533424849748401</v>
      </c>
      <c r="AQ11" s="17">
        <v>0.419161629555379</v>
      </c>
    </row>
    <row r="12" spans="2:43" ht="29" x14ac:dyDescent="0.35">
      <c r="B12" s="18" t="s">
        <v>71</v>
      </c>
      <c r="C12" s="17">
        <v>0.25350211957574997</v>
      </c>
      <c r="D12" s="17">
        <v>0.29779210631542702</v>
      </c>
      <c r="E12" s="17">
        <v>0.20672456893600299</v>
      </c>
      <c r="F12" s="17"/>
      <c r="G12" s="17">
        <v>0.39924411496685402</v>
      </c>
      <c r="H12" s="17">
        <v>0.31028225620226901</v>
      </c>
      <c r="I12" s="17">
        <v>0.384533948143715</v>
      </c>
      <c r="J12" s="17">
        <v>0.20973040268571</v>
      </c>
      <c r="K12" s="17">
        <v>0.23408864745726901</v>
      </c>
      <c r="L12" s="17">
        <v>0.16074679159952501</v>
      </c>
      <c r="M12" s="17"/>
      <c r="N12" s="17">
        <v>0.172706813700367</v>
      </c>
      <c r="O12" s="17">
        <v>0.27861657401592699</v>
      </c>
      <c r="P12" s="17">
        <v>0.26260577212964198</v>
      </c>
      <c r="Q12" s="17">
        <v>0.259404021275708</v>
      </c>
      <c r="R12" s="17">
        <v>0.19031009721297801</v>
      </c>
      <c r="S12" s="17"/>
      <c r="T12" s="17">
        <v>0.25937821288305302</v>
      </c>
      <c r="U12" s="17">
        <v>0.24041536280244999</v>
      </c>
      <c r="V12" s="17">
        <v>0.28017873149453099</v>
      </c>
      <c r="W12" s="17">
        <v>0.233708277939986</v>
      </c>
      <c r="X12" s="17"/>
      <c r="Y12" s="17">
        <v>0.28011324668985998</v>
      </c>
      <c r="Z12" s="17">
        <v>0.173620935078311</v>
      </c>
      <c r="AA12" s="17">
        <v>0.20025631306081201</v>
      </c>
      <c r="AB12" s="17">
        <v>0.42176637227540897</v>
      </c>
      <c r="AC12" s="17">
        <v>0.40915844361828702</v>
      </c>
      <c r="AD12" s="17">
        <v>0.105165310000271</v>
      </c>
      <c r="AE12" s="17"/>
      <c r="AF12" s="17" t="s">
        <v>63</v>
      </c>
      <c r="AG12" s="17"/>
      <c r="AH12" s="17">
        <v>0.259345705954656</v>
      </c>
      <c r="AI12" s="17"/>
      <c r="AJ12" s="17">
        <v>0.28776691653564002</v>
      </c>
      <c r="AK12" s="17">
        <v>0.232747860130184</v>
      </c>
      <c r="AL12" s="17">
        <v>0.28387235766073599</v>
      </c>
      <c r="AM12" s="17">
        <v>0.26544187780989098</v>
      </c>
      <c r="AN12" s="17">
        <v>0.104105927767264</v>
      </c>
      <c r="AO12" s="17">
        <v>0.22748700232571401</v>
      </c>
      <c r="AP12" s="17">
        <v>0.25214400540979998</v>
      </c>
      <c r="AQ12" s="17">
        <v>0.24439214665508999</v>
      </c>
    </row>
    <row r="13" spans="2:43" x14ac:dyDescent="0.35">
      <c r="B13" s="18" t="s">
        <v>72</v>
      </c>
      <c r="C13" s="17">
        <v>0.23962230006565</v>
      </c>
      <c r="D13" s="17">
        <v>0.31019904847973601</v>
      </c>
      <c r="E13" s="17">
        <v>0.16413239231381499</v>
      </c>
      <c r="F13" s="17"/>
      <c r="G13" s="17">
        <v>0.41512638538368202</v>
      </c>
      <c r="H13" s="17">
        <v>0.33554892757827798</v>
      </c>
      <c r="I13" s="17">
        <v>0.30075773394389599</v>
      </c>
      <c r="J13" s="17">
        <v>0.15214513773253499</v>
      </c>
      <c r="K13" s="17">
        <v>0.27137884802391898</v>
      </c>
      <c r="L13" s="17">
        <v>0.15358245882852101</v>
      </c>
      <c r="M13" s="17"/>
      <c r="N13" s="17">
        <v>0.118435120052079</v>
      </c>
      <c r="O13" s="17">
        <v>0.30488224277541598</v>
      </c>
      <c r="P13" s="17">
        <v>0.26749729416628598</v>
      </c>
      <c r="Q13" s="17">
        <v>0.19680936203636501</v>
      </c>
      <c r="R13" s="17">
        <v>0.164870395542045</v>
      </c>
      <c r="S13" s="17"/>
      <c r="T13" s="17">
        <v>0.26432992429357099</v>
      </c>
      <c r="U13" s="17">
        <v>0.19198551450552401</v>
      </c>
      <c r="V13" s="17">
        <v>0.25426302726157901</v>
      </c>
      <c r="W13" s="17">
        <v>0.26438567043232403</v>
      </c>
      <c r="X13" s="17"/>
      <c r="Y13" s="17">
        <v>0.27305568416729897</v>
      </c>
      <c r="Z13" s="17">
        <v>0.19460460036889099</v>
      </c>
      <c r="AA13" s="17">
        <v>0.15471875557255599</v>
      </c>
      <c r="AB13" s="17">
        <v>0.35276667560950498</v>
      </c>
      <c r="AC13" s="17">
        <v>0.34518582852604202</v>
      </c>
      <c r="AD13" s="17">
        <v>0.34587875869092999</v>
      </c>
      <c r="AE13" s="17"/>
      <c r="AF13" s="17" t="s">
        <v>63</v>
      </c>
      <c r="AG13" s="17"/>
      <c r="AH13" s="17">
        <v>0.24485338745200899</v>
      </c>
      <c r="AI13" s="17"/>
      <c r="AJ13" s="17">
        <v>0.19435271064468199</v>
      </c>
      <c r="AK13" s="17">
        <v>0.28505444222271298</v>
      </c>
      <c r="AL13" s="17">
        <v>0.28852502746049002</v>
      </c>
      <c r="AM13" s="17">
        <v>0.26574527288161398</v>
      </c>
      <c r="AN13" s="17">
        <v>0.19420201005585</v>
      </c>
      <c r="AO13" s="17">
        <v>0.24863581697621401</v>
      </c>
      <c r="AP13" s="17">
        <v>0.16557242606139899</v>
      </c>
      <c r="AQ13" s="17">
        <v>0.19558840551957399</v>
      </c>
    </row>
    <row r="14" spans="2:43" ht="29" x14ac:dyDescent="0.35">
      <c r="B14" s="18" t="s">
        <v>73</v>
      </c>
      <c r="C14" s="17">
        <v>0.22725107965981101</v>
      </c>
      <c r="D14" s="17">
        <v>0.25542111963658898</v>
      </c>
      <c r="E14" s="17">
        <v>0.19788014999339901</v>
      </c>
      <c r="F14" s="17"/>
      <c r="G14" s="17">
        <v>0.368990497609334</v>
      </c>
      <c r="H14" s="17">
        <v>0.28505505564002998</v>
      </c>
      <c r="I14" s="17">
        <v>0.25349559075585998</v>
      </c>
      <c r="J14" s="17">
        <v>0.18309902345917201</v>
      </c>
      <c r="K14" s="17">
        <v>0.21114815705866199</v>
      </c>
      <c r="L14" s="17">
        <v>0.192628141258504</v>
      </c>
      <c r="M14" s="17"/>
      <c r="N14" s="17">
        <v>8.2493103038535895E-2</v>
      </c>
      <c r="O14" s="17">
        <v>0.27111038249428698</v>
      </c>
      <c r="P14" s="17">
        <v>0.233477702511421</v>
      </c>
      <c r="Q14" s="17">
        <v>0.217866770404812</v>
      </c>
      <c r="R14" s="17">
        <v>0.167416353357357</v>
      </c>
      <c r="S14" s="17"/>
      <c r="T14" s="17">
        <v>0.20063332911762299</v>
      </c>
      <c r="U14" s="17">
        <v>0.27386587119936501</v>
      </c>
      <c r="V14" s="17">
        <v>0.214152285536545</v>
      </c>
      <c r="W14" s="17">
        <v>0.21779654262429199</v>
      </c>
      <c r="X14" s="17"/>
      <c r="Y14" s="17">
        <v>0.25880232857159702</v>
      </c>
      <c r="Z14" s="17">
        <v>0.15726649823432101</v>
      </c>
      <c r="AA14" s="17">
        <v>0.205605768860632</v>
      </c>
      <c r="AB14" s="17">
        <v>0.30918195207180399</v>
      </c>
      <c r="AC14" s="17">
        <v>0.24122370694703499</v>
      </c>
      <c r="AD14" s="17">
        <v>0.11865787017581</v>
      </c>
      <c r="AE14" s="17"/>
      <c r="AF14" s="17" t="s">
        <v>63</v>
      </c>
      <c r="AG14" s="17"/>
      <c r="AH14" s="17">
        <v>0.22848042083856501</v>
      </c>
      <c r="AI14" s="17"/>
      <c r="AJ14" s="17">
        <v>0.278280500570736</v>
      </c>
      <c r="AK14" s="17">
        <v>0.25782327822253498</v>
      </c>
      <c r="AL14" s="17">
        <v>0.25225429629109802</v>
      </c>
      <c r="AM14" s="17">
        <v>0.173842552341409</v>
      </c>
      <c r="AN14" s="17">
        <v>0.25738528918845499</v>
      </c>
      <c r="AO14" s="17">
        <v>0.17422336324846099</v>
      </c>
      <c r="AP14" s="17">
        <v>0.16684369407735</v>
      </c>
      <c r="AQ14" s="17">
        <v>0.20090035814181301</v>
      </c>
    </row>
    <row r="15" spans="2:43" x14ac:dyDescent="0.35">
      <c r="B15" s="18" t="s">
        <v>74</v>
      </c>
      <c r="C15" s="17">
        <v>0.22152571099146401</v>
      </c>
      <c r="D15" s="17">
        <v>0.194174063037275</v>
      </c>
      <c r="E15" s="17">
        <v>0.24976445676026801</v>
      </c>
      <c r="F15" s="17"/>
      <c r="G15" s="17">
        <v>0.218898064034867</v>
      </c>
      <c r="H15" s="17">
        <v>0.322976908435472</v>
      </c>
      <c r="I15" s="17">
        <v>0.203577201898995</v>
      </c>
      <c r="J15" s="17">
        <v>0.17123785651003501</v>
      </c>
      <c r="K15" s="17">
        <v>0.20517972671509599</v>
      </c>
      <c r="L15" s="17">
        <v>0.21103031233109801</v>
      </c>
      <c r="M15" s="17"/>
      <c r="N15" s="17">
        <v>0.17018593157884401</v>
      </c>
      <c r="O15" s="17">
        <v>0.24394519927531499</v>
      </c>
      <c r="P15" s="17">
        <v>0.26496682333752603</v>
      </c>
      <c r="Q15" s="17">
        <v>0.19600452752525699</v>
      </c>
      <c r="R15" s="17">
        <v>0.18702410027598401</v>
      </c>
      <c r="S15" s="17"/>
      <c r="T15" s="17">
        <v>0.198302277893665</v>
      </c>
      <c r="U15" s="17">
        <v>0.22793950844213501</v>
      </c>
      <c r="V15" s="17">
        <v>0.23035393616818001</v>
      </c>
      <c r="W15" s="17">
        <v>0.26831487644429097</v>
      </c>
      <c r="X15" s="17"/>
      <c r="Y15" s="17">
        <v>0.24583661681249799</v>
      </c>
      <c r="Z15" s="17">
        <v>0.23166847133608301</v>
      </c>
      <c r="AA15" s="17">
        <v>0.202270200940911</v>
      </c>
      <c r="AB15" s="17">
        <v>0.217194739487162</v>
      </c>
      <c r="AC15" s="17">
        <v>0.19147034224228901</v>
      </c>
      <c r="AD15" s="17">
        <v>4.6661281602333599E-2</v>
      </c>
      <c r="AE15" s="17"/>
      <c r="AF15" s="17" t="s">
        <v>63</v>
      </c>
      <c r="AG15" s="17"/>
      <c r="AH15" s="17">
        <v>0.22654585345338901</v>
      </c>
      <c r="AI15" s="17"/>
      <c r="AJ15" s="17">
        <v>0.25624564229675201</v>
      </c>
      <c r="AK15" s="17">
        <v>0.175578427501103</v>
      </c>
      <c r="AL15" s="17">
        <v>0.24950598317315101</v>
      </c>
      <c r="AM15" s="17">
        <v>0.248350846867638</v>
      </c>
      <c r="AN15" s="17">
        <v>0.21047380063701299</v>
      </c>
      <c r="AO15" s="17">
        <v>0.23941756273143699</v>
      </c>
      <c r="AP15" s="17">
        <v>0.20205692766964201</v>
      </c>
      <c r="AQ15" s="17">
        <v>0.144561204580898</v>
      </c>
    </row>
    <row r="16" spans="2:43" ht="29" x14ac:dyDescent="0.35">
      <c r="B16" s="18" t="s">
        <v>75</v>
      </c>
      <c r="C16" s="17">
        <v>0.19174973186327501</v>
      </c>
      <c r="D16" s="17">
        <v>0.22273530785641599</v>
      </c>
      <c r="E16" s="17">
        <v>0.15910699977909401</v>
      </c>
      <c r="F16" s="17"/>
      <c r="G16" s="17">
        <v>0.20893162821679101</v>
      </c>
      <c r="H16" s="17">
        <v>0.36598857115342098</v>
      </c>
      <c r="I16" s="17">
        <v>0.206050766523771</v>
      </c>
      <c r="J16" s="17">
        <v>9.9512223251735907E-2</v>
      </c>
      <c r="K16" s="17">
        <v>0.177460109091784</v>
      </c>
      <c r="L16" s="17">
        <v>0.13959401849601299</v>
      </c>
      <c r="M16" s="17"/>
      <c r="N16" s="17">
        <v>0.14707872024081201</v>
      </c>
      <c r="O16" s="17">
        <v>0.212153163604478</v>
      </c>
      <c r="P16" s="17">
        <v>0.22658308379591</v>
      </c>
      <c r="Q16" s="17">
        <v>0.17892481882953201</v>
      </c>
      <c r="R16" s="17">
        <v>0.14331726495870101</v>
      </c>
      <c r="S16" s="17"/>
      <c r="T16" s="17">
        <v>0.19278897504102599</v>
      </c>
      <c r="U16" s="17">
        <v>0.21899277181369001</v>
      </c>
      <c r="V16" s="17">
        <v>0.205989828841984</v>
      </c>
      <c r="W16" s="17">
        <v>0.124735485780789</v>
      </c>
      <c r="X16" s="17"/>
      <c r="Y16" s="17">
        <v>0.22047302708765101</v>
      </c>
      <c r="Z16" s="17">
        <v>0.209614825119222</v>
      </c>
      <c r="AA16" s="17">
        <v>0.144415656351328</v>
      </c>
      <c r="AB16" s="17">
        <v>0.10162875051247899</v>
      </c>
      <c r="AC16" s="17">
        <v>0.250345293053583</v>
      </c>
      <c r="AD16" s="17">
        <v>0.25411043342530898</v>
      </c>
      <c r="AE16" s="17"/>
      <c r="AF16" s="17" t="s">
        <v>63</v>
      </c>
      <c r="AG16" s="17"/>
      <c r="AH16" s="17">
        <v>0.196538901814786</v>
      </c>
      <c r="AI16" s="17"/>
      <c r="AJ16" s="17">
        <v>0.20030431256926101</v>
      </c>
      <c r="AK16" s="17">
        <v>0.17905813670728399</v>
      </c>
      <c r="AL16" s="17">
        <v>0.194431221716999</v>
      </c>
      <c r="AM16" s="17">
        <v>0.224970483788556</v>
      </c>
      <c r="AN16" s="17">
        <v>3.6563961978685097E-2</v>
      </c>
      <c r="AO16" s="17">
        <v>0.20645934184577699</v>
      </c>
      <c r="AP16" s="17">
        <v>0.18151461750240799</v>
      </c>
      <c r="AQ16" s="17">
        <v>0.19460341970984299</v>
      </c>
    </row>
    <row r="17" spans="2:43" x14ac:dyDescent="0.35">
      <c r="B17" s="18" t="s">
        <v>76</v>
      </c>
      <c r="C17" s="17">
        <v>0.147212609164422</v>
      </c>
      <c r="D17" s="17">
        <v>0.149958970688544</v>
      </c>
      <c r="E17" s="17">
        <v>0.14507148528908301</v>
      </c>
      <c r="F17" s="17"/>
      <c r="G17" s="17">
        <v>0.206924526830355</v>
      </c>
      <c r="H17" s="17">
        <v>0.22533808858568</v>
      </c>
      <c r="I17" s="17">
        <v>0.118842381815095</v>
      </c>
      <c r="J17" s="17">
        <v>0.15877360771549301</v>
      </c>
      <c r="K17" s="17">
        <v>0.16407779638572501</v>
      </c>
      <c r="L17" s="17">
        <v>8.5467176612687795E-2</v>
      </c>
      <c r="M17" s="17"/>
      <c r="N17" s="17">
        <v>0.20435648283176799</v>
      </c>
      <c r="O17" s="17">
        <v>0.157731039124415</v>
      </c>
      <c r="P17" s="17">
        <v>0.15683952490366601</v>
      </c>
      <c r="Q17" s="17">
        <v>0.11942898213005999</v>
      </c>
      <c r="R17" s="17">
        <v>0.15139847802414799</v>
      </c>
      <c r="S17" s="17"/>
      <c r="T17" s="17">
        <v>0.175457539372398</v>
      </c>
      <c r="U17" s="17">
        <v>0.14714998264142701</v>
      </c>
      <c r="V17" s="17">
        <v>0.142053343008188</v>
      </c>
      <c r="W17" s="17">
        <v>0.14561790639979599</v>
      </c>
      <c r="X17" s="17"/>
      <c r="Y17" s="17">
        <v>0.143525020908118</v>
      </c>
      <c r="Z17" s="17">
        <v>0.190962056648011</v>
      </c>
      <c r="AA17" s="17">
        <v>0.12099278293084099</v>
      </c>
      <c r="AB17" s="17">
        <v>0.183113797386801</v>
      </c>
      <c r="AC17" s="17">
        <v>0.19492763385200701</v>
      </c>
      <c r="AD17" s="17">
        <v>0.13523523956728101</v>
      </c>
      <c r="AE17" s="17"/>
      <c r="AF17" s="17" t="s">
        <v>63</v>
      </c>
      <c r="AG17" s="17"/>
      <c r="AH17" s="17">
        <v>0.149159116365813</v>
      </c>
      <c r="AI17" s="17"/>
      <c r="AJ17" s="17">
        <v>0.14553068006838701</v>
      </c>
      <c r="AK17" s="17">
        <v>0.12572296515012199</v>
      </c>
      <c r="AL17" s="17">
        <v>0.16110088908174799</v>
      </c>
      <c r="AM17" s="17">
        <v>0.156652397833803</v>
      </c>
      <c r="AN17" s="17">
        <v>0.107732039491167</v>
      </c>
      <c r="AO17" s="17">
        <v>0.21697210423465399</v>
      </c>
      <c r="AP17" s="17">
        <v>0.18855997325929</v>
      </c>
      <c r="AQ17" s="17">
        <v>6.2589372733502194E-2</v>
      </c>
    </row>
    <row r="18" spans="2:43" ht="29" x14ac:dyDescent="0.35">
      <c r="B18" s="18" t="s">
        <v>77</v>
      </c>
      <c r="C18" s="17">
        <v>0.13262417070138</v>
      </c>
      <c r="D18" s="17">
        <v>0.19413536534961401</v>
      </c>
      <c r="E18" s="17">
        <v>6.344765822041E-2</v>
      </c>
      <c r="F18" s="17"/>
      <c r="G18" s="17">
        <v>0.22643703722359701</v>
      </c>
      <c r="H18" s="17">
        <v>0.22583487445758799</v>
      </c>
      <c r="I18" s="17">
        <v>0.124640193522295</v>
      </c>
      <c r="J18" s="17">
        <v>0.12639959879793</v>
      </c>
      <c r="K18" s="17">
        <v>0.106552813497423</v>
      </c>
      <c r="L18" s="17">
        <v>8.3443891013247395E-2</v>
      </c>
      <c r="M18" s="17"/>
      <c r="N18" s="17">
        <v>3.5037929417031002E-2</v>
      </c>
      <c r="O18" s="17">
        <v>0.12153644391372399</v>
      </c>
      <c r="P18" s="17">
        <v>0.229179165687241</v>
      </c>
      <c r="Q18" s="17">
        <v>6.7340843357159799E-2</v>
      </c>
      <c r="R18" s="17">
        <v>0.225072314442851</v>
      </c>
      <c r="S18" s="17"/>
      <c r="T18" s="17">
        <v>0.12711815903394</v>
      </c>
      <c r="U18" s="17">
        <v>0.10216189442774699</v>
      </c>
      <c r="V18" s="17">
        <v>0.128343281141965</v>
      </c>
      <c r="W18" s="17">
        <v>0.20903079818502601</v>
      </c>
      <c r="X18" s="17"/>
      <c r="Y18" s="17">
        <v>0.16606829703466799</v>
      </c>
      <c r="Z18" s="17">
        <v>6.4804489023647799E-2</v>
      </c>
      <c r="AA18" s="17">
        <v>8.0953627798719299E-2</v>
      </c>
      <c r="AB18" s="17">
        <v>0.18604814876992101</v>
      </c>
      <c r="AC18" s="17">
        <v>8.7902076148809793E-2</v>
      </c>
      <c r="AD18" s="17">
        <v>0.38865045997902897</v>
      </c>
      <c r="AE18" s="17"/>
      <c r="AF18" s="17" t="s">
        <v>63</v>
      </c>
      <c r="AG18" s="17"/>
      <c r="AH18" s="17">
        <v>0.13717701970842799</v>
      </c>
      <c r="AI18" s="17"/>
      <c r="AJ18" s="17">
        <v>0.167613434764917</v>
      </c>
      <c r="AK18" s="17">
        <v>0.14050303905362899</v>
      </c>
      <c r="AL18" s="17">
        <v>0.14679423259015201</v>
      </c>
      <c r="AM18" s="17">
        <v>0.14263931776717101</v>
      </c>
      <c r="AN18" s="17">
        <v>0</v>
      </c>
      <c r="AO18" s="17">
        <v>0.109965481015807</v>
      </c>
      <c r="AP18" s="17">
        <v>8.7798199088391496E-2</v>
      </c>
      <c r="AQ18" s="17">
        <v>0.113015148738143</v>
      </c>
    </row>
    <row r="19" spans="2:43" x14ac:dyDescent="0.35">
      <c r="B19" s="18" t="s">
        <v>78</v>
      </c>
      <c r="C19" s="17">
        <v>0.12414098077661399</v>
      </c>
      <c r="D19" s="17">
        <v>0.15605796138974601</v>
      </c>
      <c r="E19" s="17">
        <v>9.0093240484150197E-2</v>
      </c>
      <c r="F19" s="17"/>
      <c r="G19" s="17">
        <v>0.30600317832415402</v>
      </c>
      <c r="H19" s="17">
        <v>0.159136253533532</v>
      </c>
      <c r="I19" s="17">
        <v>0.130994132480859</v>
      </c>
      <c r="J19" s="17">
        <v>5.9037901700746097E-2</v>
      </c>
      <c r="K19" s="17">
        <v>0.164808411688947</v>
      </c>
      <c r="L19" s="17">
        <v>8.6723452579927002E-2</v>
      </c>
      <c r="M19" s="17"/>
      <c r="N19" s="17">
        <v>4.0521729019660002E-2</v>
      </c>
      <c r="O19" s="17">
        <v>0.134141876108817</v>
      </c>
      <c r="P19" s="17">
        <v>0.118389762473495</v>
      </c>
      <c r="Q19" s="17">
        <v>9.9277026771701707E-2</v>
      </c>
      <c r="R19" s="17">
        <v>0.177615844978353</v>
      </c>
      <c r="S19" s="17"/>
      <c r="T19" s="17">
        <v>0.15424552688456</v>
      </c>
      <c r="U19" s="17">
        <v>0.10896883934047299</v>
      </c>
      <c r="V19" s="17">
        <v>0.10267234967745301</v>
      </c>
      <c r="W19" s="17">
        <v>0.17882281670007599</v>
      </c>
      <c r="X19" s="17"/>
      <c r="Y19" s="17">
        <v>0.15489389713815399</v>
      </c>
      <c r="Z19" s="17">
        <v>0.155221501520699</v>
      </c>
      <c r="AA19" s="17">
        <v>8.2694967080540402E-2</v>
      </c>
      <c r="AB19" s="17">
        <v>4.9276398495605403E-2</v>
      </c>
      <c r="AC19" s="17">
        <v>7.6787256378482605E-2</v>
      </c>
      <c r="AD19" s="17">
        <v>0.25564929092912603</v>
      </c>
      <c r="AE19" s="17"/>
      <c r="AF19" s="17" t="s">
        <v>63</v>
      </c>
      <c r="AG19" s="17"/>
      <c r="AH19" s="17">
        <v>0.12573052447548899</v>
      </c>
      <c r="AI19" s="17"/>
      <c r="AJ19" s="17">
        <v>0.12054440085807901</v>
      </c>
      <c r="AK19" s="17">
        <v>0.151055224074368</v>
      </c>
      <c r="AL19" s="17">
        <v>0.107561982923155</v>
      </c>
      <c r="AM19" s="17">
        <v>0.134852751683673</v>
      </c>
      <c r="AN19" s="17">
        <v>3.6563961978685097E-2</v>
      </c>
      <c r="AO19" s="17">
        <v>0.122889559327559</v>
      </c>
      <c r="AP19" s="17">
        <v>7.7122465374971902E-2</v>
      </c>
      <c r="AQ19" s="17">
        <v>0.163057363867088</v>
      </c>
    </row>
    <row r="20" spans="2:43" x14ac:dyDescent="0.35">
      <c r="B20" s="18" t="s">
        <v>79</v>
      </c>
      <c r="C20" s="17">
        <v>0.117948320270473</v>
      </c>
      <c r="D20" s="17">
        <v>0.13891895783778199</v>
      </c>
      <c r="E20" s="17">
        <v>9.5787838776930395E-2</v>
      </c>
      <c r="F20" s="17"/>
      <c r="G20" s="17">
        <v>0.15756738693512101</v>
      </c>
      <c r="H20" s="17">
        <v>0.19874447434421499</v>
      </c>
      <c r="I20" s="17">
        <v>9.7278833597251202E-2</v>
      </c>
      <c r="J20" s="17">
        <v>9.6141058919486003E-2</v>
      </c>
      <c r="K20" s="17">
        <v>0.110375640781107</v>
      </c>
      <c r="L20" s="17">
        <v>9.1072189907030698E-2</v>
      </c>
      <c r="M20" s="17"/>
      <c r="N20" s="17">
        <v>7.7023846827037001E-2</v>
      </c>
      <c r="O20" s="17">
        <v>0.14454227066605799</v>
      </c>
      <c r="P20" s="17">
        <v>0.114605817465305</v>
      </c>
      <c r="Q20" s="17">
        <v>8.8691859968694498E-2</v>
      </c>
      <c r="R20" s="17">
        <v>0.12364634721981201</v>
      </c>
      <c r="S20" s="17"/>
      <c r="T20" s="17">
        <v>0.108547643266397</v>
      </c>
      <c r="U20" s="17">
        <v>0.13547473988484701</v>
      </c>
      <c r="V20" s="17">
        <v>0.10715446616318</v>
      </c>
      <c r="W20" s="17">
        <v>0.15762045073407199</v>
      </c>
      <c r="X20" s="17"/>
      <c r="Y20" s="17">
        <v>0.146445883176369</v>
      </c>
      <c r="Z20" s="17">
        <v>0.117004184288545</v>
      </c>
      <c r="AA20" s="17">
        <v>9.5781848922888199E-2</v>
      </c>
      <c r="AB20" s="17">
        <v>0.14077416003177501</v>
      </c>
      <c r="AC20" s="17">
        <v>7.6787256378482605E-2</v>
      </c>
      <c r="AD20" s="17">
        <v>4.0016969696090803E-2</v>
      </c>
      <c r="AE20" s="17"/>
      <c r="AF20" s="17" t="s">
        <v>63</v>
      </c>
      <c r="AG20" s="17"/>
      <c r="AH20" s="17">
        <v>0.118275061430997</v>
      </c>
      <c r="AI20" s="17"/>
      <c r="AJ20" s="17">
        <v>0.11528786501414</v>
      </c>
      <c r="AK20" s="17">
        <v>0.115011608483927</v>
      </c>
      <c r="AL20" s="17">
        <v>0.15498165114808099</v>
      </c>
      <c r="AM20" s="17">
        <v>0.138291651621885</v>
      </c>
      <c r="AN20" s="17">
        <v>7.3127923957370194E-2</v>
      </c>
      <c r="AO20" s="17">
        <v>0.113948388365504</v>
      </c>
      <c r="AP20" s="17">
        <v>0.118527042448574</v>
      </c>
      <c r="AQ20" s="17">
        <v>5.2571447348215797E-2</v>
      </c>
    </row>
    <row r="21" spans="2:43" x14ac:dyDescent="0.35">
      <c r="B21" s="18" t="s">
        <v>80</v>
      </c>
      <c r="C21" s="17">
        <v>8.0600796622612297E-2</v>
      </c>
      <c r="D21" s="17">
        <v>7.4002539823826194E-2</v>
      </c>
      <c r="E21" s="17">
        <v>8.8253320336944802E-2</v>
      </c>
      <c r="F21" s="17"/>
      <c r="G21" s="17">
        <v>0.176967240466057</v>
      </c>
      <c r="H21" s="17">
        <v>6.2752089832951705E-2</v>
      </c>
      <c r="I21" s="17">
        <v>6.8844796551513293E-2</v>
      </c>
      <c r="J21" s="17">
        <v>0.107303985693492</v>
      </c>
      <c r="K21" s="17">
        <v>4.6130798927692201E-2</v>
      </c>
      <c r="L21" s="17">
        <v>8.7911723217724405E-2</v>
      </c>
      <c r="M21" s="17"/>
      <c r="N21" s="17">
        <v>7.2126114330800697E-2</v>
      </c>
      <c r="O21" s="17">
        <v>2.2311309047030999E-2</v>
      </c>
      <c r="P21" s="17">
        <v>0.105011350597051</v>
      </c>
      <c r="Q21" s="17">
        <v>0.121281398350803</v>
      </c>
      <c r="R21" s="17">
        <v>0.12582107345107801</v>
      </c>
      <c r="S21" s="17"/>
      <c r="T21" s="17">
        <v>0.12852808279255501</v>
      </c>
      <c r="U21" s="17">
        <v>5.15992159144045E-2</v>
      </c>
      <c r="V21" s="17">
        <v>7.1659935172256606E-2</v>
      </c>
      <c r="W21" s="17">
        <v>9.6821519369415798E-2</v>
      </c>
      <c r="X21" s="17"/>
      <c r="Y21" s="17">
        <v>9.8533032022918299E-2</v>
      </c>
      <c r="Z21" s="17">
        <v>5.8711849184534398E-2</v>
      </c>
      <c r="AA21" s="17">
        <v>6.9555902224183105E-2</v>
      </c>
      <c r="AB21" s="17">
        <v>7.7596026878009997E-2</v>
      </c>
      <c r="AC21" s="17">
        <v>6.11997966322676E-2</v>
      </c>
      <c r="AD21" s="17">
        <v>4.6416771970133303E-2</v>
      </c>
      <c r="AE21" s="17"/>
      <c r="AF21" s="17" t="s">
        <v>63</v>
      </c>
      <c r="AG21" s="17"/>
      <c r="AH21" s="17">
        <v>8.0135086346800999E-2</v>
      </c>
      <c r="AI21" s="17"/>
      <c r="AJ21" s="17">
        <v>0.11072451540768399</v>
      </c>
      <c r="AK21" s="17">
        <v>6.9889863389450704E-2</v>
      </c>
      <c r="AL21" s="17">
        <v>3.8376878566075703E-2</v>
      </c>
      <c r="AM21" s="17">
        <v>0.119492073015061</v>
      </c>
      <c r="AN21" s="17">
        <v>0</v>
      </c>
      <c r="AO21" s="17">
        <v>4.3099237471760699E-2</v>
      </c>
      <c r="AP21" s="17">
        <v>5.0331556355808701E-2</v>
      </c>
      <c r="AQ21" s="17">
        <v>0.121946839058427</v>
      </c>
    </row>
    <row r="22" spans="2:43" x14ac:dyDescent="0.35">
      <c r="B22" s="18" t="s">
        <v>81</v>
      </c>
      <c r="C22" s="17">
        <v>7.9483181754267898E-2</v>
      </c>
      <c r="D22" s="17">
        <v>0.102995448540477</v>
      </c>
      <c r="E22" s="17">
        <v>5.13891031893947E-2</v>
      </c>
      <c r="F22" s="17"/>
      <c r="G22" s="17">
        <v>0.25653338156661298</v>
      </c>
      <c r="H22" s="17">
        <v>0.145197557082653</v>
      </c>
      <c r="I22" s="17">
        <v>5.0200679753412303E-2</v>
      </c>
      <c r="J22" s="17">
        <v>3.9763175593925899E-2</v>
      </c>
      <c r="K22" s="17">
        <v>6.5887428470559103E-2</v>
      </c>
      <c r="L22" s="17">
        <v>6.1503248542972302E-2</v>
      </c>
      <c r="M22" s="17"/>
      <c r="N22" s="17">
        <v>0.104690354340451</v>
      </c>
      <c r="O22" s="17">
        <v>9.2116717146707702E-2</v>
      </c>
      <c r="P22" s="17">
        <v>4.8242870742996997E-2</v>
      </c>
      <c r="Q22" s="17">
        <v>6.2639456618483705E-2</v>
      </c>
      <c r="R22" s="17">
        <v>0.105170001583859</v>
      </c>
      <c r="S22" s="17"/>
      <c r="T22" s="17">
        <v>8.9008150288855697E-2</v>
      </c>
      <c r="U22" s="17">
        <v>9.9021492910551706E-2</v>
      </c>
      <c r="V22" s="17">
        <v>5.1839675272040898E-2</v>
      </c>
      <c r="W22" s="17">
        <v>8.7948796777498006E-2</v>
      </c>
      <c r="X22" s="17"/>
      <c r="Y22" s="17">
        <v>0.10988661551754</v>
      </c>
      <c r="Z22" s="17">
        <v>8.5469571523239002E-2</v>
      </c>
      <c r="AA22" s="17">
        <v>5.7422098152077501E-2</v>
      </c>
      <c r="AB22" s="17">
        <v>2.7156515856413498E-2</v>
      </c>
      <c r="AC22" s="17">
        <v>7.6787256378482605E-2</v>
      </c>
      <c r="AD22" s="17">
        <v>0</v>
      </c>
      <c r="AE22" s="17"/>
      <c r="AF22" s="17" t="s">
        <v>63</v>
      </c>
      <c r="AG22" s="17"/>
      <c r="AH22" s="17">
        <v>8.1108534011529093E-2</v>
      </c>
      <c r="AI22" s="17"/>
      <c r="AJ22" s="17">
        <v>8.6882833118615804E-2</v>
      </c>
      <c r="AK22" s="17">
        <v>9.8562648591087196E-2</v>
      </c>
      <c r="AL22" s="17">
        <v>9.0057671389086602E-2</v>
      </c>
      <c r="AM22" s="17">
        <v>5.1549354872765497E-2</v>
      </c>
      <c r="AN22" s="17">
        <v>7.3127923957370194E-2</v>
      </c>
      <c r="AO22" s="17">
        <v>7.7043939803110098E-2</v>
      </c>
      <c r="AP22" s="17">
        <v>9.3184501388021507E-2</v>
      </c>
      <c r="AQ22" s="17">
        <v>5.0042215128944703E-2</v>
      </c>
    </row>
    <row r="23" spans="2:43" x14ac:dyDescent="0.35">
      <c r="B23" s="18" t="s">
        <v>60</v>
      </c>
      <c r="C23" s="17">
        <v>7.1497094582606197E-2</v>
      </c>
      <c r="D23" s="17">
        <v>6.7379405020894401E-2</v>
      </c>
      <c r="E23" s="17">
        <v>7.6395141492582197E-2</v>
      </c>
      <c r="F23" s="17"/>
      <c r="G23" s="17">
        <v>6.3951127670912405E-2</v>
      </c>
      <c r="H23" s="17">
        <v>1.63385303347247E-2</v>
      </c>
      <c r="I23" s="17">
        <v>5.3333450511000101E-2</v>
      </c>
      <c r="J23" s="17">
        <v>8.2912705703691997E-2</v>
      </c>
      <c r="K23" s="17">
        <v>4.2223399180914299E-2</v>
      </c>
      <c r="L23" s="17">
        <v>0.12958215289719299</v>
      </c>
      <c r="M23" s="17"/>
      <c r="N23" s="17">
        <v>0.24466763588609</v>
      </c>
      <c r="O23" s="17">
        <v>8.8391041360767003E-2</v>
      </c>
      <c r="P23" s="17">
        <v>5.3279440970513799E-2</v>
      </c>
      <c r="Q23" s="17">
        <v>6.5509717260057804E-2</v>
      </c>
      <c r="R23" s="17">
        <v>1.0676654867060599E-2</v>
      </c>
      <c r="S23" s="17"/>
      <c r="T23" s="17">
        <v>0.10329028939999001</v>
      </c>
      <c r="U23" s="17">
        <v>6.38640693476238E-2</v>
      </c>
      <c r="V23" s="17">
        <v>5.82029954547005E-2</v>
      </c>
      <c r="W23" s="17">
        <v>1.05822150157035E-2</v>
      </c>
      <c r="X23" s="17"/>
      <c r="Y23" s="17">
        <v>2.58789119110093E-2</v>
      </c>
      <c r="Z23" s="17">
        <v>3.8502472408702602E-2</v>
      </c>
      <c r="AA23" s="17">
        <v>0.147694496337967</v>
      </c>
      <c r="AB23" s="17">
        <v>2.6507907867047199E-2</v>
      </c>
      <c r="AC23" s="17">
        <v>9.3451635169976302E-2</v>
      </c>
      <c r="AD23" s="17">
        <v>4.5973700446820399E-2</v>
      </c>
      <c r="AE23" s="17"/>
      <c r="AF23" s="17" t="s">
        <v>63</v>
      </c>
      <c r="AG23" s="17"/>
      <c r="AH23" s="17">
        <v>6.6000107405148903E-2</v>
      </c>
      <c r="AI23" s="17"/>
      <c r="AJ23" s="17">
        <v>4.7822996098535298E-2</v>
      </c>
      <c r="AK23" s="17">
        <v>5.15111061745901E-2</v>
      </c>
      <c r="AL23" s="17">
        <v>6.83524478082813E-2</v>
      </c>
      <c r="AM23" s="17">
        <v>3.6582381712979298E-2</v>
      </c>
      <c r="AN23" s="17">
        <v>0.18527171027164999</v>
      </c>
      <c r="AO23" s="17">
        <v>0.108784454949479</v>
      </c>
      <c r="AP23" s="17">
        <v>0.11481087497298199</v>
      </c>
      <c r="AQ23" s="17">
        <v>0.124873449558774</v>
      </c>
    </row>
    <row r="24" spans="2:43" x14ac:dyDescent="0.35">
      <c r="B24" s="18" t="s">
        <v>82</v>
      </c>
      <c r="C24" s="19">
        <v>3.7731631539108697E-2</v>
      </c>
      <c r="D24" s="19">
        <v>3.2286330349444503E-2</v>
      </c>
      <c r="E24" s="19">
        <v>4.3880720865390702E-2</v>
      </c>
      <c r="F24" s="19"/>
      <c r="G24" s="19">
        <v>0</v>
      </c>
      <c r="H24" s="19">
        <v>8.4454608889698995E-3</v>
      </c>
      <c r="I24" s="19">
        <v>1.15704608332235E-2</v>
      </c>
      <c r="J24" s="19">
        <v>1.8983600428045699E-2</v>
      </c>
      <c r="K24" s="19">
        <v>7.5389226895834605E-2</v>
      </c>
      <c r="L24" s="19">
        <v>6.5893576776684101E-2</v>
      </c>
      <c r="M24" s="19"/>
      <c r="N24" s="19">
        <v>0</v>
      </c>
      <c r="O24" s="19">
        <v>3.1836217407100999E-2</v>
      </c>
      <c r="P24" s="19">
        <v>9.3149444916667701E-3</v>
      </c>
      <c r="Q24" s="19">
        <v>6.1548272166110397E-2</v>
      </c>
      <c r="R24" s="19">
        <v>4.2950672765911503E-2</v>
      </c>
      <c r="S24" s="19"/>
      <c r="T24" s="19">
        <v>2.4310223932499899E-2</v>
      </c>
      <c r="U24" s="19">
        <v>1.8072384189535599E-2</v>
      </c>
      <c r="V24" s="19">
        <v>5.6919490707220202E-2</v>
      </c>
      <c r="W24" s="19">
        <v>3.9673665193181003E-2</v>
      </c>
      <c r="X24" s="19"/>
      <c r="Y24" s="19">
        <v>1.6096799229243001E-2</v>
      </c>
      <c r="Z24" s="19">
        <v>3.0848171675844801E-2</v>
      </c>
      <c r="AA24" s="19">
        <v>6.6795831732657004E-2</v>
      </c>
      <c r="AB24" s="19">
        <v>6.10216441913113E-2</v>
      </c>
      <c r="AC24" s="19">
        <v>0</v>
      </c>
      <c r="AD24" s="19">
        <v>9.3647624824624395E-2</v>
      </c>
      <c r="AE24" s="19"/>
      <c r="AF24" s="19" t="s">
        <v>63</v>
      </c>
      <c r="AG24" s="19"/>
      <c r="AH24" s="19">
        <v>3.9396681022500199E-2</v>
      </c>
      <c r="AI24" s="19"/>
      <c r="AJ24" s="19">
        <v>3.4386759440521497E-2</v>
      </c>
      <c r="AK24" s="19">
        <v>3.8508693155003798E-2</v>
      </c>
      <c r="AL24" s="19">
        <v>2.37260322762094E-2</v>
      </c>
      <c r="AM24" s="19">
        <v>4.46141150217216E-2</v>
      </c>
      <c r="AN24" s="19">
        <v>0</v>
      </c>
      <c r="AO24" s="19">
        <v>1.8907442015555099E-2</v>
      </c>
      <c r="AP24" s="19">
        <v>6.1155051750156203E-2</v>
      </c>
      <c r="AQ24" s="19">
        <v>6.7745630549136598E-2</v>
      </c>
    </row>
    <row r="25" spans="2:43" x14ac:dyDescent="0.35">
      <c r="B25" s="16" t="s">
        <v>84</v>
      </c>
    </row>
    <row r="26" spans="2:43" x14ac:dyDescent="0.35">
      <c r="B26" t="s">
        <v>66</v>
      </c>
    </row>
    <row r="27" spans="2:43" x14ac:dyDescent="0.35">
      <c r="B27" t="s">
        <v>67</v>
      </c>
    </row>
    <row r="29" spans="2:43" x14ac:dyDescent="0.35">
      <c r="B2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85</v>
      </c>
      <c r="C9" s="17">
        <v>0.66840535746591101</v>
      </c>
      <c r="D9" s="17">
        <v>0.738782479126595</v>
      </c>
      <c r="E9" s="17">
        <v>0.59940520992381596</v>
      </c>
      <c r="F9" s="17"/>
      <c r="G9" s="17">
        <v>0.54330820510564004</v>
      </c>
      <c r="H9" s="17">
        <v>0.61932846877560899</v>
      </c>
      <c r="I9" s="17">
        <v>0.65237906869961804</v>
      </c>
      <c r="J9" s="17">
        <v>0.70408275971362499</v>
      </c>
      <c r="K9" s="17">
        <v>0.64512484847368901</v>
      </c>
      <c r="L9" s="17">
        <v>0.75227469846232697</v>
      </c>
      <c r="M9" s="17"/>
      <c r="N9" s="17">
        <v>0.67628598670358397</v>
      </c>
      <c r="O9" s="17">
        <v>0.65564338688622703</v>
      </c>
      <c r="P9" s="17">
        <v>0.70638076796482097</v>
      </c>
      <c r="Q9" s="17">
        <v>0.69799308715755404</v>
      </c>
      <c r="R9" s="17">
        <v>0.60271847681878099</v>
      </c>
      <c r="S9" s="17"/>
      <c r="T9" s="17">
        <v>0.69479098870110401</v>
      </c>
      <c r="U9" s="17">
        <v>0.713928049137869</v>
      </c>
      <c r="V9" s="17">
        <v>0.66119598385274803</v>
      </c>
      <c r="W9" s="17">
        <v>0.60661669130509999</v>
      </c>
      <c r="X9" s="17"/>
      <c r="Y9" s="17">
        <v>0.67372662269036798</v>
      </c>
      <c r="Z9" s="17">
        <v>0.64542518208359201</v>
      </c>
      <c r="AA9" s="17">
        <v>0.71792692791954305</v>
      </c>
      <c r="AB9" s="17">
        <v>0.67839627862527796</v>
      </c>
      <c r="AC9" s="17">
        <v>0.48878629731005102</v>
      </c>
      <c r="AD9" s="17">
        <v>0.69774738562738803</v>
      </c>
      <c r="AE9" s="17"/>
      <c r="AF9" s="17" t="s">
        <v>63</v>
      </c>
      <c r="AG9" s="17"/>
      <c r="AH9" s="17">
        <v>0.67284233084653799</v>
      </c>
      <c r="AI9" s="17"/>
      <c r="AJ9" s="17">
        <v>0.64582461573666305</v>
      </c>
      <c r="AK9" s="17">
        <v>0.66845392856133401</v>
      </c>
      <c r="AL9" s="17">
        <v>0.67573606293642896</v>
      </c>
      <c r="AM9" s="17">
        <v>0.70226777821948405</v>
      </c>
      <c r="AN9" s="17">
        <v>0.71342449530329699</v>
      </c>
      <c r="AO9" s="17">
        <v>0.62438300547064796</v>
      </c>
      <c r="AP9" s="17">
        <v>0.64160434352968798</v>
      </c>
      <c r="AQ9" s="17">
        <v>0.72001535371980796</v>
      </c>
    </row>
    <row r="10" spans="2:43" x14ac:dyDescent="0.35">
      <c r="B10" s="18" t="s">
        <v>86</v>
      </c>
      <c r="C10" s="17">
        <v>0.17199556183404199</v>
      </c>
      <c r="D10" s="17">
        <v>0.16769958642915</v>
      </c>
      <c r="E10" s="17">
        <v>0.17554089657358901</v>
      </c>
      <c r="F10" s="17"/>
      <c r="G10" s="17">
        <v>0.152802638767043</v>
      </c>
      <c r="H10" s="17">
        <v>0.13802776246039899</v>
      </c>
      <c r="I10" s="17">
        <v>0.20130048402742501</v>
      </c>
      <c r="J10" s="17">
        <v>0.212307965998456</v>
      </c>
      <c r="K10" s="17">
        <v>0.15460810389895899</v>
      </c>
      <c r="L10" s="17">
        <v>0.16975739484981001</v>
      </c>
      <c r="M10" s="17"/>
      <c r="N10" s="17">
        <v>0.12646843260277901</v>
      </c>
      <c r="O10" s="17">
        <v>0.13033546688114001</v>
      </c>
      <c r="P10" s="17">
        <v>0.14938746093117899</v>
      </c>
      <c r="Q10" s="17">
        <v>0.198115221660637</v>
      </c>
      <c r="R10" s="17">
        <v>0.24748905822384501</v>
      </c>
      <c r="S10" s="17"/>
      <c r="T10" s="17">
        <v>9.4131736400727098E-2</v>
      </c>
      <c r="U10" s="17">
        <v>0.103121580378378</v>
      </c>
      <c r="V10" s="17">
        <v>0.228183193162075</v>
      </c>
      <c r="W10" s="17">
        <v>0.291235975654833</v>
      </c>
      <c r="X10" s="17"/>
      <c r="Y10" s="17">
        <v>0.19760484924803101</v>
      </c>
      <c r="Z10" s="17">
        <v>0.132064612576034</v>
      </c>
      <c r="AA10" s="17">
        <v>0.16349892905619501</v>
      </c>
      <c r="AB10" s="17">
        <v>0.18128428208820099</v>
      </c>
      <c r="AC10" s="17">
        <v>0.14891667893244301</v>
      </c>
      <c r="AD10" s="17">
        <v>3.5468211852815998E-2</v>
      </c>
      <c r="AE10" s="17"/>
      <c r="AF10" s="17" t="s">
        <v>63</v>
      </c>
      <c r="AG10" s="17"/>
      <c r="AH10" s="17">
        <v>0.16994125857946701</v>
      </c>
      <c r="AI10" s="17"/>
      <c r="AJ10" s="17">
        <v>0.191751610561673</v>
      </c>
      <c r="AK10" s="17">
        <v>0.21171968940237301</v>
      </c>
      <c r="AL10" s="17">
        <v>0.151830119518617</v>
      </c>
      <c r="AM10" s="17">
        <v>0.21627388805251099</v>
      </c>
      <c r="AN10" s="17">
        <v>6.33035717162857E-2</v>
      </c>
      <c r="AO10" s="17">
        <v>0.17807902779406201</v>
      </c>
      <c r="AP10" s="17">
        <v>0.116658745324676</v>
      </c>
      <c r="AQ10" s="17">
        <v>0</v>
      </c>
    </row>
    <row r="11" spans="2:43" x14ac:dyDescent="0.35">
      <c r="B11" s="18" t="s">
        <v>87</v>
      </c>
      <c r="C11" s="17">
        <v>0.15004108600452701</v>
      </c>
      <c r="D11" s="17">
        <v>0.150150189732881</v>
      </c>
      <c r="E11" s="17">
        <v>0.149129824630685</v>
      </c>
      <c r="F11" s="17"/>
      <c r="G11" s="17">
        <v>0.358318472865711</v>
      </c>
      <c r="H11" s="17">
        <v>0.19365839765364301</v>
      </c>
      <c r="I11" s="17">
        <v>0.13755577866414101</v>
      </c>
      <c r="J11" s="17">
        <v>0.109083217192947</v>
      </c>
      <c r="K11" s="17">
        <v>9.9292474066269301E-2</v>
      </c>
      <c r="L11" s="17">
        <v>0.100955001597918</v>
      </c>
      <c r="M11" s="17"/>
      <c r="N11" s="17">
        <v>2.4316571135947599E-2</v>
      </c>
      <c r="O11" s="17">
        <v>0.113408309697259</v>
      </c>
      <c r="P11" s="17">
        <v>0.17182567374090499</v>
      </c>
      <c r="Q11" s="17">
        <v>0.160716088375019</v>
      </c>
      <c r="R11" s="17">
        <v>0.22828237704982801</v>
      </c>
      <c r="S11" s="17"/>
      <c r="T11" s="17">
        <v>0.120765165323287</v>
      </c>
      <c r="U11" s="17">
        <v>0.117810620361471</v>
      </c>
      <c r="V11" s="17">
        <v>0.182221746276091</v>
      </c>
      <c r="W11" s="17">
        <v>0.20030338525053501</v>
      </c>
      <c r="X11" s="17"/>
      <c r="Y11" s="17">
        <v>0.17100853923086101</v>
      </c>
      <c r="Z11" s="17">
        <v>0.15273245311012501</v>
      </c>
      <c r="AA11" s="17">
        <v>8.5409950611343599E-2</v>
      </c>
      <c r="AB11" s="17">
        <v>0.18347733100128299</v>
      </c>
      <c r="AC11" s="17">
        <v>0.26027372212157102</v>
      </c>
      <c r="AD11" s="17">
        <v>3.5468211852815998E-2</v>
      </c>
      <c r="AE11" s="17"/>
      <c r="AF11" s="17" t="s">
        <v>63</v>
      </c>
      <c r="AG11" s="17"/>
      <c r="AH11" s="17">
        <v>0.15356838863120301</v>
      </c>
      <c r="AI11" s="17"/>
      <c r="AJ11" s="17">
        <v>0.208023993675608</v>
      </c>
      <c r="AK11" s="17">
        <v>0.14128118834429901</v>
      </c>
      <c r="AL11" s="17">
        <v>0.14018663934407399</v>
      </c>
      <c r="AM11" s="17">
        <v>0.146072108602149</v>
      </c>
      <c r="AN11" s="17">
        <v>0.144300047324046</v>
      </c>
      <c r="AO11" s="17">
        <v>0.121354926382752</v>
      </c>
      <c r="AP11" s="17">
        <v>0.160247655483158</v>
      </c>
      <c r="AQ11" s="17">
        <v>0</v>
      </c>
    </row>
    <row r="12" spans="2:43" x14ac:dyDescent="0.35">
      <c r="B12" s="18" t="s">
        <v>88</v>
      </c>
      <c r="C12" s="17">
        <v>0.127674095416031</v>
      </c>
      <c r="D12" s="17">
        <v>0.114355602968518</v>
      </c>
      <c r="E12" s="17">
        <v>0.141604656574392</v>
      </c>
      <c r="F12" s="17"/>
      <c r="G12" s="17">
        <v>3.5394439924086397E-2</v>
      </c>
      <c r="H12" s="17">
        <v>8.5522726099976104E-2</v>
      </c>
      <c r="I12" s="17">
        <v>0.179664173702344</v>
      </c>
      <c r="J12" s="17">
        <v>0.142063739331446</v>
      </c>
      <c r="K12" s="17">
        <v>0.16489586849802301</v>
      </c>
      <c r="L12" s="17">
        <v>0.130309163454949</v>
      </c>
      <c r="M12" s="17"/>
      <c r="N12" s="17">
        <v>4.4978143391987399E-2</v>
      </c>
      <c r="O12" s="17">
        <v>0.13283031498988501</v>
      </c>
      <c r="P12" s="17">
        <v>0.17342987857572301</v>
      </c>
      <c r="Q12" s="17">
        <v>0.10878556450473</v>
      </c>
      <c r="R12" s="17">
        <v>0.137507496580487</v>
      </c>
      <c r="S12" s="17"/>
      <c r="T12" s="17">
        <v>9.6423948735083698E-2</v>
      </c>
      <c r="U12" s="17">
        <v>0.124934624964761</v>
      </c>
      <c r="V12" s="17">
        <v>0.14963831762867499</v>
      </c>
      <c r="W12" s="17">
        <v>0.14969092359119901</v>
      </c>
      <c r="X12" s="17"/>
      <c r="Y12" s="17">
        <v>0.137759909525625</v>
      </c>
      <c r="Z12" s="17">
        <v>0.12276444776951199</v>
      </c>
      <c r="AA12" s="17">
        <v>0.13919524059929</v>
      </c>
      <c r="AB12" s="17">
        <v>0.10790895481149</v>
      </c>
      <c r="AC12" s="17">
        <v>4.6168527746011601E-2</v>
      </c>
      <c r="AD12" s="17">
        <v>0.120814107524481</v>
      </c>
      <c r="AE12" s="17"/>
      <c r="AF12" s="17" t="s">
        <v>63</v>
      </c>
      <c r="AG12" s="17"/>
      <c r="AH12" s="17">
        <v>0.13176368489927401</v>
      </c>
      <c r="AI12" s="17"/>
      <c r="AJ12" s="17">
        <v>9.9853980751866495E-2</v>
      </c>
      <c r="AK12" s="17">
        <v>0.14279217563326899</v>
      </c>
      <c r="AL12" s="17">
        <v>9.6050400884170203E-2</v>
      </c>
      <c r="AM12" s="17">
        <v>0.13474874559755001</v>
      </c>
      <c r="AN12" s="17">
        <v>0.12408918105587199</v>
      </c>
      <c r="AO12" s="17">
        <v>0.15949415217487101</v>
      </c>
      <c r="AP12" s="17">
        <v>0.13320304658698801</v>
      </c>
      <c r="AQ12" s="17">
        <v>0.20419913393751801</v>
      </c>
    </row>
    <row r="13" spans="2:43" x14ac:dyDescent="0.35">
      <c r="B13" s="18" t="s">
        <v>89</v>
      </c>
      <c r="C13" s="17">
        <v>7.2764131399073298E-2</v>
      </c>
      <c r="D13" s="17">
        <v>5.5527545973808698E-2</v>
      </c>
      <c r="E13" s="17">
        <v>9.0368783060571098E-2</v>
      </c>
      <c r="F13" s="17"/>
      <c r="G13" s="17">
        <v>0.180934036427287</v>
      </c>
      <c r="H13" s="17">
        <v>8.9416052139554697E-2</v>
      </c>
      <c r="I13" s="17">
        <v>5.5776837706790303E-2</v>
      </c>
      <c r="J13" s="17">
        <v>7.28038509343958E-2</v>
      </c>
      <c r="K13" s="17">
        <v>3.4452342191455501E-2</v>
      </c>
      <c r="L13" s="17">
        <v>5.1528823700983099E-2</v>
      </c>
      <c r="M13" s="17"/>
      <c r="N13" s="17">
        <v>0.132259633276363</v>
      </c>
      <c r="O13" s="17">
        <v>8.4688793922240199E-2</v>
      </c>
      <c r="P13" s="17">
        <v>6.1698883625600401E-2</v>
      </c>
      <c r="Q13" s="17">
        <v>5.1792835706614901E-2</v>
      </c>
      <c r="R13" s="17">
        <v>8.1914328689532107E-2</v>
      </c>
      <c r="S13" s="17"/>
      <c r="T13" s="17">
        <v>5.2135187777826199E-2</v>
      </c>
      <c r="U13" s="17">
        <v>7.0996482520553503E-2</v>
      </c>
      <c r="V13" s="17">
        <v>8.2816364104886006E-2</v>
      </c>
      <c r="W13" s="17">
        <v>5.3508185043921699E-2</v>
      </c>
      <c r="X13" s="17"/>
      <c r="Y13" s="17">
        <v>5.7718031364472198E-2</v>
      </c>
      <c r="Z13" s="17">
        <v>0.119790010553379</v>
      </c>
      <c r="AA13" s="17">
        <v>5.6829950498569697E-2</v>
      </c>
      <c r="AB13" s="17">
        <v>9.0558240041987995E-2</v>
      </c>
      <c r="AC13" s="17">
        <v>0.13060719056516401</v>
      </c>
      <c r="AD13" s="17">
        <v>0.121691181975509</v>
      </c>
      <c r="AE13" s="17"/>
      <c r="AF13" s="17" t="s">
        <v>63</v>
      </c>
      <c r="AG13" s="17"/>
      <c r="AH13" s="17">
        <v>7.45380249979503E-2</v>
      </c>
      <c r="AI13" s="17"/>
      <c r="AJ13" s="17">
        <v>5.4438023211959299E-2</v>
      </c>
      <c r="AK13" s="17">
        <v>8.5476508714582705E-2</v>
      </c>
      <c r="AL13" s="17">
        <v>5.5011581870821898E-2</v>
      </c>
      <c r="AM13" s="17">
        <v>7.1521008639926303E-2</v>
      </c>
      <c r="AN13" s="17">
        <v>4.7859632817649898E-2</v>
      </c>
      <c r="AO13" s="17">
        <v>0.103950617039494</v>
      </c>
      <c r="AP13" s="17">
        <v>5.7310824005872597E-2</v>
      </c>
      <c r="AQ13" s="17">
        <v>0.15388732072358499</v>
      </c>
    </row>
    <row r="14" spans="2:43" ht="29" x14ac:dyDescent="0.35">
      <c r="B14" s="18" t="s">
        <v>90</v>
      </c>
      <c r="C14" s="17">
        <v>5.9443695933065803E-2</v>
      </c>
      <c r="D14" s="17">
        <v>3.88975248849757E-2</v>
      </c>
      <c r="E14" s="17">
        <v>8.0303445774983703E-2</v>
      </c>
      <c r="F14" s="17"/>
      <c r="G14" s="17">
        <v>0</v>
      </c>
      <c r="H14" s="17">
        <v>7.8217995383759106E-2</v>
      </c>
      <c r="I14" s="17">
        <v>7.6516629155911203E-2</v>
      </c>
      <c r="J14" s="17">
        <v>8.1871630525763003E-2</v>
      </c>
      <c r="K14" s="17">
        <v>0.10201668176897701</v>
      </c>
      <c r="L14" s="17">
        <v>2.0715458690331302E-2</v>
      </c>
      <c r="M14" s="17"/>
      <c r="N14" s="17">
        <v>8.7619958668868694E-2</v>
      </c>
      <c r="O14" s="17">
        <v>9.3315429481693205E-2</v>
      </c>
      <c r="P14" s="17">
        <v>5.6385599405399903E-2</v>
      </c>
      <c r="Q14" s="17">
        <v>4.1064575053655697E-2</v>
      </c>
      <c r="R14" s="17">
        <v>1.36389109217775E-2</v>
      </c>
      <c r="S14" s="17"/>
      <c r="T14" s="17">
        <v>9.2937114365442899E-2</v>
      </c>
      <c r="U14" s="17">
        <v>7.8121069183555894E-2</v>
      </c>
      <c r="V14" s="17">
        <v>2.8664857318316701E-2</v>
      </c>
      <c r="W14" s="17">
        <v>4.4633699400774399E-2</v>
      </c>
      <c r="X14" s="17"/>
      <c r="Y14" s="17">
        <v>6.01488137501714E-2</v>
      </c>
      <c r="Z14" s="17">
        <v>7.01148646430612E-2</v>
      </c>
      <c r="AA14" s="17">
        <v>4.1056630407190903E-2</v>
      </c>
      <c r="AB14" s="17">
        <v>9.9641132605065103E-2</v>
      </c>
      <c r="AC14" s="17">
        <v>6.5547083881809201E-2</v>
      </c>
      <c r="AD14" s="17">
        <v>7.0658040981314896E-2</v>
      </c>
      <c r="AE14" s="17"/>
      <c r="AF14" s="17" t="s">
        <v>63</v>
      </c>
      <c r="AG14" s="17"/>
      <c r="AH14" s="17">
        <v>5.8323019880113403E-2</v>
      </c>
      <c r="AI14" s="17"/>
      <c r="AJ14" s="17">
        <v>5.9581459510847097E-2</v>
      </c>
      <c r="AK14" s="17">
        <v>7.9130390761062805E-2</v>
      </c>
      <c r="AL14" s="17">
        <v>2.5996339200561599E-2</v>
      </c>
      <c r="AM14" s="17">
        <v>4.05492476160281E-2</v>
      </c>
      <c r="AN14" s="17">
        <v>9.8391808221541602E-2</v>
      </c>
      <c r="AO14" s="17">
        <v>9.9897524040050395E-2</v>
      </c>
      <c r="AP14" s="17">
        <v>6.37497763659957E-2</v>
      </c>
      <c r="AQ14" s="17">
        <v>4.1313688127822899E-2</v>
      </c>
    </row>
    <row r="15" spans="2:43" x14ac:dyDescent="0.35">
      <c r="B15" s="18" t="s">
        <v>60</v>
      </c>
      <c r="C15" s="17">
        <v>1.2470125476422501E-2</v>
      </c>
      <c r="D15" s="17">
        <v>7.9969928739453307E-3</v>
      </c>
      <c r="E15" s="17">
        <v>1.7009365717772701E-2</v>
      </c>
      <c r="F15" s="17"/>
      <c r="G15" s="17">
        <v>0</v>
      </c>
      <c r="H15" s="17">
        <v>0</v>
      </c>
      <c r="I15" s="17">
        <v>1.4086549361323201E-2</v>
      </c>
      <c r="J15" s="17">
        <v>2.2001187217834599E-2</v>
      </c>
      <c r="K15" s="17">
        <v>1.0996036042044801E-2</v>
      </c>
      <c r="L15" s="17">
        <v>1.9867412037839999E-2</v>
      </c>
      <c r="M15" s="17"/>
      <c r="N15" s="17">
        <v>0</v>
      </c>
      <c r="O15" s="17">
        <v>6.5588268401280698E-3</v>
      </c>
      <c r="P15" s="17">
        <v>6.9635143470508599E-3</v>
      </c>
      <c r="Q15" s="17">
        <v>1.9530727458616701E-2</v>
      </c>
      <c r="R15" s="17">
        <v>1.9784236155385E-2</v>
      </c>
      <c r="S15" s="17"/>
      <c r="T15" s="17">
        <v>1.14787142549096E-2</v>
      </c>
      <c r="U15" s="17">
        <v>7.7745904295761503E-3</v>
      </c>
      <c r="V15" s="17">
        <v>1.0646257920668501E-2</v>
      </c>
      <c r="W15" s="17">
        <v>2.4342238894986799E-2</v>
      </c>
      <c r="X15" s="17"/>
      <c r="Y15" s="17">
        <v>8.7188284222915902E-3</v>
      </c>
      <c r="Z15" s="17">
        <v>1.0753175122122699E-2</v>
      </c>
      <c r="AA15" s="17">
        <v>2.67072393020432E-2</v>
      </c>
      <c r="AB15" s="17">
        <v>0</v>
      </c>
      <c r="AC15" s="17">
        <v>0</v>
      </c>
      <c r="AD15" s="17">
        <v>0</v>
      </c>
      <c r="AE15" s="17"/>
      <c r="AF15" s="17" t="s">
        <v>63</v>
      </c>
      <c r="AG15" s="17"/>
      <c r="AH15" s="17">
        <v>1.00174187499952E-2</v>
      </c>
      <c r="AI15" s="17"/>
      <c r="AJ15" s="17">
        <v>1.1833331180963301E-2</v>
      </c>
      <c r="AK15" s="17">
        <v>0</v>
      </c>
      <c r="AL15" s="17">
        <v>1.12996454925428E-2</v>
      </c>
      <c r="AM15" s="17">
        <v>1.36266412468434E-2</v>
      </c>
      <c r="AN15" s="17">
        <v>0</v>
      </c>
      <c r="AO15" s="17">
        <v>2.1335233846001701E-2</v>
      </c>
      <c r="AP15" s="17">
        <v>4.7791049815921E-2</v>
      </c>
      <c r="AQ15" s="17">
        <v>0</v>
      </c>
    </row>
    <row r="16" spans="2:43" x14ac:dyDescent="0.35">
      <c r="B16" s="18" t="s">
        <v>61</v>
      </c>
      <c r="C16" s="19">
        <v>5.4350908118510698E-2</v>
      </c>
      <c r="D16" s="19">
        <v>4.66863108813272E-2</v>
      </c>
      <c r="E16" s="19">
        <v>6.2280041320863802E-2</v>
      </c>
      <c r="F16" s="19"/>
      <c r="G16" s="19">
        <v>1.8111849068534702E-2</v>
      </c>
      <c r="H16" s="19">
        <v>6.9265969357792903E-2</v>
      </c>
      <c r="I16" s="19">
        <v>6.3471304433609002E-2</v>
      </c>
      <c r="J16" s="19">
        <v>4.5509913153147202E-2</v>
      </c>
      <c r="K16" s="19">
        <v>8.6009368995349902E-2</v>
      </c>
      <c r="L16" s="19">
        <v>3.9862221595522399E-2</v>
      </c>
      <c r="M16" s="19"/>
      <c r="N16" s="19">
        <v>4.0221090311711803E-2</v>
      </c>
      <c r="O16" s="19">
        <v>6.1469667402446401E-2</v>
      </c>
      <c r="P16" s="19">
        <v>7.2906945261847794E-2</v>
      </c>
      <c r="Q16" s="19">
        <v>4.8747829319662199E-2</v>
      </c>
      <c r="R16" s="19">
        <v>3.7615716760842501E-2</v>
      </c>
      <c r="S16" s="19"/>
      <c r="T16" s="19">
        <v>5.1171798194065497E-2</v>
      </c>
      <c r="U16" s="19">
        <v>3.8408114603778201E-2</v>
      </c>
      <c r="V16" s="19">
        <v>6.21184878378086E-2</v>
      </c>
      <c r="W16" s="19">
        <v>4.2908856041899902E-2</v>
      </c>
      <c r="X16" s="19"/>
      <c r="Y16" s="19">
        <v>4.7602210117428601E-2</v>
      </c>
      <c r="Z16" s="19">
        <v>4.9464763660679402E-2</v>
      </c>
      <c r="AA16" s="19">
        <v>4.8522353001315702E-2</v>
      </c>
      <c r="AB16" s="19">
        <v>5.7246058299927002E-2</v>
      </c>
      <c r="AC16" s="19">
        <v>9.4572010557256794E-2</v>
      </c>
      <c r="AD16" s="19">
        <v>0.108488279394064</v>
      </c>
      <c r="AE16" s="19"/>
      <c r="AF16" s="19" t="s">
        <v>63</v>
      </c>
      <c r="AG16" s="19"/>
      <c r="AH16" s="19">
        <v>5.61843223436315E-2</v>
      </c>
      <c r="AI16" s="19"/>
      <c r="AJ16" s="19">
        <v>3.7537187076432998E-2</v>
      </c>
      <c r="AK16" s="19">
        <v>3.7809139600932198E-2</v>
      </c>
      <c r="AL16" s="19">
        <v>6.0822596473769197E-2</v>
      </c>
      <c r="AM16" s="19">
        <v>5.0332687565939498E-2</v>
      </c>
      <c r="AN16" s="19">
        <v>4.3180735351061102E-2</v>
      </c>
      <c r="AO16" s="19">
        <v>9.9252034047446397E-2</v>
      </c>
      <c r="AP16" s="19">
        <v>7.0357639256213397E-2</v>
      </c>
      <c r="AQ16" s="19">
        <v>9.7823211991647105E-2</v>
      </c>
    </row>
    <row r="17" spans="2:2" x14ac:dyDescent="0.35">
      <c r="B17" s="16"/>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Q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71</v>
      </c>
      <c r="D7" s="10">
        <v>23</v>
      </c>
      <c r="E7" s="10">
        <v>48</v>
      </c>
      <c r="F7" s="10"/>
      <c r="G7" s="10">
        <v>17</v>
      </c>
      <c r="H7" s="10">
        <v>16</v>
      </c>
      <c r="I7" s="10">
        <v>11</v>
      </c>
      <c r="J7" s="10">
        <v>11</v>
      </c>
      <c r="K7" s="10">
        <v>3</v>
      </c>
      <c r="L7" s="10">
        <v>13</v>
      </c>
      <c r="M7" s="10"/>
      <c r="N7" s="10">
        <v>5</v>
      </c>
      <c r="O7" s="10">
        <v>34</v>
      </c>
      <c r="P7" s="10">
        <v>10</v>
      </c>
      <c r="Q7" s="10">
        <v>14</v>
      </c>
      <c r="R7" s="10">
        <v>8</v>
      </c>
      <c r="S7" s="10"/>
      <c r="T7" s="10">
        <v>12</v>
      </c>
      <c r="U7" s="10">
        <v>21</v>
      </c>
      <c r="V7" s="10">
        <v>20</v>
      </c>
      <c r="W7" s="10">
        <v>7</v>
      </c>
      <c r="X7" s="10"/>
      <c r="Y7" s="10">
        <v>27</v>
      </c>
      <c r="Z7" s="10">
        <v>11</v>
      </c>
      <c r="AA7" s="10">
        <v>16</v>
      </c>
      <c r="AB7" s="10">
        <v>6</v>
      </c>
      <c r="AC7" s="10">
        <v>10</v>
      </c>
      <c r="AD7" s="10">
        <v>1</v>
      </c>
      <c r="AE7" s="10"/>
      <c r="AF7" s="10" t="s">
        <v>62</v>
      </c>
      <c r="AG7" s="10"/>
      <c r="AH7" s="10">
        <v>69</v>
      </c>
      <c r="AI7" s="10"/>
      <c r="AJ7" s="10">
        <v>15</v>
      </c>
      <c r="AK7" s="10">
        <v>17</v>
      </c>
      <c r="AL7" s="10">
        <v>10</v>
      </c>
      <c r="AM7" s="10">
        <v>12</v>
      </c>
      <c r="AN7" s="10">
        <v>2</v>
      </c>
      <c r="AO7" s="10">
        <v>7</v>
      </c>
      <c r="AP7" s="10">
        <v>5</v>
      </c>
      <c r="AQ7" s="10">
        <v>3</v>
      </c>
    </row>
    <row r="8" spans="2:43" ht="30" customHeight="1" x14ac:dyDescent="0.35">
      <c r="B8" s="11" t="s">
        <v>19</v>
      </c>
      <c r="C8" s="11">
        <v>74</v>
      </c>
      <c r="D8" s="11">
        <v>28</v>
      </c>
      <c r="E8" s="11">
        <v>46</v>
      </c>
      <c r="F8" s="11"/>
      <c r="G8" s="11">
        <v>18</v>
      </c>
      <c r="H8" s="11">
        <v>16</v>
      </c>
      <c r="I8" s="11">
        <v>9</v>
      </c>
      <c r="J8" s="11">
        <v>12</v>
      </c>
      <c r="K8" s="11">
        <v>5</v>
      </c>
      <c r="L8" s="11">
        <v>13</v>
      </c>
      <c r="M8" s="11"/>
      <c r="N8" s="11">
        <v>5</v>
      </c>
      <c r="O8" s="11">
        <v>31</v>
      </c>
      <c r="P8" s="11">
        <v>8</v>
      </c>
      <c r="Q8" s="11">
        <v>17</v>
      </c>
      <c r="R8" s="11">
        <v>13</v>
      </c>
      <c r="S8" s="11"/>
      <c r="T8" s="11">
        <v>12</v>
      </c>
      <c r="U8" s="11">
        <v>19</v>
      </c>
      <c r="V8" s="11">
        <v>22</v>
      </c>
      <c r="W8" s="11">
        <v>10</v>
      </c>
      <c r="X8" s="11"/>
      <c r="Y8" s="11">
        <v>27</v>
      </c>
      <c r="Z8" s="11">
        <v>13</v>
      </c>
      <c r="AA8" s="11">
        <v>16</v>
      </c>
      <c r="AB8" s="11">
        <v>5</v>
      </c>
      <c r="AC8" s="11">
        <v>10</v>
      </c>
      <c r="AD8" s="11">
        <v>3</v>
      </c>
      <c r="AE8" s="11"/>
      <c r="AF8" s="11" t="s">
        <v>62</v>
      </c>
      <c r="AG8" s="11"/>
      <c r="AH8" s="11">
        <v>72</v>
      </c>
      <c r="AI8" s="11"/>
      <c r="AJ8" s="11">
        <v>13</v>
      </c>
      <c r="AK8" s="11">
        <v>17</v>
      </c>
      <c r="AL8" s="11">
        <v>8</v>
      </c>
      <c r="AM8" s="11">
        <v>12</v>
      </c>
      <c r="AN8" s="11">
        <v>2</v>
      </c>
      <c r="AO8" s="11">
        <v>9</v>
      </c>
      <c r="AP8" s="11">
        <v>5</v>
      </c>
      <c r="AQ8" s="11">
        <v>8</v>
      </c>
    </row>
    <row r="9" spans="2:43" ht="29" x14ac:dyDescent="0.35">
      <c r="B9" s="18" t="s">
        <v>68</v>
      </c>
      <c r="C9" s="17">
        <v>0.29671138771372202</v>
      </c>
      <c r="D9" s="17">
        <v>0.40536106966077201</v>
      </c>
      <c r="E9" s="17">
        <v>0.22981792464746001</v>
      </c>
      <c r="F9" s="17"/>
      <c r="G9" s="17">
        <v>0.21954371595451699</v>
      </c>
      <c r="H9" s="17">
        <v>0.295956281279246</v>
      </c>
      <c r="I9" s="17">
        <v>0.55727081364294495</v>
      </c>
      <c r="J9" s="17">
        <v>0.29200434507505901</v>
      </c>
      <c r="K9" s="17">
        <v>0.225786940684777</v>
      </c>
      <c r="L9" s="17">
        <v>0.26070983365596001</v>
      </c>
      <c r="M9" s="17"/>
      <c r="N9" s="17">
        <v>0</v>
      </c>
      <c r="O9" s="17">
        <v>0.34818680217856401</v>
      </c>
      <c r="P9" s="17">
        <v>0.50211013445478303</v>
      </c>
      <c r="Q9" s="17">
        <v>0.27582956523269497</v>
      </c>
      <c r="R9" s="17">
        <v>0.19271045516489199</v>
      </c>
      <c r="S9" s="17"/>
      <c r="T9" s="17">
        <v>0.144799592220374</v>
      </c>
      <c r="U9" s="17">
        <v>0.35595921662458302</v>
      </c>
      <c r="V9" s="17">
        <v>0.30523480065438702</v>
      </c>
      <c r="W9" s="17">
        <v>0.42514384572288799</v>
      </c>
      <c r="X9" s="17"/>
      <c r="Y9" s="17">
        <v>0.43180113846794899</v>
      </c>
      <c r="Z9" s="17">
        <v>0.118758368818329</v>
      </c>
      <c r="AA9" s="17">
        <v>0.33686217350270797</v>
      </c>
      <c r="AB9" s="17">
        <v>0.16056889096225799</v>
      </c>
      <c r="AC9" s="17">
        <v>0.25861921379983099</v>
      </c>
      <c r="AD9" s="17">
        <v>0</v>
      </c>
      <c r="AE9" s="17"/>
      <c r="AF9" s="17" t="s">
        <v>63</v>
      </c>
      <c r="AG9" s="17"/>
      <c r="AH9" s="17">
        <v>0.30399157037216301</v>
      </c>
      <c r="AI9" s="17"/>
      <c r="AJ9" s="17">
        <v>0.55203394384303905</v>
      </c>
      <c r="AK9" s="17">
        <v>0.39989956397937498</v>
      </c>
      <c r="AL9" s="17">
        <v>0.103457005827874</v>
      </c>
      <c r="AM9" s="17">
        <v>0.36033394894337401</v>
      </c>
      <c r="AN9" s="17">
        <v>0</v>
      </c>
      <c r="AO9" s="17">
        <v>0.197037722909081</v>
      </c>
      <c r="AP9" s="17">
        <v>0.209483509602409</v>
      </c>
      <c r="AQ9" s="17">
        <v>0</v>
      </c>
    </row>
    <row r="10" spans="2:43" x14ac:dyDescent="0.35">
      <c r="B10" s="18" t="s">
        <v>69</v>
      </c>
      <c r="C10" s="17">
        <v>0.26124847673066398</v>
      </c>
      <c r="D10" s="17">
        <v>0.29658222568852799</v>
      </c>
      <c r="E10" s="17">
        <v>0.239494185429035</v>
      </c>
      <c r="F10" s="17"/>
      <c r="G10" s="17">
        <v>0.20220231300327199</v>
      </c>
      <c r="H10" s="17">
        <v>0.42165232429386401</v>
      </c>
      <c r="I10" s="17">
        <v>0.46642201655494198</v>
      </c>
      <c r="J10" s="17">
        <v>0.15633608016922601</v>
      </c>
      <c r="K10" s="17">
        <v>0.21368464900038001</v>
      </c>
      <c r="L10" s="17">
        <v>0.12360491833844001</v>
      </c>
      <c r="M10" s="17"/>
      <c r="N10" s="17">
        <v>0.142867085402195</v>
      </c>
      <c r="O10" s="17">
        <v>0.221559946389002</v>
      </c>
      <c r="P10" s="17">
        <v>0.51350734718463498</v>
      </c>
      <c r="Q10" s="17">
        <v>0.38804723308328298</v>
      </c>
      <c r="R10" s="17">
        <v>8.5383671982601203E-2</v>
      </c>
      <c r="S10" s="17"/>
      <c r="T10" s="17">
        <v>0.30868346654721601</v>
      </c>
      <c r="U10" s="17">
        <v>0.35993320712040999</v>
      </c>
      <c r="V10" s="17">
        <v>0.28248465151164698</v>
      </c>
      <c r="W10" s="17">
        <v>9.3976505062017907E-2</v>
      </c>
      <c r="X10" s="17"/>
      <c r="Y10" s="17">
        <v>0.34896420964899399</v>
      </c>
      <c r="Z10" s="17">
        <v>0.23179073358490099</v>
      </c>
      <c r="AA10" s="17">
        <v>0.16864238698589001</v>
      </c>
      <c r="AB10" s="17">
        <v>0.31486903404938199</v>
      </c>
      <c r="AC10" s="17">
        <v>0.25861921379983099</v>
      </c>
      <c r="AD10" s="17">
        <v>0</v>
      </c>
      <c r="AE10" s="17"/>
      <c r="AF10" s="17" t="s">
        <v>63</v>
      </c>
      <c r="AG10" s="17"/>
      <c r="AH10" s="17">
        <v>0.26765853279387702</v>
      </c>
      <c r="AI10" s="17"/>
      <c r="AJ10" s="17">
        <v>0.34896342577171002</v>
      </c>
      <c r="AK10" s="17">
        <v>0.158943978790208</v>
      </c>
      <c r="AL10" s="17">
        <v>0.36745893800847901</v>
      </c>
      <c r="AM10" s="17">
        <v>0.51898967165057097</v>
      </c>
      <c r="AN10" s="17">
        <v>0</v>
      </c>
      <c r="AO10" s="17">
        <v>0.197037722909081</v>
      </c>
      <c r="AP10" s="17">
        <v>0.209483509602409</v>
      </c>
      <c r="AQ10" s="17">
        <v>0</v>
      </c>
    </row>
    <row r="11" spans="2:43" x14ac:dyDescent="0.35">
      <c r="B11" s="18" t="s">
        <v>80</v>
      </c>
      <c r="C11" s="17">
        <v>0.215246346234546</v>
      </c>
      <c r="D11" s="17">
        <v>0.18444385232825</v>
      </c>
      <c r="E11" s="17">
        <v>0.23421083330477799</v>
      </c>
      <c r="F11" s="17"/>
      <c r="G11" s="17">
        <v>0.45698782401882898</v>
      </c>
      <c r="H11" s="17">
        <v>0.231207874733417</v>
      </c>
      <c r="I11" s="17">
        <v>8.8411839011708598E-2</v>
      </c>
      <c r="J11" s="17">
        <v>9.2734773186297997E-2</v>
      </c>
      <c r="K11" s="17">
        <v>0</v>
      </c>
      <c r="L11" s="17">
        <v>0.13969755753479299</v>
      </c>
      <c r="M11" s="17"/>
      <c r="N11" s="17">
        <v>0.673847068428854</v>
      </c>
      <c r="O11" s="17">
        <v>0.22650282572722399</v>
      </c>
      <c r="P11" s="17">
        <v>0.193577724488286</v>
      </c>
      <c r="Q11" s="17">
        <v>0.12870723804950701</v>
      </c>
      <c r="R11" s="17">
        <v>0.124156213685941</v>
      </c>
      <c r="S11" s="17"/>
      <c r="T11" s="17">
        <v>0.22886711939722601</v>
      </c>
      <c r="U11" s="17">
        <v>0.113064281723861</v>
      </c>
      <c r="V11" s="17">
        <v>0.19460396206830899</v>
      </c>
      <c r="W11" s="17">
        <v>0.27299479456543002</v>
      </c>
      <c r="X11" s="17"/>
      <c r="Y11" s="17">
        <v>0.18394117443531699</v>
      </c>
      <c r="Z11" s="17">
        <v>0.216951339561614</v>
      </c>
      <c r="AA11" s="17">
        <v>0.11766397403680399</v>
      </c>
      <c r="AB11" s="17">
        <v>0.15342553419264801</v>
      </c>
      <c r="AC11" s="17">
        <v>0.54082345836097701</v>
      </c>
      <c r="AD11" s="17">
        <v>0</v>
      </c>
      <c r="AE11" s="17"/>
      <c r="AF11" s="17" t="s">
        <v>63</v>
      </c>
      <c r="AG11" s="17"/>
      <c r="AH11" s="17">
        <v>0.220527682853354</v>
      </c>
      <c r="AI11" s="17"/>
      <c r="AJ11" s="17">
        <v>0.17350326129907601</v>
      </c>
      <c r="AK11" s="17">
        <v>0.24307995962263201</v>
      </c>
      <c r="AL11" s="17">
        <v>0.33331210903299302</v>
      </c>
      <c r="AM11" s="17">
        <v>0.25628527177407801</v>
      </c>
      <c r="AN11" s="17">
        <v>0.58242865529509302</v>
      </c>
      <c r="AO11" s="17">
        <v>0.29404954490444002</v>
      </c>
      <c r="AP11" s="17">
        <v>0</v>
      </c>
      <c r="AQ11" s="17">
        <v>0</v>
      </c>
    </row>
    <row r="12" spans="2:43" ht="29" x14ac:dyDescent="0.35">
      <c r="B12" s="18" t="s">
        <v>71</v>
      </c>
      <c r="C12" s="17">
        <v>0.206306466359197</v>
      </c>
      <c r="D12" s="17">
        <v>0.32638169644345699</v>
      </c>
      <c r="E12" s="17">
        <v>0.13237851898859401</v>
      </c>
      <c r="F12" s="17"/>
      <c r="G12" s="17">
        <v>0.19082428907996599</v>
      </c>
      <c r="H12" s="17">
        <v>0.39804490808763598</v>
      </c>
      <c r="I12" s="17">
        <v>9.2385718899217303E-2</v>
      </c>
      <c r="J12" s="17">
        <v>0.22829941133013701</v>
      </c>
      <c r="K12" s="17">
        <v>0</v>
      </c>
      <c r="L12" s="17">
        <v>0.13438296950070799</v>
      </c>
      <c r="M12" s="17"/>
      <c r="N12" s="17">
        <v>0</v>
      </c>
      <c r="O12" s="17">
        <v>0.105476047909593</v>
      </c>
      <c r="P12" s="17">
        <v>0.31822143548500598</v>
      </c>
      <c r="Q12" s="17">
        <v>0.39153862746940199</v>
      </c>
      <c r="R12" s="17">
        <v>0.226647188080598</v>
      </c>
      <c r="S12" s="17"/>
      <c r="T12" s="17">
        <v>0.30868346654721601</v>
      </c>
      <c r="U12" s="17">
        <v>0.13302882575970101</v>
      </c>
      <c r="V12" s="17">
        <v>0.23486708385201699</v>
      </c>
      <c r="W12" s="17">
        <v>0.39943958432401699</v>
      </c>
      <c r="X12" s="17"/>
      <c r="Y12" s="17">
        <v>0.29866971192556502</v>
      </c>
      <c r="Z12" s="17">
        <v>0.21759172241861399</v>
      </c>
      <c r="AA12" s="17">
        <v>0.17772048652108499</v>
      </c>
      <c r="AB12" s="17">
        <v>0.16056889096225799</v>
      </c>
      <c r="AC12" s="17">
        <v>7.8669745130705002E-2</v>
      </c>
      <c r="AD12" s="17">
        <v>0</v>
      </c>
      <c r="AE12" s="17"/>
      <c r="AF12" s="17" t="s">
        <v>63</v>
      </c>
      <c r="AG12" s="17"/>
      <c r="AH12" s="17">
        <v>0.21136845191454001</v>
      </c>
      <c r="AI12" s="17"/>
      <c r="AJ12" s="17">
        <v>0.44069155777398999</v>
      </c>
      <c r="AK12" s="17">
        <v>0.13942727873375199</v>
      </c>
      <c r="AL12" s="17">
        <v>0</v>
      </c>
      <c r="AM12" s="17">
        <v>0.36982230272900501</v>
      </c>
      <c r="AN12" s="17">
        <v>0</v>
      </c>
      <c r="AO12" s="17">
        <v>0.197037722909081</v>
      </c>
      <c r="AP12" s="17">
        <v>0.209483509602409</v>
      </c>
      <c r="AQ12" s="17">
        <v>0</v>
      </c>
    </row>
    <row r="13" spans="2:43" x14ac:dyDescent="0.35">
      <c r="B13" s="18" t="s">
        <v>76</v>
      </c>
      <c r="C13" s="17">
        <v>0.177189673284537</v>
      </c>
      <c r="D13" s="17">
        <v>0.196283727938355</v>
      </c>
      <c r="E13" s="17">
        <v>0.16543384099049599</v>
      </c>
      <c r="F13" s="17"/>
      <c r="G13" s="17">
        <v>0</v>
      </c>
      <c r="H13" s="17">
        <v>0.27959843374587801</v>
      </c>
      <c r="I13" s="17">
        <v>9.2385718899217303E-2</v>
      </c>
      <c r="J13" s="17">
        <v>0.41005747123970099</v>
      </c>
      <c r="K13" s="17">
        <v>0.21368464900038001</v>
      </c>
      <c r="L13" s="17">
        <v>0.13585999689830999</v>
      </c>
      <c r="M13" s="17"/>
      <c r="N13" s="17">
        <v>0</v>
      </c>
      <c r="O13" s="17">
        <v>6.0465065118226899E-2</v>
      </c>
      <c r="P13" s="17">
        <v>0.31822143548500598</v>
      </c>
      <c r="Q13" s="17">
        <v>0.28937271577724299</v>
      </c>
      <c r="R13" s="17">
        <v>0.29857357464949502</v>
      </c>
      <c r="S13" s="17"/>
      <c r="T13" s="17">
        <v>0.14768241662637599</v>
      </c>
      <c r="U13" s="17">
        <v>0.11172872457906501</v>
      </c>
      <c r="V13" s="17">
        <v>0.25588747623061697</v>
      </c>
      <c r="W13" s="17">
        <v>8.83427210521079E-2</v>
      </c>
      <c r="X13" s="17"/>
      <c r="Y13" s="17">
        <v>0.16947498395545199</v>
      </c>
      <c r="Z13" s="17">
        <v>0.29894127152132599</v>
      </c>
      <c r="AA13" s="17">
        <v>0.178964552032537</v>
      </c>
      <c r="AB13" s="17">
        <v>0.353556934030055</v>
      </c>
      <c r="AC13" s="17">
        <v>0</v>
      </c>
      <c r="AD13" s="17">
        <v>0</v>
      </c>
      <c r="AE13" s="17"/>
      <c r="AF13" s="17" t="s">
        <v>63</v>
      </c>
      <c r="AG13" s="17"/>
      <c r="AH13" s="17">
        <v>0.18153724213465999</v>
      </c>
      <c r="AI13" s="17"/>
      <c r="AJ13" s="17">
        <v>0.147074181603737</v>
      </c>
      <c r="AK13" s="17">
        <v>0.17292408514209501</v>
      </c>
      <c r="AL13" s="17">
        <v>0.117158786430181</v>
      </c>
      <c r="AM13" s="17">
        <v>0.14359377739069401</v>
      </c>
      <c r="AN13" s="17">
        <v>0</v>
      </c>
      <c r="AO13" s="17">
        <v>0.197037722909081</v>
      </c>
      <c r="AP13" s="17">
        <v>0.209483509602409</v>
      </c>
      <c r="AQ13" s="17">
        <v>0.34595728800806802</v>
      </c>
    </row>
    <row r="14" spans="2:43" ht="43.5" x14ac:dyDescent="0.35">
      <c r="B14" s="18" t="s">
        <v>70</v>
      </c>
      <c r="C14" s="17">
        <v>0.14283176418694299</v>
      </c>
      <c r="D14" s="17">
        <v>8.6532041506123106E-2</v>
      </c>
      <c r="E14" s="17">
        <v>0.177494391378302</v>
      </c>
      <c r="F14" s="17"/>
      <c r="G14" s="17">
        <v>0.142359752241253</v>
      </c>
      <c r="H14" s="17">
        <v>0.208849762550331</v>
      </c>
      <c r="I14" s="17">
        <v>9.2385718899217303E-2</v>
      </c>
      <c r="J14" s="17">
        <v>0.22070556848911799</v>
      </c>
      <c r="K14" s="17">
        <v>0</v>
      </c>
      <c r="L14" s="17">
        <v>8.4766910347826102E-2</v>
      </c>
      <c r="M14" s="17"/>
      <c r="N14" s="17">
        <v>0</v>
      </c>
      <c r="O14" s="17">
        <v>0.134529644402582</v>
      </c>
      <c r="P14" s="17">
        <v>0.31822143548500598</v>
      </c>
      <c r="Q14" s="17">
        <v>6.3783222179749494E-2</v>
      </c>
      <c r="R14" s="17">
        <v>0.21212386884745199</v>
      </c>
      <c r="S14" s="17"/>
      <c r="T14" s="17">
        <v>0.29547805429256901</v>
      </c>
      <c r="U14" s="17">
        <v>9.6768137423391701E-2</v>
      </c>
      <c r="V14" s="17">
        <v>0.12565993065275</v>
      </c>
      <c r="W14" s="17">
        <v>0.167331170808665</v>
      </c>
      <c r="X14" s="17"/>
      <c r="Y14" s="17">
        <v>0.184763766184707</v>
      </c>
      <c r="Z14" s="17">
        <v>8.00653137525799E-2</v>
      </c>
      <c r="AA14" s="17">
        <v>0.117613756214034</v>
      </c>
      <c r="AB14" s="17">
        <v>0.353556934030055</v>
      </c>
      <c r="AC14" s="17">
        <v>7.8669745130705002E-2</v>
      </c>
      <c r="AD14" s="17">
        <v>0</v>
      </c>
      <c r="AE14" s="17"/>
      <c r="AF14" s="17" t="s">
        <v>63</v>
      </c>
      <c r="AG14" s="17"/>
      <c r="AH14" s="17">
        <v>0.14633631903642499</v>
      </c>
      <c r="AI14" s="17"/>
      <c r="AJ14" s="17">
        <v>0.19299151004781001</v>
      </c>
      <c r="AK14" s="17">
        <v>0.26546132685102097</v>
      </c>
      <c r="AL14" s="17">
        <v>0</v>
      </c>
      <c r="AM14" s="17">
        <v>0.22683709960746701</v>
      </c>
      <c r="AN14" s="17">
        <v>0.41757134470490698</v>
      </c>
      <c r="AO14" s="17">
        <v>0</v>
      </c>
      <c r="AP14" s="17">
        <v>0</v>
      </c>
      <c r="AQ14" s="17">
        <v>0</v>
      </c>
    </row>
    <row r="15" spans="2:43" x14ac:dyDescent="0.35">
      <c r="B15" s="18" t="s">
        <v>81</v>
      </c>
      <c r="C15" s="17">
        <v>0.13223154664327699</v>
      </c>
      <c r="D15" s="17">
        <v>0.19949667516685601</v>
      </c>
      <c r="E15" s="17">
        <v>9.0817735669286706E-2</v>
      </c>
      <c r="F15" s="17"/>
      <c r="G15" s="17">
        <v>0.14716371297398401</v>
      </c>
      <c r="H15" s="17">
        <v>0.16120446077613901</v>
      </c>
      <c r="I15" s="17">
        <v>0.204300559449102</v>
      </c>
      <c r="J15" s="17">
        <v>8.2353327044295502E-2</v>
      </c>
      <c r="K15" s="17">
        <v>0</v>
      </c>
      <c r="L15" s="17">
        <v>0.12360491833844001</v>
      </c>
      <c r="M15" s="17"/>
      <c r="N15" s="17">
        <v>0.326152931571146</v>
      </c>
      <c r="O15" s="17">
        <v>8.53747802606655E-2</v>
      </c>
      <c r="P15" s="17">
        <v>0.31822143548500598</v>
      </c>
      <c r="Q15" s="17">
        <v>0.170432708794544</v>
      </c>
      <c r="R15" s="17">
        <v>0</v>
      </c>
      <c r="S15" s="17"/>
      <c r="T15" s="17">
        <v>0.30868346654721601</v>
      </c>
      <c r="U15" s="17">
        <v>8.5995650069832494E-2</v>
      </c>
      <c r="V15" s="17">
        <v>0.118117796287043</v>
      </c>
      <c r="W15" s="17">
        <v>0.104692711155428</v>
      </c>
      <c r="X15" s="17"/>
      <c r="Y15" s="17">
        <v>0.16807010481498699</v>
      </c>
      <c r="Z15" s="17">
        <v>0.150567258674873</v>
      </c>
      <c r="AA15" s="17">
        <v>0.10410952173285599</v>
      </c>
      <c r="AB15" s="17">
        <v>0.31486903404938199</v>
      </c>
      <c r="AC15" s="17">
        <v>0</v>
      </c>
      <c r="AD15" s="17">
        <v>0</v>
      </c>
      <c r="AE15" s="17"/>
      <c r="AF15" s="17" t="s">
        <v>63</v>
      </c>
      <c r="AG15" s="17"/>
      <c r="AH15" s="17">
        <v>0.135476011981089</v>
      </c>
      <c r="AI15" s="17"/>
      <c r="AJ15" s="17">
        <v>0.20070658701299501</v>
      </c>
      <c r="AK15" s="17">
        <v>0.10623949977813101</v>
      </c>
      <c r="AL15" s="17">
        <v>9.0916667573531201E-2</v>
      </c>
      <c r="AM15" s="17">
        <v>0.30013745706577399</v>
      </c>
      <c r="AN15" s="17">
        <v>0</v>
      </c>
      <c r="AO15" s="17">
        <v>0.111694455802898</v>
      </c>
      <c r="AP15" s="17">
        <v>0</v>
      </c>
      <c r="AQ15" s="17">
        <v>0</v>
      </c>
    </row>
    <row r="16" spans="2:43" ht="29" x14ac:dyDescent="0.35">
      <c r="B16" s="18" t="s">
        <v>73</v>
      </c>
      <c r="C16" s="17">
        <v>0.122264189735612</v>
      </c>
      <c r="D16" s="17">
        <v>7.6574911299140402E-2</v>
      </c>
      <c r="E16" s="17">
        <v>0.150394175989081</v>
      </c>
      <c r="F16" s="17"/>
      <c r="G16" s="17">
        <v>0.155435820269788</v>
      </c>
      <c r="H16" s="17">
        <v>0.191406215522545</v>
      </c>
      <c r="I16" s="17">
        <v>0.26225822523543801</v>
      </c>
      <c r="J16" s="17">
        <v>6.2437420065985898E-2</v>
      </c>
      <c r="K16" s="17">
        <v>0</v>
      </c>
      <c r="L16" s="17">
        <v>0</v>
      </c>
      <c r="M16" s="17"/>
      <c r="N16" s="17">
        <v>0</v>
      </c>
      <c r="O16" s="17">
        <v>0.137941353256226</v>
      </c>
      <c r="P16" s="17">
        <v>0.31822143548500598</v>
      </c>
      <c r="Q16" s="17">
        <v>5.12322521717175E-2</v>
      </c>
      <c r="R16" s="17">
        <v>0.102490974394658</v>
      </c>
      <c r="S16" s="17"/>
      <c r="T16" s="17">
        <v>0.36603422966992899</v>
      </c>
      <c r="U16" s="17">
        <v>0.131608095934938</v>
      </c>
      <c r="V16" s="17">
        <v>3.7603671714108999E-2</v>
      </c>
      <c r="W16" s="17">
        <v>0.13813190845333401</v>
      </c>
      <c r="X16" s="17"/>
      <c r="Y16" s="17">
        <v>0.17069755392760999</v>
      </c>
      <c r="Z16" s="17">
        <v>0.14604904438275901</v>
      </c>
      <c r="AA16" s="17">
        <v>4.6216577091109802E-2</v>
      </c>
      <c r="AB16" s="17">
        <v>0.16056889096225799</v>
      </c>
      <c r="AC16" s="17">
        <v>9.91712208777214E-2</v>
      </c>
      <c r="AD16" s="17">
        <v>0</v>
      </c>
      <c r="AE16" s="17"/>
      <c r="AF16" s="17" t="s">
        <v>63</v>
      </c>
      <c r="AG16" s="17"/>
      <c r="AH16" s="17">
        <v>0.12526409358399601</v>
      </c>
      <c r="AI16" s="17"/>
      <c r="AJ16" s="17">
        <v>0.237408435865091</v>
      </c>
      <c r="AK16" s="17">
        <v>0</v>
      </c>
      <c r="AL16" s="17">
        <v>0.18207016652834701</v>
      </c>
      <c r="AM16" s="17">
        <v>0.31008042182424</v>
      </c>
      <c r="AN16" s="17">
        <v>0.41757134470490698</v>
      </c>
      <c r="AO16" s="17">
        <v>0</v>
      </c>
      <c r="AP16" s="17">
        <v>0</v>
      </c>
      <c r="AQ16" s="17">
        <v>0</v>
      </c>
    </row>
    <row r="17" spans="2:43" x14ac:dyDescent="0.35">
      <c r="B17" s="18" t="s">
        <v>72</v>
      </c>
      <c r="C17" s="17">
        <v>0.110113102367668</v>
      </c>
      <c r="D17" s="17">
        <v>3.9241493161034598E-2</v>
      </c>
      <c r="E17" s="17">
        <v>0.15374735226101699</v>
      </c>
      <c r="F17" s="17"/>
      <c r="G17" s="17">
        <v>9.8699176135270794E-2</v>
      </c>
      <c r="H17" s="17">
        <v>0.20607250069626101</v>
      </c>
      <c r="I17" s="17">
        <v>0</v>
      </c>
      <c r="J17" s="17">
        <v>0.16097972090234899</v>
      </c>
      <c r="K17" s="17">
        <v>0.21368464900038001</v>
      </c>
      <c r="L17" s="17">
        <v>0</v>
      </c>
      <c r="M17" s="17"/>
      <c r="N17" s="17">
        <v>0</v>
      </c>
      <c r="O17" s="17">
        <v>0.108899958023268</v>
      </c>
      <c r="P17" s="17">
        <v>0.32329505405306302</v>
      </c>
      <c r="Q17" s="17">
        <v>6.2400352086353299E-2</v>
      </c>
      <c r="R17" s="17">
        <v>8.5383671982601203E-2</v>
      </c>
      <c r="S17" s="17"/>
      <c r="T17" s="17">
        <v>0.14768241662637599</v>
      </c>
      <c r="U17" s="17">
        <v>0.147163502298126</v>
      </c>
      <c r="V17" s="17">
        <v>0.12256433578841</v>
      </c>
      <c r="W17" s="17">
        <v>0</v>
      </c>
      <c r="X17" s="17"/>
      <c r="Y17" s="17">
        <v>0.101179708823198</v>
      </c>
      <c r="Z17" s="17">
        <v>6.8732717041098707E-2</v>
      </c>
      <c r="AA17" s="17">
        <v>6.4532865253034602E-2</v>
      </c>
      <c r="AB17" s="17">
        <v>0.31486903404938199</v>
      </c>
      <c r="AC17" s="17">
        <v>0.177840966008426</v>
      </c>
      <c r="AD17" s="17">
        <v>0</v>
      </c>
      <c r="AE17" s="17"/>
      <c r="AF17" s="17" t="s">
        <v>63</v>
      </c>
      <c r="AG17" s="17"/>
      <c r="AH17" s="17">
        <v>0.112814864185781</v>
      </c>
      <c r="AI17" s="17"/>
      <c r="AJ17" s="17">
        <v>6.3671189196886399E-2</v>
      </c>
      <c r="AK17" s="17">
        <v>0.111976628255106</v>
      </c>
      <c r="AL17" s="17">
        <v>8.6542632303537106E-2</v>
      </c>
      <c r="AM17" s="17">
        <v>0.22683709960746701</v>
      </c>
      <c r="AN17" s="17">
        <v>0</v>
      </c>
      <c r="AO17" s="17">
        <v>0.10009027673725</v>
      </c>
      <c r="AP17" s="17">
        <v>0.209483509602409</v>
      </c>
      <c r="AQ17" s="17">
        <v>0</v>
      </c>
    </row>
    <row r="18" spans="2:43" x14ac:dyDescent="0.35">
      <c r="B18" s="18" t="s">
        <v>79</v>
      </c>
      <c r="C18" s="17">
        <v>8.3101190342835599E-2</v>
      </c>
      <c r="D18" s="17">
        <v>0.12606452020671599</v>
      </c>
      <c r="E18" s="17">
        <v>5.6649516781069602E-2</v>
      </c>
      <c r="F18" s="17"/>
      <c r="G18" s="17">
        <v>0</v>
      </c>
      <c r="H18" s="17">
        <v>0.16111890511735499</v>
      </c>
      <c r="I18" s="17">
        <v>0.298350590254984</v>
      </c>
      <c r="J18" s="17">
        <v>7.3797461430336497E-2</v>
      </c>
      <c r="K18" s="17">
        <v>0</v>
      </c>
      <c r="L18" s="17">
        <v>0</v>
      </c>
      <c r="M18" s="17"/>
      <c r="N18" s="17">
        <v>0</v>
      </c>
      <c r="O18" s="17">
        <v>6.0423539960535497E-2</v>
      </c>
      <c r="P18" s="17">
        <v>0.210288053864334</v>
      </c>
      <c r="Q18" s="17">
        <v>0.15521417220238601</v>
      </c>
      <c r="R18" s="17">
        <v>0</v>
      </c>
      <c r="S18" s="17"/>
      <c r="T18" s="17">
        <v>7.3841208313187801E-2</v>
      </c>
      <c r="U18" s="17">
        <v>4.3764642818549603E-2</v>
      </c>
      <c r="V18" s="17">
        <v>0.115299685293603</v>
      </c>
      <c r="W18" s="17">
        <v>0.104692711155428</v>
      </c>
      <c r="X18" s="17"/>
      <c r="Y18" s="17">
        <v>0.16460640484934599</v>
      </c>
      <c r="Z18" s="17">
        <v>0</v>
      </c>
      <c r="AA18" s="17">
        <v>0</v>
      </c>
      <c r="AB18" s="17">
        <v>0.32038637517888202</v>
      </c>
      <c r="AC18" s="17">
        <v>0</v>
      </c>
      <c r="AD18" s="17">
        <v>0</v>
      </c>
      <c r="AE18" s="17"/>
      <c r="AF18" s="17" t="s">
        <v>63</v>
      </c>
      <c r="AG18" s="17"/>
      <c r="AH18" s="17">
        <v>8.5140181328289405E-2</v>
      </c>
      <c r="AI18" s="17"/>
      <c r="AJ18" s="17">
        <v>0.13248092046305299</v>
      </c>
      <c r="AK18" s="17">
        <v>5.7848639375273798E-2</v>
      </c>
      <c r="AL18" s="17">
        <v>0</v>
      </c>
      <c r="AM18" s="17">
        <v>7.1796888695346894E-2</v>
      </c>
      <c r="AN18" s="17">
        <v>0</v>
      </c>
      <c r="AO18" s="17">
        <v>0.29712799964633102</v>
      </c>
      <c r="AP18" s="17">
        <v>0</v>
      </c>
      <c r="AQ18" s="17">
        <v>0</v>
      </c>
    </row>
    <row r="19" spans="2:43" x14ac:dyDescent="0.35">
      <c r="B19" s="18" t="s">
        <v>78</v>
      </c>
      <c r="C19" s="17">
        <v>7.9056268247119602E-2</v>
      </c>
      <c r="D19" s="17">
        <v>2.9471070747573599E-2</v>
      </c>
      <c r="E19" s="17">
        <v>0.109584894913378</v>
      </c>
      <c r="F19" s="17"/>
      <c r="G19" s="17">
        <v>9.8699176135270794E-2</v>
      </c>
      <c r="H19" s="17">
        <v>5.4443325034198201E-2</v>
      </c>
      <c r="I19" s="17">
        <v>9.2385718899217303E-2</v>
      </c>
      <c r="J19" s="17">
        <v>0</v>
      </c>
      <c r="K19" s="17">
        <v>0</v>
      </c>
      <c r="L19" s="17">
        <v>0.17255172456949799</v>
      </c>
      <c r="M19" s="17"/>
      <c r="N19" s="17">
        <v>0</v>
      </c>
      <c r="O19" s="17">
        <v>0.13322238522855601</v>
      </c>
      <c r="P19" s="17">
        <v>0.210288053864334</v>
      </c>
      <c r="Q19" s="17">
        <v>0</v>
      </c>
      <c r="R19" s="17">
        <v>0</v>
      </c>
      <c r="S19" s="17"/>
      <c r="T19" s="17">
        <v>0.159454771911647</v>
      </c>
      <c r="U19" s="17">
        <v>0.12004941166172101</v>
      </c>
      <c r="V19" s="17">
        <v>7.4074382535147004E-2</v>
      </c>
      <c r="W19" s="17">
        <v>0</v>
      </c>
      <c r="X19" s="17"/>
      <c r="Y19" s="17">
        <v>6.1230911137009701E-2</v>
      </c>
      <c r="Z19" s="17">
        <v>8.00653137525799E-2</v>
      </c>
      <c r="AA19" s="17">
        <v>0.145336267849168</v>
      </c>
      <c r="AB19" s="17">
        <v>0.16056889096225799</v>
      </c>
      <c r="AC19" s="17">
        <v>0</v>
      </c>
      <c r="AD19" s="17">
        <v>0</v>
      </c>
      <c r="AE19" s="17"/>
      <c r="AF19" s="17" t="s">
        <v>63</v>
      </c>
      <c r="AG19" s="17"/>
      <c r="AH19" s="17">
        <v>8.0996012041817098E-2</v>
      </c>
      <c r="AI19" s="17"/>
      <c r="AJ19" s="17">
        <v>0.12932032085092399</v>
      </c>
      <c r="AK19" s="17">
        <v>0</v>
      </c>
      <c r="AL19" s="17">
        <v>0</v>
      </c>
      <c r="AM19" s="17">
        <v>0.15504021091212</v>
      </c>
      <c r="AN19" s="17">
        <v>0</v>
      </c>
      <c r="AO19" s="17">
        <v>0</v>
      </c>
      <c r="AP19" s="17">
        <v>0</v>
      </c>
      <c r="AQ19" s="17">
        <v>0.29058408092197502</v>
      </c>
    </row>
    <row r="20" spans="2:43" x14ac:dyDescent="0.35">
      <c r="B20" s="18" t="s">
        <v>82</v>
      </c>
      <c r="C20" s="17">
        <v>9.0658549720570095E-2</v>
      </c>
      <c r="D20" s="17">
        <v>0.141757398295036</v>
      </c>
      <c r="E20" s="17">
        <v>5.9197997985956499E-2</v>
      </c>
      <c r="F20" s="17"/>
      <c r="G20" s="17">
        <v>6.6678257264112903E-2</v>
      </c>
      <c r="H20" s="17">
        <v>5.11835196934722E-2</v>
      </c>
      <c r="I20" s="17">
        <v>7.2983987343999801E-2</v>
      </c>
      <c r="J20" s="17">
        <v>0</v>
      </c>
      <c r="K20" s="17">
        <v>0.56052841031484302</v>
      </c>
      <c r="L20" s="17">
        <v>8.1394877820337996E-2</v>
      </c>
      <c r="M20" s="17"/>
      <c r="N20" s="17">
        <v>0</v>
      </c>
      <c r="O20" s="17">
        <v>4.7606373556794597E-2</v>
      </c>
      <c r="P20" s="17">
        <v>0</v>
      </c>
      <c r="Q20" s="17">
        <v>0.14083299876924599</v>
      </c>
      <c r="R20" s="17">
        <v>0.22397478783404001</v>
      </c>
      <c r="S20" s="17"/>
      <c r="T20" s="17">
        <v>0.173139217104818</v>
      </c>
      <c r="U20" s="17">
        <v>0</v>
      </c>
      <c r="V20" s="17">
        <v>7.9240075356069806E-2</v>
      </c>
      <c r="W20" s="17">
        <v>0.30186135971168299</v>
      </c>
      <c r="X20" s="17"/>
      <c r="Y20" s="17">
        <v>6.5500944409699197E-2</v>
      </c>
      <c r="Z20" s="17">
        <v>0</v>
      </c>
      <c r="AA20" s="17">
        <v>0</v>
      </c>
      <c r="AB20" s="17">
        <v>0</v>
      </c>
      <c r="AC20" s="17">
        <v>0.200557327839193</v>
      </c>
      <c r="AD20" s="17">
        <v>1</v>
      </c>
      <c r="AE20" s="17"/>
      <c r="AF20" s="17" t="s">
        <v>63</v>
      </c>
      <c r="AG20" s="17"/>
      <c r="AH20" s="17">
        <v>9.2882969910846006E-2</v>
      </c>
      <c r="AI20" s="17"/>
      <c r="AJ20" s="17">
        <v>5.1862294853273302E-2</v>
      </c>
      <c r="AK20" s="17">
        <v>6.2904082103011502E-2</v>
      </c>
      <c r="AL20" s="17">
        <v>0</v>
      </c>
      <c r="AM20" s="17">
        <v>0</v>
      </c>
      <c r="AN20" s="17">
        <v>0</v>
      </c>
      <c r="AO20" s="17">
        <v>0</v>
      </c>
      <c r="AP20" s="17">
        <v>0.41773120257233898</v>
      </c>
      <c r="AQ20" s="17">
        <v>0.36345863106995702</v>
      </c>
    </row>
    <row r="21" spans="2:43" x14ac:dyDescent="0.35">
      <c r="B21" s="18" t="s">
        <v>92</v>
      </c>
      <c r="C21" s="19">
        <v>6.2534820192364199E-2</v>
      </c>
      <c r="D21" s="19">
        <v>2.9472275151856599E-2</v>
      </c>
      <c r="E21" s="19">
        <v>8.2890776104150896E-2</v>
      </c>
      <c r="F21" s="19"/>
      <c r="G21" s="19">
        <v>5.2889845654040001E-2</v>
      </c>
      <c r="H21" s="19">
        <v>5.4443325034198201E-2</v>
      </c>
      <c r="I21" s="19">
        <v>0.11146085366512599</v>
      </c>
      <c r="J21" s="19">
        <v>0</v>
      </c>
      <c r="K21" s="19">
        <v>0</v>
      </c>
      <c r="L21" s="19">
        <v>0.131769097662816</v>
      </c>
      <c r="M21" s="19"/>
      <c r="N21" s="19">
        <v>0</v>
      </c>
      <c r="O21" s="19">
        <v>8.6305890971835206E-2</v>
      </c>
      <c r="P21" s="19">
        <v>0</v>
      </c>
      <c r="Q21" s="19">
        <v>6.0716519849236601E-2</v>
      </c>
      <c r="R21" s="19">
        <v>7.2617313504120998E-2</v>
      </c>
      <c r="S21" s="19"/>
      <c r="T21" s="19">
        <v>0</v>
      </c>
      <c r="U21" s="19">
        <v>0.14354219889532899</v>
      </c>
      <c r="V21" s="19">
        <v>0</v>
      </c>
      <c r="W21" s="19">
        <v>0</v>
      </c>
      <c r="X21" s="19"/>
      <c r="Y21" s="19">
        <v>3.277789400825E-2</v>
      </c>
      <c r="Z21" s="19">
        <v>0</v>
      </c>
      <c r="AA21" s="19">
        <v>0.17377750692436</v>
      </c>
      <c r="AB21" s="19">
        <v>0.17889990447355</v>
      </c>
      <c r="AC21" s="19">
        <v>0</v>
      </c>
      <c r="AD21" s="19">
        <v>0</v>
      </c>
      <c r="AE21" s="19"/>
      <c r="AF21" s="19" t="s">
        <v>63</v>
      </c>
      <c r="AG21" s="19"/>
      <c r="AH21" s="19">
        <v>3.9532946898868E-2</v>
      </c>
      <c r="AI21" s="19"/>
      <c r="AJ21" s="19">
        <v>7.4343661245896503E-2</v>
      </c>
      <c r="AK21" s="19">
        <v>5.6105717922607101E-2</v>
      </c>
      <c r="AL21" s="19">
        <v>0</v>
      </c>
      <c r="AM21" s="19">
        <v>7.1796888695346894E-2</v>
      </c>
      <c r="AN21" s="19">
        <v>0</v>
      </c>
      <c r="AO21" s="19">
        <v>0</v>
      </c>
      <c r="AP21" s="19">
        <v>0.372785287825252</v>
      </c>
      <c r="AQ21" s="19">
        <v>0</v>
      </c>
    </row>
    <row r="22" spans="2:43" x14ac:dyDescent="0.35">
      <c r="B22" s="16" t="s">
        <v>94</v>
      </c>
    </row>
    <row r="23" spans="2:43" x14ac:dyDescent="0.35">
      <c r="B23" t="s">
        <v>66</v>
      </c>
    </row>
    <row r="24" spans="2:43" x14ac:dyDescent="0.35">
      <c r="B24" t="s">
        <v>67</v>
      </c>
    </row>
    <row r="26" spans="2:43" x14ac:dyDescent="0.35">
      <c r="B2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106</v>
      </c>
      <c r="E2" s="26"/>
      <c r="F2" s="26"/>
      <c r="G2" s="26"/>
      <c r="H2" s="26"/>
      <c r="I2" s="26"/>
    </row>
    <row r="6" spans="2:9" ht="50" customHeight="1" x14ac:dyDescent="0.35">
      <c r="B6" s="20" t="s">
        <v>14</v>
      </c>
      <c r="C6" s="20" t="s">
        <v>95</v>
      </c>
      <c r="D6" s="20" t="s">
        <v>96</v>
      </c>
      <c r="E6" s="20" t="s">
        <v>97</v>
      </c>
      <c r="F6" s="20" t="s">
        <v>98</v>
      </c>
      <c r="G6" s="20" t="s">
        <v>99</v>
      </c>
      <c r="H6" s="20" t="s">
        <v>100</v>
      </c>
    </row>
    <row r="7" spans="2:9" x14ac:dyDescent="0.35">
      <c r="B7" s="18" t="s">
        <v>101</v>
      </c>
      <c r="C7" s="17">
        <v>0.74299621059448095</v>
      </c>
      <c r="D7" s="17">
        <v>0.27779542030454801</v>
      </c>
      <c r="E7" s="17">
        <v>0.117894691934444</v>
      </c>
      <c r="F7" s="17">
        <v>7.6143459979402806E-2</v>
      </c>
      <c r="G7" s="17">
        <v>0.494490655444696</v>
      </c>
      <c r="H7" s="17">
        <v>0.56176731981713302</v>
      </c>
    </row>
    <row r="8" spans="2:9" x14ac:dyDescent="0.35">
      <c r="B8" s="18" t="s">
        <v>102</v>
      </c>
      <c r="C8" s="17">
        <v>0.18497198213447799</v>
      </c>
      <c r="D8" s="17">
        <v>0.39468644218368698</v>
      </c>
      <c r="E8" s="17">
        <v>0.180567105807627</v>
      </c>
      <c r="F8" s="17">
        <v>8.1927367193356096E-2</v>
      </c>
      <c r="G8" s="17">
        <v>0.2547631290704</v>
      </c>
      <c r="H8" s="17">
        <v>0.16074645899805001</v>
      </c>
    </row>
    <row r="9" spans="2:9" x14ac:dyDescent="0.35">
      <c r="B9" s="18" t="s">
        <v>103</v>
      </c>
      <c r="C9" s="17">
        <v>2.48546100964658E-2</v>
      </c>
      <c r="D9" s="17">
        <v>0.20153454040730101</v>
      </c>
      <c r="E9" s="17">
        <v>0.15601906094385301</v>
      </c>
      <c r="F9" s="17">
        <v>9.9968412337209794E-2</v>
      </c>
      <c r="G9" s="17">
        <v>0.119196329063793</v>
      </c>
      <c r="H9" s="17">
        <v>0.10325121603207101</v>
      </c>
    </row>
    <row r="10" spans="2:9" x14ac:dyDescent="0.35">
      <c r="B10" s="18" t="s">
        <v>104</v>
      </c>
      <c r="C10" s="17">
        <v>2.38673030039546E-2</v>
      </c>
      <c r="D10" s="17">
        <v>7.7005881880391203E-2</v>
      </c>
      <c r="E10" s="17">
        <v>0.15757789579022199</v>
      </c>
      <c r="F10" s="17">
        <v>0.120473968525487</v>
      </c>
      <c r="G10" s="17">
        <v>7.1162336142536295E-2</v>
      </c>
      <c r="H10" s="17">
        <v>7.2762768172231804E-2</v>
      </c>
    </row>
    <row r="11" spans="2:9" x14ac:dyDescent="0.35">
      <c r="B11" s="18" t="s">
        <v>105</v>
      </c>
      <c r="C11" s="17">
        <v>1.4156086602465701E-2</v>
      </c>
      <c r="D11" s="17">
        <v>3.4452614640317201E-2</v>
      </c>
      <c r="E11" s="17">
        <v>0.32767067272670197</v>
      </c>
      <c r="F11" s="17">
        <v>0.52246718289694405</v>
      </c>
      <c r="G11" s="17">
        <v>5.1845120780898903E-2</v>
      </c>
      <c r="H11" s="17">
        <v>8.4559616937456006E-2</v>
      </c>
    </row>
    <row r="12" spans="2:9" x14ac:dyDescent="0.35">
      <c r="B12" s="18" t="s">
        <v>60</v>
      </c>
      <c r="C12" s="17">
        <v>9.1538075681548495E-3</v>
      </c>
      <c r="D12" s="17">
        <v>1.45251005837559E-2</v>
      </c>
      <c r="E12" s="17">
        <v>6.0270572797152602E-2</v>
      </c>
      <c r="F12" s="17">
        <v>9.9019609067600503E-2</v>
      </c>
      <c r="G12" s="17">
        <v>8.5424294976764199E-3</v>
      </c>
      <c r="H12" s="17">
        <v>1.69126200430589E-2</v>
      </c>
    </row>
    <row r="13" spans="2:9" x14ac:dyDescent="0.35">
      <c r="B13" s="16"/>
      <c r="C13" s="16"/>
      <c r="D13" s="16"/>
      <c r="E13" s="16"/>
      <c r="F13" s="16"/>
      <c r="G13" s="16"/>
      <c r="H13" s="16"/>
    </row>
    <row r="14" spans="2:9" x14ac:dyDescent="0.35">
      <c r="B14" t="s">
        <v>66</v>
      </c>
    </row>
    <row r="15" spans="2:9" x14ac:dyDescent="0.35">
      <c r="B15" t="s">
        <v>67</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101</v>
      </c>
      <c r="C9" s="17">
        <v>0.74299621059448095</v>
      </c>
      <c r="D9" s="17">
        <v>0.75012236744681104</v>
      </c>
      <c r="E9" s="17">
        <v>0.73467723077547198</v>
      </c>
      <c r="F9" s="17"/>
      <c r="G9" s="17">
        <v>0.79896855555615498</v>
      </c>
      <c r="H9" s="17">
        <v>0.83327290244205998</v>
      </c>
      <c r="I9" s="17">
        <v>0.78966722745073603</v>
      </c>
      <c r="J9" s="17">
        <v>0.81633384065619197</v>
      </c>
      <c r="K9" s="17">
        <v>0.68239853736732303</v>
      </c>
      <c r="L9" s="17">
        <v>0.61929377904869198</v>
      </c>
      <c r="M9" s="17"/>
      <c r="N9" s="17">
        <v>0.61378567120844196</v>
      </c>
      <c r="O9" s="17">
        <v>0.75453376071793699</v>
      </c>
      <c r="P9" s="17">
        <v>0.76603690686049597</v>
      </c>
      <c r="Q9" s="17">
        <v>0.72399748147655796</v>
      </c>
      <c r="R9" s="17">
        <v>0.76651288368507597</v>
      </c>
      <c r="S9" s="17"/>
      <c r="T9" s="17">
        <v>0.73528975426344501</v>
      </c>
      <c r="U9" s="17">
        <v>0.76208197719767601</v>
      </c>
      <c r="V9" s="17">
        <v>0.78521545878265997</v>
      </c>
      <c r="W9" s="17">
        <v>0.70288554982102502</v>
      </c>
      <c r="X9" s="17"/>
      <c r="Y9" s="17">
        <v>0.80246499889217004</v>
      </c>
      <c r="Z9" s="17">
        <v>0.73717176725497102</v>
      </c>
      <c r="AA9" s="17">
        <v>0.62707151878540801</v>
      </c>
      <c r="AB9" s="17">
        <v>0.79974366318534795</v>
      </c>
      <c r="AC9" s="17">
        <v>0.78653713694018501</v>
      </c>
      <c r="AD9" s="17">
        <v>0.646735412323028</v>
      </c>
      <c r="AE9" s="17"/>
      <c r="AF9" s="17" t="s">
        <v>63</v>
      </c>
      <c r="AG9" s="17"/>
      <c r="AH9" s="17">
        <v>0.77978424570786897</v>
      </c>
      <c r="AI9" s="17"/>
      <c r="AJ9" s="17">
        <v>0.72340066306997697</v>
      </c>
      <c r="AK9" s="17">
        <v>0.75929175590013998</v>
      </c>
      <c r="AL9" s="17">
        <v>0.76082789968590103</v>
      </c>
      <c r="AM9" s="17">
        <v>0.76506326623118304</v>
      </c>
      <c r="AN9" s="17">
        <v>0.75302490739261096</v>
      </c>
      <c r="AO9" s="17">
        <v>0.74963245192723105</v>
      </c>
      <c r="AP9" s="17">
        <v>0.70106788962016398</v>
      </c>
      <c r="AQ9" s="17">
        <v>0.69366770339049899</v>
      </c>
    </row>
    <row r="10" spans="2:43" x14ac:dyDescent="0.35">
      <c r="B10" s="18" t="s">
        <v>102</v>
      </c>
      <c r="C10" s="17">
        <v>0.18497198213447799</v>
      </c>
      <c r="D10" s="17">
        <v>0.16527920696455101</v>
      </c>
      <c r="E10" s="17">
        <v>0.20555230370029301</v>
      </c>
      <c r="F10" s="17"/>
      <c r="G10" s="17">
        <v>0.13603051400944799</v>
      </c>
      <c r="H10" s="17">
        <v>9.8335275642569497E-2</v>
      </c>
      <c r="I10" s="17">
        <v>0.16436379047344901</v>
      </c>
      <c r="J10" s="17">
        <v>0.144401287022699</v>
      </c>
      <c r="K10" s="17">
        <v>0.222958165480099</v>
      </c>
      <c r="L10" s="17">
        <v>0.27995154069477901</v>
      </c>
      <c r="M10" s="17"/>
      <c r="N10" s="17">
        <v>0.34605447952590801</v>
      </c>
      <c r="O10" s="17">
        <v>0.16656852117141699</v>
      </c>
      <c r="P10" s="17">
        <v>0.170729265735823</v>
      </c>
      <c r="Q10" s="17">
        <v>0.20667039287796701</v>
      </c>
      <c r="R10" s="17">
        <v>0.15608822394272001</v>
      </c>
      <c r="S10" s="17"/>
      <c r="T10" s="17">
        <v>0.170779760679617</v>
      </c>
      <c r="U10" s="17">
        <v>0.17231949503303301</v>
      </c>
      <c r="V10" s="17">
        <v>0.162781834908414</v>
      </c>
      <c r="W10" s="17">
        <v>0.21824469358120399</v>
      </c>
      <c r="X10" s="17"/>
      <c r="Y10" s="17">
        <v>0.14138094224599401</v>
      </c>
      <c r="Z10" s="17">
        <v>0.20159871169899701</v>
      </c>
      <c r="AA10" s="17">
        <v>0.26794676651736099</v>
      </c>
      <c r="AB10" s="17">
        <v>0.15716414219427699</v>
      </c>
      <c r="AC10" s="17">
        <v>0.11344888498712601</v>
      </c>
      <c r="AD10" s="17">
        <v>0.31899799317139399</v>
      </c>
      <c r="AE10" s="17"/>
      <c r="AF10" s="17" t="s">
        <v>63</v>
      </c>
      <c r="AG10" s="17"/>
      <c r="AH10" s="17">
        <v>0.194130515753797</v>
      </c>
      <c r="AI10" s="17"/>
      <c r="AJ10" s="17">
        <v>0.18925860840272599</v>
      </c>
      <c r="AK10" s="17">
        <v>0.16637060475424201</v>
      </c>
      <c r="AL10" s="17">
        <v>0.167099900117296</v>
      </c>
      <c r="AM10" s="17">
        <v>0.169261712529688</v>
      </c>
      <c r="AN10" s="17">
        <v>0.18160942799066199</v>
      </c>
      <c r="AO10" s="17">
        <v>0.216603490645011</v>
      </c>
      <c r="AP10" s="17">
        <v>0.24475401226232099</v>
      </c>
      <c r="AQ10" s="17">
        <v>0.19506857504868799</v>
      </c>
    </row>
    <row r="11" spans="2:43" x14ac:dyDescent="0.35">
      <c r="B11" s="18" t="s">
        <v>103</v>
      </c>
      <c r="C11" s="17">
        <v>2.48546100964658E-2</v>
      </c>
      <c r="D11" s="17">
        <v>3.0259730045029899E-2</v>
      </c>
      <c r="E11" s="17">
        <v>1.9552694255388199E-2</v>
      </c>
      <c r="F11" s="17"/>
      <c r="G11" s="17">
        <v>4.0575563212722501E-2</v>
      </c>
      <c r="H11" s="17">
        <v>4.52388982821448E-2</v>
      </c>
      <c r="I11" s="17">
        <v>1.00843160453817E-2</v>
      </c>
      <c r="J11" s="17">
        <v>2.2648361417488001E-2</v>
      </c>
      <c r="K11" s="17">
        <v>1.6816104674110301E-2</v>
      </c>
      <c r="L11" s="17">
        <v>1.9777951139547501E-2</v>
      </c>
      <c r="M11" s="17"/>
      <c r="N11" s="17">
        <v>4.0159849265650097E-2</v>
      </c>
      <c r="O11" s="17">
        <v>3.2722636726547197E-2</v>
      </c>
      <c r="P11" s="17">
        <v>8.1373762803327292E-3</v>
      </c>
      <c r="Q11" s="17">
        <v>2.9010934280232398E-2</v>
      </c>
      <c r="R11" s="17">
        <v>8.3954793642743997E-3</v>
      </c>
      <c r="S11" s="17"/>
      <c r="T11" s="17">
        <v>3.03891384693908E-2</v>
      </c>
      <c r="U11" s="17">
        <v>1.6429890816954999E-2</v>
      </c>
      <c r="V11" s="17">
        <v>2.82267025908229E-2</v>
      </c>
      <c r="W11" s="17">
        <v>2.3891451880369698E-2</v>
      </c>
      <c r="X11" s="17"/>
      <c r="Y11" s="17">
        <v>2.40668265953668E-2</v>
      </c>
      <c r="Z11" s="17">
        <v>3.3366086085037598E-2</v>
      </c>
      <c r="AA11" s="17">
        <v>2.1131634564551902E-2</v>
      </c>
      <c r="AB11" s="17">
        <v>4.3092194620375397E-2</v>
      </c>
      <c r="AC11" s="17">
        <v>2.62520222396154E-2</v>
      </c>
      <c r="AD11" s="17">
        <v>0</v>
      </c>
      <c r="AE11" s="17"/>
      <c r="AF11" s="17" t="s">
        <v>63</v>
      </c>
      <c r="AG11" s="17"/>
      <c r="AH11" s="17">
        <v>2.60852385383347E-2</v>
      </c>
      <c r="AI11" s="17"/>
      <c r="AJ11" s="17">
        <v>3.10637147660815E-2</v>
      </c>
      <c r="AK11" s="17">
        <v>3.0388482870052601E-2</v>
      </c>
      <c r="AL11" s="17">
        <v>4.3486902183340802E-2</v>
      </c>
      <c r="AM11" s="17">
        <v>2.0227347979041198E-2</v>
      </c>
      <c r="AN11" s="17">
        <v>2.0995806085394898E-2</v>
      </c>
      <c r="AO11" s="17">
        <v>1.2428823581756201E-2</v>
      </c>
      <c r="AP11" s="17">
        <v>0</v>
      </c>
      <c r="AQ11" s="17">
        <v>0</v>
      </c>
    </row>
    <row r="12" spans="2:43" x14ac:dyDescent="0.35">
      <c r="B12" s="18" t="s">
        <v>104</v>
      </c>
      <c r="C12" s="17">
        <v>2.38673030039546E-2</v>
      </c>
      <c r="D12" s="17">
        <v>3.2108183297767302E-2</v>
      </c>
      <c r="E12" s="17">
        <v>1.5719444199383301E-2</v>
      </c>
      <c r="F12" s="17"/>
      <c r="G12" s="17">
        <v>1.4855793961472401E-2</v>
      </c>
      <c r="H12" s="17">
        <v>1.6216686925482698E-2</v>
      </c>
      <c r="I12" s="17">
        <v>1.6419401998825502E-2</v>
      </c>
      <c r="J12" s="17">
        <v>0</v>
      </c>
      <c r="K12" s="17">
        <v>4.3334714123017801E-2</v>
      </c>
      <c r="L12" s="17">
        <v>4.0903411694668601E-2</v>
      </c>
      <c r="M12" s="17"/>
      <c r="N12" s="17">
        <v>0</v>
      </c>
      <c r="O12" s="17">
        <v>1.1973288149176401E-2</v>
      </c>
      <c r="P12" s="17">
        <v>2.54902165371431E-2</v>
      </c>
      <c r="Q12" s="17">
        <v>3.1507915387789798E-2</v>
      </c>
      <c r="R12" s="17">
        <v>4.0931838841611397E-2</v>
      </c>
      <c r="S12" s="17"/>
      <c r="T12" s="17">
        <v>2.8339721813260901E-2</v>
      </c>
      <c r="U12" s="17">
        <v>2.78747585207594E-2</v>
      </c>
      <c r="V12" s="17">
        <v>1.6620862266224098E-2</v>
      </c>
      <c r="W12" s="17">
        <v>2.0924727336378499E-2</v>
      </c>
      <c r="X12" s="17"/>
      <c r="Y12" s="17">
        <v>2.1550349683862501E-2</v>
      </c>
      <c r="Z12" s="17">
        <v>2.78634349609947E-2</v>
      </c>
      <c r="AA12" s="17">
        <v>3.4335039920243497E-2</v>
      </c>
      <c r="AB12" s="17">
        <v>0</v>
      </c>
      <c r="AC12" s="17">
        <v>2.1558233097949402E-2</v>
      </c>
      <c r="AD12" s="17">
        <v>0</v>
      </c>
      <c r="AE12" s="17"/>
      <c r="AF12" s="17" t="s">
        <v>63</v>
      </c>
      <c r="AG12" s="17"/>
      <c r="AH12" s="17">
        <v>0</v>
      </c>
      <c r="AI12" s="17"/>
      <c r="AJ12" s="17">
        <v>3.4690798374531699E-2</v>
      </c>
      <c r="AK12" s="17">
        <v>2.4061187106150399E-2</v>
      </c>
      <c r="AL12" s="17">
        <v>5.0014697016436101E-3</v>
      </c>
      <c r="AM12" s="17">
        <v>2.2603628523146801E-2</v>
      </c>
      <c r="AN12" s="17">
        <v>0</v>
      </c>
      <c r="AO12" s="17">
        <v>1.0930787819510899E-2</v>
      </c>
      <c r="AP12" s="17">
        <v>0</v>
      </c>
      <c r="AQ12" s="17">
        <v>0.111263721560814</v>
      </c>
    </row>
    <row r="13" spans="2:43" x14ac:dyDescent="0.35">
      <c r="B13" s="18" t="s">
        <v>105</v>
      </c>
      <c r="C13" s="17">
        <v>1.4156086602465701E-2</v>
      </c>
      <c r="D13" s="17">
        <v>1.6975084533123901E-2</v>
      </c>
      <c r="E13" s="17">
        <v>1.13963866801505E-2</v>
      </c>
      <c r="F13" s="17"/>
      <c r="G13" s="17">
        <v>9.5695732602016394E-3</v>
      </c>
      <c r="H13" s="17">
        <v>6.9362367077425297E-3</v>
      </c>
      <c r="I13" s="17">
        <v>1.32230081332758E-2</v>
      </c>
      <c r="J13" s="17">
        <v>6.20910706872579E-3</v>
      </c>
      <c r="K13" s="17">
        <v>1.7777343736280999E-2</v>
      </c>
      <c r="L13" s="17">
        <v>2.4362815589775499E-2</v>
      </c>
      <c r="M13" s="17"/>
      <c r="N13" s="17">
        <v>0</v>
      </c>
      <c r="O13" s="17">
        <v>1.5489445843003101E-2</v>
      </c>
      <c r="P13" s="17">
        <v>1.8506858239935201E-2</v>
      </c>
      <c r="Q13" s="17">
        <v>8.8132759774526004E-3</v>
      </c>
      <c r="R13" s="17">
        <v>2.1891830976981101E-2</v>
      </c>
      <c r="S13" s="17"/>
      <c r="T13" s="17">
        <v>1.68582650630087E-2</v>
      </c>
      <c r="U13" s="17">
        <v>9.4984360385584107E-3</v>
      </c>
      <c r="V13" s="17">
        <v>3.6169181352557001E-3</v>
      </c>
      <c r="W13" s="17">
        <v>3.4053577381023499E-2</v>
      </c>
      <c r="X13" s="17"/>
      <c r="Y13" s="17">
        <v>8.7683341272446393E-3</v>
      </c>
      <c r="Z13" s="17">
        <v>0</v>
      </c>
      <c r="AA13" s="17">
        <v>2.5790542020063801E-2</v>
      </c>
      <c r="AB13" s="17">
        <v>0</v>
      </c>
      <c r="AC13" s="17">
        <v>3.93702647488723E-2</v>
      </c>
      <c r="AD13" s="17">
        <v>0</v>
      </c>
      <c r="AE13" s="17"/>
      <c r="AF13" s="17" t="s">
        <v>63</v>
      </c>
      <c r="AG13" s="17"/>
      <c r="AH13" s="17">
        <v>0</v>
      </c>
      <c r="AI13" s="17"/>
      <c r="AJ13" s="17">
        <v>1.20839707158347E-2</v>
      </c>
      <c r="AK13" s="17">
        <v>1.09286644944139E-2</v>
      </c>
      <c r="AL13" s="17">
        <v>1.7138738140228801E-2</v>
      </c>
      <c r="AM13" s="17">
        <v>1.7311435837969898E-2</v>
      </c>
      <c r="AN13" s="17">
        <v>2.21849292656662E-2</v>
      </c>
      <c r="AO13" s="17">
        <v>0</v>
      </c>
      <c r="AP13" s="17">
        <v>3.4812248904946198E-2</v>
      </c>
      <c r="AQ13" s="17">
        <v>0</v>
      </c>
    </row>
    <row r="14" spans="2:43" x14ac:dyDescent="0.35">
      <c r="B14" s="18" t="s">
        <v>60</v>
      </c>
      <c r="C14" s="19">
        <v>9.1538075681548495E-3</v>
      </c>
      <c r="D14" s="19">
        <v>5.2554277127167103E-3</v>
      </c>
      <c r="E14" s="19">
        <v>1.31019403893131E-2</v>
      </c>
      <c r="F14" s="19"/>
      <c r="G14" s="19">
        <v>0</v>
      </c>
      <c r="H14" s="19">
        <v>0</v>
      </c>
      <c r="I14" s="19">
        <v>6.2422558983322596E-3</v>
      </c>
      <c r="J14" s="19">
        <v>1.0407403834894999E-2</v>
      </c>
      <c r="K14" s="19">
        <v>1.6715134619168698E-2</v>
      </c>
      <c r="L14" s="19">
        <v>1.57105018325376E-2</v>
      </c>
      <c r="M14" s="19"/>
      <c r="N14" s="19">
        <v>0</v>
      </c>
      <c r="O14" s="19">
        <v>1.8712347391919699E-2</v>
      </c>
      <c r="P14" s="19">
        <v>1.1099376346269001E-2</v>
      </c>
      <c r="Q14" s="19">
        <v>0</v>
      </c>
      <c r="R14" s="19">
        <v>6.1797431893372201E-3</v>
      </c>
      <c r="S14" s="19"/>
      <c r="T14" s="19">
        <v>1.8343359711278699E-2</v>
      </c>
      <c r="U14" s="19">
        <v>1.17954423930188E-2</v>
      </c>
      <c r="V14" s="19">
        <v>3.5382233166231999E-3</v>
      </c>
      <c r="W14" s="19">
        <v>0</v>
      </c>
      <c r="X14" s="19"/>
      <c r="Y14" s="19">
        <v>1.76854845536212E-3</v>
      </c>
      <c r="Z14" s="19">
        <v>0</v>
      </c>
      <c r="AA14" s="19">
        <v>2.3724498192371601E-2</v>
      </c>
      <c r="AB14" s="19">
        <v>0</v>
      </c>
      <c r="AC14" s="19">
        <v>1.28334579862515E-2</v>
      </c>
      <c r="AD14" s="19">
        <v>3.4266594505578001E-2</v>
      </c>
      <c r="AE14" s="19"/>
      <c r="AF14" s="19" t="s">
        <v>63</v>
      </c>
      <c r="AG14" s="19"/>
      <c r="AH14" s="19">
        <v>0</v>
      </c>
      <c r="AI14" s="19"/>
      <c r="AJ14" s="19">
        <v>9.5022446708492598E-3</v>
      </c>
      <c r="AK14" s="19">
        <v>8.95930487500185E-3</v>
      </c>
      <c r="AL14" s="19">
        <v>6.4450901715900301E-3</v>
      </c>
      <c r="AM14" s="19">
        <v>5.5326088989708002E-3</v>
      </c>
      <c r="AN14" s="19">
        <v>2.21849292656662E-2</v>
      </c>
      <c r="AO14" s="19">
        <v>1.04044460264908E-2</v>
      </c>
      <c r="AP14" s="19">
        <v>1.9365849212569401E-2</v>
      </c>
      <c r="AQ14" s="19">
        <v>0</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101</v>
      </c>
      <c r="C9" s="17">
        <v>0.27779542030454801</v>
      </c>
      <c r="D9" s="17">
        <v>0.27512808957595197</v>
      </c>
      <c r="E9" s="17">
        <v>0.28025200791425903</v>
      </c>
      <c r="F9" s="17"/>
      <c r="G9" s="17">
        <v>0.34632785539513</v>
      </c>
      <c r="H9" s="17">
        <v>0.31561388514234301</v>
      </c>
      <c r="I9" s="17">
        <v>0.33995755830735802</v>
      </c>
      <c r="J9" s="17">
        <v>0.30006896621443802</v>
      </c>
      <c r="K9" s="17">
        <v>0.25369670537933597</v>
      </c>
      <c r="L9" s="17">
        <v>0.186534928320753</v>
      </c>
      <c r="M9" s="17"/>
      <c r="N9" s="17">
        <v>0.195785691742424</v>
      </c>
      <c r="O9" s="17">
        <v>0.252659634563903</v>
      </c>
      <c r="P9" s="17">
        <v>0.28135039719082799</v>
      </c>
      <c r="Q9" s="17">
        <v>0.31013534022118899</v>
      </c>
      <c r="R9" s="17">
        <v>0.29056850382009902</v>
      </c>
      <c r="S9" s="17"/>
      <c r="T9" s="17">
        <v>0.27907627771909299</v>
      </c>
      <c r="U9" s="17">
        <v>0.23563304508198199</v>
      </c>
      <c r="V9" s="17">
        <v>0.288667035464864</v>
      </c>
      <c r="W9" s="17">
        <v>0.32932786403349001</v>
      </c>
      <c r="X9" s="17"/>
      <c r="Y9" s="17">
        <v>0.31607222026444198</v>
      </c>
      <c r="Z9" s="17">
        <v>0.20472405861888701</v>
      </c>
      <c r="AA9" s="17">
        <v>0.19923017155564299</v>
      </c>
      <c r="AB9" s="17">
        <v>0.33511031567579302</v>
      </c>
      <c r="AC9" s="17">
        <v>0.39092407331346501</v>
      </c>
      <c r="AD9" s="17">
        <v>0.246758711168381</v>
      </c>
      <c r="AE9" s="17"/>
      <c r="AF9" s="17" t="s">
        <v>63</v>
      </c>
      <c r="AG9" s="17"/>
      <c r="AH9" s="17">
        <v>0.286690484021353</v>
      </c>
      <c r="AI9" s="17"/>
      <c r="AJ9" s="17">
        <v>0.287901066079225</v>
      </c>
      <c r="AK9" s="17">
        <v>0.31041554732020499</v>
      </c>
      <c r="AL9" s="17">
        <v>0.31687652545990302</v>
      </c>
      <c r="AM9" s="17">
        <v>0.297743858750324</v>
      </c>
      <c r="AN9" s="17">
        <v>0.33711600045721002</v>
      </c>
      <c r="AO9" s="17">
        <v>0.24817959118150801</v>
      </c>
      <c r="AP9" s="17">
        <v>0.15562003826020199</v>
      </c>
      <c r="AQ9" s="17">
        <v>0.13239770303463699</v>
      </c>
    </row>
    <row r="10" spans="2:43" x14ac:dyDescent="0.35">
      <c r="B10" s="18" t="s">
        <v>102</v>
      </c>
      <c r="C10" s="17">
        <v>0.39468644218368698</v>
      </c>
      <c r="D10" s="17">
        <v>0.40685569413519601</v>
      </c>
      <c r="E10" s="17">
        <v>0.38430294476495602</v>
      </c>
      <c r="F10" s="17"/>
      <c r="G10" s="17">
        <v>0.406933129401921</v>
      </c>
      <c r="H10" s="17">
        <v>0.45072724144230503</v>
      </c>
      <c r="I10" s="17">
        <v>0.38362478112612303</v>
      </c>
      <c r="J10" s="17">
        <v>0.37805321890115001</v>
      </c>
      <c r="K10" s="17">
        <v>0.38150858334812299</v>
      </c>
      <c r="L10" s="17">
        <v>0.37601702123782499</v>
      </c>
      <c r="M10" s="17"/>
      <c r="N10" s="17">
        <v>0.27341609538459899</v>
      </c>
      <c r="O10" s="17">
        <v>0.37633163260937702</v>
      </c>
      <c r="P10" s="17">
        <v>0.436212888828509</v>
      </c>
      <c r="Q10" s="17">
        <v>0.41211185646021298</v>
      </c>
      <c r="R10" s="17">
        <v>0.40089661194804199</v>
      </c>
      <c r="S10" s="17"/>
      <c r="T10" s="17">
        <v>0.35053287076478301</v>
      </c>
      <c r="U10" s="17">
        <v>0.411488949270857</v>
      </c>
      <c r="V10" s="17">
        <v>0.38957007515741099</v>
      </c>
      <c r="W10" s="17">
        <v>0.42634066610476701</v>
      </c>
      <c r="X10" s="17"/>
      <c r="Y10" s="17">
        <v>0.41820558579126299</v>
      </c>
      <c r="Z10" s="17">
        <v>0.47008761096215101</v>
      </c>
      <c r="AA10" s="17">
        <v>0.35531399031433297</v>
      </c>
      <c r="AB10" s="17">
        <v>0.35704726891302602</v>
      </c>
      <c r="AC10" s="17">
        <v>0.37688782617258199</v>
      </c>
      <c r="AD10" s="17">
        <v>0.29147762307028702</v>
      </c>
      <c r="AE10" s="17"/>
      <c r="AF10" s="17" t="s">
        <v>63</v>
      </c>
      <c r="AG10" s="17"/>
      <c r="AH10" s="17">
        <v>0.40781352298514001</v>
      </c>
      <c r="AI10" s="17"/>
      <c r="AJ10" s="17">
        <v>0.41100098023267501</v>
      </c>
      <c r="AK10" s="17">
        <v>0.33604738704223502</v>
      </c>
      <c r="AL10" s="17">
        <v>0.39736113723097899</v>
      </c>
      <c r="AM10" s="17">
        <v>0.40506233751783999</v>
      </c>
      <c r="AN10" s="17">
        <v>0.40746472331864703</v>
      </c>
      <c r="AO10" s="17">
        <v>0.472973855414138</v>
      </c>
      <c r="AP10" s="17">
        <v>0.45927098081929602</v>
      </c>
      <c r="AQ10" s="17">
        <v>0.26732180176252801</v>
      </c>
    </row>
    <row r="11" spans="2:43" x14ac:dyDescent="0.35">
      <c r="B11" s="18" t="s">
        <v>103</v>
      </c>
      <c r="C11" s="17">
        <v>0.20153454040730101</v>
      </c>
      <c r="D11" s="17">
        <v>0.209419844199629</v>
      </c>
      <c r="E11" s="17">
        <v>0.19146179551831499</v>
      </c>
      <c r="F11" s="17"/>
      <c r="G11" s="17">
        <v>0.20502495020457101</v>
      </c>
      <c r="H11" s="17">
        <v>0.16612587071013901</v>
      </c>
      <c r="I11" s="17">
        <v>0.189660189423144</v>
      </c>
      <c r="J11" s="17">
        <v>0.15943539251088301</v>
      </c>
      <c r="K11" s="17">
        <v>0.23639488430108699</v>
      </c>
      <c r="L11" s="17">
        <v>0.238039318416742</v>
      </c>
      <c r="M11" s="17"/>
      <c r="N11" s="17">
        <v>0.339868900231379</v>
      </c>
      <c r="O11" s="17">
        <v>0.232450667729209</v>
      </c>
      <c r="P11" s="17">
        <v>0.14445199395594799</v>
      </c>
      <c r="Q11" s="17">
        <v>0.170497533476728</v>
      </c>
      <c r="R11" s="17">
        <v>0.205972754988972</v>
      </c>
      <c r="S11" s="17"/>
      <c r="T11" s="17">
        <v>0.151648195117427</v>
      </c>
      <c r="U11" s="17">
        <v>0.23451081105212301</v>
      </c>
      <c r="V11" s="17">
        <v>0.20452414910358299</v>
      </c>
      <c r="W11" s="17">
        <v>0.201164654516028</v>
      </c>
      <c r="X11" s="17"/>
      <c r="Y11" s="17">
        <v>0.20661391902121001</v>
      </c>
      <c r="Z11" s="17">
        <v>0.175984685415007</v>
      </c>
      <c r="AA11" s="17">
        <v>0.22422144611935699</v>
      </c>
      <c r="AB11" s="17">
        <v>0.139935177749342</v>
      </c>
      <c r="AC11" s="17">
        <v>0.15112017753294299</v>
      </c>
      <c r="AD11" s="17">
        <v>0.197769156035706</v>
      </c>
      <c r="AE11" s="17"/>
      <c r="AF11" s="17" t="s">
        <v>63</v>
      </c>
      <c r="AG11" s="17"/>
      <c r="AH11" s="17">
        <v>0.19278380027380501</v>
      </c>
      <c r="AI11" s="17"/>
      <c r="AJ11" s="17">
        <v>0.229267904420005</v>
      </c>
      <c r="AK11" s="17">
        <v>0.183619557521221</v>
      </c>
      <c r="AL11" s="17">
        <v>0.171476422137814</v>
      </c>
      <c r="AM11" s="17">
        <v>0.22185237526558299</v>
      </c>
      <c r="AN11" s="17">
        <v>0.12934691406826901</v>
      </c>
      <c r="AO11" s="17">
        <v>0.172151386163725</v>
      </c>
      <c r="AP11" s="17">
        <v>0.21250347747277301</v>
      </c>
      <c r="AQ11" s="17">
        <v>0.249285799125957</v>
      </c>
    </row>
    <row r="12" spans="2:43" x14ac:dyDescent="0.35">
      <c r="B12" s="18" t="s">
        <v>104</v>
      </c>
      <c r="C12" s="17">
        <v>7.7005881880391203E-2</v>
      </c>
      <c r="D12" s="17">
        <v>6.4587697131001306E-2</v>
      </c>
      <c r="E12" s="17">
        <v>8.9801976938392702E-2</v>
      </c>
      <c r="F12" s="17"/>
      <c r="G12" s="17">
        <v>2.77488588962807E-2</v>
      </c>
      <c r="H12" s="17">
        <v>3.6147015005127597E-2</v>
      </c>
      <c r="I12" s="17">
        <v>5.46035420090972E-2</v>
      </c>
      <c r="J12" s="17">
        <v>0.117608567810702</v>
      </c>
      <c r="K12" s="17">
        <v>9.3452160934461903E-2</v>
      </c>
      <c r="L12" s="17">
        <v>0.103558212928176</v>
      </c>
      <c r="M12" s="17"/>
      <c r="N12" s="17">
        <v>0.102270427095446</v>
      </c>
      <c r="O12" s="17">
        <v>7.9351476712095706E-2</v>
      </c>
      <c r="P12" s="17">
        <v>9.2286630434576605E-2</v>
      </c>
      <c r="Q12" s="17">
        <v>6.1816499896173202E-2</v>
      </c>
      <c r="R12" s="17">
        <v>7.7226035477427193E-2</v>
      </c>
      <c r="S12" s="17"/>
      <c r="T12" s="17">
        <v>9.9955616935840694E-2</v>
      </c>
      <c r="U12" s="17">
        <v>8.1060350673219303E-2</v>
      </c>
      <c r="V12" s="17">
        <v>8.1758956801063501E-2</v>
      </c>
      <c r="W12" s="17">
        <v>2.5677847480846599E-2</v>
      </c>
      <c r="X12" s="17"/>
      <c r="Y12" s="17">
        <v>4.2565757158231597E-2</v>
      </c>
      <c r="Z12" s="17">
        <v>0.11228795871826</v>
      </c>
      <c r="AA12" s="17">
        <v>0.119856459423322</v>
      </c>
      <c r="AB12" s="17">
        <v>0.13718529733561799</v>
      </c>
      <c r="AC12" s="17">
        <v>3.5980417140292098E-2</v>
      </c>
      <c r="AD12" s="17">
        <v>8.1083269717557693E-2</v>
      </c>
      <c r="AE12" s="17"/>
      <c r="AF12" s="17" t="s">
        <v>63</v>
      </c>
      <c r="AG12" s="17"/>
      <c r="AH12" s="17">
        <v>7.1158275869319998E-2</v>
      </c>
      <c r="AI12" s="17"/>
      <c r="AJ12" s="17">
        <v>5.4563823069320803E-2</v>
      </c>
      <c r="AK12" s="17">
        <v>8.0150230619351101E-2</v>
      </c>
      <c r="AL12" s="17">
        <v>4.7946979314334497E-2</v>
      </c>
      <c r="AM12" s="17">
        <v>5.2282789487358101E-2</v>
      </c>
      <c r="AN12" s="17">
        <v>8.1585640071456106E-2</v>
      </c>
      <c r="AO12" s="17">
        <v>6.3216381078069095E-2</v>
      </c>
      <c r="AP12" s="17">
        <v>0.110155528978439</v>
      </c>
      <c r="AQ12" s="17">
        <v>0.29566264944528298</v>
      </c>
    </row>
    <row r="13" spans="2:43" x14ac:dyDescent="0.35">
      <c r="B13" s="18" t="s">
        <v>105</v>
      </c>
      <c r="C13" s="17">
        <v>3.4452614640317201E-2</v>
      </c>
      <c r="D13" s="17">
        <v>3.4123463872096499E-2</v>
      </c>
      <c r="E13" s="17">
        <v>3.49404205489737E-2</v>
      </c>
      <c r="F13" s="17"/>
      <c r="G13" s="17">
        <v>1.39652061020981E-2</v>
      </c>
      <c r="H13" s="17">
        <v>1.9771698902272102E-2</v>
      </c>
      <c r="I13" s="17">
        <v>2.7924791222095399E-2</v>
      </c>
      <c r="J13" s="17">
        <v>2.8616791646871299E-2</v>
      </c>
      <c r="K13" s="17">
        <v>1.7583321600432598E-2</v>
      </c>
      <c r="L13" s="17">
        <v>6.9965299450176405E-2</v>
      </c>
      <c r="M13" s="17"/>
      <c r="N13" s="17">
        <v>8.8658885546152796E-2</v>
      </c>
      <c r="O13" s="17">
        <v>3.7502111936558898E-2</v>
      </c>
      <c r="P13" s="17">
        <v>3.2311472390271601E-2</v>
      </c>
      <c r="Q13" s="17">
        <v>3.6302148805536803E-2</v>
      </c>
      <c r="R13" s="17">
        <v>1.1889133547645399E-2</v>
      </c>
      <c r="S13" s="17"/>
      <c r="T13" s="17">
        <v>8.2518633862124394E-2</v>
      </c>
      <c r="U13" s="17">
        <v>3.1552721946458202E-2</v>
      </c>
      <c r="V13" s="17">
        <v>2.1380201569615901E-2</v>
      </c>
      <c r="W13" s="17">
        <v>1.0887405885718101E-2</v>
      </c>
      <c r="X13" s="17"/>
      <c r="Y13" s="17">
        <v>1.27585276163691E-2</v>
      </c>
      <c r="Z13" s="17">
        <v>1.86909560222208E-2</v>
      </c>
      <c r="AA13" s="17">
        <v>7.1429978133824595E-2</v>
      </c>
      <c r="AB13" s="17">
        <v>1.50551476189513E-2</v>
      </c>
      <c r="AC13" s="17">
        <v>4.5087505840718099E-2</v>
      </c>
      <c r="AD13" s="17">
        <v>0.11040528049837001</v>
      </c>
      <c r="AE13" s="17"/>
      <c r="AF13" s="17" t="s">
        <v>63</v>
      </c>
      <c r="AG13" s="17"/>
      <c r="AH13" s="17">
        <v>2.8377453590514901E-2</v>
      </c>
      <c r="AI13" s="17"/>
      <c r="AJ13" s="17">
        <v>1.3219104242208299E-2</v>
      </c>
      <c r="AK13" s="17">
        <v>5.8140244873022301E-2</v>
      </c>
      <c r="AL13" s="17">
        <v>4.45700829993919E-2</v>
      </c>
      <c r="AM13" s="17">
        <v>1.0574442174862701E-2</v>
      </c>
      <c r="AN13" s="17">
        <v>4.4486722084416702E-2</v>
      </c>
      <c r="AO13" s="17">
        <v>4.3478786162560297E-2</v>
      </c>
      <c r="AP13" s="17">
        <v>3.9629972889785599E-2</v>
      </c>
      <c r="AQ13" s="17">
        <v>5.5332046631596098E-2</v>
      </c>
    </row>
    <row r="14" spans="2:43" x14ac:dyDescent="0.35">
      <c r="B14" s="18" t="s">
        <v>60</v>
      </c>
      <c r="C14" s="19">
        <v>1.45251005837559E-2</v>
      </c>
      <c r="D14" s="19">
        <v>9.8852110861251691E-3</v>
      </c>
      <c r="E14" s="19">
        <v>1.9240854315103698E-2</v>
      </c>
      <c r="F14" s="19"/>
      <c r="G14" s="19">
        <v>0</v>
      </c>
      <c r="H14" s="19">
        <v>1.1614288797813401E-2</v>
      </c>
      <c r="I14" s="19">
        <v>4.2291379121827998E-3</v>
      </c>
      <c r="J14" s="19">
        <v>1.62170629159549E-2</v>
      </c>
      <c r="K14" s="19">
        <v>1.73643444365589E-2</v>
      </c>
      <c r="L14" s="19">
        <v>2.5885219646326899E-2</v>
      </c>
      <c r="M14" s="19"/>
      <c r="N14" s="19">
        <v>0</v>
      </c>
      <c r="O14" s="19">
        <v>2.1704476448856001E-2</v>
      </c>
      <c r="P14" s="19">
        <v>1.3386617199866399E-2</v>
      </c>
      <c r="Q14" s="19">
        <v>9.1366211401600096E-3</v>
      </c>
      <c r="R14" s="19">
        <v>1.3446960217814901E-2</v>
      </c>
      <c r="S14" s="19"/>
      <c r="T14" s="19">
        <v>3.62684056007321E-2</v>
      </c>
      <c r="U14" s="19">
        <v>5.7541219753604001E-3</v>
      </c>
      <c r="V14" s="19">
        <v>1.40995819034624E-2</v>
      </c>
      <c r="W14" s="19">
        <v>6.6015619791501504E-3</v>
      </c>
      <c r="X14" s="19"/>
      <c r="Y14" s="19">
        <v>3.7839901484842402E-3</v>
      </c>
      <c r="Z14" s="19">
        <v>1.8224730263474698E-2</v>
      </c>
      <c r="AA14" s="19">
        <v>2.9947954453520099E-2</v>
      </c>
      <c r="AB14" s="19">
        <v>1.5666792707270099E-2</v>
      </c>
      <c r="AC14" s="19">
        <v>0</v>
      </c>
      <c r="AD14" s="19">
        <v>7.2505959509698306E-2</v>
      </c>
      <c r="AE14" s="19"/>
      <c r="AF14" s="19" t="s">
        <v>63</v>
      </c>
      <c r="AG14" s="19"/>
      <c r="AH14" s="19">
        <v>1.31764632598667E-2</v>
      </c>
      <c r="AI14" s="19"/>
      <c r="AJ14" s="19">
        <v>4.04712195656615E-3</v>
      </c>
      <c r="AK14" s="19">
        <v>3.1627032623964699E-2</v>
      </c>
      <c r="AL14" s="19">
        <v>2.1768852857577198E-2</v>
      </c>
      <c r="AM14" s="19">
        <v>1.2484196804032101E-2</v>
      </c>
      <c r="AN14" s="19">
        <v>0</v>
      </c>
      <c r="AO14" s="19">
        <v>0</v>
      </c>
      <c r="AP14" s="19">
        <v>2.2820001579504302E-2</v>
      </c>
      <c r="AQ14" s="19">
        <v>0</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101</v>
      </c>
      <c r="C9" s="17">
        <v>0.117894691934444</v>
      </c>
      <c r="D9" s="17">
        <v>0.13449491616290299</v>
      </c>
      <c r="E9" s="17">
        <v>0.100312002234725</v>
      </c>
      <c r="F9" s="17"/>
      <c r="G9" s="17">
        <v>0.22004358517294401</v>
      </c>
      <c r="H9" s="17">
        <v>0.193048466685831</v>
      </c>
      <c r="I9" s="17">
        <v>0.140043280751216</v>
      </c>
      <c r="J9" s="17">
        <v>7.3337522473508401E-2</v>
      </c>
      <c r="K9" s="17">
        <v>9.5919554180580804E-2</v>
      </c>
      <c r="L9" s="17">
        <v>5.2813041927482901E-2</v>
      </c>
      <c r="M9" s="17"/>
      <c r="N9" s="17">
        <v>9.4753069658440103E-2</v>
      </c>
      <c r="O9" s="17">
        <v>9.5097587690548005E-2</v>
      </c>
      <c r="P9" s="17">
        <v>0.107982191052333</v>
      </c>
      <c r="Q9" s="17">
        <v>0.12591200908634201</v>
      </c>
      <c r="R9" s="17">
        <v>0.169508305431809</v>
      </c>
      <c r="S9" s="17"/>
      <c r="T9" s="17">
        <v>9.4541534085066395E-2</v>
      </c>
      <c r="U9" s="17">
        <v>0.11049655052733599</v>
      </c>
      <c r="V9" s="17">
        <v>0.14090235127110701</v>
      </c>
      <c r="W9" s="17">
        <v>0.131906056604394</v>
      </c>
      <c r="X9" s="17"/>
      <c r="Y9" s="17">
        <v>0.171248529567161</v>
      </c>
      <c r="Z9" s="17">
        <v>8.0805384223852902E-2</v>
      </c>
      <c r="AA9" s="17">
        <v>4.0888479103152998E-2</v>
      </c>
      <c r="AB9" s="17">
        <v>7.9804956063124502E-2</v>
      </c>
      <c r="AC9" s="17">
        <v>0.20031066628789501</v>
      </c>
      <c r="AD9" s="17">
        <v>0</v>
      </c>
      <c r="AE9" s="17"/>
      <c r="AF9" s="17" t="s">
        <v>63</v>
      </c>
      <c r="AG9" s="17"/>
      <c r="AH9" s="17">
        <v>0.12154916793371</v>
      </c>
      <c r="AI9" s="17"/>
      <c r="AJ9" s="17">
        <v>0.18774583574297601</v>
      </c>
      <c r="AK9" s="17">
        <v>0.108202553181854</v>
      </c>
      <c r="AL9" s="17">
        <v>8.7623523149061494E-2</v>
      </c>
      <c r="AM9" s="17">
        <v>0.12358888416948299</v>
      </c>
      <c r="AN9" s="17">
        <v>0.103607167527662</v>
      </c>
      <c r="AO9" s="17">
        <v>8.2333344579682E-2</v>
      </c>
      <c r="AP9" s="17">
        <v>0.105984298245706</v>
      </c>
      <c r="AQ9" s="17">
        <v>0</v>
      </c>
    </row>
    <row r="10" spans="2:43" x14ac:dyDescent="0.35">
      <c r="B10" s="18" t="s">
        <v>102</v>
      </c>
      <c r="C10" s="17">
        <v>0.180567105807627</v>
      </c>
      <c r="D10" s="17">
        <v>0.17663247085158401</v>
      </c>
      <c r="E10" s="17">
        <v>0.18533766284817099</v>
      </c>
      <c r="F10" s="17"/>
      <c r="G10" s="17">
        <v>0.35062863876825701</v>
      </c>
      <c r="H10" s="17">
        <v>0.259849774253604</v>
      </c>
      <c r="I10" s="17">
        <v>0.16942121894267501</v>
      </c>
      <c r="J10" s="17">
        <v>0.183892352418625</v>
      </c>
      <c r="K10" s="17">
        <v>0.135033862421232</v>
      </c>
      <c r="L10" s="17">
        <v>9.04460135389933E-2</v>
      </c>
      <c r="M10" s="17"/>
      <c r="N10" s="17">
        <v>0.163252725071479</v>
      </c>
      <c r="O10" s="17">
        <v>0.167621538910083</v>
      </c>
      <c r="P10" s="17">
        <v>0.158020850838098</v>
      </c>
      <c r="Q10" s="17">
        <v>0.20598401133743999</v>
      </c>
      <c r="R10" s="17">
        <v>0.18367746632260401</v>
      </c>
      <c r="S10" s="17"/>
      <c r="T10" s="17">
        <v>0.17644674818278799</v>
      </c>
      <c r="U10" s="17">
        <v>0.16717514647847001</v>
      </c>
      <c r="V10" s="17">
        <v>0.20634489322291799</v>
      </c>
      <c r="W10" s="17">
        <v>0.15711947501797599</v>
      </c>
      <c r="X10" s="17"/>
      <c r="Y10" s="17">
        <v>0.207267805957705</v>
      </c>
      <c r="Z10" s="17">
        <v>0.23830073651238401</v>
      </c>
      <c r="AA10" s="17">
        <v>9.4043187772652803E-2</v>
      </c>
      <c r="AB10" s="17">
        <v>0.18468866183898699</v>
      </c>
      <c r="AC10" s="17">
        <v>0.29040109173563999</v>
      </c>
      <c r="AD10" s="17">
        <v>5.2347636694267202E-2</v>
      </c>
      <c r="AE10" s="17"/>
      <c r="AF10" s="17" t="s">
        <v>63</v>
      </c>
      <c r="AG10" s="17"/>
      <c r="AH10" s="17">
        <v>0.18594567019691999</v>
      </c>
      <c r="AI10" s="17"/>
      <c r="AJ10" s="17">
        <v>0.184463532203856</v>
      </c>
      <c r="AK10" s="17">
        <v>0.19815658736908801</v>
      </c>
      <c r="AL10" s="17">
        <v>0.18794381652484299</v>
      </c>
      <c r="AM10" s="17">
        <v>0.17015766655249101</v>
      </c>
      <c r="AN10" s="17">
        <v>0.19801977516569999</v>
      </c>
      <c r="AO10" s="17">
        <v>0.16795995380458101</v>
      </c>
      <c r="AP10" s="17">
        <v>0.114973323515328</v>
      </c>
      <c r="AQ10" s="17">
        <v>0.22320075530563899</v>
      </c>
    </row>
    <row r="11" spans="2:43" x14ac:dyDescent="0.35">
      <c r="B11" s="18" t="s">
        <v>103</v>
      </c>
      <c r="C11" s="17">
        <v>0.15601906094385301</v>
      </c>
      <c r="D11" s="17">
        <v>0.15199182943202799</v>
      </c>
      <c r="E11" s="17">
        <v>0.16076982250895</v>
      </c>
      <c r="F11" s="17"/>
      <c r="G11" s="17">
        <v>0.22026663892635201</v>
      </c>
      <c r="H11" s="17">
        <v>0.23031916336337299</v>
      </c>
      <c r="I11" s="17">
        <v>0.19880893481846401</v>
      </c>
      <c r="J11" s="17">
        <v>0.125847383888124</v>
      </c>
      <c r="K11" s="17">
        <v>0.104302691080764</v>
      </c>
      <c r="L11" s="17">
        <v>0.10176780956915001</v>
      </c>
      <c r="M11" s="17"/>
      <c r="N11" s="17">
        <v>0.157578384906707</v>
      </c>
      <c r="O11" s="17">
        <v>0.179452539588704</v>
      </c>
      <c r="P11" s="17">
        <v>0.167512977059428</v>
      </c>
      <c r="Q11" s="17">
        <v>0.140730725424458</v>
      </c>
      <c r="R11" s="17">
        <v>0.123471893012869</v>
      </c>
      <c r="S11" s="17"/>
      <c r="T11" s="17">
        <v>0.16610236527039299</v>
      </c>
      <c r="U11" s="17">
        <v>0.164760276070539</v>
      </c>
      <c r="V11" s="17">
        <v>0.16245947176796199</v>
      </c>
      <c r="W11" s="17">
        <v>0.13074767908677401</v>
      </c>
      <c r="X11" s="17"/>
      <c r="Y11" s="17">
        <v>0.17447521115606801</v>
      </c>
      <c r="Z11" s="17">
        <v>0.148587235825965</v>
      </c>
      <c r="AA11" s="17">
        <v>0.11007283767173499</v>
      </c>
      <c r="AB11" s="17">
        <v>0.145624422457827</v>
      </c>
      <c r="AC11" s="17">
        <v>0.24914573348855701</v>
      </c>
      <c r="AD11" s="17">
        <v>0.119893308023562</v>
      </c>
      <c r="AE11" s="17"/>
      <c r="AF11" s="17" t="s">
        <v>63</v>
      </c>
      <c r="AG11" s="17"/>
      <c r="AH11" s="17">
        <v>0.15800951025441701</v>
      </c>
      <c r="AI11" s="17"/>
      <c r="AJ11" s="17">
        <v>0.16052195652184001</v>
      </c>
      <c r="AK11" s="17">
        <v>0.16396223961287601</v>
      </c>
      <c r="AL11" s="17">
        <v>0.144225781685138</v>
      </c>
      <c r="AM11" s="17">
        <v>0.13183213731059801</v>
      </c>
      <c r="AN11" s="17">
        <v>0.20543528120217899</v>
      </c>
      <c r="AO11" s="17">
        <v>0.16423299613290099</v>
      </c>
      <c r="AP11" s="17">
        <v>0.149694889503562</v>
      </c>
      <c r="AQ11" s="17">
        <v>0.18072035534551101</v>
      </c>
    </row>
    <row r="12" spans="2:43" x14ac:dyDescent="0.35">
      <c r="B12" s="18" t="s">
        <v>104</v>
      </c>
      <c r="C12" s="17">
        <v>0.15757789579022199</v>
      </c>
      <c r="D12" s="17">
        <v>0.17443526812469801</v>
      </c>
      <c r="E12" s="17">
        <v>0.139861581385927</v>
      </c>
      <c r="F12" s="17"/>
      <c r="G12" s="17">
        <v>0.105177725141459</v>
      </c>
      <c r="H12" s="17">
        <v>0.12691628022359799</v>
      </c>
      <c r="I12" s="17">
        <v>0.196261806289729</v>
      </c>
      <c r="J12" s="17">
        <v>0.17547249459616801</v>
      </c>
      <c r="K12" s="17">
        <v>0.187275002925161</v>
      </c>
      <c r="L12" s="17">
        <v>0.14707401162202999</v>
      </c>
      <c r="M12" s="17"/>
      <c r="N12" s="17">
        <v>0.11319021720243801</v>
      </c>
      <c r="O12" s="17">
        <v>0.147463754129216</v>
      </c>
      <c r="P12" s="17">
        <v>0.21113705723384699</v>
      </c>
      <c r="Q12" s="17">
        <v>0.15000764068500699</v>
      </c>
      <c r="R12" s="17">
        <v>0.16401810800748901</v>
      </c>
      <c r="S12" s="17"/>
      <c r="T12" s="17">
        <v>0.14808704791669799</v>
      </c>
      <c r="U12" s="17">
        <v>0.143341277787494</v>
      </c>
      <c r="V12" s="17">
        <v>0.164024202019873</v>
      </c>
      <c r="W12" s="17">
        <v>0.17974784644217501</v>
      </c>
      <c r="X12" s="17"/>
      <c r="Y12" s="17">
        <v>0.16328755565354999</v>
      </c>
      <c r="Z12" s="17">
        <v>0.166730170909103</v>
      </c>
      <c r="AA12" s="17">
        <v>0.13902917967610701</v>
      </c>
      <c r="AB12" s="17">
        <v>0.20595197158107001</v>
      </c>
      <c r="AC12" s="17">
        <v>9.6141302085912803E-2</v>
      </c>
      <c r="AD12" s="17">
        <v>0.258504484524614</v>
      </c>
      <c r="AE12" s="17"/>
      <c r="AF12" s="17" t="s">
        <v>63</v>
      </c>
      <c r="AG12" s="17"/>
      <c r="AH12" s="17">
        <v>0.163511118634037</v>
      </c>
      <c r="AI12" s="17"/>
      <c r="AJ12" s="17">
        <v>0.128076538815563</v>
      </c>
      <c r="AK12" s="17">
        <v>0.160312395109838</v>
      </c>
      <c r="AL12" s="17">
        <v>0.16591853787121999</v>
      </c>
      <c r="AM12" s="17">
        <v>0.16898408601555401</v>
      </c>
      <c r="AN12" s="17">
        <v>0.13029050273109999</v>
      </c>
      <c r="AO12" s="17">
        <v>0.19828324279750201</v>
      </c>
      <c r="AP12" s="17">
        <v>0.138945802324553</v>
      </c>
      <c r="AQ12" s="17">
        <v>0.201625715437806</v>
      </c>
    </row>
    <row r="13" spans="2:43" x14ac:dyDescent="0.35">
      <c r="B13" s="18" t="s">
        <v>105</v>
      </c>
      <c r="C13" s="17">
        <v>0.32767067272670197</v>
      </c>
      <c r="D13" s="17">
        <v>0.304514337383195</v>
      </c>
      <c r="E13" s="17">
        <v>0.35082789919114998</v>
      </c>
      <c r="F13" s="17"/>
      <c r="G13" s="17">
        <v>0.10388341199098799</v>
      </c>
      <c r="H13" s="17">
        <v>0.14772716200654501</v>
      </c>
      <c r="I13" s="17">
        <v>0.251399600278221</v>
      </c>
      <c r="J13" s="17">
        <v>0.38407790716331303</v>
      </c>
      <c r="K13" s="17">
        <v>0.39319826757897802</v>
      </c>
      <c r="L13" s="17">
        <v>0.51356761537180495</v>
      </c>
      <c r="M13" s="17"/>
      <c r="N13" s="17">
        <v>0.409787043259634</v>
      </c>
      <c r="O13" s="17">
        <v>0.34018094499807899</v>
      </c>
      <c r="P13" s="17">
        <v>0.310785159631838</v>
      </c>
      <c r="Q13" s="17">
        <v>0.33347976360188097</v>
      </c>
      <c r="R13" s="17">
        <v>0.27589126363361599</v>
      </c>
      <c r="S13" s="17"/>
      <c r="T13" s="17">
        <v>0.36307953990282099</v>
      </c>
      <c r="U13" s="17">
        <v>0.35688619352360301</v>
      </c>
      <c r="V13" s="17">
        <v>0.25638295388576698</v>
      </c>
      <c r="W13" s="17">
        <v>0.34439852908956298</v>
      </c>
      <c r="X13" s="17"/>
      <c r="Y13" s="17">
        <v>0.25432499251199198</v>
      </c>
      <c r="Z13" s="17">
        <v>0.295401591310961</v>
      </c>
      <c r="AA13" s="17">
        <v>0.52078214121686395</v>
      </c>
      <c r="AB13" s="17">
        <v>0.33709114745586499</v>
      </c>
      <c r="AC13" s="17">
        <v>0.119663886179098</v>
      </c>
      <c r="AD13" s="17">
        <v>0.33978959539355502</v>
      </c>
      <c r="AE13" s="17"/>
      <c r="AF13" s="17" t="s">
        <v>63</v>
      </c>
      <c r="AG13" s="17"/>
      <c r="AH13" s="17">
        <v>0.31044783065395698</v>
      </c>
      <c r="AI13" s="17"/>
      <c r="AJ13" s="17">
        <v>0.29934260452892297</v>
      </c>
      <c r="AK13" s="17">
        <v>0.31422675027664299</v>
      </c>
      <c r="AL13" s="17">
        <v>0.34905728294129301</v>
      </c>
      <c r="AM13" s="17">
        <v>0.31891091488485201</v>
      </c>
      <c r="AN13" s="17">
        <v>0.31534280424956801</v>
      </c>
      <c r="AO13" s="17">
        <v>0.35315749045325201</v>
      </c>
      <c r="AP13" s="17">
        <v>0.38977706095449699</v>
      </c>
      <c r="AQ13" s="17">
        <v>0.33852149898182599</v>
      </c>
    </row>
    <row r="14" spans="2:43" x14ac:dyDescent="0.35">
      <c r="B14" s="18" t="s">
        <v>60</v>
      </c>
      <c r="C14" s="19">
        <v>6.0270572797152602E-2</v>
      </c>
      <c r="D14" s="19">
        <v>5.7931178045592203E-2</v>
      </c>
      <c r="E14" s="19">
        <v>6.2891031831076999E-2</v>
      </c>
      <c r="F14" s="19"/>
      <c r="G14" s="19">
        <v>0</v>
      </c>
      <c r="H14" s="19">
        <v>4.2139153467049703E-2</v>
      </c>
      <c r="I14" s="19">
        <v>4.4065158919694397E-2</v>
      </c>
      <c r="J14" s="19">
        <v>5.7372339460261997E-2</v>
      </c>
      <c r="K14" s="19">
        <v>8.4270621813284194E-2</v>
      </c>
      <c r="L14" s="19">
        <v>9.4331507970538603E-2</v>
      </c>
      <c r="M14" s="19"/>
      <c r="N14" s="19">
        <v>6.1438559901301898E-2</v>
      </c>
      <c r="O14" s="19">
        <v>7.01836346833698E-2</v>
      </c>
      <c r="P14" s="19">
        <v>4.45617641844566E-2</v>
      </c>
      <c r="Q14" s="19">
        <v>4.3885849864872498E-2</v>
      </c>
      <c r="R14" s="19">
        <v>8.3432963591614104E-2</v>
      </c>
      <c r="S14" s="19"/>
      <c r="T14" s="19">
        <v>5.1742764642233097E-2</v>
      </c>
      <c r="U14" s="19">
        <v>5.7340555612557999E-2</v>
      </c>
      <c r="V14" s="19">
        <v>6.9886127832373204E-2</v>
      </c>
      <c r="W14" s="19">
        <v>5.60804137591185E-2</v>
      </c>
      <c r="X14" s="19"/>
      <c r="Y14" s="19">
        <v>2.93959051535236E-2</v>
      </c>
      <c r="Z14" s="19">
        <v>7.0174881217733701E-2</v>
      </c>
      <c r="AA14" s="19">
        <v>9.5184174559488896E-2</v>
      </c>
      <c r="AB14" s="19">
        <v>4.6838840603125903E-2</v>
      </c>
      <c r="AC14" s="19">
        <v>4.4337320222897297E-2</v>
      </c>
      <c r="AD14" s="19">
        <v>0.22946497536400201</v>
      </c>
      <c r="AE14" s="19"/>
      <c r="AF14" s="19" t="s">
        <v>63</v>
      </c>
      <c r="AG14" s="19"/>
      <c r="AH14" s="19">
        <v>6.0536702326959901E-2</v>
      </c>
      <c r="AI14" s="19"/>
      <c r="AJ14" s="19">
        <v>3.9849532186842201E-2</v>
      </c>
      <c r="AK14" s="19">
        <v>5.5139474449701201E-2</v>
      </c>
      <c r="AL14" s="19">
        <v>6.5231057828444294E-2</v>
      </c>
      <c r="AM14" s="19">
        <v>8.6526311067022105E-2</v>
      </c>
      <c r="AN14" s="19">
        <v>4.7304469123792298E-2</v>
      </c>
      <c r="AO14" s="19">
        <v>3.4032972232081703E-2</v>
      </c>
      <c r="AP14" s="19">
        <v>0.10062462545635301</v>
      </c>
      <c r="AQ14" s="19">
        <v>5.5931674929217703E-2</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101</v>
      </c>
      <c r="C9" s="17">
        <v>7.6143459979402806E-2</v>
      </c>
      <c r="D9" s="17">
        <v>8.2750440929218405E-2</v>
      </c>
      <c r="E9" s="17">
        <v>6.9872495778654897E-2</v>
      </c>
      <c r="F9" s="17"/>
      <c r="G9" s="17">
        <v>5.93873232119961E-2</v>
      </c>
      <c r="H9" s="17">
        <v>0.117041298786646</v>
      </c>
      <c r="I9" s="17">
        <v>0.118120785342876</v>
      </c>
      <c r="J9" s="17">
        <v>6.4194769709395499E-2</v>
      </c>
      <c r="K9" s="17">
        <v>6.6919992599761904E-2</v>
      </c>
      <c r="L9" s="17">
        <v>4.1291941629491798E-2</v>
      </c>
      <c r="M9" s="17"/>
      <c r="N9" s="17">
        <v>4.7901401041927798E-2</v>
      </c>
      <c r="O9" s="17">
        <v>7.5630283971194506E-2</v>
      </c>
      <c r="P9" s="17">
        <v>0.140878651544148</v>
      </c>
      <c r="Q9" s="17">
        <v>4.2595498405737897E-2</v>
      </c>
      <c r="R9" s="17">
        <v>9.8745262565253095E-2</v>
      </c>
      <c r="S9" s="17"/>
      <c r="T9" s="17">
        <v>8.8221235929017899E-2</v>
      </c>
      <c r="U9" s="17">
        <v>4.2155204096198801E-2</v>
      </c>
      <c r="V9" s="17">
        <v>8.1472417375119205E-2</v>
      </c>
      <c r="W9" s="17">
        <v>0.116186732288161</v>
      </c>
      <c r="X9" s="17"/>
      <c r="Y9" s="17">
        <v>8.65897486887892E-2</v>
      </c>
      <c r="Z9" s="17">
        <v>9.3182637082874595E-2</v>
      </c>
      <c r="AA9" s="17">
        <v>4.9513208175474201E-2</v>
      </c>
      <c r="AB9" s="17">
        <v>0.12743661879029</v>
      </c>
      <c r="AC9" s="17">
        <v>6.1090329901319601E-2</v>
      </c>
      <c r="AD9" s="17">
        <v>4.4893618848902299E-2</v>
      </c>
      <c r="AE9" s="17"/>
      <c r="AF9" s="17" t="s">
        <v>63</v>
      </c>
      <c r="AG9" s="17"/>
      <c r="AH9" s="17">
        <v>7.8542797936407505E-2</v>
      </c>
      <c r="AI9" s="17"/>
      <c r="AJ9" s="17">
        <v>6.4807772179405906E-2</v>
      </c>
      <c r="AK9" s="17">
        <v>7.15886492205145E-2</v>
      </c>
      <c r="AL9" s="17">
        <v>6.2826311789524497E-2</v>
      </c>
      <c r="AM9" s="17">
        <v>6.3830088644889094E-2</v>
      </c>
      <c r="AN9" s="17">
        <v>9.0947318672986097E-2</v>
      </c>
      <c r="AO9" s="17">
        <v>0.11338590381425601</v>
      </c>
      <c r="AP9" s="17">
        <v>9.1055038658632001E-2</v>
      </c>
      <c r="AQ9" s="17">
        <v>0.128868187961555</v>
      </c>
    </row>
    <row r="10" spans="2:43" x14ac:dyDescent="0.35">
      <c r="B10" s="18" t="s">
        <v>102</v>
      </c>
      <c r="C10" s="17">
        <v>8.1927367193356096E-2</v>
      </c>
      <c r="D10" s="17">
        <v>0.10553374239292</v>
      </c>
      <c r="E10" s="17">
        <v>5.8649634708596701E-2</v>
      </c>
      <c r="F10" s="17"/>
      <c r="G10" s="17">
        <v>5.8038235556649803E-2</v>
      </c>
      <c r="H10" s="17">
        <v>0.12842917936050299</v>
      </c>
      <c r="I10" s="17">
        <v>6.0731522763169801E-2</v>
      </c>
      <c r="J10" s="17">
        <v>0.10144772207073401</v>
      </c>
      <c r="K10" s="17">
        <v>6.5978134419149098E-2</v>
      </c>
      <c r="L10" s="17">
        <v>6.9333361175691E-2</v>
      </c>
      <c r="M10" s="17"/>
      <c r="N10" s="17">
        <v>2.11564446113311E-2</v>
      </c>
      <c r="O10" s="17">
        <v>6.3703960295577206E-2</v>
      </c>
      <c r="P10" s="17">
        <v>8.4981558573721999E-2</v>
      </c>
      <c r="Q10" s="17">
        <v>0.106120158889334</v>
      </c>
      <c r="R10" s="17">
        <v>8.8866614726168303E-2</v>
      </c>
      <c r="S10" s="17"/>
      <c r="T10" s="17">
        <v>6.9293491579348707E-2</v>
      </c>
      <c r="U10" s="17">
        <v>9.1222928581825499E-2</v>
      </c>
      <c r="V10" s="17">
        <v>8.8558025896977005E-2</v>
      </c>
      <c r="W10" s="17">
        <v>7.9670668033500494E-2</v>
      </c>
      <c r="X10" s="17"/>
      <c r="Y10" s="17">
        <v>0.105391579119522</v>
      </c>
      <c r="Z10" s="17">
        <v>4.7110579229335398E-2</v>
      </c>
      <c r="AA10" s="17">
        <v>7.4066174539343305E-2</v>
      </c>
      <c r="AB10" s="17">
        <v>6.5319912115401405E-2</v>
      </c>
      <c r="AC10" s="17">
        <v>3.7627141926370698E-2</v>
      </c>
      <c r="AD10" s="17">
        <v>3.8417463833020797E-2</v>
      </c>
      <c r="AE10" s="17"/>
      <c r="AF10" s="17" t="s">
        <v>63</v>
      </c>
      <c r="AG10" s="17"/>
      <c r="AH10" s="17">
        <v>8.0603332639474598E-2</v>
      </c>
      <c r="AI10" s="17"/>
      <c r="AJ10" s="17">
        <v>9.0898803515742296E-2</v>
      </c>
      <c r="AK10" s="17">
        <v>5.64164605276977E-2</v>
      </c>
      <c r="AL10" s="17">
        <v>8.8632706422006602E-2</v>
      </c>
      <c r="AM10" s="17">
        <v>8.4949951048064104E-2</v>
      </c>
      <c r="AN10" s="17">
        <v>0.12943479281407</v>
      </c>
      <c r="AO10" s="17">
        <v>0.10682508608473899</v>
      </c>
      <c r="AP10" s="17">
        <v>3.6391713052857502E-2</v>
      </c>
      <c r="AQ10" s="17">
        <v>0.113556021347369</v>
      </c>
    </row>
    <row r="11" spans="2:43" x14ac:dyDescent="0.35">
      <c r="B11" s="18" t="s">
        <v>103</v>
      </c>
      <c r="C11" s="17">
        <v>9.9968412337209794E-2</v>
      </c>
      <c r="D11" s="17">
        <v>0.130839530717137</v>
      </c>
      <c r="E11" s="17">
        <v>6.9494185635133807E-2</v>
      </c>
      <c r="F11" s="17"/>
      <c r="G11" s="17">
        <v>0.125227502962447</v>
      </c>
      <c r="H11" s="17">
        <v>9.8187047256108204E-2</v>
      </c>
      <c r="I11" s="17">
        <v>0.136805774748049</v>
      </c>
      <c r="J11" s="17">
        <v>0.106073757862529</v>
      </c>
      <c r="K11" s="17">
        <v>0.116373516185279</v>
      </c>
      <c r="L11" s="17">
        <v>5.5315939680399898E-2</v>
      </c>
      <c r="M11" s="17"/>
      <c r="N11" s="17">
        <v>0.143568772523407</v>
      </c>
      <c r="O11" s="17">
        <v>0.107738225201312</v>
      </c>
      <c r="P11" s="17">
        <v>0.122509225021975</v>
      </c>
      <c r="Q11" s="17">
        <v>8.1096021816733602E-2</v>
      </c>
      <c r="R11" s="17">
        <v>9.0784987740824497E-2</v>
      </c>
      <c r="S11" s="17"/>
      <c r="T11" s="17">
        <v>7.4149985867722396E-2</v>
      </c>
      <c r="U11" s="17">
        <v>0.106250833208499</v>
      </c>
      <c r="V11" s="17">
        <v>0.119987647497315</v>
      </c>
      <c r="W11" s="17">
        <v>0.101235280789511</v>
      </c>
      <c r="X11" s="17"/>
      <c r="Y11" s="17">
        <v>0.144155498670375</v>
      </c>
      <c r="Z11" s="17">
        <v>6.6081530643062894E-2</v>
      </c>
      <c r="AA11" s="17">
        <v>4.4993390463565403E-2</v>
      </c>
      <c r="AB11" s="17">
        <v>0.120990404026373</v>
      </c>
      <c r="AC11" s="17">
        <v>9.0647231441675705E-2</v>
      </c>
      <c r="AD11" s="17">
        <v>3.5468211852815998E-2</v>
      </c>
      <c r="AE11" s="17"/>
      <c r="AF11" s="17" t="s">
        <v>63</v>
      </c>
      <c r="AG11" s="17"/>
      <c r="AH11" s="17">
        <v>0.103208824405783</v>
      </c>
      <c r="AI11" s="17"/>
      <c r="AJ11" s="17">
        <v>0.116179685513326</v>
      </c>
      <c r="AK11" s="17">
        <v>9.6560366248954005E-2</v>
      </c>
      <c r="AL11" s="17">
        <v>9.4410444004033506E-2</v>
      </c>
      <c r="AM11" s="17">
        <v>0.100623784311828</v>
      </c>
      <c r="AN11" s="17">
        <v>7.8899397932519696E-2</v>
      </c>
      <c r="AO11" s="17">
        <v>7.1214732169536804E-2</v>
      </c>
      <c r="AP11" s="17">
        <v>9.1793875311886597E-2</v>
      </c>
      <c r="AQ11" s="17">
        <v>0.129749761994673</v>
      </c>
    </row>
    <row r="12" spans="2:43" x14ac:dyDescent="0.35">
      <c r="B12" s="18" t="s">
        <v>104</v>
      </c>
      <c r="C12" s="17">
        <v>0.120473968525487</v>
      </c>
      <c r="D12" s="17">
        <v>0.118285211129358</v>
      </c>
      <c r="E12" s="17">
        <v>0.123219580984431</v>
      </c>
      <c r="F12" s="17"/>
      <c r="G12" s="17">
        <v>0.154212759257601</v>
      </c>
      <c r="H12" s="17">
        <v>0.14632306726059599</v>
      </c>
      <c r="I12" s="17">
        <v>0.114946146677348</v>
      </c>
      <c r="J12" s="17">
        <v>0.11595812214468799</v>
      </c>
      <c r="K12" s="17">
        <v>0.107194578474663</v>
      </c>
      <c r="L12" s="17">
        <v>0.103328503170837</v>
      </c>
      <c r="M12" s="17"/>
      <c r="N12" s="17">
        <v>6.0977463474944801E-2</v>
      </c>
      <c r="O12" s="17">
        <v>0.13988898869463401</v>
      </c>
      <c r="P12" s="17">
        <v>9.9689738591698607E-2</v>
      </c>
      <c r="Q12" s="17">
        <v>0.106404216316676</v>
      </c>
      <c r="R12" s="17">
        <v>0.13691630249998399</v>
      </c>
      <c r="S12" s="17"/>
      <c r="T12" s="17">
        <v>0.111727423045218</v>
      </c>
      <c r="U12" s="17">
        <v>0.109983332103362</v>
      </c>
      <c r="V12" s="17">
        <v>0.121038438872723</v>
      </c>
      <c r="W12" s="17">
        <v>0.12823129549253201</v>
      </c>
      <c r="X12" s="17"/>
      <c r="Y12" s="17">
        <v>0.11990781343597</v>
      </c>
      <c r="Z12" s="17">
        <v>0.14109904961773401</v>
      </c>
      <c r="AA12" s="17">
        <v>8.7631343559730998E-2</v>
      </c>
      <c r="AB12" s="17">
        <v>0.13238687588615899</v>
      </c>
      <c r="AC12" s="17">
        <v>0.17676328563428501</v>
      </c>
      <c r="AD12" s="17">
        <v>0.233182468731534</v>
      </c>
      <c r="AE12" s="17"/>
      <c r="AF12" s="17" t="s">
        <v>63</v>
      </c>
      <c r="AG12" s="17"/>
      <c r="AH12" s="17">
        <v>0.123791791182912</v>
      </c>
      <c r="AI12" s="17"/>
      <c r="AJ12" s="17">
        <v>0.157601748546353</v>
      </c>
      <c r="AK12" s="17">
        <v>0.12911571821270901</v>
      </c>
      <c r="AL12" s="17">
        <v>0.11027923689934301</v>
      </c>
      <c r="AM12" s="17">
        <v>9.6407262163820798E-2</v>
      </c>
      <c r="AN12" s="17">
        <v>0.205596664406996</v>
      </c>
      <c r="AO12" s="17">
        <v>0.118962115374748</v>
      </c>
      <c r="AP12" s="17">
        <v>4.3398940748486499E-2</v>
      </c>
      <c r="AQ12" s="17">
        <v>9.8497518906865894E-2</v>
      </c>
    </row>
    <row r="13" spans="2:43" x14ac:dyDescent="0.35">
      <c r="B13" s="18" t="s">
        <v>105</v>
      </c>
      <c r="C13" s="17">
        <v>0.52246718289694405</v>
      </c>
      <c r="D13" s="17">
        <v>0.46920370592604899</v>
      </c>
      <c r="E13" s="17">
        <v>0.57364692099440096</v>
      </c>
      <c r="F13" s="17"/>
      <c r="G13" s="17">
        <v>0.49658569536824598</v>
      </c>
      <c r="H13" s="17">
        <v>0.43920561356637</v>
      </c>
      <c r="I13" s="17">
        <v>0.464682641487494</v>
      </c>
      <c r="J13" s="17">
        <v>0.50938160314105696</v>
      </c>
      <c r="K13" s="17">
        <v>0.56229546764382998</v>
      </c>
      <c r="L13" s="17">
        <v>0.61091900831713497</v>
      </c>
      <c r="M13" s="17"/>
      <c r="N13" s="17">
        <v>0.59790661469037798</v>
      </c>
      <c r="O13" s="17">
        <v>0.47680452767661702</v>
      </c>
      <c r="P13" s="17">
        <v>0.49421514841228797</v>
      </c>
      <c r="Q13" s="17">
        <v>0.57863449582954196</v>
      </c>
      <c r="R13" s="17">
        <v>0.51659209462451094</v>
      </c>
      <c r="S13" s="17"/>
      <c r="T13" s="17">
        <v>0.545939203027347</v>
      </c>
      <c r="U13" s="17">
        <v>0.541420979671971</v>
      </c>
      <c r="V13" s="17">
        <v>0.50992497758613997</v>
      </c>
      <c r="W13" s="17">
        <v>0.49121023131166403</v>
      </c>
      <c r="X13" s="17"/>
      <c r="Y13" s="17">
        <v>0.47090603801411102</v>
      </c>
      <c r="Z13" s="17">
        <v>0.51986449855093997</v>
      </c>
      <c r="AA13" s="17">
        <v>0.61722817730248403</v>
      </c>
      <c r="AB13" s="17">
        <v>0.47192607364914901</v>
      </c>
      <c r="AC13" s="17">
        <v>0.53278550372737299</v>
      </c>
      <c r="AD13" s="17">
        <v>0.50247594406206497</v>
      </c>
      <c r="AE13" s="17"/>
      <c r="AF13" s="17" t="s">
        <v>63</v>
      </c>
      <c r="AG13" s="17"/>
      <c r="AH13" s="17">
        <v>0.51349116325479505</v>
      </c>
      <c r="AI13" s="17"/>
      <c r="AJ13" s="17">
        <v>0.48429035018248201</v>
      </c>
      <c r="AK13" s="17">
        <v>0.54463350319752701</v>
      </c>
      <c r="AL13" s="17">
        <v>0.54765448517479498</v>
      </c>
      <c r="AM13" s="17">
        <v>0.56486439330910598</v>
      </c>
      <c r="AN13" s="17">
        <v>0.42998125189193798</v>
      </c>
      <c r="AO13" s="17">
        <v>0.48479501037894002</v>
      </c>
      <c r="AP13" s="17">
        <v>0.60178287880957004</v>
      </c>
      <c r="AQ13" s="17">
        <v>0.38900894914020401</v>
      </c>
    </row>
    <row r="14" spans="2:43" x14ac:dyDescent="0.35">
      <c r="B14" s="18" t="s">
        <v>60</v>
      </c>
      <c r="C14" s="19">
        <v>9.9019609067600503E-2</v>
      </c>
      <c r="D14" s="19">
        <v>9.3387368905316306E-2</v>
      </c>
      <c r="E14" s="19">
        <v>0.105117181898783</v>
      </c>
      <c r="F14" s="19"/>
      <c r="G14" s="19">
        <v>0.10654848364305999</v>
      </c>
      <c r="H14" s="19">
        <v>7.08137937697777E-2</v>
      </c>
      <c r="I14" s="19">
        <v>0.104713128981064</v>
      </c>
      <c r="J14" s="19">
        <v>0.102944025071596</v>
      </c>
      <c r="K14" s="19">
        <v>8.1238310677316905E-2</v>
      </c>
      <c r="L14" s="19">
        <v>0.119811246026445</v>
      </c>
      <c r="M14" s="19"/>
      <c r="N14" s="19">
        <v>0.12848930365801101</v>
      </c>
      <c r="O14" s="19">
        <v>0.136234014160665</v>
      </c>
      <c r="P14" s="19">
        <v>5.7725677856168403E-2</v>
      </c>
      <c r="Q14" s="19">
        <v>8.5149608741976704E-2</v>
      </c>
      <c r="R14" s="19">
        <v>6.8094737843260103E-2</v>
      </c>
      <c r="S14" s="19"/>
      <c r="T14" s="19">
        <v>0.110668660551347</v>
      </c>
      <c r="U14" s="19">
        <v>0.108966722338143</v>
      </c>
      <c r="V14" s="19">
        <v>7.9018492771724694E-2</v>
      </c>
      <c r="W14" s="19">
        <v>8.3465792084632007E-2</v>
      </c>
      <c r="X14" s="19"/>
      <c r="Y14" s="19">
        <v>7.3049322071232603E-2</v>
      </c>
      <c r="Z14" s="19">
        <v>0.132661704876053</v>
      </c>
      <c r="AA14" s="19">
        <v>0.126567705959402</v>
      </c>
      <c r="AB14" s="19">
        <v>8.1940115532626603E-2</v>
      </c>
      <c r="AC14" s="19">
        <v>0.10108650736897599</v>
      </c>
      <c r="AD14" s="19">
        <v>0.14556229267166301</v>
      </c>
      <c r="AE14" s="19"/>
      <c r="AF14" s="19" t="s">
        <v>63</v>
      </c>
      <c r="AG14" s="19"/>
      <c r="AH14" s="19">
        <v>0.10036209058062801</v>
      </c>
      <c r="AI14" s="19"/>
      <c r="AJ14" s="19">
        <v>8.6221640062691104E-2</v>
      </c>
      <c r="AK14" s="19">
        <v>0.101685302592598</v>
      </c>
      <c r="AL14" s="19">
        <v>9.6196815710297395E-2</v>
      </c>
      <c r="AM14" s="19">
        <v>8.9324520522291395E-2</v>
      </c>
      <c r="AN14" s="19">
        <v>6.5140574281490393E-2</v>
      </c>
      <c r="AO14" s="19">
        <v>0.104817152177781</v>
      </c>
      <c r="AP14" s="19">
        <v>0.135577553418567</v>
      </c>
      <c r="AQ14" s="19">
        <v>0.14031956064933401</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101</v>
      </c>
      <c r="C9" s="17">
        <v>0.494490655444696</v>
      </c>
      <c r="D9" s="17">
        <v>0.57843565413520104</v>
      </c>
      <c r="E9" s="17">
        <v>0.40806000772848799</v>
      </c>
      <c r="F9" s="17"/>
      <c r="G9" s="17">
        <v>0.76431878700082001</v>
      </c>
      <c r="H9" s="17">
        <v>0.70308450015547197</v>
      </c>
      <c r="I9" s="17">
        <v>0.63741268788487904</v>
      </c>
      <c r="J9" s="17">
        <v>0.46569422785671699</v>
      </c>
      <c r="K9" s="17">
        <v>0.37432535925685401</v>
      </c>
      <c r="L9" s="17">
        <v>0.24394238730898701</v>
      </c>
      <c r="M9" s="17"/>
      <c r="N9" s="17">
        <v>0.44473215563726698</v>
      </c>
      <c r="O9" s="17">
        <v>0.59104911603482901</v>
      </c>
      <c r="P9" s="17">
        <v>0.43679430392985702</v>
      </c>
      <c r="Q9" s="17">
        <v>0.44316084702285502</v>
      </c>
      <c r="R9" s="17">
        <v>0.43757418818081001</v>
      </c>
      <c r="S9" s="17"/>
      <c r="T9" s="17">
        <v>0.54689404866239399</v>
      </c>
      <c r="U9" s="17">
        <v>0.49508155501482298</v>
      </c>
      <c r="V9" s="17">
        <v>0.52018098237130195</v>
      </c>
      <c r="W9" s="17">
        <v>0.40490834510116402</v>
      </c>
      <c r="X9" s="17"/>
      <c r="Y9" s="17">
        <v>0.55496491992094799</v>
      </c>
      <c r="Z9" s="17">
        <v>0.55163713740771503</v>
      </c>
      <c r="AA9" s="17">
        <v>0.28018161942254799</v>
      </c>
      <c r="AB9" s="17">
        <v>0.63159857953006904</v>
      </c>
      <c r="AC9" s="17">
        <v>0.68717753030856799</v>
      </c>
      <c r="AD9" s="17">
        <v>0.62875520759484704</v>
      </c>
      <c r="AE9" s="17"/>
      <c r="AF9" s="17" t="s">
        <v>63</v>
      </c>
      <c r="AG9" s="17"/>
      <c r="AH9" s="17">
        <v>0.50671770197702604</v>
      </c>
      <c r="AI9" s="17"/>
      <c r="AJ9" s="17">
        <v>0.52296934156909503</v>
      </c>
      <c r="AK9" s="17">
        <v>0.51321135579191202</v>
      </c>
      <c r="AL9" s="17">
        <v>0.44717737296780202</v>
      </c>
      <c r="AM9" s="17">
        <v>0.462935927931376</v>
      </c>
      <c r="AN9" s="17">
        <v>0.562455850481546</v>
      </c>
      <c r="AO9" s="17">
        <v>0.45785934762629898</v>
      </c>
      <c r="AP9" s="17">
        <v>0.440997746939851</v>
      </c>
      <c r="AQ9" s="17">
        <v>0.63479120112252196</v>
      </c>
    </row>
    <row r="10" spans="2:43" x14ac:dyDescent="0.35">
      <c r="B10" s="18" t="s">
        <v>102</v>
      </c>
      <c r="C10" s="17">
        <v>0.2547631290704</v>
      </c>
      <c r="D10" s="17">
        <v>0.23300335963795801</v>
      </c>
      <c r="E10" s="17">
        <v>0.27773462708058699</v>
      </c>
      <c r="F10" s="17"/>
      <c r="G10" s="17">
        <v>0.21093647803330501</v>
      </c>
      <c r="H10" s="17">
        <v>0.18677394815569601</v>
      </c>
      <c r="I10" s="17">
        <v>0.23710557814465899</v>
      </c>
      <c r="J10" s="17">
        <v>0.30308259948620803</v>
      </c>
      <c r="K10" s="17">
        <v>0.29599528952968202</v>
      </c>
      <c r="L10" s="17">
        <v>0.27589916916247298</v>
      </c>
      <c r="M10" s="17"/>
      <c r="N10" s="17">
        <v>0.104464671658861</v>
      </c>
      <c r="O10" s="17">
        <v>0.21646090266059201</v>
      </c>
      <c r="P10" s="17">
        <v>0.308538799222631</v>
      </c>
      <c r="Q10" s="17">
        <v>0.27315429359190402</v>
      </c>
      <c r="R10" s="17">
        <v>0.29530725520166701</v>
      </c>
      <c r="S10" s="17"/>
      <c r="T10" s="17">
        <v>0.18950249895242</v>
      </c>
      <c r="U10" s="17">
        <v>0.24738175855684499</v>
      </c>
      <c r="V10" s="17">
        <v>0.246150812228733</v>
      </c>
      <c r="W10" s="17">
        <v>0.35500529032148298</v>
      </c>
      <c r="X10" s="17"/>
      <c r="Y10" s="17">
        <v>0.26981188714998999</v>
      </c>
      <c r="Z10" s="17">
        <v>0.20867992334834401</v>
      </c>
      <c r="AA10" s="17">
        <v>0.26922530389884203</v>
      </c>
      <c r="AB10" s="17">
        <v>0.16841931841433599</v>
      </c>
      <c r="AC10" s="17">
        <v>0.24295438940926301</v>
      </c>
      <c r="AD10" s="17">
        <v>0.26291086573003097</v>
      </c>
      <c r="AE10" s="17"/>
      <c r="AF10" s="17" t="s">
        <v>63</v>
      </c>
      <c r="AG10" s="17"/>
      <c r="AH10" s="17">
        <v>0.25696865482577202</v>
      </c>
      <c r="AI10" s="17"/>
      <c r="AJ10" s="17">
        <v>0.258093165140445</v>
      </c>
      <c r="AK10" s="17">
        <v>0.24991506691892401</v>
      </c>
      <c r="AL10" s="17">
        <v>0.28978768171354602</v>
      </c>
      <c r="AM10" s="17">
        <v>0.27082773386609599</v>
      </c>
      <c r="AN10" s="17">
        <v>0.18206946841626601</v>
      </c>
      <c r="AO10" s="17">
        <v>0.23897079846612199</v>
      </c>
      <c r="AP10" s="17">
        <v>0.27116983441338199</v>
      </c>
      <c r="AQ10" s="17">
        <v>0.153754886920865</v>
      </c>
    </row>
    <row r="11" spans="2:43" x14ac:dyDescent="0.35">
      <c r="B11" s="18" t="s">
        <v>103</v>
      </c>
      <c r="C11" s="17">
        <v>0.119196329063793</v>
      </c>
      <c r="D11" s="17">
        <v>8.9755375602949494E-2</v>
      </c>
      <c r="E11" s="17">
        <v>0.149242622590953</v>
      </c>
      <c r="F11" s="17"/>
      <c r="G11" s="17">
        <v>2.4744734965874302E-2</v>
      </c>
      <c r="H11" s="17">
        <v>7.7790983321080906E-2</v>
      </c>
      <c r="I11" s="17">
        <v>9.0772092702187696E-2</v>
      </c>
      <c r="J11" s="17">
        <v>0.149323147176569</v>
      </c>
      <c r="K11" s="17">
        <v>0.16320831730115901</v>
      </c>
      <c r="L11" s="17">
        <v>0.158155127429144</v>
      </c>
      <c r="M11" s="17"/>
      <c r="N11" s="17">
        <v>0.243842910977149</v>
      </c>
      <c r="O11" s="17">
        <v>9.4902359255723698E-2</v>
      </c>
      <c r="P11" s="17">
        <v>0.112413772058979</v>
      </c>
      <c r="Q11" s="17">
        <v>0.13651127813980601</v>
      </c>
      <c r="R11" s="17">
        <v>0.11544423118151199</v>
      </c>
      <c r="S11" s="17"/>
      <c r="T11" s="17">
        <v>0.11877778709998001</v>
      </c>
      <c r="U11" s="17">
        <v>0.13129185173906999</v>
      </c>
      <c r="V11" s="17">
        <v>0.12488732817940899</v>
      </c>
      <c r="W11" s="17">
        <v>9.8365018275123298E-2</v>
      </c>
      <c r="X11" s="17"/>
      <c r="Y11" s="17">
        <v>0.10219067842794501</v>
      </c>
      <c r="Z11" s="17">
        <v>0.15361404936076001</v>
      </c>
      <c r="AA11" s="17">
        <v>0.15548235631777699</v>
      </c>
      <c r="AB11" s="17">
        <v>0.130850699909109</v>
      </c>
      <c r="AC11" s="17">
        <v>5.3950657900030903E-2</v>
      </c>
      <c r="AD11" s="17">
        <v>3.7675885693806803E-2</v>
      </c>
      <c r="AE11" s="17"/>
      <c r="AF11" s="17" t="s">
        <v>63</v>
      </c>
      <c r="AG11" s="17"/>
      <c r="AH11" s="17">
        <v>0.119937713344217</v>
      </c>
      <c r="AI11" s="17"/>
      <c r="AJ11" s="17">
        <v>0.113654000735828</v>
      </c>
      <c r="AK11" s="17">
        <v>9.4629683483325094E-2</v>
      </c>
      <c r="AL11" s="17">
        <v>0.129261786831989</v>
      </c>
      <c r="AM11" s="17">
        <v>0.120737460913318</v>
      </c>
      <c r="AN11" s="17">
        <v>0.13572871887586199</v>
      </c>
      <c r="AO11" s="17">
        <v>0.16904500501793901</v>
      </c>
      <c r="AP11" s="17">
        <v>0.16216462084380501</v>
      </c>
      <c r="AQ11" s="17">
        <v>4.2565843977648302E-2</v>
      </c>
    </row>
    <row r="12" spans="2:43" x14ac:dyDescent="0.35">
      <c r="B12" s="18" t="s">
        <v>104</v>
      </c>
      <c r="C12" s="17">
        <v>7.1162336142536295E-2</v>
      </c>
      <c r="D12" s="17">
        <v>5.8315934867758698E-2</v>
      </c>
      <c r="E12" s="17">
        <v>8.4360703297076095E-2</v>
      </c>
      <c r="F12" s="17"/>
      <c r="G12" s="17">
        <v>0</v>
      </c>
      <c r="H12" s="17">
        <v>1.4174025139014499E-2</v>
      </c>
      <c r="I12" s="17">
        <v>2.20156082046516E-2</v>
      </c>
      <c r="J12" s="17">
        <v>5.7418099487940299E-2</v>
      </c>
      <c r="K12" s="17">
        <v>9.9183214754383103E-2</v>
      </c>
      <c r="L12" s="17">
        <v>0.161066290508041</v>
      </c>
      <c r="M12" s="17"/>
      <c r="N12" s="17">
        <v>0.100096252801746</v>
      </c>
      <c r="O12" s="17">
        <v>4.5622009704064603E-2</v>
      </c>
      <c r="P12" s="17">
        <v>9.7297031016279206E-2</v>
      </c>
      <c r="Q12" s="17">
        <v>8.4320023156645899E-2</v>
      </c>
      <c r="R12" s="17">
        <v>7.5289406086357494E-2</v>
      </c>
      <c r="S12" s="17"/>
      <c r="T12" s="17">
        <v>5.4686251652224002E-2</v>
      </c>
      <c r="U12" s="17">
        <v>8.9719422541367805E-2</v>
      </c>
      <c r="V12" s="17">
        <v>5.9607857950935303E-2</v>
      </c>
      <c r="W12" s="17">
        <v>7.1985892333594106E-2</v>
      </c>
      <c r="X12" s="17"/>
      <c r="Y12" s="17">
        <v>4.7996523402405497E-2</v>
      </c>
      <c r="Z12" s="17">
        <v>4.4340209297644699E-2</v>
      </c>
      <c r="AA12" s="17">
        <v>0.15136194629186001</v>
      </c>
      <c r="AB12" s="17">
        <v>4.8318945529536202E-2</v>
      </c>
      <c r="AC12" s="17">
        <v>0</v>
      </c>
      <c r="AD12" s="17">
        <v>0</v>
      </c>
      <c r="AE12" s="17"/>
      <c r="AF12" s="17" t="s">
        <v>63</v>
      </c>
      <c r="AG12" s="17"/>
      <c r="AH12" s="17">
        <v>6.0177739251086E-2</v>
      </c>
      <c r="AI12" s="17"/>
      <c r="AJ12" s="17">
        <v>4.3131710891059501E-2</v>
      </c>
      <c r="AK12" s="17">
        <v>8.5119422562379102E-2</v>
      </c>
      <c r="AL12" s="17">
        <v>8.1997501075686097E-2</v>
      </c>
      <c r="AM12" s="17">
        <v>7.3924163398789197E-2</v>
      </c>
      <c r="AN12" s="17">
        <v>9.8114755853117297E-2</v>
      </c>
      <c r="AO12" s="17">
        <v>8.3023506818657597E-2</v>
      </c>
      <c r="AP12" s="17">
        <v>4.19277153919781E-2</v>
      </c>
      <c r="AQ12" s="17">
        <v>0.111263721560814</v>
      </c>
    </row>
    <row r="13" spans="2:43" x14ac:dyDescent="0.35">
      <c r="B13" s="18" t="s">
        <v>105</v>
      </c>
      <c r="C13" s="17">
        <v>5.1845120780898903E-2</v>
      </c>
      <c r="D13" s="17">
        <v>3.6593301298740298E-2</v>
      </c>
      <c r="E13" s="17">
        <v>6.7365114606674298E-2</v>
      </c>
      <c r="F13" s="17"/>
      <c r="G13" s="17">
        <v>0</v>
      </c>
      <c r="H13" s="17">
        <v>1.4314810474924101E-2</v>
      </c>
      <c r="I13" s="17">
        <v>1.2694033063623E-2</v>
      </c>
      <c r="J13" s="17">
        <v>1.94472615389817E-2</v>
      </c>
      <c r="K13" s="17">
        <v>6.7287819157922604E-2</v>
      </c>
      <c r="L13" s="17">
        <v>0.133447200693531</v>
      </c>
      <c r="M13" s="17"/>
      <c r="N13" s="17">
        <v>0.10686400892497699</v>
      </c>
      <c r="O13" s="17">
        <v>4.3029429464991401E-2</v>
      </c>
      <c r="P13" s="17">
        <v>3.88862125980785E-2</v>
      </c>
      <c r="Q13" s="17">
        <v>5.9132624541892498E-2</v>
      </c>
      <c r="R13" s="17">
        <v>5.4761382370029602E-2</v>
      </c>
      <c r="S13" s="17"/>
      <c r="T13" s="17">
        <v>8.1337169642256305E-2</v>
      </c>
      <c r="U13" s="17">
        <v>3.3276241191470601E-2</v>
      </c>
      <c r="V13" s="17">
        <v>3.5989924237018002E-2</v>
      </c>
      <c r="W13" s="17">
        <v>5.7042418650259101E-2</v>
      </c>
      <c r="X13" s="17"/>
      <c r="Y13" s="17">
        <v>2.3535219370564402E-2</v>
      </c>
      <c r="Z13" s="17">
        <v>4.17286805855367E-2</v>
      </c>
      <c r="AA13" s="17">
        <v>0.118212723945208</v>
      </c>
      <c r="AB13" s="17">
        <v>2.0812456616950002E-2</v>
      </c>
      <c r="AC13" s="17">
        <v>1.5917422382138099E-2</v>
      </c>
      <c r="AD13" s="17">
        <v>7.0658040981314896E-2</v>
      </c>
      <c r="AE13" s="17"/>
      <c r="AF13" s="17" t="s">
        <v>63</v>
      </c>
      <c r="AG13" s="17"/>
      <c r="AH13" s="17">
        <v>4.9174531950518602E-2</v>
      </c>
      <c r="AI13" s="17"/>
      <c r="AJ13" s="17">
        <v>5.9162261218314499E-2</v>
      </c>
      <c r="AK13" s="17">
        <v>3.7788134494519197E-2</v>
      </c>
      <c r="AL13" s="17">
        <v>5.1775657410978303E-2</v>
      </c>
      <c r="AM13" s="17">
        <v>5.2491614113842802E-2</v>
      </c>
      <c r="AN13" s="17">
        <v>0</v>
      </c>
      <c r="AO13" s="17">
        <v>5.1101342070981999E-2</v>
      </c>
      <c r="AP13" s="17">
        <v>8.3740082410983602E-2</v>
      </c>
      <c r="AQ13" s="17">
        <v>5.7624346418151097E-2</v>
      </c>
    </row>
    <row r="14" spans="2:43" x14ac:dyDescent="0.35">
      <c r="B14" s="18" t="s">
        <v>60</v>
      </c>
      <c r="C14" s="19">
        <v>8.5424294976764199E-3</v>
      </c>
      <c r="D14" s="19">
        <v>3.8963744573920801E-3</v>
      </c>
      <c r="E14" s="19">
        <v>1.3236924696221E-2</v>
      </c>
      <c r="F14" s="19"/>
      <c r="G14" s="19">
        <v>0</v>
      </c>
      <c r="H14" s="19">
        <v>3.8617327538124002E-3</v>
      </c>
      <c r="I14" s="19">
        <v>0</v>
      </c>
      <c r="J14" s="19">
        <v>5.0346644535839199E-3</v>
      </c>
      <c r="K14" s="19">
        <v>0</v>
      </c>
      <c r="L14" s="19">
        <v>2.74898248978236E-2</v>
      </c>
      <c r="M14" s="19"/>
      <c r="N14" s="19">
        <v>0</v>
      </c>
      <c r="O14" s="19">
        <v>8.9361828797987694E-3</v>
      </c>
      <c r="P14" s="19">
        <v>6.0698811741754502E-3</v>
      </c>
      <c r="Q14" s="19">
        <v>3.7209335468964201E-3</v>
      </c>
      <c r="R14" s="19">
        <v>2.1623536979623801E-2</v>
      </c>
      <c r="S14" s="19"/>
      <c r="T14" s="19">
        <v>8.8022439907255792E-3</v>
      </c>
      <c r="U14" s="19">
        <v>3.2491709564241001E-3</v>
      </c>
      <c r="V14" s="19">
        <v>1.3183095032602401E-2</v>
      </c>
      <c r="W14" s="19">
        <v>1.2693035318376599E-2</v>
      </c>
      <c r="X14" s="19"/>
      <c r="Y14" s="19">
        <v>1.50077172814787E-3</v>
      </c>
      <c r="Z14" s="19">
        <v>0</v>
      </c>
      <c r="AA14" s="19">
        <v>2.55360501237663E-2</v>
      </c>
      <c r="AB14" s="19">
        <v>0</v>
      </c>
      <c r="AC14" s="19">
        <v>0</v>
      </c>
      <c r="AD14" s="19">
        <v>0</v>
      </c>
      <c r="AE14" s="19"/>
      <c r="AF14" s="19" t="s">
        <v>63</v>
      </c>
      <c r="AG14" s="19"/>
      <c r="AH14" s="19">
        <v>7.0236586513810597E-3</v>
      </c>
      <c r="AI14" s="19"/>
      <c r="AJ14" s="19">
        <v>2.9895204452583001E-3</v>
      </c>
      <c r="AK14" s="19">
        <v>1.9336336748939802E-2</v>
      </c>
      <c r="AL14" s="19">
        <v>0</v>
      </c>
      <c r="AM14" s="19">
        <v>1.9083099776576899E-2</v>
      </c>
      <c r="AN14" s="19">
        <v>2.1631206373208599E-2</v>
      </c>
      <c r="AO14" s="19">
        <v>0</v>
      </c>
      <c r="AP14" s="19">
        <v>0</v>
      </c>
      <c r="AQ14" s="19">
        <v>0</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101</v>
      </c>
      <c r="C9" s="17">
        <v>0.56176731981713302</v>
      </c>
      <c r="D9" s="17">
        <v>0.55985989725434304</v>
      </c>
      <c r="E9" s="17">
        <v>0.561668822611747</v>
      </c>
      <c r="F9" s="17"/>
      <c r="G9" s="17">
        <v>0.62399142896409099</v>
      </c>
      <c r="H9" s="17">
        <v>0.58235394248973804</v>
      </c>
      <c r="I9" s="17">
        <v>0.56178476376142805</v>
      </c>
      <c r="J9" s="17">
        <v>0.47914114289563298</v>
      </c>
      <c r="K9" s="17">
        <v>0.53420511282647998</v>
      </c>
      <c r="L9" s="17">
        <v>0.59049994958826402</v>
      </c>
      <c r="M9" s="17"/>
      <c r="N9" s="17">
        <v>0.43354496954417499</v>
      </c>
      <c r="O9" s="17">
        <v>0.54931097057318801</v>
      </c>
      <c r="P9" s="17">
        <v>0.60222677243886602</v>
      </c>
      <c r="Q9" s="17">
        <v>0.59286458154973598</v>
      </c>
      <c r="R9" s="17">
        <v>0.52413200168682506</v>
      </c>
      <c r="S9" s="17"/>
      <c r="T9" s="17">
        <v>0.55260555705672798</v>
      </c>
      <c r="U9" s="17">
        <v>0.59707813170803503</v>
      </c>
      <c r="V9" s="17">
        <v>0.54627752169853405</v>
      </c>
      <c r="W9" s="17">
        <v>0.51360339015387102</v>
      </c>
      <c r="X9" s="17"/>
      <c r="Y9" s="17">
        <v>0.53611287395433005</v>
      </c>
      <c r="Z9" s="17">
        <v>0.592849489063208</v>
      </c>
      <c r="AA9" s="17">
        <v>0.57934935454870196</v>
      </c>
      <c r="AB9" s="17">
        <v>0.50967159805218898</v>
      </c>
      <c r="AC9" s="17">
        <v>0.68843831433698199</v>
      </c>
      <c r="AD9" s="17">
        <v>0.38908185194934097</v>
      </c>
      <c r="AE9" s="17"/>
      <c r="AF9" s="17" t="s">
        <v>63</v>
      </c>
      <c r="AG9" s="17"/>
      <c r="AH9" s="17">
        <v>0.57050958163382504</v>
      </c>
      <c r="AI9" s="17"/>
      <c r="AJ9" s="17">
        <v>0.626456492802003</v>
      </c>
      <c r="AK9" s="17">
        <v>0.53227465098560101</v>
      </c>
      <c r="AL9" s="17">
        <v>0.57211767923277601</v>
      </c>
      <c r="AM9" s="17">
        <v>0.50662900854184301</v>
      </c>
      <c r="AN9" s="17">
        <v>0.58824353712995803</v>
      </c>
      <c r="AO9" s="17">
        <v>0.52278579153545202</v>
      </c>
      <c r="AP9" s="17">
        <v>0.57349379142479795</v>
      </c>
      <c r="AQ9" s="17">
        <v>0.56341492577639796</v>
      </c>
    </row>
    <row r="10" spans="2:43" x14ac:dyDescent="0.35">
      <c r="B10" s="18" t="s">
        <v>102</v>
      </c>
      <c r="C10" s="17">
        <v>0.16074645899805001</v>
      </c>
      <c r="D10" s="17">
        <v>0.18226361652638801</v>
      </c>
      <c r="E10" s="17">
        <v>0.13992357259736801</v>
      </c>
      <c r="F10" s="17"/>
      <c r="G10" s="17">
        <v>0.19920629444486601</v>
      </c>
      <c r="H10" s="17">
        <v>0.227444563215014</v>
      </c>
      <c r="I10" s="17">
        <v>0.16779071271721599</v>
      </c>
      <c r="J10" s="17">
        <v>0.148048028305302</v>
      </c>
      <c r="K10" s="17">
        <v>0.15483221264303201</v>
      </c>
      <c r="L10" s="17">
        <v>0.10666129015377999</v>
      </c>
      <c r="M10" s="17"/>
      <c r="N10" s="17">
        <v>0.19876469003234701</v>
      </c>
      <c r="O10" s="17">
        <v>0.17014852971736499</v>
      </c>
      <c r="P10" s="17">
        <v>0.13894504086624301</v>
      </c>
      <c r="Q10" s="17">
        <v>0.13254014600802499</v>
      </c>
      <c r="R10" s="17">
        <v>0.205267392252763</v>
      </c>
      <c r="S10" s="17"/>
      <c r="T10" s="17">
        <v>0.17623353187754301</v>
      </c>
      <c r="U10" s="17">
        <v>0.1644388014165</v>
      </c>
      <c r="V10" s="17">
        <v>0.16837035450475599</v>
      </c>
      <c r="W10" s="17">
        <v>0.16096335750145399</v>
      </c>
      <c r="X10" s="17"/>
      <c r="Y10" s="17">
        <v>0.185305030447143</v>
      </c>
      <c r="Z10" s="17">
        <v>0.154293267882948</v>
      </c>
      <c r="AA10" s="17">
        <v>0.12133293226443199</v>
      </c>
      <c r="AB10" s="17">
        <v>0.14037238647314701</v>
      </c>
      <c r="AC10" s="17">
        <v>0.19683554382694801</v>
      </c>
      <c r="AD10" s="17">
        <v>0.13846030196349801</v>
      </c>
      <c r="AE10" s="17"/>
      <c r="AF10" s="17" t="s">
        <v>63</v>
      </c>
      <c r="AG10" s="17"/>
      <c r="AH10" s="17">
        <v>0.16063288125596301</v>
      </c>
      <c r="AI10" s="17"/>
      <c r="AJ10" s="17">
        <v>0.185476496111142</v>
      </c>
      <c r="AK10" s="17">
        <v>0.11923230013412001</v>
      </c>
      <c r="AL10" s="17">
        <v>0.15374270606072801</v>
      </c>
      <c r="AM10" s="17">
        <v>0.22221702939302901</v>
      </c>
      <c r="AN10" s="17">
        <v>9.8823689702200596E-2</v>
      </c>
      <c r="AO10" s="17">
        <v>0.116558023129944</v>
      </c>
      <c r="AP10" s="17">
        <v>0.157623316490379</v>
      </c>
      <c r="AQ10" s="17">
        <v>0.15173595904322501</v>
      </c>
    </row>
    <row r="11" spans="2:43" x14ac:dyDescent="0.35">
      <c r="B11" s="18" t="s">
        <v>103</v>
      </c>
      <c r="C11" s="17">
        <v>0.10325121603207101</v>
      </c>
      <c r="D11" s="17">
        <v>0.11667654804186101</v>
      </c>
      <c r="E11" s="17">
        <v>9.0272619589893105E-2</v>
      </c>
      <c r="F11" s="17"/>
      <c r="G11" s="17">
        <v>0.151687149838101</v>
      </c>
      <c r="H11" s="17">
        <v>8.5295925023566393E-2</v>
      </c>
      <c r="I11" s="17">
        <v>0.126912066669088</v>
      </c>
      <c r="J11" s="17">
        <v>0.12848273825224801</v>
      </c>
      <c r="K11" s="17">
        <v>8.0879804535353303E-2</v>
      </c>
      <c r="L11" s="17">
        <v>7.9269940310115805E-2</v>
      </c>
      <c r="M11" s="17"/>
      <c r="N11" s="17">
        <v>7.5726758682121406E-2</v>
      </c>
      <c r="O11" s="17">
        <v>0.11967536354250401</v>
      </c>
      <c r="P11" s="17">
        <v>8.4771719716827107E-2</v>
      </c>
      <c r="Q11" s="17">
        <v>9.9374359589357697E-2</v>
      </c>
      <c r="R11" s="17">
        <v>9.5953831637246995E-2</v>
      </c>
      <c r="S11" s="17"/>
      <c r="T11" s="17">
        <v>9.3059151109185695E-2</v>
      </c>
      <c r="U11" s="17">
        <v>9.4377555521630699E-2</v>
      </c>
      <c r="V11" s="17">
        <v>0.113775996363728</v>
      </c>
      <c r="W11" s="17">
        <v>0.124580270511364</v>
      </c>
      <c r="X11" s="17"/>
      <c r="Y11" s="17">
        <v>0.132865440081987</v>
      </c>
      <c r="Z11" s="17">
        <v>4.3567686763275798E-2</v>
      </c>
      <c r="AA11" s="17">
        <v>8.3721888357044402E-2</v>
      </c>
      <c r="AB11" s="17">
        <v>0.109908128053383</v>
      </c>
      <c r="AC11" s="17">
        <v>4.8192292299544803E-2</v>
      </c>
      <c r="AD11" s="17">
        <v>0.20609478910770301</v>
      </c>
      <c r="AE11" s="17"/>
      <c r="AF11" s="17" t="s">
        <v>63</v>
      </c>
      <c r="AG11" s="17"/>
      <c r="AH11" s="17">
        <v>0.105953849008873</v>
      </c>
      <c r="AI11" s="17"/>
      <c r="AJ11" s="17">
        <v>6.1897552581779099E-2</v>
      </c>
      <c r="AK11" s="17">
        <v>0.15434426623165001</v>
      </c>
      <c r="AL11" s="17">
        <v>9.7192728425112798E-2</v>
      </c>
      <c r="AM11" s="17">
        <v>0.108812353924057</v>
      </c>
      <c r="AN11" s="17">
        <v>0.116848265753734</v>
      </c>
      <c r="AO11" s="17">
        <v>0.123629347778624</v>
      </c>
      <c r="AP11" s="17">
        <v>7.9075989324506005E-2</v>
      </c>
      <c r="AQ11" s="17">
        <v>8.4916071231504006E-2</v>
      </c>
    </row>
    <row r="12" spans="2:43" x14ac:dyDescent="0.35">
      <c r="B12" s="18" t="s">
        <v>104</v>
      </c>
      <c r="C12" s="17">
        <v>7.2762768172231804E-2</v>
      </c>
      <c r="D12" s="17">
        <v>7.5204706967099896E-2</v>
      </c>
      <c r="E12" s="17">
        <v>7.0649647969118004E-2</v>
      </c>
      <c r="F12" s="17"/>
      <c r="G12" s="17">
        <v>1.0212164800938599E-2</v>
      </c>
      <c r="H12" s="17">
        <v>4.4843208901032501E-2</v>
      </c>
      <c r="I12" s="17">
        <v>5.6427938463357002E-2</v>
      </c>
      <c r="J12" s="17">
        <v>0.13255337046882501</v>
      </c>
      <c r="K12" s="17">
        <v>9.4606078940201996E-2</v>
      </c>
      <c r="L12" s="17">
        <v>7.6795205023082902E-2</v>
      </c>
      <c r="M12" s="17"/>
      <c r="N12" s="17">
        <v>8.2804220918890503E-2</v>
      </c>
      <c r="O12" s="17">
        <v>6.2436676397661699E-2</v>
      </c>
      <c r="P12" s="17">
        <v>0.105137159958409</v>
      </c>
      <c r="Q12" s="17">
        <v>6.0766880699698898E-2</v>
      </c>
      <c r="R12" s="17">
        <v>9.1885369655140006E-2</v>
      </c>
      <c r="S12" s="17"/>
      <c r="T12" s="17">
        <v>9.2590383810380997E-2</v>
      </c>
      <c r="U12" s="17">
        <v>6.3943499368698004E-2</v>
      </c>
      <c r="V12" s="17">
        <v>7.0369048287879696E-2</v>
      </c>
      <c r="W12" s="17">
        <v>7.3380018556024496E-2</v>
      </c>
      <c r="X12" s="17"/>
      <c r="Y12" s="17">
        <v>5.1632815617062497E-2</v>
      </c>
      <c r="Z12" s="17">
        <v>0.14025559320632899</v>
      </c>
      <c r="AA12" s="17">
        <v>7.4957459184320605E-2</v>
      </c>
      <c r="AB12" s="17">
        <v>0.128732426587884</v>
      </c>
      <c r="AC12" s="17">
        <v>2.0226638485649501E-2</v>
      </c>
      <c r="AD12" s="17">
        <v>0.16389658308048399</v>
      </c>
      <c r="AE12" s="17"/>
      <c r="AF12" s="17" t="s">
        <v>63</v>
      </c>
      <c r="AG12" s="17"/>
      <c r="AH12" s="17">
        <v>6.8284801581359203E-2</v>
      </c>
      <c r="AI12" s="17"/>
      <c r="AJ12" s="17">
        <v>3.0263710775746501E-2</v>
      </c>
      <c r="AK12" s="17">
        <v>8.4413332989589002E-2</v>
      </c>
      <c r="AL12" s="17">
        <v>8.9551547104031001E-2</v>
      </c>
      <c r="AM12" s="17">
        <v>5.7884931690097098E-2</v>
      </c>
      <c r="AN12" s="17">
        <v>0.112066567684783</v>
      </c>
      <c r="AO12" s="17">
        <v>7.3930011992321396E-2</v>
      </c>
      <c r="AP12" s="17">
        <v>6.52352959421683E-2</v>
      </c>
      <c r="AQ12" s="17">
        <v>0.19993304394887301</v>
      </c>
    </row>
    <row r="13" spans="2:43" x14ac:dyDescent="0.35">
      <c r="B13" s="18" t="s">
        <v>105</v>
      </c>
      <c r="C13" s="17">
        <v>8.4559616937456006E-2</v>
      </c>
      <c r="D13" s="17">
        <v>5.7020311957915001E-2</v>
      </c>
      <c r="E13" s="17">
        <v>0.112541626823251</v>
      </c>
      <c r="F13" s="17"/>
      <c r="G13" s="17">
        <v>0</v>
      </c>
      <c r="H13" s="17">
        <v>3.2634119383487398E-2</v>
      </c>
      <c r="I13" s="17">
        <v>7.8500351207826696E-2</v>
      </c>
      <c r="J13" s="17">
        <v>9.5217524938947098E-2</v>
      </c>
      <c r="K13" s="17">
        <v>0.118444240965105</v>
      </c>
      <c r="L13" s="17">
        <v>0.131029937919307</v>
      </c>
      <c r="M13" s="17"/>
      <c r="N13" s="17">
        <v>0.152394941591177</v>
      </c>
      <c r="O13" s="17">
        <v>8.0670324126530704E-2</v>
      </c>
      <c r="P13" s="17">
        <v>5.5879078877362903E-2</v>
      </c>
      <c r="Q13" s="17">
        <v>0.107429584659092</v>
      </c>
      <c r="R13" s="17">
        <v>5.4670549050210002E-2</v>
      </c>
      <c r="S13" s="17"/>
      <c r="T13" s="17">
        <v>6.7096287438690297E-2</v>
      </c>
      <c r="U13" s="17">
        <v>6.7822785641205904E-2</v>
      </c>
      <c r="V13" s="17">
        <v>9.4655058665563299E-2</v>
      </c>
      <c r="W13" s="17">
        <v>0.108068664858437</v>
      </c>
      <c r="X13" s="17"/>
      <c r="Y13" s="17">
        <v>7.8463986119029994E-2</v>
      </c>
      <c r="Z13" s="17">
        <v>5.2196966158635498E-2</v>
      </c>
      <c r="AA13" s="17">
        <v>0.123104616352035</v>
      </c>
      <c r="AB13" s="17">
        <v>9.6110518895951694E-2</v>
      </c>
      <c r="AC13" s="17">
        <v>2.6923465973238199E-2</v>
      </c>
      <c r="AD13" s="17">
        <v>6.8199879393395599E-2</v>
      </c>
      <c r="AE13" s="17"/>
      <c r="AF13" s="17" t="s">
        <v>63</v>
      </c>
      <c r="AG13" s="17"/>
      <c r="AH13" s="17">
        <v>7.9654106451789997E-2</v>
      </c>
      <c r="AI13" s="17"/>
      <c r="AJ13" s="17">
        <v>8.6074293450569994E-2</v>
      </c>
      <c r="AK13" s="17">
        <v>9.2076290541058398E-2</v>
      </c>
      <c r="AL13" s="17">
        <v>7.1094223983165006E-2</v>
      </c>
      <c r="AM13" s="17">
        <v>8.0283528847451893E-2</v>
      </c>
      <c r="AN13" s="17">
        <v>8.4017939729324406E-2</v>
      </c>
      <c r="AO13" s="17">
        <v>0.10679462595485401</v>
      </c>
      <c r="AP13" s="17">
        <v>0.12457160681814899</v>
      </c>
      <c r="AQ13" s="17">
        <v>0</v>
      </c>
    </row>
    <row r="14" spans="2:43" x14ac:dyDescent="0.35">
      <c r="B14" s="18" t="s">
        <v>60</v>
      </c>
      <c r="C14" s="19">
        <v>1.69126200430589E-2</v>
      </c>
      <c r="D14" s="19">
        <v>8.9749192523933593E-3</v>
      </c>
      <c r="E14" s="19">
        <v>2.4943710408623299E-2</v>
      </c>
      <c r="F14" s="19"/>
      <c r="G14" s="19">
        <v>1.49029619520039E-2</v>
      </c>
      <c r="H14" s="19">
        <v>2.74282409871619E-2</v>
      </c>
      <c r="I14" s="19">
        <v>8.5841671810846995E-3</v>
      </c>
      <c r="J14" s="19">
        <v>1.6557195139044401E-2</v>
      </c>
      <c r="K14" s="19">
        <v>1.7032550089828201E-2</v>
      </c>
      <c r="L14" s="19">
        <v>1.5743677005449999E-2</v>
      </c>
      <c r="M14" s="19"/>
      <c r="N14" s="19">
        <v>5.6764419231288402E-2</v>
      </c>
      <c r="O14" s="19">
        <v>1.7758135642750101E-2</v>
      </c>
      <c r="P14" s="19">
        <v>1.30402281422919E-2</v>
      </c>
      <c r="Q14" s="19">
        <v>7.0244474940907098E-3</v>
      </c>
      <c r="R14" s="19">
        <v>2.8090855717815E-2</v>
      </c>
      <c r="S14" s="19"/>
      <c r="T14" s="19">
        <v>1.8415088707472702E-2</v>
      </c>
      <c r="U14" s="19">
        <v>1.2339226343930599E-2</v>
      </c>
      <c r="V14" s="19">
        <v>6.5520204795392698E-3</v>
      </c>
      <c r="W14" s="19">
        <v>1.94042984188494E-2</v>
      </c>
      <c r="X14" s="19"/>
      <c r="Y14" s="19">
        <v>1.56198537804473E-2</v>
      </c>
      <c r="Z14" s="19">
        <v>1.68369969256035E-2</v>
      </c>
      <c r="AA14" s="19">
        <v>1.75337492934656E-2</v>
      </c>
      <c r="AB14" s="19">
        <v>1.5204941937444399E-2</v>
      </c>
      <c r="AC14" s="19">
        <v>1.9383745077637401E-2</v>
      </c>
      <c r="AD14" s="19">
        <v>3.4266594505578001E-2</v>
      </c>
      <c r="AE14" s="19"/>
      <c r="AF14" s="19" t="s">
        <v>63</v>
      </c>
      <c r="AG14" s="19"/>
      <c r="AH14" s="19">
        <v>1.4964780068188801E-2</v>
      </c>
      <c r="AI14" s="19"/>
      <c r="AJ14" s="19">
        <v>9.8314542787592309E-3</v>
      </c>
      <c r="AK14" s="19">
        <v>1.7659159117980602E-2</v>
      </c>
      <c r="AL14" s="19">
        <v>1.6301115194186401E-2</v>
      </c>
      <c r="AM14" s="19">
        <v>2.4173147603522099E-2</v>
      </c>
      <c r="AN14" s="19">
        <v>0</v>
      </c>
      <c r="AO14" s="19">
        <v>5.6302199608803401E-2</v>
      </c>
      <c r="AP14" s="19">
        <v>0</v>
      </c>
      <c r="AQ14" s="19">
        <v>0</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Q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543</v>
      </c>
      <c r="D7" s="10">
        <v>272</v>
      </c>
      <c r="E7" s="10">
        <v>270</v>
      </c>
      <c r="F7" s="10"/>
      <c r="G7" s="10">
        <v>42</v>
      </c>
      <c r="H7" s="10">
        <v>120</v>
      </c>
      <c r="I7" s="10">
        <v>125</v>
      </c>
      <c r="J7" s="10">
        <v>128</v>
      </c>
      <c r="K7" s="10">
        <v>94</v>
      </c>
      <c r="L7" s="10">
        <v>34</v>
      </c>
      <c r="M7" s="10"/>
      <c r="N7" s="10">
        <v>8</v>
      </c>
      <c r="O7" s="10">
        <v>209</v>
      </c>
      <c r="P7" s="10">
        <v>83</v>
      </c>
      <c r="Q7" s="10">
        <v>165</v>
      </c>
      <c r="R7" s="10">
        <v>78</v>
      </c>
      <c r="S7" s="10"/>
      <c r="T7" s="10">
        <v>57</v>
      </c>
      <c r="U7" s="10">
        <v>162</v>
      </c>
      <c r="V7" s="10">
        <v>177</v>
      </c>
      <c r="W7" s="10">
        <v>126</v>
      </c>
      <c r="X7" s="10"/>
      <c r="Y7" s="10">
        <v>440</v>
      </c>
      <c r="Z7" s="10">
        <v>103</v>
      </c>
      <c r="AA7" s="10" t="s">
        <v>62</v>
      </c>
      <c r="AB7" s="10" t="s">
        <v>62</v>
      </c>
      <c r="AC7" s="10" t="s">
        <v>62</v>
      </c>
      <c r="AD7" s="10" t="s">
        <v>62</v>
      </c>
      <c r="AE7" s="10"/>
      <c r="AF7" s="10" t="s">
        <v>62</v>
      </c>
      <c r="AG7" s="10"/>
      <c r="AH7" s="10">
        <v>543</v>
      </c>
      <c r="AI7" s="10"/>
      <c r="AJ7" s="10">
        <v>142</v>
      </c>
      <c r="AK7" s="10">
        <v>97</v>
      </c>
      <c r="AL7" s="10">
        <v>95</v>
      </c>
      <c r="AM7" s="10">
        <v>90</v>
      </c>
      <c r="AN7" s="10">
        <v>23</v>
      </c>
      <c r="AO7" s="10">
        <v>46</v>
      </c>
      <c r="AP7" s="10">
        <v>40</v>
      </c>
      <c r="AQ7" s="10">
        <v>10</v>
      </c>
    </row>
    <row r="8" spans="2:43" ht="30" customHeight="1" x14ac:dyDescent="0.35">
      <c r="B8" s="11" t="s">
        <v>19</v>
      </c>
      <c r="C8" s="11">
        <v>552</v>
      </c>
      <c r="D8" s="11">
        <v>297</v>
      </c>
      <c r="E8" s="11">
        <v>255</v>
      </c>
      <c r="F8" s="11"/>
      <c r="G8" s="11">
        <v>52</v>
      </c>
      <c r="H8" s="11">
        <v>134</v>
      </c>
      <c r="I8" s="11">
        <v>122</v>
      </c>
      <c r="J8" s="11">
        <v>123</v>
      </c>
      <c r="K8" s="11">
        <v>88</v>
      </c>
      <c r="L8" s="11">
        <v>33</v>
      </c>
      <c r="M8" s="11"/>
      <c r="N8" s="11">
        <v>8</v>
      </c>
      <c r="O8" s="11">
        <v>195</v>
      </c>
      <c r="P8" s="11">
        <v>73</v>
      </c>
      <c r="Q8" s="11">
        <v>185</v>
      </c>
      <c r="R8" s="11">
        <v>92</v>
      </c>
      <c r="S8" s="11"/>
      <c r="T8" s="11">
        <v>60</v>
      </c>
      <c r="U8" s="11">
        <v>160</v>
      </c>
      <c r="V8" s="11">
        <v>181</v>
      </c>
      <c r="W8" s="11">
        <v>131</v>
      </c>
      <c r="X8" s="11"/>
      <c r="Y8" s="11">
        <v>449</v>
      </c>
      <c r="Z8" s="11">
        <v>103</v>
      </c>
      <c r="AA8" s="11" t="s">
        <v>62</v>
      </c>
      <c r="AB8" s="11" t="s">
        <v>62</v>
      </c>
      <c r="AC8" s="11" t="s">
        <v>62</v>
      </c>
      <c r="AD8" s="11" t="s">
        <v>62</v>
      </c>
      <c r="AE8" s="11"/>
      <c r="AF8" s="11" t="s">
        <v>62</v>
      </c>
      <c r="AG8" s="11"/>
      <c r="AH8" s="11">
        <v>552</v>
      </c>
      <c r="AI8" s="11"/>
      <c r="AJ8" s="11">
        <v>127</v>
      </c>
      <c r="AK8" s="11">
        <v>105</v>
      </c>
      <c r="AL8" s="11">
        <v>86</v>
      </c>
      <c r="AM8" s="11">
        <v>97</v>
      </c>
      <c r="AN8" s="11">
        <v>21</v>
      </c>
      <c r="AO8" s="11">
        <v>50</v>
      </c>
      <c r="AP8" s="11">
        <v>44</v>
      </c>
      <c r="AQ8" s="11">
        <v>23</v>
      </c>
    </row>
    <row r="9" spans="2:43" x14ac:dyDescent="0.35">
      <c r="B9" s="18" t="s">
        <v>113</v>
      </c>
      <c r="C9" s="17">
        <v>0.127183513699479</v>
      </c>
      <c r="D9" s="17">
        <v>0.109979900899444</v>
      </c>
      <c r="E9" s="17">
        <v>0.147623108269061</v>
      </c>
      <c r="F9" s="17"/>
      <c r="G9" s="17">
        <v>9.4356461948340603E-2</v>
      </c>
      <c r="H9" s="17">
        <v>9.8038190006820597E-2</v>
      </c>
      <c r="I9" s="17">
        <v>0.124671947607897</v>
      </c>
      <c r="J9" s="17">
        <v>0.11652338278067</v>
      </c>
      <c r="K9" s="17">
        <v>0.21204172071566799</v>
      </c>
      <c r="L9" s="17">
        <v>0.120491300245524</v>
      </c>
      <c r="M9" s="17"/>
      <c r="N9" s="17">
        <v>0.22433476944295899</v>
      </c>
      <c r="O9" s="17">
        <v>0.178298262529309</v>
      </c>
      <c r="P9" s="17">
        <v>0.11957664415571</v>
      </c>
      <c r="Q9" s="17">
        <v>9.6873682450296705E-2</v>
      </c>
      <c r="R9" s="17">
        <v>7.7257862405407093E-2</v>
      </c>
      <c r="S9" s="17"/>
      <c r="T9" s="17">
        <v>0.26375318545329002</v>
      </c>
      <c r="U9" s="17">
        <v>9.90362395713279E-2</v>
      </c>
      <c r="V9" s="17">
        <v>0.111959910143495</v>
      </c>
      <c r="W9" s="17">
        <v>0.12039121888167099</v>
      </c>
      <c r="X9" s="17"/>
      <c r="Y9" s="17">
        <v>0.101458652690304</v>
      </c>
      <c r="Z9" s="17">
        <v>0.239176455781546</v>
      </c>
      <c r="AA9" s="17" t="s">
        <v>63</v>
      </c>
      <c r="AB9" s="17" t="s">
        <v>63</v>
      </c>
      <c r="AC9" s="17" t="s">
        <v>63</v>
      </c>
      <c r="AD9" s="17" t="s">
        <v>63</v>
      </c>
      <c r="AE9" s="17"/>
      <c r="AF9" s="17" t="s">
        <v>63</v>
      </c>
      <c r="AG9" s="17"/>
      <c r="AH9" s="17">
        <v>0.127183513699479</v>
      </c>
      <c r="AI9" s="17"/>
      <c r="AJ9" s="17">
        <v>0.109679343035682</v>
      </c>
      <c r="AK9" s="17">
        <v>0.16440870909111699</v>
      </c>
      <c r="AL9" s="17">
        <v>0.101969706319938</v>
      </c>
      <c r="AM9" s="17">
        <v>0.14630238879598401</v>
      </c>
      <c r="AN9" s="17">
        <v>0.18894755719409101</v>
      </c>
      <c r="AO9" s="17">
        <v>0.17655895395356699</v>
      </c>
      <c r="AP9" s="17">
        <v>7.4306467569553503E-2</v>
      </c>
      <c r="AQ9" s="17">
        <v>0</v>
      </c>
    </row>
    <row r="10" spans="2:43" x14ac:dyDescent="0.35">
      <c r="B10" s="18" t="s">
        <v>114</v>
      </c>
      <c r="C10" s="17">
        <v>0.328454457218114</v>
      </c>
      <c r="D10" s="17">
        <v>0.316045665385559</v>
      </c>
      <c r="E10" s="17">
        <v>0.34084216174386001</v>
      </c>
      <c r="F10" s="17"/>
      <c r="G10" s="17">
        <v>0.292304397444556</v>
      </c>
      <c r="H10" s="17">
        <v>0.33376973655979097</v>
      </c>
      <c r="I10" s="17">
        <v>0.33258234263040898</v>
      </c>
      <c r="J10" s="17">
        <v>0.32020838601080898</v>
      </c>
      <c r="K10" s="17">
        <v>0.35000597424886298</v>
      </c>
      <c r="L10" s="17">
        <v>0.32190710097445602</v>
      </c>
      <c r="M10" s="17"/>
      <c r="N10" s="17">
        <v>0.488532687766778</v>
      </c>
      <c r="O10" s="17">
        <v>0.33647763507568701</v>
      </c>
      <c r="P10" s="17">
        <v>0.324032710575133</v>
      </c>
      <c r="Q10" s="17">
        <v>0.33933432916175199</v>
      </c>
      <c r="R10" s="17">
        <v>0.27907426478282399</v>
      </c>
      <c r="S10" s="17"/>
      <c r="T10" s="17">
        <v>0.36449403369765199</v>
      </c>
      <c r="U10" s="17">
        <v>0.377380158303595</v>
      </c>
      <c r="V10" s="17">
        <v>0.27595599866213699</v>
      </c>
      <c r="W10" s="17">
        <v>0.32841711591731099</v>
      </c>
      <c r="X10" s="17"/>
      <c r="Y10" s="17">
        <v>0.32125937739558103</v>
      </c>
      <c r="Z10" s="17">
        <v>0.35977817000915502</v>
      </c>
      <c r="AA10" s="17" t="s">
        <v>63</v>
      </c>
      <c r="AB10" s="17" t="s">
        <v>63</v>
      </c>
      <c r="AC10" s="17" t="s">
        <v>63</v>
      </c>
      <c r="AD10" s="17" t="s">
        <v>63</v>
      </c>
      <c r="AE10" s="17"/>
      <c r="AF10" s="17" t="s">
        <v>63</v>
      </c>
      <c r="AG10" s="17"/>
      <c r="AH10" s="17">
        <v>0.328454457218114</v>
      </c>
      <c r="AI10" s="17"/>
      <c r="AJ10" s="17">
        <v>0.36548471795369403</v>
      </c>
      <c r="AK10" s="17">
        <v>0.307720848746878</v>
      </c>
      <c r="AL10" s="17">
        <v>0.32271860417577802</v>
      </c>
      <c r="AM10" s="17">
        <v>0.32437661761697001</v>
      </c>
      <c r="AN10" s="17">
        <v>0.34564570604897499</v>
      </c>
      <c r="AO10" s="17">
        <v>0.435195705053527</v>
      </c>
      <c r="AP10" s="17">
        <v>0.22995927940338101</v>
      </c>
      <c r="AQ10" s="17">
        <v>0.19448342217360501</v>
      </c>
    </row>
    <row r="11" spans="2:43" x14ac:dyDescent="0.35">
      <c r="B11" s="18" t="s">
        <v>115</v>
      </c>
      <c r="C11" s="17">
        <v>0.214593352030227</v>
      </c>
      <c r="D11" s="17">
        <v>0.22995135414200901</v>
      </c>
      <c r="E11" s="17">
        <v>0.19735900549008001</v>
      </c>
      <c r="F11" s="17"/>
      <c r="G11" s="17">
        <v>0.18795633931164901</v>
      </c>
      <c r="H11" s="17">
        <v>0.22086600409777701</v>
      </c>
      <c r="I11" s="17">
        <v>0.207101441602868</v>
      </c>
      <c r="J11" s="17">
        <v>0.19345837832316001</v>
      </c>
      <c r="K11" s="17">
        <v>0.22150229244002501</v>
      </c>
      <c r="L11" s="17">
        <v>0.319516391696059</v>
      </c>
      <c r="M11" s="17"/>
      <c r="N11" s="17">
        <v>0.28713254279026301</v>
      </c>
      <c r="O11" s="17">
        <v>0.20061494821083001</v>
      </c>
      <c r="P11" s="17">
        <v>0.206959227895125</v>
      </c>
      <c r="Q11" s="17">
        <v>0.22918104232447001</v>
      </c>
      <c r="R11" s="17">
        <v>0.21470865133728101</v>
      </c>
      <c r="S11" s="17"/>
      <c r="T11" s="17">
        <v>4.8789276591314497E-2</v>
      </c>
      <c r="U11" s="17">
        <v>0.22058250102698801</v>
      </c>
      <c r="V11" s="17">
        <v>0.24908788732217901</v>
      </c>
      <c r="W11" s="17">
        <v>0.23756408833006601</v>
      </c>
      <c r="X11" s="17"/>
      <c r="Y11" s="17">
        <v>0.23694813076426</v>
      </c>
      <c r="Z11" s="17">
        <v>0.11727203164972</v>
      </c>
      <c r="AA11" s="17" t="s">
        <v>63</v>
      </c>
      <c r="AB11" s="17" t="s">
        <v>63</v>
      </c>
      <c r="AC11" s="17" t="s">
        <v>63</v>
      </c>
      <c r="AD11" s="17" t="s">
        <v>63</v>
      </c>
      <c r="AE11" s="17"/>
      <c r="AF11" s="17" t="s">
        <v>63</v>
      </c>
      <c r="AG11" s="17"/>
      <c r="AH11" s="17">
        <v>0.214593352030227</v>
      </c>
      <c r="AI11" s="17"/>
      <c r="AJ11" s="17">
        <v>0.20214643083738501</v>
      </c>
      <c r="AK11" s="17">
        <v>0.21515026661289699</v>
      </c>
      <c r="AL11" s="17">
        <v>0.24978500987243199</v>
      </c>
      <c r="AM11" s="17">
        <v>0.21747504420197</v>
      </c>
      <c r="AN11" s="17">
        <v>8.2193776274951794E-2</v>
      </c>
      <c r="AO11" s="17">
        <v>0.13473634107045801</v>
      </c>
      <c r="AP11" s="17">
        <v>0.29754621560760502</v>
      </c>
      <c r="AQ11" s="17">
        <v>0.27685044595335101</v>
      </c>
    </row>
    <row r="12" spans="2:43" x14ac:dyDescent="0.35">
      <c r="B12" s="18" t="s">
        <v>116</v>
      </c>
      <c r="C12" s="17">
        <v>0.18032531803117899</v>
      </c>
      <c r="D12" s="17">
        <v>0.19408053790643401</v>
      </c>
      <c r="E12" s="17">
        <v>0.16485293719119701</v>
      </c>
      <c r="F12" s="17"/>
      <c r="G12" s="17">
        <v>0.26422716972232002</v>
      </c>
      <c r="H12" s="17">
        <v>0.21382267200020799</v>
      </c>
      <c r="I12" s="17">
        <v>0.167947183533046</v>
      </c>
      <c r="J12" s="17">
        <v>0.18390526588705</v>
      </c>
      <c r="K12" s="17">
        <v>0.11285387895581001</v>
      </c>
      <c r="L12" s="17">
        <v>0.123303002328124</v>
      </c>
      <c r="M12" s="17"/>
      <c r="N12" s="17">
        <v>0</v>
      </c>
      <c r="O12" s="17">
        <v>0.12875176516225301</v>
      </c>
      <c r="P12" s="17">
        <v>0.19855786135109299</v>
      </c>
      <c r="Q12" s="17">
        <v>0.19673111426543899</v>
      </c>
      <c r="R12" s="17">
        <v>0.25802932173319798</v>
      </c>
      <c r="S12" s="17"/>
      <c r="T12" s="17">
        <v>0.100172408354934</v>
      </c>
      <c r="U12" s="17">
        <v>0.150343045805234</v>
      </c>
      <c r="V12" s="17">
        <v>0.20200423993031599</v>
      </c>
      <c r="W12" s="17">
        <v>0.202117888555638</v>
      </c>
      <c r="X12" s="17"/>
      <c r="Y12" s="17">
        <v>0.195108029619352</v>
      </c>
      <c r="Z12" s="17">
        <v>0.11596892123199599</v>
      </c>
      <c r="AA12" s="17" t="s">
        <v>63</v>
      </c>
      <c r="AB12" s="17" t="s">
        <v>63</v>
      </c>
      <c r="AC12" s="17" t="s">
        <v>63</v>
      </c>
      <c r="AD12" s="17" t="s">
        <v>63</v>
      </c>
      <c r="AE12" s="17"/>
      <c r="AF12" s="17" t="s">
        <v>63</v>
      </c>
      <c r="AG12" s="17"/>
      <c r="AH12" s="17">
        <v>0.18032531803117899</v>
      </c>
      <c r="AI12" s="17"/>
      <c r="AJ12" s="17">
        <v>0.15876025679500999</v>
      </c>
      <c r="AK12" s="17">
        <v>0.115569976329428</v>
      </c>
      <c r="AL12" s="17">
        <v>0.17911097697588799</v>
      </c>
      <c r="AM12" s="17">
        <v>0.18066407543735299</v>
      </c>
      <c r="AN12" s="17">
        <v>0.27589801549378901</v>
      </c>
      <c r="AO12" s="17">
        <v>0.12998507925677</v>
      </c>
      <c r="AP12" s="17">
        <v>0.28246860926349598</v>
      </c>
      <c r="AQ12" s="17">
        <v>0.43094883961059499</v>
      </c>
    </row>
    <row r="13" spans="2:43" x14ac:dyDescent="0.35">
      <c r="B13" s="18" t="s">
        <v>117</v>
      </c>
      <c r="C13" s="17">
        <v>6.14484925105293E-2</v>
      </c>
      <c r="D13" s="17">
        <v>6.7626750847603903E-2</v>
      </c>
      <c r="E13" s="17">
        <v>5.4438648040747703E-2</v>
      </c>
      <c r="F13" s="17"/>
      <c r="G13" s="17">
        <v>6.3925927589254902E-2</v>
      </c>
      <c r="H13" s="17">
        <v>5.7839305781768102E-2</v>
      </c>
      <c r="I13" s="17">
        <v>5.5134054435512399E-2</v>
      </c>
      <c r="J13" s="17">
        <v>9.5123961823019604E-2</v>
      </c>
      <c r="K13" s="17">
        <v>3.9875458487299002E-2</v>
      </c>
      <c r="L13" s="17">
        <v>2.7539762733889198E-2</v>
      </c>
      <c r="M13" s="17"/>
      <c r="N13" s="17">
        <v>0</v>
      </c>
      <c r="O13" s="17">
        <v>4.5199308714999303E-2</v>
      </c>
      <c r="P13" s="17">
        <v>6.7131160945365101E-2</v>
      </c>
      <c r="Q13" s="17">
        <v>5.7615306571983702E-2</v>
      </c>
      <c r="R13" s="17">
        <v>0.10457225892828401</v>
      </c>
      <c r="S13" s="17"/>
      <c r="T13" s="17">
        <v>9.9794252274418502E-2</v>
      </c>
      <c r="U13" s="17">
        <v>5.6369137688415699E-2</v>
      </c>
      <c r="V13" s="17">
        <v>7.7538585529849394E-2</v>
      </c>
      <c r="W13" s="17">
        <v>3.74772867121176E-2</v>
      </c>
      <c r="X13" s="17"/>
      <c r="Y13" s="17">
        <v>6.15139212184075E-2</v>
      </c>
      <c r="Z13" s="17">
        <v>6.1163649242016102E-2</v>
      </c>
      <c r="AA13" s="17" t="s">
        <v>63</v>
      </c>
      <c r="AB13" s="17" t="s">
        <v>63</v>
      </c>
      <c r="AC13" s="17" t="s">
        <v>63</v>
      </c>
      <c r="AD13" s="17" t="s">
        <v>63</v>
      </c>
      <c r="AE13" s="17"/>
      <c r="AF13" s="17" t="s">
        <v>63</v>
      </c>
      <c r="AG13" s="17"/>
      <c r="AH13" s="17">
        <v>6.14484925105293E-2</v>
      </c>
      <c r="AI13" s="17"/>
      <c r="AJ13" s="17">
        <v>7.8729192748562701E-2</v>
      </c>
      <c r="AK13" s="17">
        <v>6.6480653723654207E-2</v>
      </c>
      <c r="AL13" s="17">
        <v>6.9223527718532102E-2</v>
      </c>
      <c r="AM13" s="17">
        <v>3.9689129209187803E-2</v>
      </c>
      <c r="AN13" s="17">
        <v>6.8620171589262799E-2</v>
      </c>
      <c r="AO13" s="17">
        <v>7.6444446440617403E-2</v>
      </c>
      <c r="AP13" s="17">
        <v>4.3419587285931399E-2</v>
      </c>
      <c r="AQ13" s="17">
        <v>0</v>
      </c>
    </row>
    <row r="14" spans="2:43" x14ac:dyDescent="0.35">
      <c r="B14" s="18" t="s">
        <v>118</v>
      </c>
      <c r="C14" s="17">
        <v>4.5912694885470499E-2</v>
      </c>
      <c r="D14" s="17">
        <v>3.8762871652254102E-2</v>
      </c>
      <c r="E14" s="17">
        <v>5.4385963765366203E-2</v>
      </c>
      <c r="F14" s="17"/>
      <c r="G14" s="17">
        <v>7.3763312007033899E-2</v>
      </c>
      <c r="H14" s="17">
        <v>6.0204439442880099E-2</v>
      </c>
      <c r="I14" s="17">
        <v>6.9079786093657503E-2</v>
      </c>
      <c r="J14" s="17">
        <v>2.6750046230739E-2</v>
      </c>
      <c r="K14" s="17">
        <v>9.3253793752587893E-3</v>
      </c>
      <c r="L14" s="17">
        <v>2.6940568460620901E-2</v>
      </c>
      <c r="M14" s="17"/>
      <c r="N14" s="17">
        <v>0</v>
      </c>
      <c r="O14" s="17">
        <v>4.6979141654060697E-2</v>
      </c>
      <c r="P14" s="17">
        <v>4.7801025357663701E-2</v>
      </c>
      <c r="Q14" s="17">
        <v>4.9295170488619602E-2</v>
      </c>
      <c r="R14" s="17">
        <v>3.9267353992481803E-2</v>
      </c>
      <c r="S14" s="17"/>
      <c r="T14" s="17">
        <v>8.0088087818306203E-2</v>
      </c>
      <c r="U14" s="17">
        <v>5.3375853152439298E-2</v>
      </c>
      <c r="V14" s="17">
        <v>3.38633332507709E-2</v>
      </c>
      <c r="W14" s="17">
        <v>4.5061610194851803E-2</v>
      </c>
      <c r="X14" s="17"/>
      <c r="Y14" s="17">
        <v>4.1303281573268402E-2</v>
      </c>
      <c r="Z14" s="17">
        <v>6.5979732679052994E-2</v>
      </c>
      <c r="AA14" s="17" t="s">
        <v>63</v>
      </c>
      <c r="AB14" s="17" t="s">
        <v>63</v>
      </c>
      <c r="AC14" s="17" t="s">
        <v>63</v>
      </c>
      <c r="AD14" s="17" t="s">
        <v>63</v>
      </c>
      <c r="AE14" s="17"/>
      <c r="AF14" s="17" t="s">
        <v>63</v>
      </c>
      <c r="AG14" s="17"/>
      <c r="AH14" s="17">
        <v>4.5912694885470499E-2</v>
      </c>
      <c r="AI14" s="17"/>
      <c r="AJ14" s="17">
        <v>6.1954545785940299E-2</v>
      </c>
      <c r="AK14" s="17">
        <v>7.5260296203444196E-2</v>
      </c>
      <c r="AL14" s="17">
        <v>1.24860191293462E-2</v>
      </c>
      <c r="AM14" s="17">
        <v>4.2175787790443002E-2</v>
      </c>
      <c r="AN14" s="17">
        <v>3.8694773398930599E-2</v>
      </c>
      <c r="AO14" s="17">
        <v>2.77034829897819E-2</v>
      </c>
      <c r="AP14" s="17">
        <v>0</v>
      </c>
      <c r="AQ14" s="17">
        <v>9.7717292262449601E-2</v>
      </c>
    </row>
    <row r="15" spans="2:43" x14ac:dyDescent="0.35">
      <c r="B15" s="18" t="s">
        <v>60</v>
      </c>
      <c r="C15" s="19">
        <v>4.2082171625001802E-2</v>
      </c>
      <c r="D15" s="19">
        <v>4.3552919166696298E-2</v>
      </c>
      <c r="E15" s="19">
        <v>4.04981754996886E-2</v>
      </c>
      <c r="F15" s="19"/>
      <c r="G15" s="19">
        <v>2.34663919768449E-2</v>
      </c>
      <c r="H15" s="19">
        <v>1.5459652110755199E-2</v>
      </c>
      <c r="I15" s="19">
        <v>4.3483244096609801E-2</v>
      </c>
      <c r="J15" s="19">
        <v>6.4030578944551497E-2</v>
      </c>
      <c r="K15" s="19">
        <v>5.4395295777076698E-2</v>
      </c>
      <c r="L15" s="19">
        <v>6.0301873561327303E-2</v>
      </c>
      <c r="M15" s="19"/>
      <c r="N15" s="19">
        <v>0</v>
      </c>
      <c r="O15" s="19">
        <v>6.3678938652861006E-2</v>
      </c>
      <c r="P15" s="19">
        <v>3.5941369719910403E-2</v>
      </c>
      <c r="Q15" s="19">
        <v>3.0969354737439399E-2</v>
      </c>
      <c r="R15" s="19">
        <v>2.7090286820523699E-2</v>
      </c>
      <c r="S15" s="19"/>
      <c r="T15" s="19">
        <v>4.2908755810084499E-2</v>
      </c>
      <c r="U15" s="19">
        <v>4.2913064451999897E-2</v>
      </c>
      <c r="V15" s="19">
        <v>4.9590045161252899E-2</v>
      </c>
      <c r="W15" s="19">
        <v>2.8970791408344201E-2</v>
      </c>
      <c r="X15" s="19"/>
      <c r="Y15" s="19">
        <v>4.2408606738827903E-2</v>
      </c>
      <c r="Z15" s="19">
        <v>4.0661039406512799E-2</v>
      </c>
      <c r="AA15" s="19" t="s">
        <v>63</v>
      </c>
      <c r="AB15" s="19" t="s">
        <v>63</v>
      </c>
      <c r="AC15" s="19" t="s">
        <v>63</v>
      </c>
      <c r="AD15" s="19" t="s">
        <v>63</v>
      </c>
      <c r="AE15" s="19"/>
      <c r="AF15" s="19" t="s">
        <v>63</v>
      </c>
      <c r="AG15" s="19"/>
      <c r="AH15" s="19">
        <v>4.2082171625001802E-2</v>
      </c>
      <c r="AI15" s="19"/>
      <c r="AJ15" s="19">
        <v>2.3245512843726598E-2</v>
      </c>
      <c r="AK15" s="19">
        <v>5.5409249292582598E-2</v>
      </c>
      <c r="AL15" s="19">
        <v>6.4706155808085697E-2</v>
      </c>
      <c r="AM15" s="19">
        <v>4.9316956948092197E-2</v>
      </c>
      <c r="AN15" s="19">
        <v>0</v>
      </c>
      <c r="AO15" s="19">
        <v>1.9375991235278899E-2</v>
      </c>
      <c r="AP15" s="19">
        <v>7.2299840870033397E-2</v>
      </c>
      <c r="AQ15" s="19">
        <v>0</v>
      </c>
    </row>
    <row r="16" spans="2:43" x14ac:dyDescent="0.35">
      <c r="B16" s="16" t="s">
        <v>120</v>
      </c>
    </row>
    <row r="17" spans="2:2" x14ac:dyDescent="0.35">
      <c r="B17" t="s">
        <v>66</v>
      </c>
    </row>
    <row r="18" spans="2:2" x14ac:dyDescent="0.35">
      <c r="B18" t="s">
        <v>67</v>
      </c>
    </row>
    <row r="20" spans="2:2" x14ac:dyDescent="0.35">
      <c r="B20"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Q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113</v>
      </c>
      <c r="C9" s="17">
        <v>2.56637794178332E-2</v>
      </c>
      <c r="D9" s="17">
        <v>2.56328404281729E-2</v>
      </c>
      <c r="E9" s="17">
        <v>2.5816949119937701E-2</v>
      </c>
      <c r="F9" s="17"/>
      <c r="G9" s="17">
        <v>0</v>
      </c>
      <c r="H9" s="17">
        <v>8.6383644109321207E-3</v>
      </c>
      <c r="I9" s="17">
        <v>2.1453979797410799E-2</v>
      </c>
      <c r="J9" s="17">
        <v>2.28940584208784E-2</v>
      </c>
      <c r="K9" s="17">
        <v>4.6520212620529203E-2</v>
      </c>
      <c r="L9" s="17">
        <v>4.13151432292308E-2</v>
      </c>
      <c r="M9" s="17"/>
      <c r="N9" s="17">
        <v>2.2015966932887099E-2</v>
      </c>
      <c r="O9" s="17">
        <v>3.16666926667706E-2</v>
      </c>
      <c r="P9" s="17">
        <v>3.2579510549322198E-2</v>
      </c>
      <c r="Q9" s="17">
        <v>2.2549162444319201E-2</v>
      </c>
      <c r="R9" s="17">
        <v>1.3190607733665E-2</v>
      </c>
      <c r="S9" s="17"/>
      <c r="T9" s="17">
        <v>2.8528084926716699E-2</v>
      </c>
      <c r="U9" s="17">
        <v>2.6803995914128902E-2</v>
      </c>
      <c r="V9" s="17">
        <v>1.7577878777977E-2</v>
      </c>
      <c r="W9" s="17">
        <v>2.8246367822183201E-2</v>
      </c>
      <c r="X9" s="17"/>
      <c r="Y9" s="17">
        <v>1.61244217722466E-2</v>
      </c>
      <c r="Z9" s="17">
        <v>8.6767917680882906E-3</v>
      </c>
      <c r="AA9" s="17">
        <v>4.5371870392120602E-2</v>
      </c>
      <c r="AB9" s="17">
        <v>2.8262059906390701E-2</v>
      </c>
      <c r="AC9" s="17">
        <v>2.13860599076365E-2</v>
      </c>
      <c r="AD9" s="17">
        <v>7.8520712444780899E-2</v>
      </c>
      <c r="AE9" s="17"/>
      <c r="AF9" s="17" t="s">
        <v>63</v>
      </c>
      <c r="AG9" s="17"/>
      <c r="AH9" s="17">
        <v>2.56637794178332E-2</v>
      </c>
      <c r="AI9" s="17"/>
      <c r="AJ9" s="17">
        <v>3.04524893063302E-2</v>
      </c>
      <c r="AK9" s="17">
        <v>2.30722105407535E-2</v>
      </c>
      <c r="AL9" s="17">
        <v>3.0442949749111301E-2</v>
      </c>
      <c r="AM9" s="17">
        <v>3.3046378460674798E-2</v>
      </c>
      <c r="AN9" s="17">
        <v>0</v>
      </c>
      <c r="AO9" s="17">
        <v>1.0631266585164501E-2</v>
      </c>
      <c r="AP9" s="17">
        <v>3.6371836744893797E-2</v>
      </c>
      <c r="AQ9" s="17">
        <v>0</v>
      </c>
    </row>
    <row r="10" spans="2:43" x14ac:dyDescent="0.35">
      <c r="B10" s="18" t="s">
        <v>114</v>
      </c>
      <c r="C10" s="17">
        <v>0.28351696888167099</v>
      </c>
      <c r="D10" s="17">
        <v>0.27602228574429899</v>
      </c>
      <c r="E10" s="17">
        <v>0.29227079455174199</v>
      </c>
      <c r="F10" s="17"/>
      <c r="G10" s="17">
        <v>0.228553599201955</v>
      </c>
      <c r="H10" s="17">
        <v>0.22010388078469201</v>
      </c>
      <c r="I10" s="17">
        <v>0.28980577154604398</v>
      </c>
      <c r="J10" s="17">
        <v>0.24478027257478799</v>
      </c>
      <c r="K10" s="17">
        <v>0.30164833360305998</v>
      </c>
      <c r="L10" s="17">
        <v>0.36404153578216197</v>
      </c>
      <c r="M10" s="17"/>
      <c r="N10" s="17">
        <v>0.35890694277238999</v>
      </c>
      <c r="O10" s="17">
        <v>0.29859247357204499</v>
      </c>
      <c r="P10" s="17">
        <v>0.28671116581726802</v>
      </c>
      <c r="Q10" s="17">
        <v>0.28691828893653498</v>
      </c>
      <c r="R10" s="17">
        <v>0.21927919327884399</v>
      </c>
      <c r="S10" s="17"/>
      <c r="T10" s="17">
        <v>0.32112643262636897</v>
      </c>
      <c r="U10" s="17">
        <v>0.30626234855939499</v>
      </c>
      <c r="V10" s="17">
        <v>0.27075091463847301</v>
      </c>
      <c r="W10" s="17">
        <v>0.22327902990062301</v>
      </c>
      <c r="X10" s="17"/>
      <c r="Y10" s="17">
        <v>0.255199084772192</v>
      </c>
      <c r="Z10" s="17">
        <v>0.288058376031049</v>
      </c>
      <c r="AA10" s="17">
        <v>0.35709505237295402</v>
      </c>
      <c r="AB10" s="17">
        <v>0.24353540076379701</v>
      </c>
      <c r="AC10" s="17">
        <v>0.20088270156791699</v>
      </c>
      <c r="AD10" s="17">
        <v>0.375691168380204</v>
      </c>
      <c r="AE10" s="17"/>
      <c r="AF10" s="17" t="s">
        <v>63</v>
      </c>
      <c r="AG10" s="17"/>
      <c r="AH10" s="17">
        <v>0.28351696888167099</v>
      </c>
      <c r="AI10" s="17"/>
      <c r="AJ10" s="17">
        <v>0.304528080345773</v>
      </c>
      <c r="AK10" s="17">
        <v>0.30019820728502</v>
      </c>
      <c r="AL10" s="17">
        <v>0.24161811646657899</v>
      </c>
      <c r="AM10" s="17">
        <v>0.24434435028579701</v>
      </c>
      <c r="AN10" s="17">
        <v>0.22937448774993999</v>
      </c>
      <c r="AO10" s="17">
        <v>0.30504748885793997</v>
      </c>
      <c r="AP10" s="17">
        <v>0.29666678493180798</v>
      </c>
      <c r="AQ10" s="17">
        <v>0.36535230958327303</v>
      </c>
    </row>
    <row r="11" spans="2:43" x14ac:dyDescent="0.35">
      <c r="B11" s="18" t="s">
        <v>115</v>
      </c>
      <c r="C11" s="17">
        <v>0.290427403932499</v>
      </c>
      <c r="D11" s="17">
        <v>0.30081249414342698</v>
      </c>
      <c r="E11" s="17">
        <v>0.278336725471448</v>
      </c>
      <c r="F11" s="17"/>
      <c r="G11" s="17">
        <v>0.24820754688073299</v>
      </c>
      <c r="H11" s="17">
        <v>0.32340737373593698</v>
      </c>
      <c r="I11" s="17">
        <v>0.269406621995531</v>
      </c>
      <c r="J11" s="17">
        <v>0.28422346256661102</v>
      </c>
      <c r="K11" s="17">
        <v>0.32352551724518303</v>
      </c>
      <c r="L11" s="17">
        <v>0.28239874056286801</v>
      </c>
      <c r="M11" s="17"/>
      <c r="N11" s="17">
        <v>0.136387603064208</v>
      </c>
      <c r="O11" s="17">
        <v>0.29630313351406101</v>
      </c>
      <c r="P11" s="17">
        <v>0.27043240697883503</v>
      </c>
      <c r="Q11" s="17">
        <v>0.30988247890526399</v>
      </c>
      <c r="R11" s="17">
        <v>0.29688180391591801</v>
      </c>
      <c r="S11" s="17"/>
      <c r="T11" s="17">
        <v>0.23251742720573401</v>
      </c>
      <c r="U11" s="17">
        <v>0.295432113133764</v>
      </c>
      <c r="V11" s="17">
        <v>0.30013202088444701</v>
      </c>
      <c r="W11" s="17">
        <v>0.34945671229602598</v>
      </c>
      <c r="X11" s="17"/>
      <c r="Y11" s="17">
        <v>0.32229915462359598</v>
      </c>
      <c r="Z11" s="17">
        <v>0.36657362428504198</v>
      </c>
      <c r="AA11" s="17">
        <v>0.26488375052025098</v>
      </c>
      <c r="AB11" s="17">
        <v>0.15145086871036401</v>
      </c>
      <c r="AC11" s="17">
        <v>0.22072860459816801</v>
      </c>
      <c r="AD11" s="17">
        <v>0.213845170938985</v>
      </c>
      <c r="AE11" s="17"/>
      <c r="AF11" s="17" t="s">
        <v>63</v>
      </c>
      <c r="AG11" s="17"/>
      <c r="AH11" s="17">
        <v>0.290427403932499</v>
      </c>
      <c r="AI11" s="17"/>
      <c r="AJ11" s="17">
        <v>0.25071661684707902</v>
      </c>
      <c r="AK11" s="17">
        <v>0.249124841351163</v>
      </c>
      <c r="AL11" s="17">
        <v>0.36341684961149101</v>
      </c>
      <c r="AM11" s="17">
        <v>0.34296136688039303</v>
      </c>
      <c r="AN11" s="17">
        <v>0.21448940768830099</v>
      </c>
      <c r="AO11" s="17">
        <v>0.33941272607878697</v>
      </c>
      <c r="AP11" s="17">
        <v>0.28986039517629097</v>
      </c>
      <c r="AQ11" s="17">
        <v>0.206886351655789</v>
      </c>
    </row>
    <row r="12" spans="2:43" x14ac:dyDescent="0.35">
      <c r="B12" s="18" t="s">
        <v>116</v>
      </c>
      <c r="C12" s="17">
        <v>0.22062368758602799</v>
      </c>
      <c r="D12" s="17">
        <v>0.220233814547798</v>
      </c>
      <c r="E12" s="17">
        <v>0.22206276133661601</v>
      </c>
      <c r="F12" s="17"/>
      <c r="G12" s="17">
        <v>0.31289979704222398</v>
      </c>
      <c r="H12" s="17">
        <v>0.235846967337282</v>
      </c>
      <c r="I12" s="17">
        <v>0.26050026752799499</v>
      </c>
      <c r="J12" s="17">
        <v>0.26267660459801201</v>
      </c>
      <c r="K12" s="17">
        <v>0.145475994724763</v>
      </c>
      <c r="L12" s="17">
        <v>0.160758609218389</v>
      </c>
      <c r="M12" s="17"/>
      <c r="N12" s="17">
        <v>0.28491684081327701</v>
      </c>
      <c r="O12" s="17">
        <v>0.20976199875337101</v>
      </c>
      <c r="P12" s="17">
        <v>0.20643396008741699</v>
      </c>
      <c r="Q12" s="17">
        <v>0.20288429318161599</v>
      </c>
      <c r="R12" s="17">
        <v>0.27247013401013598</v>
      </c>
      <c r="S12" s="17"/>
      <c r="T12" s="17">
        <v>0.183479492834351</v>
      </c>
      <c r="U12" s="17">
        <v>0.19882499654880001</v>
      </c>
      <c r="V12" s="17">
        <v>0.25051721375330399</v>
      </c>
      <c r="W12" s="17">
        <v>0.253638254653058</v>
      </c>
      <c r="X12" s="17"/>
      <c r="Y12" s="17">
        <v>0.25325744423385799</v>
      </c>
      <c r="Z12" s="17">
        <v>0.18949347025604801</v>
      </c>
      <c r="AA12" s="17">
        <v>0.14911519041302901</v>
      </c>
      <c r="AB12" s="17">
        <v>0.26603548563791501</v>
      </c>
      <c r="AC12" s="17">
        <v>0.27828137820540899</v>
      </c>
      <c r="AD12" s="17">
        <v>0.18669725537296999</v>
      </c>
      <c r="AE12" s="17"/>
      <c r="AF12" s="17" t="s">
        <v>63</v>
      </c>
      <c r="AG12" s="17"/>
      <c r="AH12" s="17">
        <v>0.22062368758602799</v>
      </c>
      <c r="AI12" s="17"/>
      <c r="AJ12" s="17">
        <v>0.24103142461629101</v>
      </c>
      <c r="AK12" s="17">
        <v>0.244705072842889</v>
      </c>
      <c r="AL12" s="17">
        <v>0.16426402693320299</v>
      </c>
      <c r="AM12" s="17">
        <v>0.18207089131408399</v>
      </c>
      <c r="AN12" s="17">
        <v>0.27053717565616903</v>
      </c>
      <c r="AO12" s="17">
        <v>0.217801453067302</v>
      </c>
      <c r="AP12" s="17">
        <v>0.21742059647174</v>
      </c>
      <c r="AQ12" s="17">
        <v>0.31060218593267602</v>
      </c>
    </row>
    <row r="13" spans="2:43" x14ac:dyDescent="0.35">
      <c r="B13" s="18" t="s">
        <v>117</v>
      </c>
      <c r="C13" s="17">
        <v>8.6685106944792895E-2</v>
      </c>
      <c r="D13" s="17">
        <v>8.1742929795857899E-2</v>
      </c>
      <c r="E13" s="17">
        <v>9.1978475495584106E-2</v>
      </c>
      <c r="F13" s="17"/>
      <c r="G13" s="17">
        <v>0.132447906632086</v>
      </c>
      <c r="H13" s="17">
        <v>0.11075390017797</v>
      </c>
      <c r="I13" s="17">
        <v>7.42999977425437E-2</v>
      </c>
      <c r="J13" s="17">
        <v>7.4313931828425703E-2</v>
      </c>
      <c r="K13" s="17">
        <v>8.5946577722800802E-2</v>
      </c>
      <c r="L13" s="17">
        <v>6.6738788193523205E-2</v>
      </c>
      <c r="M13" s="17"/>
      <c r="N13" s="17">
        <v>4.5547880969157503E-2</v>
      </c>
      <c r="O13" s="17">
        <v>8.3999894902567707E-2</v>
      </c>
      <c r="P13" s="17">
        <v>0.113540242904055</v>
      </c>
      <c r="Q13" s="17">
        <v>7.2783958475656801E-2</v>
      </c>
      <c r="R13" s="17">
        <v>0.111077929835962</v>
      </c>
      <c r="S13" s="17"/>
      <c r="T13" s="17">
        <v>0.113159756739076</v>
      </c>
      <c r="U13" s="17">
        <v>7.9326949850021394E-2</v>
      </c>
      <c r="V13" s="17">
        <v>8.4492318980745107E-2</v>
      </c>
      <c r="W13" s="17">
        <v>7.6260437161627198E-2</v>
      </c>
      <c r="X13" s="17"/>
      <c r="Y13" s="17">
        <v>7.6942558566673799E-2</v>
      </c>
      <c r="Z13" s="17">
        <v>6.1391405047913503E-2</v>
      </c>
      <c r="AA13" s="17">
        <v>8.4011296193943805E-2</v>
      </c>
      <c r="AB13" s="17">
        <v>0.20433505997840201</v>
      </c>
      <c r="AC13" s="17">
        <v>0.104096079423097</v>
      </c>
      <c r="AD13" s="17">
        <v>7.2688592567694596E-2</v>
      </c>
      <c r="AE13" s="17"/>
      <c r="AF13" s="17" t="s">
        <v>63</v>
      </c>
      <c r="AG13" s="17"/>
      <c r="AH13" s="17">
        <v>8.6685106944792895E-2</v>
      </c>
      <c r="AI13" s="17"/>
      <c r="AJ13" s="17">
        <v>6.4708868974832606E-2</v>
      </c>
      <c r="AK13" s="17">
        <v>7.85041515247413E-2</v>
      </c>
      <c r="AL13" s="17">
        <v>0.107428640322502</v>
      </c>
      <c r="AM13" s="17">
        <v>9.3891294481651996E-2</v>
      </c>
      <c r="AN13" s="17">
        <v>0.215671456216327</v>
      </c>
      <c r="AO13" s="17">
        <v>4.0116452344137403E-2</v>
      </c>
      <c r="AP13" s="17">
        <v>8.7274687052677893E-2</v>
      </c>
      <c r="AQ13" s="17">
        <v>0.117159152828262</v>
      </c>
    </row>
    <row r="14" spans="2:43" x14ac:dyDescent="0.35">
      <c r="B14" s="18" t="s">
        <v>118</v>
      </c>
      <c r="C14" s="17">
        <v>5.7891968855135201E-2</v>
      </c>
      <c r="D14" s="17">
        <v>5.7022921943514798E-2</v>
      </c>
      <c r="E14" s="17">
        <v>5.74740921630566E-2</v>
      </c>
      <c r="F14" s="17"/>
      <c r="G14" s="17">
        <v>7.7891150243001903E-2</v>
      </c>
      <c r="H14" s="17">
        <v>7.8295369732227393E-2</v>
      </c>
      <c r="I14" s="17">
        <v>6.4961421405473799E-2</v>
      </c>
      <c r="J14" s="17">
        <v>7.3163381042002804E-2</v>
      </c>
      <c r="K14" s="17">
        <v>3.32243952915523E-2</v>
      </c>
      <c r="L14" s="17">
        <v>3.4142754394115002E-2</v>
      </c>
      <c r="M14" s="17"/>
      <c r="N14" s="17">
        <v>5.64014020745848E-2</v>
      </c>
      <c r="O14" s="17">
        <v>4.6579265811098801E-2</v>
      </c>
      <c r="P14" s="17">
        <v>4.83760705934086E-2</v>
      </c>
      <c r="Q14" s="17">
        <v>7.8753383274302299E-2</v>
      </c>
      <c r="R14" s="17">
        <v>5.02867717292656E-2</v>
      </c>
      <c r="S14" s="17"/>
      <c r="T14" s="17">
        <v>8.3724055524143998E-2</v>
      </c>
      <c r="U14" s="17">
        <v>5.7157245794854497E-2</v>
      </c>
      <c r="V14" s="17">
        <v>5.7362742524891999E-2</v>
      </c>
      <c r="W14" s="17">
        <v>2.8057874832098699E-2</v>
      </c>
      <c r="X14" s="17"/>
      <c r="Y14" s="17">
        <v>5.1568448334755899E-2</v>
      </c>
      <c r="Z14" s="17">
        <v>7.8997068683716198E-2</v>
      </c>
      <c r="AA14" s="17">
        <v>4.2587258420612797E-2</v>
      </c>
      <c r="AB14" s="17">
        <v>5.8319065692089701E-2</v>
      </c>
      <c r="AC14" s="17">
        <v>0.132696878181184</v>
      </c>
      <c r="AD14" s="17">
        <v>3.1352235206289998E-2</v>
      </c>
      <c r="AE14" s="17"/>
      <c r="AF14" s="17" t="s">
        <v>63</v>
      </c>
      <c r="AG14" s="17"/>
      <c r="AH14" s="17">
        <v>5.7891968855135201E-2</v>
      </c>
      <c r="AI14" s="17"/>
      <c r="AJ14" s="17">
        <v>7.1295238886328202E-2</v>
      </c>
      <c r="AK14" s="17">
        <v>6.3602430732434601E-2</v>
      </c>
      <c r="AL14" s="17">
        <v>6.2935297180686495E-2</v>
      </c>
      <c r="AM14" s="17">
        <v>8.1295899889474402E-2</v>
      </c>
      <c r="AN14" s="17">
        <v>0</v>
      </c>
      <c r="AO14" s="17">
        <v>5.3675483875659798E-2</v>
      </c>
      <c r="AP14" s="17">
        <v>1.41650089730065E-2</v>
      </c>
      <c r="AQ14" s="17">
        <v>0</v>
      </c>
    </row>
    <row r="15" spans="2:43" x14ac:dyDescent="0.35">
      <c r="B15" s="18" t="s">
        <v>60</v>
      </c>
      <c r="C15" s="19">
        <v>3.5191084382040903E-2</v>
      </c>
      <c r="D15" s="19">
        <v>3.8532713396930998E-2</v>
      </c>
      <c r="E15" s="19">
        <v>3.2060201861614901E-2</v>
      </c>
      <c r="F15" s="19"/>
      <c r="G15" s="19">
        <v>0</v>
      </c>
      <c r="H15" s="19">
        <v>2.29541438209593E-2</v>
      </c>
      <c r="I15" s="19">
        <v>1.9571939985001199E-2</v>
      </c>
      <c r="J15" s="19">
        <v>3.7948288969282103E-2</v>
      </c>
      <c r="K15" s="19">
        <v>6.3658968792112094E-2</v>
      </c>
      <c r="L15" s="19">
        <v>5.0604428619711601E-2</v>
      </c>
      <c r="M15" s="19"/>
      <c r="N15" s="19">
        <v>9.5823363373496007E-2</v>
      </c>
      <c r="O15" s="19">
        <v>3.3096540780085497E-2</v>
      </c>
      <c r="P15" s="19">
        <v>4.1926643069693799E-2</v>
      </c>
      <c r="Q15" s="19">
        <v>2.6228434782306902E-2</v>
      </c>
      <c r="R15" s="19">
        <v>3.6813559496209403E-2</v>
      </c>
      <c r="S15" s="19"/>
      <c r="T15" s="19">
        <v>3.7464750143609601E-2</v>
      </c>
      <c r="U15" s="19">
        <v>3.6192350199036098E-2</v>
      </c>
      <c r="V15" s="19">
        <v>1.9166910440161899E-2</v>
      </c>
      <c r="W15" s="19">
        <v>4.1061323334383497E-2</v>
      </c>
      <c r="X15" s="19"/>
      <c r="Y15" s="19">
        <v>2.4608887696677101E-2</v>
      </c>
      <c r="Z15" s="19">
        <v>6.8092639281425102E-3</v>
      </c>
      <c r="AA15" s="19">
        <v>5.6935581687087601E-2</v>
      </c>
      <c r="AB15" s="19">
        <v>4.8062059311042099E-2</v>
      </c>
      <c r="AC15" s="19">
        <v>4.1928298116587499E-2</v>
      </c>
      <c r="AD15" s="19">
        <v>4.1204865089074998E-2</v>
      </c>
      <c r="AE15" s="19"/>
      <c r="AF15" s="19" t="s">
        <v>63</v>
      </c>
      <c r="AG15" s="19"/>
      <c r="AH15" s="19">
        <v>3.5191084382040903E-2</v>
      </c>
      <c r="AI15" s="19"/>
      <c r="AJ15" s="19">
        <v>3.7267281023365899E-2</v>
      </c>
      <c r="AK15" s="19">
        <v>4.07930857229983E-2</v>
      </c>
      <c r="AL15" s="19">
        <v>2.98941197364277E-2</v>
      </c>
      <c r="AM15" s="19">
        <v>2.2389818687924799E-2</v>
      </c>
      <c r="AN15" s="19">
        <v>6.9927472689262596E-2</v>
      </c>
      <c r="AO15" s="19">
        <v>3.33151291910102E-2</v>
      </c>
      <c r="AP15" s="19">
        <v>5.8240690649582698E-2</v>
      </c>
      <c r="AQ15" s="19">
        <v>0</v>
      </c>
    </row>
    <row r="16" spans="2:43" x14ac:dyDescent="0.35">
      <c r="B16" s="16" t="s">
        <v>122</v>
      </c>
    </row>
    <row r="17" spans="2:2" x14ac:dyDescent="0.35">
      <c r="B17" t="s">
        <v>66</v>
      </c>
    </row>
    <row r="18" spans="2:2" x14ac:dyDescent="0.35">
      <c r="B18" t="s">
        <v>67</v>
      </c>
    </row>
    <row r="20" spans="2:2" x14ac:dyDescent="0.35">
      <c r="B20"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140</v>
      </c>
      <c r="E2" s="26"/>
      <c r="F2" s="26"/>
      <c r="G2" s="26"/>
      <c r="H2" s="26"/>
      <c r="I2" s="26"/>
      <c r="J2" s="26"/>
      <c r="K2" s="26"/>
      <c r="L2" s="26"/>
      <c r="M2" s="26"/>
      <c r="N2" s="26"/>
      <c r="O2" s="26"/>
    </row>
    <row r="6" spans="2:15" ht="50" customHeight="1" x14ac:dyDescent="0.35">
      <c r="B6" s="20" t="s">
        <v>14</v>
      </c>
      <c r="C6" s="20" t="s">
        <v>123</v>
      </c>
      <c r="D6" s="20" t="s">
        <v>124</v>
      </c>
      <c r="E6" s="20" t="s">
        <v>125</v>
      </c>
      <c r="F6" s="20" t="s">
        <v>126</v>
      </c>
      <c r="G6" s="20" t="s">
        <v>127</v>
      </c>
      <c r="H6" s="20" t="s">
        <v>128</v>
      </c>
      <c r="I6" s="20" t="s">
        <v>129</v>
      </c>
      <c r="J6" s="20" t="s">
        <v>130</v>
      </c>
      <c r="K6" s="20" t="s">
        <v>131</v>
      </c>
      <c r="L6" s="20" t="s">
        <v>132</v>
      </c>
      <c r="M6" s="20" t="s">
        <v>133</v>
      </c>
      <c r="N6" s="20" t="s">
        <v>134</v>
      </c>
    </row>
    <row r="7" spans="2:15" x14ac:dyDescent="0.35">
      <c r="B7" s="18" t="s">
        <v>135</v>
      </c>
      <c r="C7" s="17">
        <v>0.42900742728966701</v>
      </c>
      <c r="D7" s="17">
        <v>0.30552395245631497</v>
      </c>
      <c r="E7" s="17">
        <v>0.20225652515662901</v>
      </c>
      <c r="F7" s="17">
        <v>0.14208503920368201</v>
      </c>
      <c r="G7" s="17">
        <v>0.20514973477808501</v>
      </c>
      <c r="H7" s="17">
        <v>0.25884882451241198</v>
      </c>
      <c r="I7" s="17">
        <v>0.48077730414347902</v>
      </c>
      <c r="J7" s="17">
        <v>0.52843989164188099</v>
      </c>
      <c r="K7" s="17">
        <v>0.448029932623285</v>
      </c>
      <c r="L7" s="17">
        <v>0.242612181483948</v>
      </c>
      <c r="M7" s="17">
        <v>2.1561469964388E-2</v>
      </c>
      <c r="N7" s="17">
        <v>2.5984457888861601E-2</v>
      </c>
    </row>
    <row r="8" spans="2:15" x14ac:dyDescent="0.35">
      <c r="B8" s="18" t="s">
        <v>136</v>
      </c>
      <c r="C8" s="17">
        <v>0.476546114225742</v>
      </c>
      <c r="D8" s="17">
        <v>0.49252262092699001</v>
      </c>
      <c r="E8" s="17">
        <v>0.48885256543330902</v>
      </c>
      <c r="F8" s="17">
        <v>0.50706810150482395</v>
      </c>
      <c r="G8" s="17">
        <v>0.51795149718270705</v>
      </c>
      <c r="H8" s="17">
        <v>0.53826979495429805</v>
      </c>
      <c r="I8" s="17">
        <v>0.43971387508093401</v>
      </c>
      <c r="J8" s="17">
        <v>0.39116237308214402</v>
      </c>
      <c r="K8" s="17">
        <v>0.42740267736604198</v>
      </c>
      <c r="L8" s="17">
        <v>0.42042086839424098</v>
      </c>
      <c r="M8" s="17">
        <v>4.86703947959891E-2</v>
      </c>
      <c r="N8" s="17">
        <v>7.3400692668252096E-2</v>
      </c>
    </row>
    <row r="9" spans="2:15" ht="29" x14ac:dyDescent="0.35">
      <c r="B9" s="18" t="s">
        <v>137</v>
      </c>
      <c r="C9" s="17">
        <v>7.9683665727971698E-2</v>
      </c>
      <c r="D9" s="17">
        <v>0.152828446822591</v>
      </c>
      <c r="E9" s="17">
        <v>0.26669246575660899</v>
      </c>
      <c r="F9" s="17">
        <v>0.28213063414849299</v>
      </c>
      <c r="G9" s="17">
        <v>0.230261735534213</v>
      </c>
      <c r="H9" s="17">
        <v>0.162624775143765</v>
      </c>
      <c r="I9" s="17">
        <v>5.8881630670656097E-2</v>
      </c>
      <c r="J9" s="17">
        <v>6.1804496967088299E-2</v>
      </c>
      <c r="K9" s="17">
        <v>9.9549448511535493E-2</v>
      </c>
      <c r="L9" s="17">
        <v>0.26891389141411798</v>
      </c>
      <c r="M9" s="17">
        <v>0.171167524408261</v>
      </c>
      <c r="N9" s="17">
        <v>0.21959543232363399</v>
      </c>
    </row>
    <row r="10" spans="2:15" x14ac:dyDescent="0.35">
      <c r="B10" s="18" t="s">
        <v>138</v>
      </c>
      <c r="C10" s="17">
        <v>5.71654922619955E-3</v>
      </c>
      <c r="D10" s="17">
        <v>1.9489967570594902E-2</v>
      </c>
      <c r="E10" s="17">
        <v>1.7851057349994402E-2</v>
      </c>
      <c r="F10" s="17">
        <v>4.1697381045539099E-2</v>
      </c>
      <c r="G10" s="17">
        <v>2.82820464627489E-2</v>
      </c>
      <c r="H10" s="17">
        <v>1.7559946153429401E-2</v>
      </c>
      <c r="I10" s="17">
        <v>1.1554122658578799E-2</v>
      </c>
      <c r="J10" s="17">
        <v>9.1125050322269693E-3</v>
      </c>
      <c r="K10" s="17">
        <v>1.0056075711047999E-2</v>
      </c>
      <c r="L10" s="17">
        <v>3.5138884156823098E-2</v>
      </c>
      <c r="M10" s="17">
        <v>0.41503674567022297</v>
      </c>
      <c r="N10" s="17">
        <v>0.421722993384059</v>
      </c>
    </row>
    <row r="11" spans="2:15" x14ac:dyDescent="0.35">
      <c r="B11" s="18" t="s">
        <v>139</v>
      </c>
      <c r="C11" s="17">
        <v>2.7395052230787999E-3</v>
      </c>
      <c r="D11" s="17">
        <v>7.5599101949178002E-3</v>
      </c>
      <c r="E11" s="17">
        <v>1.18207693368619E-2</v>
      </c>
      <c r="F11" s="17">
        <v>7.4808617235819297E-3</v>
      </c>
      <c r="G11" s="17">
        <v>4.6549121394375698E-3</v>
      </c>
      <c r="H11" s="17">
        <v>3.7936874782502901E-3</v>
      </c>
      <c r="I11" s="17">
        <v>1.94460309367666E-3</v>
      </c>
      <c r="J11" s="17">
        <v>4.1473669612969496E-3</v>
      </c>
      <c r="K11" s="17">
        <v>3.2917238819101598E-3</v>
      </c>
      <c r="L11" s="17">
        <v>1.0134384945028699E-2</v>
      </c>
      <c r="M11" s="17">
        <v>0.30615804677356201</v>
      </c>
      <c r="N11" s="17">
        <v>0.21488291440094801</v>
      </c>
    </row>
    <row r="12" spans="2:15" x14ac:dyDescent="0.35">
      <c r="B12" s="18" t="s">
        <v>60</v>
      </c>
      <c r="C12" s="17">
        <v>6.3067383073411596E-3</v>
      </c>
      <c r="D12" s="17">
        <v>2.2075102028591399E-2</v>
      </c>
      <c r="E12" s="17">
        <v>1.25266169665976E-2</v>
      </c>
      <c r="F12" s="17">
        <v>1.9537982373880498E-2</v>
      </c>
      <c r="G12" s="17">
        <v>1.3700073902808601E-2</v>
      </c>
      <c r="H12" s="17">
        <v>1.8902971757844798E-2</v>
      </c>
      <c r="I12" s="17">
        <v>7.1284643526759901E-3</v>
      </c>
      <c r="J12" s="17">
        <v>5.33336631536335E-3</v>
      </c>
      <c r="K12" s="17">
        <v>1.16701419061792E-2</v>
      </c>
      <c r="L12" s="17">
        <v>2.27797896058415E-2</v>
      </c>
      <c r="M12" s="17">
        <v>3.7405818387576902E-2</v>
      </c>
      <c r="N12" s="17">
        <v>4.4413509334245399E-2</v>
      </c>
    </row>
    <row r="13" spans="2:15" x14ac:dyDescent="0.35">
      <c r="B13" s="16" t="s">
        <v>122</v>
      </c>
      <c r="C13" s="16"/>
      <c r="D13" s="16"/>
      <c r="E13" s="16"/>
      <c r="F13" s="16"/>
      <c r="G13" s="16"/>
      <c r="H13" s="16"/>
      <c r="I13" s="16"/>
      <c r="J13" s="16"/>
      <c r="K13" s="16"/>
      <c r="L13" s="16"/>
      <c r="M13" s="16"/>
      <c r="N13" s="16"/>
    </row>
    <row r="14" spans="2:15" x14ac:dyDescent="0.35">
      <c r="B14" t="s">
        <v>66</v>
      </c>
    </row>
    <row r="15" spans="2:15" x14ac:dyDescent="0.35">
      <c r="B15" t="s">
        <v>67</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0.42900742728966701</v>
      </c>
      <c r="D9" s="17">
        <v>0.41078325571084701</v>
      </c>
      <c r="E9" s="17">
        <v>0.44743629796708401</v>
      </c>
      <c r="F9" s="17"/>
      <c r="G9" s="17">
        <v>0.516285225255108</v>
      </c>
      <c r="H9" s="17">
        <v>0.49357721214087902</v>
      </c>
      <c r="I9" s="17">
        <v>0.45996003997193802</v>
      </c>
      <c r="J9" s="17">
        <v>0.48767911132833802</v>
      </c>
      <c r="K9" s="17">
        <v>0.40007542387212103</v>
      </c>
      <c r="L9" s="17">
        <v>0.30305793612521698</v>
      </c>
      <c r="M9" s="17"/>
      <c r="N9" s="17">
        <v>0.44221479570557398</v>
      </c>
      <c r="O9" s="17">
        <v>0.41967400613017802</v>
      </c>
      <c r="P9" s="17">
        <v>0.50002479763120899</v>
      </c>
      <c r="Q9" s="17">
        <v>0.41530641561843301</v>
      </c>
      <c r="R9" s="17">
        <v>0.41901673240945903</v>
      </c>
      <c r="S9" s="17"/>
      <c r="T9" s="17">
        <v>0.49511577231072901</v>
      </c>
      <c r="U9" s="17">
        <v>0.41533328038948703</v>
      </c>
      <c r="V9" s="17">
        <v>0.43775947827352302</v>
      </c>
      <c r="W9" s="17">
        <v>0.37858810233038198</v>
      </c>
      <c r="X9" s="17"/>
      <c r="Y9" s="17">
        <v>0.43435567182253498</v>
      </c>
      <c r="Z9" s="17">
        <v>0.41411160986798101</v>
      </c>
      <c r="AA9" s="17">
        <v>0.35113249457608298</v>
      </c>
      <c r="AB9" s="17">
        <v>0.60852626564870604</v>
      </c>
      <c r="AC9" s="17">
        <v>0.52868008270490496</v>
      </c>
      <c r="AD9" s="17">
        <v>0.51817689646869103</v>
      </c>
      <c r="AE9" s="17"/>
      <c r="AF9" s="17" t="s">
        <v>63</v>
      </c>
      <c r="AG9" s="17"/>
      <c r="AH9" s="17">
        <v>0.42900742728966701</v>
      </c>
      <c r="AI9" s="17"/>
      <c r="AJ9" s="17">
        <v>0.43938686382430298</v>
      </c>
      <c r="AK9" s="17">
        <v>0.42362603610102001</v>
      </c>
      <c r="AL9" s="17">
        <v>0.39957495358554901</v>
      </c>
      <c r="AM9" s="17">
        <v>0.45241163508152199</v>
      </c>
      <c r="AN9" s="17">
        <v>0.57656083222682497</v>
      </c>
      <c r="AO9" s="17">
        <v>0.33483805889871499</v>
      </c>
      <c r="AP9" s="17">
        <v>0.46390267685095798</v>
      </c>
      <c r="AQ9" s="17">
        <v>0.40690789576263597</v>
      </c>
    </row>
    <row r="10" spans="2:43" x14ac:dyDescent="0.35">
      <c r="B10" s="18" t="s">
        <v>136</v>
      </c>
      <c r="C10" s="17">
        <v>0.476546114225742</v>
      </c>
      <c r="D10" s="17">
        <v>0.47656593582215401</v>
      </c>
      <c r="E10" s="17">
        <v>0.47563824886054401</v>
      </c>
      <c r="F10" s="17"/>
      <c r="G10" s="17">
        <v>0.33049577840227201</v>
      </c>
      <c r="H10" s="17">
        <v>0.421466774086869</v>
      </c>
      <c r="I10" s="17">
        <v>0.482454073320495</v>
      </c>
      <c r="J10" s="17">
        <v>0.45796130644664301</v>
      </c>
      <c r="K10" s="17">
        <v>0.52789950046230605</v>
      </c>
      <c r="L10" s="17">
        <v>0.55639637160071698</v>
      </c>
      <c r="M10" s="17"/>
      <c r="N10" s="17">
        <v>0.41505331428817699</v>
      </c>
      <c r="O10" s="17">
        <v>0.48251359517699499</v>
      </c>
      <c r="P10" s="17">
        <v>0.42959425585258398</v>
      </c>
      <c r="Q10" s="17">
        <v>0.49611268920016299</v>
      </c>
      <c r="R10" s="17">
        <v>0.48134027895820303</v>
      </c>
      <c r="S10" s="17"/>
      <c r="T10" s="17">
        <v>0.39699257026002399</v>
      </c>
      <c r="U10" s="17">
        <v>0.49456330306353702</v>
      </c>
      <c r="V10" s="17">
        <v>0.50450710029970902</v>
      </c>
      <c r="W10" s="17">
        <v>0.50338921433942296</v>
      </c>
      <c r="X10" s="17"/>
      <c r="Y10" s="17">
        <v>0.48932199468645698</v>
      </c>
      <c r="Z10" s="17">
        <v>0.53294068821122098</v>
      </c>
      <c r="AA10" s="17">
        <v>0.51073086036165605</v>
      </c>
      <c r="AB10" s="17">
        <v>0.346484904539551</v>
      </c>
      <c r="AC10" s="17">
        <v>0.32125825057448598</v>
      </c>
      <c r="AD10" s="17">
        <v>0.401229534671938</v>
      </c>
      <c r="AE10" s="17"/>
      <c r="AF10" s="17" t="s">
        <v>63</v>
      </c>
      <c r="AG10" s="17"/>
      <c r="AH10" s="17">
        <v>0.476546114225742</v>
      </c>
      <c r="AI10" s="17"/>
      <c r="AJ10" s="17">
        <v>0.44077149987842801</v>
      </c>
      <c r="AK10" s="17">
        <v>0.472297901958598</v>
      </c>
      <c r="AL10" s="17">
        <v>0.48504569079328502</v>
      </c>
      <c r="AM10" s="17">
        <v>0.46949690707272601</v>
      </c>
      <c r="AN10" s="17">
        <v>0.35214507145340601</v>
      </c>
      <c r="AO10" s="17">
        <v>0.60967766108118504</v>
      </c>
      <c r="AP10" s="17">
        <v>0.46116596055361597</v>
      </c>
      <c r="AQ10" s="17">
        <v>0.54786061481949799</v>
      </c>
    </row>
    <row r="11" spans="2:43" ht="29" x14ac:dyDescent="0.35">
      <c r="B11" s="18" t="s">
        <v>137</v>
      </c>
      <c r="C11" s="17">
        <v>7.9683665727971698E-2</v>
      </c>
      <c r="D11" s="17">
        <v>9.3877872304672094E-2</v>
      </c>
      <c r="E11" s="17">
        <v>6.6051144433081299E-2</v>
      </c>
      <c r="F11" s="17"/>
      <c r="G11" s="17">
        <v>0.103132109466594</v>
      </c>
      <c r="H11" s="17">
        <v>7.2292051559842196E-2</v>
      </c>
      <c r="I11" s="17">
        <v>4.5583516384625197E-2</v>
      </c>
      <c r="J11" s="17">
        <v>4.7762088669541201E-2</v>
      </c>
      <c r="K11" s="17">
        <v>6.5829974418987802E-2</v>
      </c>
      <c r="L11" s="17">
        <v>0.12672786565400801</v>
      </c>
      <c r="M11" s="17"/>
      <c r="N11" s="17">
        <v>0.104863019097518</v>
      </c>
      <c r="O11" s="17">
        <v>7.8425987068149003E-2</v>
      </c>
      <c r="P11" s="17">
        <v>5.7797201241816497E-2</v>
      </c>
      <c r="Q11" s="17">
        <v>8.1943232887871004E-2</v>
      </c>
      <c r="R11" s="17">
        <v>8.3354686503219394E-2</v>
      </c>
      <c r="S11" s="17"/>
      <c r="T11" s="17">
        <v>8.5188344796624696E-2</v>
      </c>
      <c r="U11" s="17">
        <v>8.0636986390059798E-2</v>
      </c>
      <c r="V11" s="17">
        <v>5.4936877586810498E-2</v>
      </c>
      <c r="W11" s="17">
        <v>8.7934535247193996E-2</v>
      </c>
      <c r="X11" s="17"/>
      <c r="Y11" s="17">
        <v>6.4843708577735901E-2</v>
      </c>
      <c r="Z11" s="17">
        <v>5.29477019207985E-2</v>
      </c>
      <c r="AA11" s="17">
        <v>0.125260630827388</v>
      </c>
      <c r="AB11" s="17">
        <v>4.4988829811742098E-2</v>
      </c>
      <c r="AC11" s="17">
        <v>6.9627069917964995E-2</v>
      </c>
      <c r="AD11" s="17">
        <v>8.0593568859370607E-2</v>
      </c>
      <c r="AE11" s="17"/>
      <c r="AF11" s="17" t="s">
        <v>63</v>
      </c>
      <c r="AG11" s="17"/>
      <c r="AH11" s="17">
        <v>7.9683665727971698E-2</v>
      </c>
      <c r="AI11" s="17"/>
      <c r="AJ11" s="17">
        <v>9.9876266606144501E-2</v>
      </c>
      <c r="AK11" s="17">
        <v>8.5803155147899005E-2</v>
      </c>
      <c r="AL11" s="17">
        <v>9.8652132127732606E-2</v>
      </c>
      <c r="AM11" s="17">
        <v>6.8989431831752102E-2</v>
      </c>
      <c r="AN11" s="17">
        <v>7.1294096319769407E-2</v>
      </c>
      <c r="AO11" s="17">
        <v>2.5997577104747999E-2</v>
      </c>
      <c r="AP11" s="17">
        <v>7.4931362595425904E-2</v>
      </c>
      <c r="AQ11" s="17">
        <v>4.5231489417866297E-2</v>
      </c>
    </row>
    <row r="12" spans="2:43" x14ac:dyDescent="0.35">
      <c r="B12" s="18" t="s">
        <v>138</v>
      </c>
      <c r="C12" s="17">
        <v>5.71654922619955E-3</v>
      </c>
      <c r="D12" s="17">
        <v>8.0833895454477302E-3</v>
      </c>
      <c r="E12" s="17">
        <v>3.4071955011425602E-3</v>
      </c>
      <c r="F12" s="17"/>
      <c r="G12" s="17">
        <v>1.4896420711092701E-2</v>
      </c>
      <c r="H12" s="17">
        <v>1.2663962212410699E-2</v>
      </c>
      <c r="I12" s="17">
        <v>6.8874918201687002E-3</v>
      </c>
      <c r="J12" s="17">
        <v>0</v>
      </c>
      <c r="K12" s="17">
        <v>0</v>
      </c>
      <c r="L12" s="17">
        <v>3.1630514327831501E-3</v>
      </c>
      <c r="M12" s="17"/>
      <c r="N12" s="17">
        <v>0</v>
      </c>
      <c r="O12" s="17">
        <v>6.79963881771264E-3</v>
      </c>
      <c r="P12" s="17">
        <v>6.1017087600736498E-3</v>
      </c>
      <c r="Q12" s="17">
        <v>0</v>
      </c>
      <c r="R12" s="17">
        <v>1.6288302129118599E-2</v>
      </c>
      <c r="S12" s="17"/>
      <c r="T12" s="17">
        <v>6.9556815008586801E-3</v>
      </c>
      <c r="U12" s="17">
        <v>0</v>
      </c>
      <c r="V12" s="17">
        <v>0</v>
      </c>
      <c r="W12" s="17">
        <v>2.3886185283741101E-2</v>
      </c>
      <c r="X12" s="17"/>
      <c r="Y12" s="17">
        <v>7.3555586277565298E-3</v>
      </c>
      <c r="Z12" s="17">
        <v>0</v>
      </c>
      <c r="AA12" s="17">
        <v>2.947460291261E-3</v>
      </c>
      <c r="AB12" s="17">
        <v>0</v>
      </c>
      <c r="AC12" s="17">
        <v>2.04072699872959E-2</v>
      </c>
      <c r="AD12" s="17">
        <v>0</v>
      </c>
      <c r="AE12" s="17"/>
      <c r="AF12" s="17" t="s">
        <v>63</v>
      </c>
      <c r="AG12" s="17"/>
      <c r="AH12" s="17">
        <v>5.71654922619955E-3</v>
      </c>
      <c r="AI12" s="17"/>
      <c r="AJ12" s="17">
        <v>1.09326541396574E-2</v>
      </c>
      <c r="AK12" s="17">
        <v>0</v>
      </c>
      <c r="AL12" s="17">
        <v>5.1486452607888604E-3</v>
      </c>
      <c r="AM12" s="17">
        <v>9.1020260140001908E-3</v>
      </c>
      <c r="AN12" s="17">
        <v>0</v>
      </c>
      <c r="AO12" s="17">
        <v>1.09534843112721E-2</v>
      </c>
      <c r="AP12" s="17">
        <v>0</v>
      </c>
      <c r="AQ12" s="17">
        <v>0</v>
      </c>
    </row>
    <row r="13" spans="2:43" x14ac:dyDescent="0.35">
      <c r="B13" s="18" t="s">
        <v>139</v>
      </c>
      <c r="C13" s="17">
        <v>2.7395052230787999E-3</v>
      </c>
      <c r="D13" s="17">
        <v>0</v>
      </c>
      <c r="E13" s="17">
        <v>5.4571773835369302E-3</v>
      </c>
      <c r="F13" s="17"/>
      <c r="G13" s="17">
        <v>8.0974678944846293E-3</v>
      </c>
      <c r="H13" s="17">
        <v>0</v>
      </c>
      <c r="I13" s="17">
        <v>5.1148785027731996E-3</v>
      </c>
      <c r="J13" s="17">
        <v>6.59749355547775E-3</v>
      </c>
      <c r="K13" s="17">
        <v>0</v>
      </c>
      <c r="L13" s="17">
        <v>0</v>
      </c>
      <c r="M13" s="17"/>
      <c r="N13" s="17">
        <v>0</v>
      </c>
      <c r="O13" s="17">
        <v>2.2707899229129501E-3</v>
      </c>
      <c r="P13" s="17">
        <v>6.4820365143161704E-3</v>
      </c>
      <c r="Q13" s="17">
        <v>3.44231207094577E-3</v>
      </c>
      <c r="R13" s="17">
        <v>0</v>
      </c>
      <c r="S13" s="17"/>
      <c r="T13" s="17">
        <v>0</v>
      </c>
      <c r="U13" s="17">
        <v>6.1851766436830796E-3</v>
      </c>
      <c r="V13" s="17">
        <v>0</v>
      </c>
      <c r="W13" s="17">
        <v>6.2019627992599803E-3</v>
      </c>
      <c r="X13" s="17"/>
      <c r="Y13" s="17">
        <v>4.1230662855152199E-3</v>
      </c>
      <c r="Z13" s="17">
        <v>0</v>
      </c>
      <c r="AA13" s="17">
        <v>0</v>
      </c>
      <c r="AB13" s="17">
        <v>0</v>
      </c>
      <c r="AC13" s="17">
        <v>1.1093081804084399E-2</v>
      </c>
      <c r="AD13" s="17">
        <v>0</v>
      </c>
      <c r="AE13" s="17"/>
      <c r="AF13" s="17" t="s">
        <v>63</v>
      </c>
      <c r="AG13" s="17"/>
      <c r="AH13" s="17">
        <v>2.7395052230787999E-3</v>
      </c>
      <c r="AI13" s="17"/>
      <c r="AJ13" s="17">
        <v>3.6728295548330899E-3</v>
      </c>
      <c r="AK13" s="17">
        <v>9.4970382745558201E-3</v>
      </c>
      <c r="AL13" s="17">
        <v>0</v>
      </c>
      <c r="AM13" s="17">
        <v>0</v>
      </c>
      <c r="AN13" s="17">
        <v>0</v>
      </c>
      <c r="AO13" s="17">
        <v>0</v>
      </c>
      <c r="AP13" s="17">
        <v>0</v>
      </c>
      <c r="AQ13" s="17">
        <v>0</v>
      </c>
    </row>
    <row r="14" spans="2:43" x14ac:dyDescent="0.35">
      <c r="B14" s="18" t="s">
        <v>60</v>
      </c>
      <c r="C14" s="19">
        <v>6.3067383073411596E-3</v>
      </c>
      <c r="D14" s="19">
        <v>1.0689546616879E-2</v>
      </c>
      <c r="E14" s="19">
        <v>2.0099358546107398E-3</v>
      </c>
      <c r="F14" s="19"/>
      <c r="G14" s="19">
        <v>2.7092998270449201E-2</v>
      </c>
      <c r="H14" s="19">
        <v>0</v>
      </c>
      <c r="I14" s="19">
        <v>0</v>
      </c>
      <c r="J14" s="19">
        <v>0</v>
      </c>
      <c r="K14" s="19">
        <v>6.1951012465854098E-3</v>
      </c>
      <c r="L14" s="19">
        <v>1.06547751872745E-2</v>
      </c>
      <c r="M14" s="19"/>
      <c r="N14" s="19">
        <v>3.7868870908731297E-2</v>
      </c>
      <c r="O14" s="19">
        <v>1.03159828840526E-2</v>
      </c>
      <c r="P14" s="19">
        <v>0</v>
      </c>
      <c r="Q14" s="19">
        <v>3.1953502225871601E-3</v>
      </c>
      <c r="R14" s="19">
        <v>0</v>
      </c>
      <c r="S14" s="19"/>
      <c r="T14" s="19">
        <v>1.5747631131763602E-2</v>
      </c>
      <c r="U14" s="19">
        <v>3.2812535132336301E-3</v>
      </c>
      <c r="V14" s="19">
        <v>2.7965438399571202E-3</v>
      </c>
      <c r="W14" s="19">
        <v>0</v>
      </c>
      <c r="X14" s="19"/>
      <c r="Y14" s="19">
        <v>0</v>
      </c>
      <c r="Z14" s="19">
        <v>0</v>
      </c>
      <c r="AA14" s="19">
        <v>9.9285539436112704E-3</v>
      </c>
      <c r="AB14" s="19">
        <v>0</v>
      </c>
      <c r="AC14" s="19">
        <v>4.8934245011264803E-2</v>
      </c>
      <c r="AD14" s="19">
        <v>0</v>
      </c>
      <c r="AE14" s="19"/>
      <c r="AF14" s="19" t="s">
        <v>63</v>
      </c>
      <c r="AG14" s="19"/>
      <c r="AH14" s="19">
        <v>6.3067383073411596E-3</v>
      </c>
      <c r="AI14" s="19"/>
      <c r="AJ14" s="19">
        <v>5.3598859966343601E-3</v>
      </c>
      <c r="AK14" s="19">
        <v>8.7758685179271205E-3</v>
      </c>
      <c r="AL14" s="19">
        <v>1.1578578232644699E-2</v>
      </c>
      <c r="AM14" s="19">
        <v>0</v>
      </c>
      <c r="AN14" s="19">
        <v>0</v>
      </c>
      <c r="AO14" s="19">
        <v>1.8533218604079801E-2</v>
      </c>
      <c r="AP14" s="19">
        <v>0</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0.30552395245631497</v>
      </c>
      <c r="D9" s="17">
        <v>0.29684408200526402</v>
      </c>
      <c r="E9" s="17">
        <v>0.31555300928776198</v>
      </c>
      <c r="F9" s="17"/>
      <c r="G9" s="17">
        <v>0.225178139610274</v>
      </c>
      <c r="H9" s="17">
        <v>0.35822718927235397</v>
      </c>
      <c r="I9" s="17">
        <v>0.29328074530255099</v>
      </c>
      <c r="J9" s="17">
        <v>0.37116432817471001</v>
      </c>
      <c r="K9" s="17">
        <v>0.32239351323332799</v>
      </c>
      <c r="L9" s="17">
        <v>0.25472814478974598</v>
      </c>
      <c r="M9" s="17"/>
      <c r="N9" s="17">
        <v>0.341803600677338</v>
      </c>
      <c r="O9" s="17">
        <v>0.301929752729927</v>
      </c>
      <c r="P9" s="17">
        <v>0.32433660253407298</v>
      </c>
      <c r="Q9" s="17">
        <v>0.32402315516321301</v>
      </c>
      <c r="R9" s="17">
        <v>0.25194069695327698</v>
      </c>
      <c r="S9" s="17"/>
      <c r="T9" s="17">
        <v>0.34127687087176001</v>
      </c>
      <c r="U9" s="17">
        <v>0.27912217307792703</v>
      </c>
      <c r="V9" s="17">
        <v>0.30784994577313202</v>
      </c>
      <c r="W9" s="17">
        <v>0.28577346717330698</v>
      </c>
      <c r="X9" s="17"/>
      <c r="Y9" s="17">
        <v>0.31391704338931697</v>
      </c>
      <c r="Z9" s="17">
        <v>0.27082897226499197</v>
      </c>
      <c r="AA9" s="17">
        <v>0.28777713740193001</v>
      </c>
      <c r="AB9" s="17">
        <v>0.29605111903458597</v>
      </c>
      <c r="AC9" s="17">
        <v>0.38629524427369299</v>
      </c>
      <c r="AD9" s="17">
        <v>0.28371394558880397</v>
      </c>
      <c r="AE9" s="17"/>
      <c r="AF9" s="17" t="s">
        <v>63</v>
      </c>
      <c r="AG9" s="17"/>
      <c r="AH9" s="17">
        <v>0.30552395245631497</v>
      </c>
      <c r="AI9" s="17"/>
      <c r="AJ9" s="17">
        <v>0.31013855869092799</v>
      </c>
      <c r="AK9" s="17">
        <v>0.28535344872956703</v>
      </c>
      <c r="AL9" s="17">
        <v>0.29708912818238398</v>
      </c>
      <c r="AM9" s="17">
        <v>0.28655120396987499</v>
      </c>
      <c r="AN9" s="17">
        <v>0.49305345076003498</v>
      </c>
      <c r="AO9" s="17">
        <v>0.24266672860424801</v>
      </c>
      <c r="AP9" s="17">
        <v>0.40577474623234799</v>
      </c>
      <c r="AQ9" s="17">
        <v>0.25453853856575898</v>
      </c>
    </row>
    <row r="10" spans="2:43" x14ac:dyDescent="0.35">
      <c r="B10" s="18" t="s">
        <v>136</v>
      </c>
      <c r="C10" s="17">
        <v>0.49252262092699001</v>
      </c>
      <c r="D10" s="17">
        <v>0.48972363672480801</v>
      </c>
      <c r="E10" s="17">
        <v>0.49447396562551199</v>
      </c>
      <c r="F10" s="17"/>
      <c r="G10" s="17">
        <v>0.43526327377836999</v>
      </c>
      <c r="H10" s="17">
        <v>0.47389145912207098</v>
      </c>
      <c r="I10" s="17">
        <v>0.514711936761438</v>
      </c>
      <c r="J10" s="17">
        <v>0.501498274137398</v>
      </c>
      <c r="K10" s="17">
        <v>0.48810221933507197</v>
      </c>
      <c r="L10" s="17">
        <v>0.51213909665493096</v>
      </c>
      <c r="M10" s="17"/>
      <c r="N10" s="17">
        <v>0.35146796767173499</v>
      </c>
      <c r="O10" s="17">
        <v>0.48976017278099399</v>
      </c>
      <c r="P10" s="17">
        <v>0.54002085505696695</v>
      </c>
      <c r="Q10" s="17">
        <v>0.48264962157792501</v>
      </c>
      <c r="R10" s="17">
        <v>0.51451527472762104</v>
      </c>
      <c r="S10" s="17"/>
      <c r="T10" s="17">
        <v>0.43885981078679198</v>
      </c>
      <c r="U10" s="17">
        <v>0.52099360349461799</v>
      </c>
      <c r="V10" s="17">
        <v>0.537573892746953</v>
      </c>
      <c r="W10" s="17">
        <v>0.46335798337126499</v>
      </c>
      <c r="X10" s="17"/>
      <c r="Y10" s="17">
        <v>0.48552311009681198</v>
      </c>
      <c r="Z10" s="17">
        <v>0.57457210242047596</v>
      </c>
      <c r="AA10" s="17">
        <v>0.51050260833679495</v>
      </c>
      <c r="AB10" s="17">
        <v>0.54343576422345996</v>
      </c>
      <c r="AC10" s="17">
        <v>0.37679650917589202</v>
      </c>
      <c r="AD10" s="17">
        <v>0.31064226018375801</v>
      </c>
      <c r="AE10" s="17"/>
      <c r="AF10" s="17" t="s">
        <v>63</v>
      </c>
      <c r="AG10" s="17"/>
      <c r="AH10" s="17">
        <v>0.49252262092699001</v>
      </c>
      <c r="AI10" s="17"/>
      <c r="AJ10" s="17">
        <v>0.44052331551453</v>
      </c>
      <c r="AK10" s="17">
        <v>0.53992025884695005</v>
      </c>
      <c r="AL10" s="17">
        <v>0.50852929304289796</v>
      </c>
      <c r="AM10" s="17">
        <v>0.53632593936718898</v>
      </c>
      <c r="AN10" s="17">
        <v>0.38329247219863999</v>
      </c>
      <c r="AO10" s="17">
        <v>0.58180966148235602</v>
      </c>
      <c r="AP10" s="17">
        <v>0.340725152247629</v>
      </c>
      <c r="AQ10" s="17">
        <v>0.52597163100752498</v>
      </c>
    </row>
    <row r="11" spans="2:43" ht="29" x14ac:dyDescent="0.35">
      <c r="B11" s="18" t="s">
        <v>137</v>
      </c>
      <c r="C11" s="17">
        <v>0.152828446822591</v>
      </c>
      <c r="D11" s="17">
        <v>0.158376043106284</v>
      </c>
      <c r="E11" s="17">
        <v>0.14646896686602101</v>
      </c>
      <c r="F11" s="17"/>
      <c r="G11" s="17">
        <v>0.212064627527428</v>
      </c>
      <c r="H11" s="17">
        <v>0.12506856406945099</v>
      </c>
      <c r="I11" s="17">
        <v>0.138092508721888</v>
      </c>
      <c r="J11" s="17">
        <v>8.1820101452489899E-2</v>
      </c>
      <c r="K11" s="17">
        <v>0.15540587937491701</v>
      </c>
      <c r="L11" s="17">
        <v>0.20392153151592299</v>
      </c>
      <c r="M11" s="17"/>
      <c r="N11" s="17">
        <v>0.249964012419639</v>
      </c>
      <c r="O11" s="17">
        <v>0.15616513889445699</v>
      </c>
      <c r="P11" s="17">
        <v>0.12178251945210899</v>
      </c>
      <c r="Q11" s="17">
        <v>0.148474583217378</v>
      </c>
      <c r="R11" s="17">
        <v>0.15470400596828601</v>
      </c>
      <c r="S11" s="17"/>
      <c r="T11" s="17">
        <v>0.175902677702513</v>
      </c>
      <c r="U11" s="17">
        <v>0.14407717167400499</v>
      </c>
      <c r="V11" s="17">
        <v>0.11062953331139699</v>
      </c>
      <c r="W11" s="17">
        <v>0.192553487186128</v>
      </c>
      <c r="X11" s="17"/>
      <c r="Y11" s="17">
        <v>0.15271004304505501</v>
      </c>
      <c r="Z11" s="17">
        <v>0.113352508855082</v>
      </c>
      <c r="AA11" s="17">
        <v>0.16812787480117999</v>
      </c>
      <c r="AB11" s="17">
        <v>0.124495718187559</v>
      </c>
      <c r="AC11" s="17">
        <v>0.137876438541672</v>
      </c>
      <c r="AD11" s="17">
        <v>0.23687927176151399</v>
      </c>
      <c r="AE11" s="17"/>
      <c r="AF11" s="17" t="s">
        <v>63</v>
      </c>
      <c r="AG11" s="17"/>
      <c r="AH11" s="17">
        <v>0.152828446822591</v>
      </c>
      <c r="AI11" s="17"/>
      <c r="AJ11" s="17">
        <v>0.18722489478291901</v>
      </c>
      <c r="AK11" s="17">
        <v>0.133761526679882</v>
      </c>
      <c r="AL11" s="17">
        <v>0.16671039600415799</v>
      </c>
      <c r="AM11" s="17">
        <v>0.147435507958219</v>
      </c>
      <c r="AN11" s="17">
        <v>7.69373191877602E-2</v>
      </c>
      <c r="AO11" s="17">
        <v>0.109604405986271</v>
      </c>
      <c r="AP11" s="17">
        <v>0.19215300917369599</v>
      </c>
      <c r="AQ11" s="17">
        <v>0.11007001105372401</v>
      </c>
    </row>
    <row r="12" spans="2:43" x14ac:dyDescent="0.35">
      <c r="B12" s="18" t="s">
        <v>138</v>
      </c>
      <c r="C12" s="17">
        <v>1.9489967570594902E-2</v>
      </c>
      <c r="D12" s="17">
        <v>2.4355117201094002E-2</v>
      </c>
      <c r="E12" s="17">
        <v>1.4779963919964501E-2</v>
      </c>
      <c r="F12" s="17"/>
      <c r="G12" s="17">
        <v>7.8376366049295501E-2</v>
      </c>
      <c r="H12" s="17">
        <v>1.2647787428122901E-2</v>
      </c>
      <c r="I12" s="17">
        <v>2.5932144859074999E-2</v>
      </c>
      <c r="J12" s="17">
        <v>2.54899290870025E-2</v>
      </c>
      <c r="K12" s="17">
        <v>0</v>
      </c>
      <c r="L12" s="17">
        <v>3.1630514327831501E-3</v>
      </c>
      <c r="M12" s="17"/>
      <c r="N12" s="17">
        <v>1.8895548322557101E-2</v>
      </c>
      <c r="O12" s="17">
        <v>1.0653866954200701E-2</v>
      </c>
      <c r="P12" s="17">
        <v>7.1763491544106E-3</v>
      </c>
      <c r="Q12" s="17">
        <v>2.4472803212159999E-2</v>
      </c>
      <c r="R12" s="17">
        <v>4.0838183845016397E-2</v>
      </c>
      <c r="S12" s="17"/>
      <c r="T12" s="17">
        <v>1.8356180577599902E-2</v>
      </c>
      <c r="U12" s="17">
        <v>1.55332436113228E-2</v>
      </c>
      <c r="V12" s="17">
        <v>2.58558477228302E-2</v>
      </c>
      <c r="W12" s="17">
        <v>1.7436341839343901E-2</v>
      </c>
      <c r="X12" s="17"/>
      <c r="Y12" s="17">
        <v>2.7586913670656899E-2</v>
      </c>
      <c r="Z12" s="17">
        <v>1.28975210619699E-2</v>
      </c>
      <c r="AA12" s="17">
        <v>6.3252161439972896E-3</v>
      </c>
      <c r="AB12" s="17">
        <v>2.0812456616950002E-2</v>
      </c>
      <c r="AC12" s="17">
        <v>3.1743430376024298E-2</v>
      </c>
      <c r="AD12" s="17">
        <v>0</v>
      </c>
      <c r="AE12" s="17"/>
      <c r="AF12" s="17" t="s">
        <v>63</v>
      </c>
      <c r="AG12" s="17"/>
      <c r="AH12" s="17">
        <v>1.9489967570594902E-2</v>
      </c>
      <c r="AI12" s="17"/>
      <c r="AJ12" s="17">
        <v>4.5234023102234802E-2</v>
      </c>
      <c r="AK12" s="17">
        <v>2.0051755065504499E-2</v>
      </c>
      <c r="AL12" s="17">
        <v>5.1486452607888604E-3</v>
      </c>
      <c r="AM12" s="17">
        <v>0</v>
      </c>
      <c r="AN12" s="17">
        <v>2.4981658834779201E-2</v>
      </c>
      <c r="AO12" s="17">
        <v>1.5288190672262799E-2</v>
      </c>
      <c r="AP12" s="17">
        <v>2.6626370019196301E-2</v>
      </c>
      <c r="AQ12" s="17">
        <v>0</v>
      </c>
    </row>
    <row r="13" spans="2:43" x14ac:dyDescent="0.35">
      <c r="B13" s="18" t="s">
        <v>139</v>
      </c>
      <c r="C13" s="17">
        <v>7.5599101949178002E-3</v>
      </c>
      <c r="D13" s="17">
        <v>4.42293860267507E-3</v>
      </c>
      <c r="E13" s="17">
        <v>1.0693014450399999E-2</v>
      </c>
      <c r="F13" s="17"/>
      <c r="G13" s="17">
        <v>0</v>
      </c>
      <c r="H13" s="17">
        <v>1.0275946849459301E-2</v>
      </c>
      <c r="I13" s="17">
        <v>2.1391431150882899E-2</v>
      </c>
      <c r="J13" s="17">
        <v>6.59749355547775E-3</v>
      </c>
      <c r="K13" s="17">
        <v>0</v>
      </c>
      <c r="L13" s="17">
        <v>4.7491498665683599E-3</v>
      </c>
      <c r="M13" s="17"/>
      <c r="N13" s="17">
        <v>0</v>
      </c>
      <c r="O13" s="17">
        <v>9.1362908461479694E-3</v>
      </c>
      <c r="P13" s="17">
        <v>0</v>
      </c>
      <c r="Q13" s="17">
        <v>1.3483769892507399E-2</v>
      </c>
      <c r="R13" s="17">
        <v>0</v>
      </c>
      <c r="S13" s="17"/>
      <c r="T13" s="17">
        <v>4.1109399193666896E-3</v>
      </c>
      <c r="U13" s="17">
        <v>8.2728933054855708E-3</v>
      </c>
      <c r="V13" s="17">
        <v>8.7107062691448404E-3</v>
      </c>
      <c r="W13" s="17">
        <v>1.20012614311078E-2</v>
      </c>
      <c r="X13" s="17"/>
      <c r="Y13" s="17">
        <v>9.3651519621897605E-3</v>
      </c>
      <c r="Z13" s="17">
        <v>1.10613832550278E-2</v>
      </c>
      <c r="AA13" s="17">
        <v>3.8950362916763E-3</v>
      </c>
      <c r="AB13" s="17">
        <v>0</v>
      </c>
      <c r="AC13" s="17">
        <v>0</v>
      </c>
      <c r="AD13" s="17">
        <v>4.2755438299255898E-2</v>
      </c>
      <c r="AE13" s="17"/>
      <c r="AF13" s="17" t="s">
        <v>63</v>
      </c>
      <c r="AG13" s="17"/>
      <c r="AH13" s="17">
        <v>7.5599101949178002E-3</v>
      </c>
      <c r="AI13" s="17"/>
      <c r="AJ13" s="17">
        <v>2.9916414585811602E-3</v>
      </c>
      <c r="AK13" s="17">
        <v>5.4111952373999597E-3</v>
      </c>
      <c r="AL13" s="17">
        <v>1.0943959277127E-2</v>
      </c>
      <c r="AM13" s="17">
        <v>1.23723329854705E-2</v>
      </c>
      <c r="AN13" s="17">
        <v>0</v>
      </c>
      <c r="AO13" s="17">
        <v>0</v>
      </c>
      <c r="AP13" s="17">
        <v>2.44831452663621E-2</v>
      </c>
      <c r="AQ13" s="17">
        <v>0</v>
      </c>
    </row>
    <row r="14" spans="2:43" x14ac:dyDescent="0.35">
      <c r="B14" s="18" t="s">
        <v>60</v>
      </c>
      <c r="C14" s="19">
        <v>2.2075102028591399E-2</v>
      </c>
      <c r="D14" s="19">
        <v>2.6278182359874398E-2</v>
      </c>
      <c r="E14" s="19">
        <v>1.8031079850341001E-2</v>
      </c>
      <c r="F14" s="19"/>
      <c r="G14" s="19">
        <v>4.9117593034632499E-2</v>
      </c>
      <c r="H14" s="19">
        <v>1.9889053258541799E-2</v>
      </c>
      <c r="I14" s="19">
        <v>6.5912332041654304E-3</v>
      </c>
      <c r="J14" s="19">
        <v>1.34298735929218E-2</v>
      </c>
      <c r="K14" s="19">
        <v>3.4098388056683603E-2</v>
      </c>
      <c r="L14" s="19">
        <v>2.1299025740048199E-2</v>
      </c>
      <c r="M14" s="19"/>
      <c r="N14" s="19">
        <v>3.7868870908731297E-2</v>
      </c>
      <c r="O14" s="19">
        <v>3.2354777794272503E-2</v>
      </c>
      <c r="P14" s="19">
        <v>6.6836738024409802E-3</v>
      </c>
      <c r="Q14" s="19">
        <v>6.8960669368164198E-3</v>
      </c>
      <c r="R14" s="19">
        <v>3.80018385057996E-2</v>
      </c>
      <c r="S14" s="19"/>
      <c r="T14" s="19">
        <v>2.1493520141968401E-2</v>
      </c>
      <c r="U14" s="19">
        <v>3.2000914836641699E-2</v>
      </c>
      <c r="V14" s="19">
        <v>9.3800741765431104E-3</v>
      </c>
      <c r="W14" s="19">
        <v>2.8877458998847399E-2</v>
      </c>
      <c r="X14" s="19"/>
      <c r="Y14" s="19">
        <v>1.08977378359688E-2</v>
      </c>
      <c r="Z14" s="19">
        <v>1.7287512142451701E-2</v>
      </c>
      <c r="AA14" s="19">
        <v>2.3372127024422502E-2</v>
      </c>
      <c r="AB14" s="19">
        <v>1.5204941937444399E-2</v>
      </c>
      <c r="AC14" s="19">
        <v>6.7288377632719498E-2</v>
      </c>
      <c r="AD14" s="19">
        <v>0.12600908416666801</v>
      </c>
      <c r="AE14" s="19"/>
      <c r="AF14" s="19" t="s">
        <v>63</v>
      </c>
      <c r="AG14" s="19"/>
      <c r="AH14" s="19">
        <v>2.2075102028591399E-2</v>
      </c>
      <c r="AI14" s="19"/>
      <c r="AJ14" s="19">
        <v>1.3887566450806599E-2</v>
      </c>
      <c r="AK14" s="19">
        <v>1.5501815440697E-2</v>
      </c>
      <c r="AL14" s="19">
        <v>1.1578578232644699E-2</v>
      </c>
      <c r="AM14" s="19">
        <v>1.73150157192462E-2</v>
      </c>
      <c r="AN14" s="19">
        <v>2.1735099018786098E-2</v>
      </c>
      <c r="AO14" s="19">
        <v>5.0631013254861898E-2</v>
      </c>
      <c r="AP14" s="19">
        <v>1.02375770607687E-2</v>
      </c>
      <c r="AQ14" s="19">
        <v>0.109419819372992</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0.20225652515662901</v>
      </c>
      <c r="D9" s="17">
        <v>0.19723254150165001</v>
      </c>
      <c r="E9" s="17">
        <v>0.208182873714299</v>
      </c>
      <c r="F9" s="17"/>
      <c r="G9" s="17">
        <v>0.25031643889781102</v>
      </c>
      <c r="H9" s="17">
        <v>0.27608158228211499</v>
      </c>
      <c r="I9" s="17">
        <v>0.239762164730628</v>
      </c>
      <c r="J9" s="17">
        <v>0.161866949682899</v>
      </c>
      <c r="K9" s="17">
        <v>0.15616476314182801</v>
      </c>
      <c r="L9" s="17">
        <v>0.15739601399042899</v>
      </c>
      <c r="M9" s="17"/>
      <c r="N9" s="17">
        <v>0.26257236508902398</v>
      </c>
      <c r="O9" s="17">
        <v>0.207250632627242</v>
      </c>
      <c r="P9" s="17">
        <v>0.24174578966968299</v>
      </c>
      <c r="Q9" s="17">
        <v>0.18362271704792599</v>
      </c>
      <c r="R9" s="17">
        <v>0.18068241848573399</v>
      </c>
      <c r="S9" s="17"/>
      <c r="T9" s="17">
        <v>0.21256242105496201</v>
      </c>
      <c r="U9" s="17">
        <v>0.18479316718456201</v>
      </c>
      <c r="V9" s="17">
        <v>0.21668047698901399</v>
      </c>
      <c r="W9" s="17">
        <v>0.18861034851702699</v>
      </c>
      <c r="X9" s="17"/>
      <c r="Y9" s="17">
        <v>0.21330791503712801</v>
      </c>
      <c r="Z9" s="17">
        <v>0.17714693631466899</v>
      </c>
      <c r="AA9" s="17">
        <v>0.18716874707223699</v>
      </c>
      <c r="AB9" s="17">
        <v>0.24438720343495601</v>
      </c>
      <c r="AC9" s="17">
        <v>0.21881115434173201</v>
      </c>
      <c r="AD9" s="17">
        <v>0.14324172146941799</v>
      </c>
      <c r="AE9" s="17"/>
      <c r="AF9" s="17" t="s">
        <v>63</v>
      </c>
      <c r="AG9" s="17"/>
      <c r="AH9" s="17">
        <v>0.20225652515662901</v>
      </c>
      <c r="AI9" s="17"/>
      <c r="AJ9" s="17">
        <v>0.229214559187776</v>
      </c>
      <c r="AK9" s="17">
        <v>0.18546776070551499</v>
      </c>
      <c r="AL9" s="17">
        <v>0.19590796245620201</v>
      </c>
      <c r="AM9" s="17">
        <v>0.155028175475664</v>
      </c>
      <c r="AN9" s="17">
        <v>0.30423023319082498</v>
      </c>
      <c r="AO9" s="17">
        <v>0.132768986434433</v>
      </c>
      <c r="AP9" s="17">
        <v>0.27422859029271501</v>
      </c>
      <c r="AQ9" s="17">
        <v>0.25084766974829698</v>
      </c>
    </row>
    <row r="10" spans="2:43" x14ac:dyDescent="0.35">
      <c r="B10" s="18" t="s">
        <v>136</v>
      </c>
      <c r="C10" s="17">
        <v>0.48885256543330902</v>
      </c>
      <c r="D10" s="17">
        <v>0.46950894372419799</v>
      </c>
      <c r="E10" s="17">
        <v>0.50867256407721595</v>
      </c>
      <c r="F10" s="17"/>
      <c r="G10" s="17">
        <v>0.42360247597551498</v>
      </c>
      <c r="H10" s="17">
        <v>0.44850732609814598</v>
      </c>
      <c r="I10" s="17">
        <v>0.45010270862056201</v>
      </c>
      <c r="J10" s="17">
        <v>0.63009731273827996</v>
      </c>
      <c r="K10" s="17">
        <v>0.53468242607225402</v>
      </c>
      <c r="L10" s="17">
        <v>0.450134436815812</v>
      </c>
      <c r="M10" s="17"/>
      <c r="N10" s="17">
        <v>0.28302938579216302</v>
      </c>
      <c r="O10" s="17">
        <v>0.53813824568697899</v>
      </c>
      <c r="P10" s="17">
        <v>0.47828845875682802</v>
      </c>
      <c r="Q10" s="17">
        <v>0.45432809031508098</v>
      </c>
      <c r="R10" s="17">
        <v>0.51172181457394394</v>
      </c>
      <c r="S10" s="17"/>
      <c r="T10" s="17">
        <v>0.48518124275354602</v>
      </c>
      <c r="U10" s="17">
        <v>0.50322497361446095</v>
      </c>
      <c r="V10" s="17">
        <v>0.490145828198922</v>
      </c>
      <c r="W10" s="17">
        <v>0.48630520240441699</v>
      </c>
      <c r="X10" s="17"/>
      <c r="Y10" s="17">
        <v>0.50718751789817196</v>
      </c>
      <c r="Z10" s="17">
        <v>0.53534536558975998</v>
      </c>
      <c r="AA10" s="17">
        <v>0.44502558683159399</v>
      </c>
      <c r="AB10" s="17">
        <v>0.539788391811164</v>
      </c>
      <c r="AC10" s="17">
        <v>0.42000200279272798</v>
      </c>
      <c r="AD10" s="17">
        <v>0.47687222489806302</v>
      </c>
      <c r="AE10" s="17"/>
      <c r="AF10" s="17" t="s">
        <v>63</v>
      </c>
      <c r="AG10" s="17"/>
      <c r="AH10" s="17">
        <v>0.48885256543330902</v>
      </c>
      <c r="AI10" s="17"/>
      <c r="AJ10" s="17">
        <v>0.45268495087377397</v>
      </c>
      <c r="AK10" s="17">
        <v>0.504724390207832</v>
      </c>
      <c r="AL10" s="17">
        <v>0.44208585576120502</v>
      </c>
      <c r="AM10" s="17">
        <v>0.56804052009518702</v>
      </c>
      <c r="AN10" s="17">
        <v>0.50066432218689305</v>
      </c>
      <c r="AO10" s="17">
        <v>0.58485440656144405</v>
      </c>
      <c r="AP10" s="17">
        <v>0.41161450428216201</v>
      </c>
      <c r="AQ10" s="17">
        <v>0.41982013365957399</v>
      </c>
    </row>
    <row r="11" spans="2:43" ht="29" x14ac:dyDescent="0.35">
      <c r="B11" s="18" t="s">
        <v>137</v>
      </c>
      <c r="C11" s="17">
        <v>0.26669246575660899</v>
      </c>
      <c r="D11" s="17">
        <v>0.28485775876191799</v>
      </c>
      <c r="E11" s="17">
        <v>0.24842019574523</v>
      </c>
      <c r="F11" s="17"/>
      <c r="G11" s="17">
        <v>0.254087881118431</v>
      </c>
      <c r="H11" s="17">
        <v>0.22808714431640001</v>
      </c>
      <c r="I11" s="17">
        <v>0.26083020204838397</v>
      </c>
      <c r="J11" s="17">
        <v>0.18373691898260799</v>
      </c>
      <c r="K11" s="17">
        <v>0.262840180607815</v>
      </c>
      <c r="L11" s="17">
        <v>0.36146320744906202</v>
      </c>
      <c r="M11" s="17"/>
      <c r="N11" s="17">
        <v>0.39393245700327201</v>
      </c>
      <c r="O11" s="17">
        <v>0.20363154641043699</v>
      </c>
      <c r="P11" s="17">
        <v>0.25945110463675097</v>
      </c>
      <c r="Q11" s="17">
        <v>0.32697794470255298</v>
      </c>
      <c r="R11" s="17">
        <v>0.25785965782411202</v>
      </c>
      <c r="S11" s="17"/>
      <c r="T11" s="17">
        <v>0.24209078783518301</v>
      </c>
      <c r="U11" s="17">
        <v>0.281312901886695</v>
      </c>
      <c r="V11" s="17">
        <v>0.27323372643350902</v>
      </c>
      <c r="W11" s="17">
        <v>0.27409752798518999</v>
      </c>
      <c r="X11" s="17"/>
      <c r="Y11" s="17">
        <v>0.24649328036336601</v>
      </c>
      <c r="Z11" s="17">
        <v>0.24698803256910601</v>
      </c>
      <c r="AA11" s="17">
        <v>0.33378906310601802</v>
      </c>
      <c r="AB11" s="17">
        <v>0.188088707183964</v>
      </c>
      <c r="AC11" s="17">
        <v>0.28212134533118</v>
      </c>
      <c r="AD11" s="17">
        <v>0.13052796230722499</v>
      </c>
      <c r="AE11" s="17"/>
      <c r="AF11" s="17" t="s">
        <v>63</v>
      </c>
      <c r="AG11" s="17"/>
      <c r="AH11" s="17">
        <v>0.26669246575660899</v>
      </c>
      <c r="AI11" s="17"/>
      <c r="AJ11" s="17">
        <v>0.27028650424755701</v>
      </c>
      <c r="AK11" s="17">
        <v>0.26416035383485098</v>
      </c>
      <c r="AL11" s="17">
        <v>0.31459624233771799</v>
      </c>
      <c r="AM11" s="17">
        <v>0.23882297930159499</v>
      </c>
      <c r="AN11" s="17">
        <v>0.17176818070501401</v>
      </c>
      <c r="AO11" s="17">
        <v>0.26384338840004301</v>
      </c>
      <c r="AP11" s="17">
        <v>0.30202461330880598</v>
      </c>
      <c r="AQ11" s="17">
        <v>0.22116676795503101</v>
      </c>
    </row>
    <row r="12" spans="2:43" x14ac:dyDescent="0.35">
      <c r="B12" s="18" t="s">
        <v>138</v>
      </c>
      <c r="C12" s="17">
        <v>1.7851057349994402E-2</v>
      </c>
      <c r="D12" s="17">
        <v>1.52464710578262E-2</v>
      </c>
      <c r="E12" s="17">
        <v>1.8955274582675801E-2</v>
      </c>
      <c r="F12" s="17"/>
      <c r="G12" s="17">
        <v>1.7395973862304001E-2</v>
      </c>
      <c r="H12" s="17">
        <v>2.9692670332498099E-2</v>
      </c>
      <c r="I12" s="17">
        <v>3.1264592600595997E-2</v>
      </c>
      <c r="J12" s="17">
        <v>1.1755906618337199E-2</v>
      </c>
      <c r="K12" s="17">
        <v>5.4036979599238798E-3</v>
      </c>
      <c r="L12" s="17">
        <v>1.1913361661048E-2</v>
      </c>
      <c r="M12" s="17"/>
      <c r="N12" s="17">
        <v>0</v>
      </c>
      <c r="O12" s="17">
        <v>2.47830333176659E-2</v>
      </c>
      <c r="P12" s="17">
        <v>2.05146469367374E-2</v>
      </c>
      <c r="Q12" s="17">
        <v>9.7133914697932495E-3</v>
      </c>
      <c r="R12" s="17">
        <v>2.10118107388335E-2</v>
      </c>
      <c r="S12" s="17"/>
      <c r="T12" s="17">
        <v>2.29387620436774E-2</v>
      </c>
      <c r="U12" s="17">
        <v>1.45584651504622E-2</v>
      </c>
      <c r="V12" s="17">
        <v>1.1029046625888101E-2</v>
      </c>
      <c r="W12" s="17">
        <v>2.1893931955168401E-2</v>
      </c>
      <c r="X12" s="17"/>
      <c r="Y12" s="17">
        <v>1.9973805571230501E-2</v>
      </c>
      <c r="Z12" s="17">
        <v>1.7670776623972699E-2</v>
      </c>
      <c r="AA12" s="17">
        <v>1.17515759837079E-2</v>
      </c>
      <c r="AB12" s="17">
        <v>2.7735697569915799E-2</v>
      </c>
      <c r="AC12" s="17">
        <v>2.5131476009736101E-2</v>
      </c>
      <c r="AD12" s="17">
        <v>0</v>
      </c>
      <c r="AE12" s="17"/>
      <c r="AF12" s="17" t="s">
        <v>63</v>
      </c>
      <c r="AG12" s="17"/>
      <c r="AH12" s="17">
        <v>1.7851057349994402E-2</v>
      </c>
      <c r="AI12" s="17"/>
      <c r="AJ12" s="17">
        <v>2.2182176599714599E-2</v>
      </c>
      <c r="AK12" s="17">
        <v>1.60025733409184E-2</v>
      </c>
      <c r="AL12" s="17">
        <v>2.75390017512568E-2</v>
      </c>
      <c r="AM12" s="17">
        <v>1.44071067310863E-2</v>
      </c>
      <c r="AN12" s="17">
        <v>2.3337263917268099E-2</v>
      </c>
      <c r="AO12" s="17">
        <v>0</v>
      </c>
      <c r="AP12" s="17">
        <v>0</v>
      </c>
      <c r="AQ12" s="17">
        <v>4.5231489417866297E-2</v>
      </c>
    </row>
    <row r="13" spans="2:43" x14ac:dyDescent="0.35">
      <c r="B13" s="18" t="s">
        <v>139</v>
      </c>
      <c r="C13" s="17">
        <v>1.18207693368619E-2</v>
      </c>
      <c r="D13" s="17">
        <v>1.8136699397345801E-2</v>
      </c>
      <c r="E13" s="17">
        <v>5.6418350880793203E-3</v>
      </c>
      <c r="F13" s="17"/>
      <c r="G13" s="17">
        <v>2.7504231875491201E-2</v>
      </c>
      <c r="H13" s="17">
        <v>1.2647787428122901E-2</v>
      </c>
      <c r="I13" s="17">
        <v>1.1449098795663601E-2</v>
      </c>
      <c r="J13" s="17">
        <v>1.25429119778758E-2</v>
      </c>
      <c r="K13" s="17">
        <v>1.3421643023315799E-2</v>
      </c>
      <c r="L13" s="17">
        <v>3.54151789078181E-3</v>
      </c>
      <c r="M13" s="17"/>
      <c r="N13" s="17">
        <v>0</v>
      </c>
      <c r="O13" s="17">
        <v>1.57316571940921E-2</v>
      </c>
      <c r="P13" s="17">
        <v>0</v>
      </c>
      <c r="Q13" s="17">
        <v>1.5087184955973399E-2</v>
      </c>
      <c r="R13" s="17">
        <v>9.0177337721495995E-3</v>
      </c>
      <c r="S13" s="17"/>
      <c r="T13" s="17">
        <v>1.1095402180062001E-2</v>
      </c>
      <c r="U13" s="17">
        <v>1.61104921638206E-2</v>
      </c>
      <c r="V13" s="17">
        <v>2.7210238566328301E-3</v>
      </c>
      <c r="W13" s="17">
        <v>1.20012614311078E-2</v>
      </c>
      <c r="X13" s="17"/>
      <c r="Y13" s="17">
        <v>1.1082888136295301E-2</v>
      </c>
      <c r="Z13" s="17">
        <v>1.28975210619699E-2</v>
      </c>
      <c r="AA13" s="17">
        <v>7.7735404597983398E-3</v>
      </c>
      <c r="AB13" s="17">
        <v>0</v>
      </c>
      <c r="AC13" s="17">
        <v>1.68181168926686E-2</v>
      </c>
      <c r="AD13" s="17">
        <v>8.3960303388330895E-2</v>
      </c>
      <c r="AE13" s="17"/>
      <c r="AF13" s="17" t="s">
        <v>63</v>
      </c>
      <c r="AG13" s="17"/>
      <c r="AH13" s="17">
        <v>1.18207693368619E-2</v>
      </c>
      <c r="AI13" s="17"/>
      <c r="AJ13" s="17">
        <v>2.0271923094542999E-2</v>
      </c>
      <c r="AK13" s="17">
        <v>1.38613248475273E-2</v>
      </c>
      <c r="AL13" s="17">
        <v>8.2923594609738902E-3</v>
      </c>
      <c r="AM13" s="17">
        <v>1.2895200146653799E-2</v>
      </c>
      <c r="AN13" s="17">
        <v>0</v>
      </c>
      <c r="AO13" s="17">
        <v>0</v>
      </c>
      <c r="AP13" s="17">
        <v>1.2132292116317001E-2</v>
      </c>
      <c r="AQ13" s="17">
        <v>0</v>
      </c>
    </row>
    <row r="14" spans="2:43" x14ac:dyDescent="0.35">
      <c r="B14" s="18" t="s">
        <v>60</v>
      </c>
      <c r="C14" s="19">
        <v>1.25266169665976E-2</v>
      </c>
      <c r="D14" s="19">
        <v>1.5017585557062001E-2</v>
      </c>
      <c r="E14" s="19">
        <v>1.01272567924998E-2</v>
      </c>
      <c r="F14" s="19"/>
      <c r="G14" s="19">
        <v>2.7092998270449201E-2</v>
      </c>
      <c r="H14" s="19">
        <v>4.9834895427181098E-3</v>
      </c>
      <c r="I14" s="19">
        <v>6.5912332041654304E-3</v>
      </c>
      <c r="J14" s="19">
        <v>0</v>
      </c>
      <c r="K14" s="19">
        <v>2.7487289194862801E-2</v>
      </c>
      <c r="L14" s="19">
        <v>1.55514621928672E-2</v>
      </c>
      <c r="M14" s="19"/>
      <c r="N14" s="19">
        <v>6.0465792115541102E-2</v>
      </c>
      <c r="O14" s="19">
        <v>1.0464884763583499E-2</v>
      </c>
      <c r="P14" s="19">
        <v>0</v>
      </c>
      <c r="Q14" s="19">
        <v>1.0270671508673E-2</v>
      </c>
      <c r="R14" s="19">
        <v>1.9706564605227701E-2</v>
      </c>
      <c r="S14" s="19"/>
      <c r="T14" s="19">
        <v>2.61313841325704E-2</v>
      </c>
      <c r="U14" s="19">
        <v>0</v>
      </c>
      <c r="V14" s="19">
        <v>6.1898978960341199E-3</v>
      </c>
      <c r="W14" s="19">
        <v>1.7091727707089801E-2</v>
      </c>
      <c r="X14" s="19"/>
      <c r="Y14" s="19">
        <v>1.9545929938082599E-3</v>
      </c>
      <c r="Z14" s="19">
        <v>9.9513678405229004E-3</v>
      </c>
      <c r="AA14" s="19">
        <v>1.4491486546644901E-2</v>
      </c>
      <c r="AB14" s="19">
        <v>0</v>
      </c>
      <c r="AC14" s="19">
        <v>3.7115904631955098E-2</v>
      </c>
      <c r="AD14" s="19">
        <v>0.165397787936963</v>
      </c>
      <c r="AE14" s="19"/>
      <c r="AF14" s="19" t="s">
        <v>63</v>
      </c>
      <c r="AG14" s="19"/>
      <c r="AH14" s="19">
        <v>1.25266169665976E-2</v>
      </c>
      <c r="AI14" s="19"/>
      <c r="AJ14" s="19">
        <v>5.3598859966343601E-3</v>
      </c>
      <c r="AK14" s="19">
        <v>1.5783597063356001E-2</v>
      </c>
      <c r="AL14" s="19">
        <v>1.1578578232644699E-2</v>
      </c>
      <c r="AM14" s="19">
        <v>1.0806018249814101E-2</v>
      </c>
      <c r="AN14" s="19">
        <v>0</v>
      </c>
      <c r="AO14" s="19">
        <v>1.8533218604079801E-2</v>
      </c>
      <c r="AP14" s="19">
        <v>0</v>
      </c>
      <c r="AQ14" s="19">
        <v>6.2933939219231405E-2</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0.14208503920368201</v>
      </c>
      <c r="D9" s="17">
        <v>0.121819438269202</v>
      </c>
      <c r="E9" s="17">
        <v>0.16277119944169299</v>
      </c>
      <c r="F9" s="17"/>
      <c r="G9" s="17">
        <v>0.15478623132118099</v>
      </c>
      <c r="H9" s="17">
        <v>0.233719246567266</v>
      </c>
      <c r="I9" s="17">
        <v>0.140585998832604</v>
      </c>
      <c r="J9" s="17">
        <v>0.12376954528978901</v>
      </c>
      <c r="K9" s="17">
        <v>0.12217376912384501</v>
      </c>
      <c r="L9" s="17">
        <v>9.4304595574553896E-2</v>
      </c>
      <c r="M9" s="17"/>
      <c r="N9" s="17">
        <v>0.28315706478082597</v>
      </c>
      <c r="O9" s="17">
        <v>0.145158184677672</v>
      </c>
      <c r="P9" s="17">
        <v>0.14837754108078399</v>
      </c>
      <c r="Q9" s="17">
        <v>0.127068819053966</v>
      </c>
      <c r="R9" s="17">
        <v>0.12316566476678099</v>
      </c>
      <c r="S9" s="17"/>
      <c r="T9" s="17">
        <v>0.182054103325822</v>
      </c>
      <c r="U9" s="17">
        <v>0.13118082347785701</v>
      </c>
      <c r="V9" s="17">
        <v>0.138201420855282</v>
      </c>
      <c r="W9" s="17">
        <v>0.102036287594698</v>
      </c>
      <c r="X9" s="17"/>
      <c r="Y9" s="17">
        <v>0.13853285085288</v>
      </c>
      <c r="Z9" s="17">
        <v>0.155279675504643</v>
      </c>
      <c r="AA9" s="17">
        <v>0.12242267730801901</v>
      </c>
      <c r="AB9" s="17">
        <v>0.22855849276957199</v>
      </c>
      <c r="AC9" s="17">
        <v>0.162901180811069</v>
      </c>
      <c r="AD9" s="17">
        <v>0.106515010297345</v>
      </c>
      <c r="AE9" s="17"/>
      <c r="AF9" s="17" t="s">
        <v>63</v>
      </c>
      <c r="AG9" s="17"/>
      <c r="AH9" s="17">
        <v>0.14208503920368201</v>
      </c>
      <c r="AI9" s="17"/>
      <c r="AJ9" s="17">
        <v>0.16517093913240699</v>
      </c>
      <c r="AK9" s="17">
        <v>0.12745114376580299</v>
      </c>
      <c r="AL9" s="17">
        <v>0.14717528956002199</v>
      </c>
      <c r="AM9" s="17">
        <v>8.3388090123291306E-2</v>
      </c>
      <c r="AN9" s="17">
        <v>0.25696192438576398</v>
      </c>
      <c r="AO9" s="17">
        <v>0.108199285745846</v>
      </c>
      <c r="AP9" s="17">
        <v>0.22958952039004399</v>
      </c>
      <c r="AQ9" s="17">
        <v>0.10342536594405401</v>
      </c>
    </row>
    <row r="10" spans="2:43" x14ac:dyDescent="0.35">
      <c r="B10" s="18" t="s">
        <v>136</v>
      </c>
      <c r="C10" s="17">
        <v>0.50706810150482395</v>
      </c>
      <c r="D10" s="17">
        <v>0.53485469461812096</v>
      </c>
      <c r="E10" s="17">
        <v>0.478832891357591</v>
      </c>
      <c r="F10" s="17"/>
      <c r="G10" s="17">
        <v>0.45198586423148501</v>
      </c>
      <c r="H10" s="17">
        <v>0.53446929493373196</v>
      </c>
      <c r="I10" s="17">
        <v>0.53837583985444004</v>
      </c>
      <c r="J10" s="17">
        <v>0.58621019559101595</v>
      </c>
      <c r="K10" s="17">
        <v>0.48057209614923502</v>
      </c>
      <c r="L10" s="17">
        <v>0.45218006848490799</v>
      </c>
      <c r="M10" s="17"/>
      <c r="N10" s="17">
        <v>0.28826918819275499</v>
      </c>
      <c r="O10" s="17">
        <v>0.54251082644931803</v>
      </c>
      <c r="P10" s="17">
        <v>0.503614856236274</v>
      </c>
      <c r="Q10" s="17">
        <v>0.47781398869122499</v>
      </c>
      <c r="R10" s="17">
        <v>0.54956194137286996</v>
      </c>
      <c r="S10" s="17"/>
      <c r="T10" s="17">
        <v>0.48410343175354498</v>
      </c>
      <c r="U10" s="17">
        <v>0.50281487357288501</v>
      </c>
      <c r="V10" s="17">
        <v>0.51988808030114997</v>
      </c>
      <c r="W10" s="17">
        <v>0.54015109525405303</v>
      </c>
      <c r="X10" s="17"/>
      <c r="Y10" s="17">
        <v>0.52244215876293298</v>
      </c>
      <c r="Z10" s="17">
        <v>0.57135333472612004</v>
      </c>
      <c r="AA10" s="17">
        <v>0.44972974632659202</v>
      </c>
      <c r="AB10" s="17">
        <v>0.51934324724542003</v>
      </c>
      <c r="AC10" s="17">
        <v>0.48761406279713299</v>
      </c>
      <c r="AD10" s="17">
        <v>0.57348619684060997</v>
      </c>
      <c r="AE10" s="17"/>
      <c r="AF10" s="17" t="s">
        <v>63</v>
      </c>
      <c r="AG10" s="17"/>
      <c r="AH10" s="17">
        <v>0.50706810150482395</v>
      </c>
      <c r="AI10" s="17"/>
      <c r="AJ10" s="17">
        <v>0.48476204246332999</v>
      </c>
      <c r="AK10" s="17">
        <v>0.524513399803198</v>
      </c>
      <c r="AL10" s="17">
        <v>0.476525005575129</v>
      </c>
      <c r="AM10" s="17">
        <v>0.54658690362774798</v>
      </c>
      <c r="AN10" s="17">
        <v>0.53652721641419399</v>
      </c>
      <c r="AO10" s="17">
        <v>0.58512049787430298</v>
      </c>
      <c r="AP10" s="17">
        <v>0.40329361113266199</v>
      </c>
      <c r="AQ10" s="17">
        <v>0.51885197489343104</v>
      </c>
    </row>
    <row r="11" spans="2:43" ht="29" x14ac:dyDescent="0.35">
      <c r="B11" s="18" t="s">
        <v>137</v>
      </c>
      <c r="C11" s="17">
        <v>0.28213063414849299</v>
      </c>
      <c r="D11" s="17">
        <v>0.26550318732995298</v>
      </c>
      <c r="E11" s="17">
        <v>0.298341715273443</v>
      </c>
      <c r="F11" s="17"/>
      <c r="G11" s="17">
        <v>0.295619415995654</v>
      </c>
      <c r="H11" s="17">
        <v>0.164239111779661</v>
      </c>
      <c r="I11" s="17">
        <v>0.24510941584646201</v>
      </c>
      <c r="J11" s="17">
        <v>0.24202606046801001</v>
      </c>
      <c r="K11" s="17">
        <v>0.34722613782294798</v>
      </c>
      <c r="L11" s="17">
        <v>0.37603423859024299</v>
      </c>
      <c r="M11" s="17"/>
      <c r="N11" s="17">
        <v>0.32719643965543299</v>
      </c>
      <c r="O11" s="17">
        <v>0.24255697900985801</v>
      </c>
      <c r="P11" s="17">
        <v>0.27718194877104602</v>
      </c>
      <c r="Q11" s="17">
        <v>0.32284491571495599</v>
      </c>
      <c r="R11" s="17">
        <v>0.28545489311195599</v>
      </c>
      <c r="S11" s="17"/>
      <c r="T11" s="17">
        <v>0.25320491399463801</v>
      </c>
      <c r="U11" s="17">
        <v>0.293797024703987</v>
      </c>
      <c r="V11" s="17">
        <v>0.29415656860040101</v>
      </c>
      <c r="W11" s="17">
        <v>0.29274149871922001</v>
      </c>
      <c r="X11" s="17"/>
      <c r="Y11" s="17">
        <v>0.27831063108349202</v>
      </c>
      <c r="Z11" s="17">
        <v>0.22021915278868801</v>
      </c>
      <c r="AA11" s="17">
        <v>0.33963852182454002</v>
      </c>
      <c r="AB11" s="17">
        <v>0.20736872366260301</v>
      </c>
      <c r="AC11" s="17">
        <v>0.27175150535029402</v>
      </c>
      <c r="AD11" s="17">
        <v>0.19664978570341901</v>
      </c>
      <c r="AE11" s="17"/>
      <c r="AF11" s="17" t="s">
        <v>63</v>
      </c>
      <c r="AG11" s="17"/>
      <c r="AH11" s="17">
        <v>0.28213063414849299</v>
      </c>
      <c r="AI11" s="17"/>
      <c r="AJ11" s="17">
        <v>0.28716062603928</v>
      </c>
      <c r="AK11" s="17">
        <v>0.29033039411156197</v>
      </c>
      <c r="AL11" s="17">
        <v>0.31092123413130501</v>
      </c>
      <c r="AM11" s="17">
        <v>0.28137307630969499</v>
      </c>
      <c r="AN11" s="17">
        <v>0.14671700469990001</v>
      </c>
      <c r="AO11" s="17">
        <v>0.22775687815159301</v>
      </c>
      <c r="AP11" s="17">
        <v>0.31870701536989099</v>
      </c>
      <c r="AQ11" s="17">
        <v>0.27023192819689601</v>
      </c>
    </row>
    <row r="12" spans="2:43" x14ac:dyDescent="0.35">
      <c r="B12" s="18" t="s">
        <v>138</v>
      </c>
      <c r="C12" s="17">
        <v>4.1697381045539099E-2</v>
      </c>
      <c r="D12" s="17">
        <v>5.0417245893958802E-2</v>
      </c>
      <c r="E12" s="17">
        <v>3.3287911626476499E-2</v>
      </c>
      <c r="F12" s="17"/>
      <c r="G12" s="17">
        <v>4.9493466649675202E-2</v>
      </c>
      <c r="H12" s="17">
        <v>5.7494528161485002E-2</v>
      </c>
      <c r="I12" s="17">
        <v>5.1810971073468E-2</v>
      </c>
      <c r="J12" s="17">
        <v>3.5807269830362698E-2</v>
      </c>
      <c r="K12" s="17">
        <v>2.2368242459505999E-2</v>
      </c>
      <c r="L12" s="17">
        <v>3.54151931640036E-2</v>
      </c>
      <c r="M12" s="17"/>
      <c r="N12" s="17">
        <v>2.2015966932887099E-2</v>
      </c>
      <c r="O12" s="17">
        <v>4.33233724565125E-2</v>
      </c>
      <c r="P12" s="17">
        <v>5.7400286371500998E-2</v>
      </c>
      <c r="Q12" s="17">
        <v>4.2259796982018497E-2</v>
      </c>
      <c r="R12" s="17">
        <v>2.9054498922380299E-2</v>
      </c>
      <c r="S12" s="17"/>
      <c r="T12" s="17">
        <v>3.9046554048915799E-2</v>
      </c>
      <c r="U12" s="17">
        <v>3.9542292173730099E-2</v>
      </c>
      <c r="V12" s="17">
        <v>3.4127983710731002E-2</v>
      </c>
      <c r="W12" s="17">
        <v>5.3473359319744999E-2</v>
      </c>
      <c r="X12" s="17"/>
      <c r="Y12" s="17">
        <v>4.6048439130109801E-2</v>
      </c>
      <c r="Z12" s="17">
        <v>5.3147836980549701E-2</v>
      </c>
      <c r="AA12" s="17">
        <v>4.1070349591767599E-2</v>
      </c>
      <c r="AB12" s="17">
        <v>2.9524594384960801E-2</v>
      </c>
      <c r="AC12" s="17">
        <v>0</v>
      </c>
      <c r="AD12" s="17">
        <v>8.3960303388330895E-2</v>
      </c>
      <c r="AE12" s="17"/>
      <c r="AF12" s="17" t="s">
        <v>63</v>
      </c>
      <c r="AG12" s="17"/>
      <c r="AH12" s="17">
        <v>4.1697381045539099E-2</v>
      </c>
      <c r="AI12" s="17"/>
      <c r="AJ12" s="17">
        <v>4.12146047387877E-2</v>
      </c>
      <c r="AK12" s="17">
        <v>1.8752462415718901E-2</v>
      </c>
      <c r="AL12" s="17">
        <v>2.9786875723644201E-2</v>
      </c>
      <c r="AM12" s="17">
        <v>6.4230553247673502E-2</v>
      </c>
      <c r="AN12" s="17">
        <v>2.3337263917268099E-2</v>
      </c>
      <c r="AO12" s="17">
        <v>4.92210368110029E-2</v>
      </c>
      <c r="AP12" s="17">
        <v>3.7417630917201697E-2</v>
      </c>
      <c r="AQ12" s="17">
        <v>0.10749073096561899</v>
      </c>
    </row>
    <row r="13" spans="2:43" x14ac:dyDescent="0.35">
      <c r="B13" s="18" t="s">
        <v>139</v>
      </c>
      <c r="C13" s="17">
        <v>7.4808617235819297E-3</v>
      </c>
      <c r="D13" s="17">
        <v>6.1216149159762203E-3</v>
      </c>
      <c r="E13" s="17">
        <v>8.8585256580942396E-3</v>
      </c>
      <c r="F13" s="17"/>
      <c r="G13" s="17">
        <v>8.0974678944846293E-3</v>
      </c>
      <c r="H13" s="17">
        <v>5.0943290151388102E-3</v>
      </c>
      <c r="I13" s="17">
        <v>5.1148785027731996E-3</v>
      </c>
      <c r="J13" s="17">
        <v>6.59749355547775E-3</v>
      </c>
      <c r="K13" s="17">
        <v>8.3075859464608309E-3</v>
      </c>
      <c r="L13" s="17">
        <v>1.0618456759095099E-2</v>
      </c>
      <c r="M13" s="17"/>
      <c r="N13" s="17">
        <v>1.8895548322557101E-2</v>
      </c>
      <c r="O13" s="17">
        <v>4.6963304736597497E-3</v>
      </c>
      <c r="P13" s="17">
        <v>6.4820365143161704E-3</v>
      </c>
      <c r="Q13" s="17">
        <v>1.0133444575295501E-2</v>
      </c>
      <c r="R13" s="17">
        <v>6.3737211669442099E-3</v>
      </c>
      <c r="S13" s="17"/>
      <c r="T13" s="17">
        <v>3.9850170199956696E-3</v>
      </c>
      <c r="U13" s="17">
        <v>1.7023821790499001E-2</v>
      </c>
      <c r="V13" s="17">
        <v>3.6037361600741399E-3</v>
      </c>
      <c r="W13" s="17">
        <v>6.2019627992599803E-3</v>
      </c>
      <c r="X13" s="17"/>
      <c r="Y13" s="17">
        <v>6.1211320416065798E-3</v>
      </c>
      <c r="Z13" s="17">
        <v>0</v>
      </c>
      <c r="AA13" s="17">
        <v>1.4368120643302101E-2</v>
      </c>
      <c r="AB13" s="17">
        <v>0</v>
      </c>
      <c r="AC13" s="17">
        <v>1.1093081804084399E-2</v>
      </c>
      <c r="AD13" s="17">
        <v>0</v>
      </c>
      <c r="AE13" s="17"/>
      <c r="AF13" s="17" t="s">
        <v>63</v>
      </c>
      <c r="AG13" s="17"/>
      <c r="AH13" s="17">
        <v>7.4808617235819297E-3</v>
      </c>
      <c r="AI13" s="17"/>
      <c r="AJ13" s="17">
        <v>7.7549738327810699E-3</v>
      </c>
      <c r="AK13" s="17">
        <v>1.38613248475273E-2</v>
      </c>
      <c r="AL13" s="17">
        <v>1.1519461045618601E-2</v>
      </c>
      <c r="AM13" s="17">
        <v>7.0686436893874103E-3</v>
      </c>
      <c r="AN13" s="17">
        <v>0</v>
      </c>
      <c r="AO13" s="17">
        <v>0</v>
      </c>
      <c r="AP13" s="17">
        <v>0</v>
      </c>
      <c r="AQ13" s="17">
        <v>0</v>
      </c>
    </row>
    <row r="14" spans="2:43" x14ac:dyDescent="0.35">
      <c r="B14" s="18" t="s">
        <v>60</v>
      </c>
      <c r="C14" s="19">
        <v>1.9537982373880498E-2</v>
      </c>
      <c r="D14" s="19">
        <v>2.1283818972788599E-2</v>
      </c>
      <c r="E14" s="19">
        <v>1.7907756642702301E-2</v>
      </c>
      <c r="F14" s="19"/>
      <c r="G14" s="19">
        <v>4.0017553907520202E-2</v>
      </c>
      <c r="H14" s="19">
        <v>4.9834895427181098E-3</v>
      </c>
      <c r="I14" s="19">
        <v>1.9002895890252301E-2</v>
      </c>
      <c r="J14" s="19">
        <v>5.5894352653441601E-3</v>
      </c>
      <c r="K14" s="19">
        <v>1.9352168498004901E-2</v>
      </c>
      <c r="L14" s="19">
        <v>3.14474474271959E-2</v>
      </c>
      <c r="M14" s="19"/>
      <c r="N14" s="19">
        <v>6.0465792115541102E-2</v>
      </c>
      <c r="O14" s="19">
        <v>2.17543069329794E-2</v>
      </c>
      <c r="P14" s="19">
        <v>6.9433310260780898E-3</v>
      </c>
      <c r="Q14" s="19">
        <v>1.98790349825387E-2</v>
      </c>
      <c r="R14" s="19">
        <v>6.3892806590686597E-3</v>
      </c>
      <c r="S14" s="19"/>
      <c r="T14" s="19">
        <v>3.7605979857082299E-2</v>
      </c>
      <c r="U14" s="19">
        <v>1.56411642810418E-2</v>
      </c>
      <c r="V14" s="19">
        <v>1.0022210372361701E-2</v>
      </c>
      <c r="W14" s="19">
        <v>5.3957963130237896E-3</v>
      </c>
      <c r="X14" s="19"/>
      <c r="Y14" s="19">
        <v>8.5447881289782892E-3</v>
      </c>
      <c r="Z14" s="19">
        <v>0</v>
      </c>
      <c r="AA14" s="19">
        <v>3.2770584305778602E-2</v>
      </c>
      <c r="AB14" s="19">
        <v>1.5204941937444399E-2</v>
      </c>
      <c r="AC14" s="19">
        <v>6.6640169237419805E-2</v>
      </c>
      <c r="AD14" s="19">
        <v>3.9388703770295602E-2</v>
      </c>
      <c r="AE14" s="19"/>
      <c r="AF14" s="19" t="s">
        <v>63</v>
      </c>
      <c r="AG14" s="19"/>
      <c r="AH14" s="19">
        <v>1.9537982373880498E-2</v>
      </c>
      <c r="AI14" s="19"/>
      <c r="AJ14" s="19">
        <v>1.3936813793415E-2</v>
      </c>
      <c r="AK14" s="19">
        <v>2.5091275056190701E-2</v>
      </c>
      <c r="AL14" s="19">
        <v>2.4072133964281501E-2</v>
      </c>
      <c r="AM14" s="19">
        <v>1.7352733002204399E-2</v>
      </c>
      <c r="AN14" s="19">
        <v>3.6456590582874197E-2</v>
      </c>
      <c r="AO14" s="19">
        <v>2.97023014172552E-2</v>
      </c>
      <c r="AP14" s="19">
        <v>1.09922221902015E-2</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0.20514973477808501</v>
      </c>
      <c r="D9" s="17">
        <v>0.205641921882914</v>
      </c>
      <c r="E9" s="17">
        <v>0.205644056050649</v>
      </c>
      <c r="F9" s="17"/>
      <c r="G9" s="17">
        <v>0.179388472842892</v>
      </c>
      <c r="H9" s="17">
        <v>0.28634547475379502</v>
      </c>
      <c r="I9" s="17">
        <v>0.25557187516804503</v>
      </c>
      <c r="J9" s="17">
        <v>0.209801980381078</v>
      </c>
      <c r="K9" s="17">
        <v>0.182562453235252</v>
      </c>
      <c r="L9" s="17">
        <v>0.133586052182081</v>
      </c>
      <c r="M9" s="17"/>
      <c r="N9" s="17">
        <v>0.35146421405156902</v>
      </c>
      <c r="O9" s="17">
        <v>0.18327096279656799</v>
      </c>
      <c r="P9" s="17">
        <v>0.227811472659079</v>
      </c>
      <c r="Q9" s="17">
        <v>0.21278157415492799</v>
      </c>
      <c r="R9" s="17">
        <v>0.18369200474959299</v>
      </c>
      <c r="S9" s="17"/>
      <c r="T9" s="17">
        <v>0.228680928928263</v>
      </c>
      <c r="U9" s="17">
        <v>0.19616145887692199</v>
      </c>
      <c r="V9" s="17">
        <v>0.226850119652791</v>
      </c>
      <c r="W9" s="17">
        <v>0.167370230574276</v>
      </c>
      <c r="X9" s="17"/>
      <c r="Y9" s="17">
        <v>0.22976822654864901</v>
      </c>
      <c r="Z9" s="17">
        <v>0.21520666579457201</v>
      </c>
      <c r="AA9" s="17">
        <v>0.15916616718243601</v>
      </c>
      <c r="AB9" s="17">
        <v>0.26476206107705103</v>
      </c>
      <c r="AC9" s="17">
        <v>0.19583011490926999</v>
      </c>
      <c r="AD9" s="17">
        <v>0.106515010297345</v>
      </c>
      <c r="AE9" s="17"/>
      <c r="AF9" s="17" t="s">
        <v>63</v>
      </c>
      <c r="AG9" s="17"/>
      <c r="AH9" s="17">
        <v>0.20514973477808501</v>
      </c>
      <c r="AI9" s="17"/>
      <c r="AJ9" s="17">
        <v>0.244930555018541</v>
      </c>
      <c r="AK9" s="17">
        <v>0.240568065722708</v>
      </c>
      <c r="AL9" s="17">
        <v>0.20309337528209501</v>
      </c>
      <c r="AM9" s="17">
        <v>0.16656779086207599</v>
      </c>
      <c r="AN9" s="17">
        <v>0.26889461412190102</v>
      </c>
      <c r="AO9" s="17">
        <v>0.10975859776503499</v>
      </c>
      <c r="AP9" s="17">
        <v>0.22618814794655601</v>
      </c>
      <c r="AQ9" s="17">
        <v>9.3126286795107593E-2</v>
      </c>
    </row>
    <row r="10" spans="2:43" x14ac:dyDescent="0.35">
      <c r="B10" s="18" t="s">
        <v>136</v>
      </c>
      <c r="C10" s="17">
        <v>0.51795149718270705</v>
      </c>
      <c r="D10" s="17">
        <v>0.52007228693565599</v>
      </c>
      <c r="E10" s="17">
        <v>0.51355444794876504</v>
      </c>
      <c r="F10" s="17"/>
      <c r="G10" s="17">
        <v>0.60099248597531896</v>
      </c>
      <c r="H10" s="17">
        <v>0.44318759761986498</v>
      </c>
      <c r="I10" s="17">
        <v>0.473919297375897</v>
      </c>
      <c r="J10" s="17">
        <v>0.58138996582392399</v>
      </c>
      <c r="K10" s="17">
        <v>0.50828737924955802</v>
      </c>
      <c r="L10" s="17">
        <v>0.53020646685282002</v>
      </c>
      <c r="M10" s="17"/>
      <c r="N10" s="17">
        <v>0.36515026394908301</v>
      </c>
      <c r="O10" s="17">
        <v>0.55790838570877699</v>
      </c>
      <c r="P10" s="17">
        <v>0.48238646161401899</v>
      </c>
      <c r="Q10" s="17">
        <v>0.49947718129593199</v>
      </c>
      <c r="R10" s="17">
        <v>0.53650966194259098</v>
      </c>
      <c r="S10" s="17"/>
      <c r="T10" s="17">
        <v>0.50081742732866197</v>
      </c>
      <c r="U10" s="17">
        <v>0.52089519497098402</v>
      </c>
      <c r="V10" s="17">
        <v>0.50563258326934102</v>
      </c>
      <c r="W10" s="17">
        <v>0.55393857221391996</v>
      </c>
      <c r="X10" s="17"/>
      <c r="Y10" s="17">
        <v>0.50922268009373794</v>
      </c>
      <c r="Z10" s="17">
        <v>0.58867205353310703</v>
      </c>
      <c r="AA10" s="17">
        <v>0.51675681229537296</v>
      </c>
      <c r="AB10" s="17">
        <v>0.50415713902508397</v>
      </c>
      <c r="AC10" s="17">
        <v>0.47136190076615397</v>
      </c>
      <c r="AD10" s="17">
        <v>0.55316123260311401</v>
      </c>
      <c r="AE10" s="17"/>
      <c r="AF10" s="17" t="s">
        <v>63</v>
      </c>
      <c r="AG10" s="17"/>
      <c r="AH10" s="17">
        <v>0.51795149718270705</v>
      </c>
      <c r="AI10" s="17"/>
      <c r="AJ10" s="17">
        <v>0.44551917767841498</v>
      </c>
      <c r="AK10" s="17">
        <v>0.48647748825732701</v>
      </c>
      <c r="AL10" s="17">
        <v>0.46023213693578302</v>
      </c>
      <c r="AM10" s="17">
        <v>0.58793615613627603</v>
      </c>
      <c r="AN10" s="17">
        <v>0.55608172026241698</v>
      </c>
      <c r="AO10" s="17">
        <v>0.61053392299040798</v>
      </c>
      <c r="AP10" s="17">
        <v>0.548103921946413</v>
      </c>
      <c r="AQ10" s="17">
        <v>0.68570694524986198</v>
      </c>
    </row>
    <row r="11" spans="2:43" ht="29" x14ac:dyDescent="0.35">
      <c r="B11" s="18" t="s">
        <v>137</v>
      </c>
      <c r="C11" s="17">
        <v>0.230261735534213</v>
      </c>
      <c r="D11" s="17">
        <v>0.22631469026034401</v>
      </c>
      <c r="E11" s="17">
        <v>0.23525868716112699</v>
      </c>
      <c r="F11" s="17"/>
      <c r="G11" s="17">
        <v>0.16194439771670499</v>
      </c>
      <c r="H11" s="17">
        <v>0.20856579843133799</v>
      </c>
      <c r="I11" s="17">
        <v>0.233095300373517</v>
      </c>
      <c r="J11" s="17">
        <v>0.17260577581409001</v>
      </c>
      <c r="K11" s="17">
        <v>0.28899209414600202</v>
      </c>
      <c r="L11" s="17">
        <v>0.277115949883881</v>
      </c>
      <c r="M11" s="17"/>
      <c r="N11" s="17">
        <v>0.22662110276806</v>
      </c>
      <c r="O11" s="17">
        <v>0.205063416685176</v>
      </c>
      <c r="P11" s="17">
        <v>0.24928715724991099</v>
      </c>
      <c r="Q11" s="17">
        <v>0.24003358746040199</v>
      </c>
      <c r="R11" s="17">
        <v>0.24959180067429501</v>
      </c>
      <c r="S11" s="17"/>
      <c r="T11" s="17">
        <v>0.217263976099456</v>
      </c>
      <c r="U11" s="17">
        <v>0.22432910886745799</v>
      </c>
      <c r="V11" s="17">
        <v>0.24530049044215299</v>
      </c>
      <c r="W11" s="17">
        <v>0.22772169284128599</v>
      </c>
      <c r="X11" s="17"/>
      <c r="Y11" s="17">
        <v>0.21984719206936201</v>
      </c>
      <c r="Z11" s="17">
        <v>0.15878128574068101</v>
      </c>
      <c r="AA11" s="17">
        <v>0.25676204851926598</v>
      </c>
      <c r="AB11" s="17">
        <v>0.219545962820754</v>
      </c>
      <c r="AC11" s="17">
        <v>0.27887396279995302</v>
      </c>
      <c r="AD11" s="17">
        <v>0.29911889201046599</v>
      </c>
      <c r="AE11" s="17"/>
      <c r="AF11" s="17" t="s">
        <v>63</v>
      </c>
      <c r="AG11" s="17"/>
      <c r="AH11" s="17">
        <v>0.230261735534213</v>
      </c>
      <c r="AI11" s="17"/>
      <c r="AJ11" s="17">
        <v>0.27297147794385501</v>
      </c>
      <c r="AK11" s="17">
        <v>0.21747012814818101</v>
      </c>
      <c r="AL11" s="17">
        <v>0.277808094123904</v>
      </c>
      <c r="AM11" s="17">
        <v>0.17707998234276001</v>
      </c>
      <c r="AN11" s="17">
        <v>0.15168640169841399</v>
      </c>
      <c r="AO11" s="17">
        <v>0.261174260640477</v>
      </c>
      <c r="AP11" s="17">
        <v>0.19966794617671299</v>
      </c>
      <c r="AQ11" s="17">
        <v>0.17593527853716401</v>
      </c>
    </row>
    <row r="12" spans="2:43" x14ac:dyDescent="0.35">
      <c r="B12" s="18" t="s">
        <v>138</v>
      </c>
      <c r="C12" s="17">
        <v>2.82820464627489E-2</v>
      </c>
      <c r="D12" s="17">
        <v>2.7824595212855598E-2</v>
      </c>
      <c r="E12" s="17">
        <v>2.8868801756091401E-2</v>
      </c>
      <c r="F12" s="17"/>
      <c r="G12" s="17">
        <v>2.2484177300149399E-2</v>
      </c>
      <c r="H12" s="17">
        <v>4.38142174880524E-2</v>
      </c>
      <c r="I12" s="17">
        <v>2.0154767752572699E-2</v>
      </c>
      <c r="J12" s="17">
        <v>2.3659366003031999E-2</v>
      </c>
      <c r="K12" s="17">
        <v>2.0158073369188099E-2</v>
      </c>
      <c r="L12" s="17">
        <v>3.2340733894472402E-2</v>
      </c>
      <c r="M12" s="17"/>
      <c r="N12" s="17">
        <v>1.8895548322557101E-2</v>
      </c>
      <c r="O12" s="17">
        <v>2.9134459732545501E-2</v>
      </c>
      <c r="P12" s="17">
        <v>4.05149084769902E-2</v>
      </c>
      <c r="Q12" s="17">
        <v>2.5808485237091901E-2</v>
      </c>
      <c r="R12" s="17">
        <v>2.38172519744527E-2</v>
      </c>
      <c r="S12" s="17"/>
      <c r="T12" s="17">
        <v>3.3118452850376297E-2</v>
      </c>
      <c r="U12" s="17">
        <v>3.8455151919191598E-2</v>
      </c>
      <c r="V12" s="17">
        <v>1.6026908739681701E-2</v>
      </c>
      <c r="W12" s="17">
        <v>2.93963350515902E-2</v>
      </c>
      <c r="X12" s="17"/>
      <c r="Y12" s="17">
        <v>2.7283931726399199E-2</v>
      </c>
      <c r="Z12" s="17">
        <v>2.27634443533095E-2</v>
      </c>
      <c r="AA12" s="17">
        <v>4.2387488481692402E-2</v>
      </c>
      <c r="AB12" s="17">
        <v>1.1534837077111299E-2</v>
      </c>
      <c r="AC12" s="17">
        <v>1.68181168926686E-2</v>
      </c>
      <c r="AD12" s="17">
        <v>0</v>
      </c>
      <c r="AE12" s="17"/>
      <c r="AF12" s="17" t="s">
        <v>63</v>
      </c>
      <c r="AG12" s="17"/>
      <c r="AH12" s="17">
        <v>2.82820464627489E-2</v>
      </c>
      <c r="AI12" s="17"/>
      <c r="AJ12" s="17">
        <v>1.58013515534026E-2</v>
      </c>
      <c r="AK12" s="17">
        <v>2.24673687208009E-2</v>
      </c>
      <c r="AL12" s="17">
        <v>4.1429006067868798E-2</v>
      </c>
      <c r="AM12" s="17">
        <v>5.1783495951807201E-2</v>
      </c>
      <c r="AN12" s="17">
        <v>2.3337263917268099E-2</v>
      </c>
      <c r="AO12" s="17">
        <v>0</v>
      </c>
      <c r="AP12" s="17">
        <v>2.60399839303176E-2</v>
      </c>
      <c r="AQ12" s="17">
        <v>4.5231489417866297E-2</v>
      </c>
    </row>
    <row r="13" spans="2:43" x14ac:dyDescent="0.35">
      <c r="B13" s="18" t="s">
        <v>139</v>
      </c>
      <c r="C13" s="17">
        <v>4.6549121394375698E-3</v>
      </c>
      <c r="D13" s="17">
        <v>5.5431675443197099E-3</v>
      </c>
      <c r="E13" s="17">
        <v>3.8002219004560599E-3</v>
      </c>
      <c r="F13" s="17"/>
      <c r="G13" s="17">
        <v>0</v>
      </c>
      <c r="H13" s="17">
        <v>0</v>
      </c>
      <c r="I13" s="17">
        <v>1.0667526125802899E-2</v>
      </c>
      <c r="J13" s="17">
        <v>1.25429119778758E-2</v>
      </c>
      <c r="K13" s="17">
        <v>0</v>
      </c>
      <c r="L13" s="17">
        <v>3.54151789078181E-3</v>
      </c>
      <c r="M13" s="17"/>
      <c r="N13" s="17">
        <v>0</v>
      </c>
      <c r="O13" s="17">
        <v>9.8716126793899298E-3</v>
      </c>
      <c r="P13" s="17">
        <v>0</v>
      </c>
      <c r="Q13" s="17">
        <v>3.44231207094577E-3</v>
      </c>
      <c r="R13" s="17">
        <v>0</v>
      </c>
      <c r="S13" s="17"/>
      <c r="T13" s="17">
        <v>3.9850170199956696E-3</v>
      </c>
      <c r="U13" s="17">
        <v>3.07190799596385E-3</v>
      </c>
      <c r="V13" s="17">
        <v>0</v>
      </c>
      <c r="W13" s="17">
        <v>1.12856921731046E-2</v>
      </c>
      <c r="X13" s="17"/>
      <c r="Y13" s="17">
        <v>6.0487218047550403E-3</v>
      </c>
      <c r="Z13" s="17">
        <v>0</v>
      </c>
      <c r="AA13" s="17">
        <v>3.3001307679290698E-3</v>
      </c>
      <c r="AB13" s="17">
        <v>0</v>
      </c>
      <c r="AC13" s="17">
        <v>0</v>
      </c>
      <c r="AD13" s="17">
        <v>4.1204865089074998E-2</v>
      </c>
      <c r="AE13" s="17"/>
      <c r="AF13" s="17" t="s">
        <v>63</v>
      </c>
      <c r="AG13" s="17"/>
      <c r="AH13" s="17">
        <v>4.6549121394375698E-3</v>
      </c>
      <c r="AI13" s="17"/>
      <c r="AJ13" s="17">
        <v>0</v>
      </c>
      <c r="AK13" s="17">
        <v>1.38613248475273E-2</v>
      </c>
      <c r="AL13" s="17">
        <v>5.8588093577042E-3</v>
      </c>
      <c r="AM13" s="17">
        <v>5.8265564572663898E-3</v>
      </c>
      <c r="AN13" s="17">
        <v>0</v>
      </c>
      <c r="AO13" s="17">
        <v>0</v>
      </c>
      <c r="AP13" s="17">
        <v>0</v>
      </c>
      <c r="AQ13" s="17">
        <v>0</v>
      </c>
    </row>
    <row r="14" spans="2:43" x14ac:dyDescent="0.35">
      <c r="B14" s="18" t="s">
        <v>60</v>
      </c>
      <c r="C14" s="19">
        <v>1.3700073902808601E-2</v>
      </c>
      <c r="D14" s="19">
        <v>1.4603338163910899E-2</v>
      </c>
      <c r="E14" s="19">
        <v>1.28737851829117E-2</v>
      </c>
      <c r="F14" s="19"/>
      <c r="G14" s="19">
        <v>3.5190466164933799E-2</v>
      </c>
      <c r="H14" s="19">
        <v>1.8086911706949701E-2</v>
      </c>
      <c r="I14" s="19">
        <v>6.5912332041654304E-3</v>
      </c>
      <c r="J14" s="19">
        <v>0</v>
      </c>
      <c r="K14" s="19">
        <v>0</v>
      </c>
      <c r="L14" s="19">
        <v>2.32092792959647E-2</v>
      </c>
      <c r="M14" s="19"/>
      <c r="N14" s="19">
        <v>3.7868870908731297E-2</v>
      </c>
      <c r="O14" s="19">
        <v>1.4751162397544501E-2</v>
      </c>
      <c r="P14" s="19">
        <v>0</v>
      </c>
      <c r="Q14" s="19">
        <v>1.8456859780700701E-2</v>
      </c>
      <c r="R14" s="19">
        <v>6.3892806590686597E-3</v>
      </c>
      <c r="S14" s="19"/>
      <c r="T14" s="19">
        <v>1.6134197773247299E-2</v>
      </c>
      <c r="U14" s="19">
        <v>1.7087177369480702E-2</v>
      </c>
      <c r="V14" s="19">
        <v>6.1898978960341199E-3</v>
      </c>
      <c r="W14" s="19">
        <v>1.0287477145823801E-2</v>
      </c>
      <c r="X14" s="19"/>
      <c r="Y14" s="19">
        <v>7.8292477570956406E-3</v>
      </c>
      <c r="Z14" s="19">
        <v>1.4576550578331E-2</v>
      </c>
      <c r="AA14" s="19">
        <v>2.1627352753303099E-2</v>
      </c>
      <c r="AB14" s="19">
        <v>0</v>
      </c>
      <c r="AC14" s="19">
        <v>3.7115904631955098E-2</v>
      </c>
      <c r="AD14" s="19">
        <v>0</v>
      </c>
      <c r="AE14" s="19"/>
      <c r="AF14" s="19" t="s">
        <v>63</v>
      </c>
      <c r="AG14" s="19"/>
      <c r="AH14" s="19">
        <v>1.3700073902808601E-2</v>
      </c>
      <c r="AI14" s="19"/>
      <c r="AJ14" s="19">
        <v>2.0777437805786E-2</v>
      </c>
      <c r="AK14" s="19">
        <v>1.9155624303455299E-2</v>
      </c>
      <c r="AL14" s="19">
        <v>1.1578578232644699E-2</v>
      </c>
      <c r="AM14" s="19">
        <v>1.0806018249814101E-2</v>
      </c>
      <c r="AN14" s="19">
        <v>0</v>
      </c>
      <c r="AO14" s="19">
        <v>1.8533218604079801E-2</v>
      </c>
      <c r="AP14" s="19">
        <v>0</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0.25884882451241198</v>
      </c>
      <c r="D9" s="17">
        <v>0.23862745845817701</v>
      </c>
      <c r="E9" s="17">
        <v>0.28004922742397798</v>
      </c>
      <c r="F9" s="17"/>
      <c r="G9" s="17">
        <v>0.29384770441962399</v>
      </c>
      <c r="H9" s="17">
        <v>0.36890472593868601</v>
      </c>
      <c r="I9" s="17">
        <v>0.27992711798020598</v>
      </c>
      <c r="J9" s="17">
        <v>0.278388105124591</v>
      </c>
      <c r="K9" s="17">
        <v>0.22344018286139899</v>
      </c>
      <c r="L9" s="17">
        <v>0.15743585459807899</v>
      </c>
      <c r="M9" s="17"/>
      <c r="N9" s="17">
        <v>0.30816355934990203</v>
      </c>
      <c r="O9" s="17">
        <v>0.25887390844173103</v>
      </c>
      <c r="P9" s="17">
        <v>0.29493896315635498</v>
      </c>
      <c r="Q9" s="17">
        <v>0.26196306809113001</v>
      </c>
      <c r="R9" s="17">
        <v>0.210164112319142</v>
      </c>
      <c r="S9" s="17"/>
      <c r="T9" s="17">
        <v>0.29726201801602298</v>
      </c>
      <c r="U9" s="17">
        <v>0.23328145967136099</v>
      </c>
      <c r="V9" s="17">
        <v>0.25082938597036902</v>
      </c>
      <c r="W9" s="17">
        <v>0.27442280985838202</v>
      </c>
      <c r="X9" s="17"/>
      <c r="Y9" s="17">
        <v>0.28699490979085801</v>
      </c>
      <c r="Z9" s="17">
        <v>0.28689071764110602</v>
      </c>
      <c r="AA9" s="17">
        <v>0.18403345610793401</v>
      </c>
      <c r="AB9" s="17">
        <v>0.32659700689020799</v>
      </c>
      <c r="AC9" s="17">
        <v>0.293112398800142</v>
      </c>
      <c r="AD9" s="17">
        <v>0.184578078830823</v>
      </c>
      <c r="AE9" s="17"/>
      <c r="AF9" s="17" t="s">
        <v>63</v>
      </c>
      <c r="AG9" s="17"/>
      <c r="AH9" s="17">
        <v>0.25884882451241198</v>
      </c>
      <c r="AI9" s="17"/>
      <c r="AJ9" s="17">
        <v>0.26784775716057502</v>
      </c>
      <c r="AK9" s="17">
        <v>0.29367504579502202</v>
      </c>
      <c r="AL9" s="17">
        <v>0.26512916285643001</v>
      </c>
      <c r="AM9" s="17">
        <v>0.20965822309479101</v>
      </c>
      <c r="AN9" s="17">
        <v>0.33594948076373599</v>
      </c>
      <c r="AO9" s="17">
        <v>0.186413352395326</v>
      </c>
      <c r="AP9" s="17">
        <v>0.30954765165497999</v>
      </c>
      <c r="AQ9" s="17">
        <v>0.20336071265598701</v>
      </c>
    </row>
    <row r="10" spans="2:43" x14ac:dyDescent="0.35">
      <c r="B10" s="18" t="s">
        <v>136</v>
      </c>
      <c r="C10" s="17">
        <v>0.53826979495429805</v>
      </c>
      <c r="D10" s="17">
        <v>0.53112019111922804</v>
      </c>
      <c r="E10" s="17">
        <v>0.54467450641285697</v>
      </c>
      <c r="F10" s="17"/>
      <c r="G10" s="17">
        <v>0.41655838793139</v>
      </c>
      <c r="H10" s="17">
        <v>0.47975417606181398</v>
      </c>
      <c r="I10" s="17">
        <v>0.58556142352992901</v>
      </c>
      <c r="J10" s="17">
        <v>0.58944116118294698</v>
      </c>
      <c r="K10" s="17">
        <v>0.59726425281217499</v>
      </c>
      <c r="L10" s="17">
        <v>0.53287082230045602</v>
      </c>
      <c r="M10" s="17"/>
      <c r="N10" s="17">
        <v>0.40319464184693099</v>
      </c>
      <c r="O10" s="17">
        <v>0.54835310090886602</v>
      </c>
      <c r="P10" s="17">
        <v>0.51577167672743296</v>
      </c>
      <c r="Q10" s="17">
        <v>0.52378360898777798</v>
      </c>
      <c r="R10" s="17">
        <v>0.60384972976997298</v>
      </c>
      <c r="S10" s="17"/>
      <c r="T10" s="17">
        <v>0.46939671111384002</v>
      </c>
      <c r="U10" s="17">
        <v>0.57976379454202798</v>
      </c>
      <c r="V10" s="17">
        <v>0.56440736354950405</v>
      </c>
      <c r="W10" s="17">
        <v>0.54795004409021497</v>
      </c>
      <c r="X10" s="17"/>
      <c r="Y10" s="17">
        <v>0.55585922172112301</v>
      </c>
      <c r="Z10" s="17">
        <v>0.53185877673358894</v>
      </c>
      <c r="AA10" s="17">
        <v>0.533610214560028</v>
      </c>
      <c r="AB10" s="17">
        <v>0.47571875171908401</v>
      </c>
      <c r="AC10" s="17">
        <v>0.46611300327697802</v>
      </c>
      <c r="AD10" s="17">
        <v>0.61739337068504596</v>
      </c>
      <c r="AE10" s="17"/>
      <c r="AF10" s="17" t="s">
        <v>63</v>
      </c>
      <c r="AG10" s="17"/>
      <c r="AH10" s="17">
        <v>0.53826979495429805</v>
      </c>
      <c r="AI10" s="17"/>
      <c r="AJ10" s="17">
        <v>0.514431005813199</v>
      </c>
      <c r="AK10" s="17">
        <v>0.49906734071248199</v>
      </c>
      <c r="AL10" s="17">
        <v>0.513246171784696</v>
      </c>
      <c r="AM10" s="17">
        <v>0.57838099423078004</v>
      </c>
      <c r="AN10" s="17">
        <v>0.48504729571150501</v>
      </c>
      <c r="AO10" s="17">
        <v>0.65255693194908504</v>
      </c>
      <c r="AP10" s="17">
        <v>0.52110118540098205</v>
      </c>
      <c r="AQ10" s="17">
        <v>0.62305564400664204</v>
      </c>
    </row>
    <row r="11" spans="2:43" ht="29" x14ac:dyDescent="0.35">
      <c r="B11" s="18" t="s">
        <v>137</v>
      </c>
      <c r="C11" s="17">
        <v>0.162624775143765</v>
      </c>
      <c r="D11" s="17">
        <v>0.188050232962576</v>
      </c>
      <c r="E11" s="17">
        <v>0.13674802007259601</v>
      </c>
      <c r="F11" s="17"/>
      <c r="G11" s="17">
        <v>0.200185876588337</v>
      </c>
      <c r="H11" s="17">
        <v>0.101713907833371</v>
      </c>
      <c r="I11" s="17">
        <v>0.12236757766266999</v>
      </c>
      <c r="J11" s="17">
        <v>0.102418296313962</v>
      </c>
      <c r="K11" s="17">
        <v>0.16115079673031801</v>
      </c>
      <c r="L11" s="17">
        <v>0.25871076063876602</v>
      </c>
      <c r="M11" s="17"/>
      <c r="N11" s="17">
        <v>0.232584752818568</v>
      </c>
      <c r="O11" s="17">
        <v>0.13903441186586099</v>
      </c>
      <c r="P11" s="17">
        <v>0.16160882948722199</v>
      </c>
      <c r="Q11" s="17">
        <v>0.19066584931828701</v>
      </c>
      <c r="R11" s="17">
        <v>0.136576932485486</v>
      </c>
      <c r="S11" s="17"/>
      <c r="T11" s="17">
        <v>0.166976357978072</v>
      </c>
      <c r="U11" s="17">
        <v>0.16427976004818301</v>
      </c>
      <c r="V11" s="17">
        <v>0.163693131845115</v>
      </c>
      <c r="W11" s="17">
        <v>0.13328412039236201</v>
      </c>
      <c r="X11" s="17"/>
      <c r="Y11" s="17">
        <v>0.13005452227966499</v>
      </c>
      <c r="Z11" s="17">
        <v>0.16302625461342601</v>
      </c>
      <c r="AA11" s="17">
        <v>0.22530770666924599</v>
      </c>
      <c r="AB11" s="17">
        <v>0.197684241390708</v>
      </c>
      <c r="AC11" s="17">
        <v>0.123688481959516</v>
      </c>
      <c r="AD11" s="17">
        <v>0.12018976050663301</v>
      </c>
      <c r="AE11" s="17"/>
      <c r="AF11" s="17" t="s">
        <v>63</v>
      </c>
      <c r="AG11" s="17"/>
      <c r="AH11" s="17">
        <v>0.162624775143765</v>
      </c>
      <c r="AI11" s="17"/>
      <c r="AJ11" s="17">
        <v>0.17355481994597999</v>
      </c>
      <c r="AK11" s="17">
        <v>0.167809583197778</v>
      </c>
      <c r="AL11" s="17">
        <v>0.15741042529448601</v>
      </c>
      <c r="AM11" s="17">
        <v>0.172125952919227</v>
      </c>
      <c r="AN11" s="17">
        <v>0.179003223524759</v>
      </c>
      <c r="AO11" s="17">
        <v>0.14249649705150999</v>
      </c>
      <c r="AP11" s="17">
        <v>0.144453184798229</v>
      </c>
      <c r="AQ11" s="17">
        <v>0.12709776318361099</v>
      </c>
    </row>
    <row r="12" spans="2:43" x14ac:dyDescent="0.35">
      <c r="B12" s="18" t="s">
        <v>138</v>
      </c>
      <c r="C12" s="17">
        <v>1.7559946153429401E-2</v>
      </c>
      <c r="D12" s="17">
        <v>2.2301540009415501E-2</v>
      </c>
      <c r="E12" s="17">
        <v>1.29627012953139E-2</v>
      </c>
      <c r="F12" s="17"/>
      <c r="G12" s="17">
        <v>4.7418612079106102E-2</v>
      </c>
      <c r="H12" s="17">
        <v>4.0536688283445997E-2</v>
      </c>
      <c r="I12" s="17">
        <v>0</v>
      </c>
      <c r="J12" s="17">
        <v>9.7250702301009805E-3</v>
      </c>
      <c r="K12" s="17">
        <v>5.4036979599238798E-3</v>
      </c>
      <c r="L12" s="17">
        <v>1.19470274100851E-2</v>
      </c>
      <c r="M12" s="17"/>
      <c r="N12" s="17">
        <v>0</v>
      </c>
      <c r="O12" s="17">
        <v>2.5813556938757799E-2</v>
      </c>
      <c r="P12" s="17">
        <v>2.0737199602912201E-2</v>
      </c>
      <c r="Q12" s="17">
        <v>0</v>
      </c>
      <c r="R12" s="17">
        <v>3.6636338594883001E-2</v>
      </c>
      <c r="S12" s="17"/>
      <c r="T12" s="17">
        <v>2.1630110967610298E-2</v>
      </c>
      <c r="U12" s="17">
        <v>7.1000098738008798E-3</v>
      </c>
      <c r="V12" s="17">
        <v>1.05074115088517E-2</v>
      </c>
      <c r="W12" s="17">
        <v>3.2599567045740699E-2</v>
      </c>
      <c r="X12" s="17"/>
      <c r="Y12" s="17">
        <v>1.3793936395776999E-2</v>
      </c>
      <c r="Z12" s="17">
        <v>1.82242510118781E-2</v>
      </c>
      <c r="AA12" s="17">
        <v>1.7148893095287301E-2</v>
      </c>
      <c r="AB12" s="17">
        <v>0</v>
      </c>
      <c r="AC12" s="17">
        <v>4.7744600964802E-2</v>
      </c>
      <c r="AD12" s="17">
        <v>4.64865547712087E-2</v>
      </c>
      <c r="AE12" s="17"/>
      <c r="AF12" s="17" t="s">
        <v>63</v>
      </c>
      <c r="AG12" s="17"/>
      <c r="AH12" s="17">
        <v>1.7559946153429401E-2</v>
      </c>
      <c r="AI12" s="17"/>
      <c r="AJ12" s="17">
        <v>2.2783833691607299E-2</v>
      </c>
      <c r="AK12" s="17">
        <v>1.38416560490057E-2</v>
      </c>
      <c r="AL12" s="17">
        <v>3.5241164110504403E-2</v>
      </c>
      <c r="AM12" s="17">
        <v>1.29339228113721E-2</v>
      </c>
      <c r="AN12" s="17">
        <v>0</v>
      </c>
      <c r="AO12" s="17">
        <v>0</v>
      </c>
      <c r="AP12" s="17">
        <v>2.4897978145808599E-2</v>
      </c>
      <c r="AQ12" s="17">
        <v>0</v>
      </c>
    </row>
    <row r="13" spans="2:43" x14ac:dyDescent="0.35">
      <c r="B13" s="18" t="s">
        <v>139</v>
      </c>
      <c r="C13" s="17">
        <v>3.7936874782502901E-3</v>
      </c>
      <c r="D13" s="17">
        <v>3.08756029030985E-3</v>
      </c>
      <c r="E13" s="17">
        <v>4.50893983093093E-3</v>
      </c>
      <c r="F13" s="17"/>
      <c r="G13" s="17">
        <v>1.4896420711092701E-2</v>
      </c>
      <c r="H13" s="17">
        <v>0</v>
      </c>
      <c r="I13" s="17">
        <v>0</v>
      </c>
      <c r="J13" s="17">
        <v>6.59749355547775E-3</v>
      </c>
      <c r="K13" s="17">
        <v>0</v>
      </c>
      <c r="L13" s="17">
        <v>4.7528058509262398E-3</v>
      </c>
      <c r="M13" s="17"/>
      <c r="N13" s="17">
        <v>0</v>
      </c>
      <c r="O13" s="17">
        <v>4.2336801709394996E-3</v>
      </c>
      <c r="P13" s="17">
        <v>0</v>
      </c>
      <c r="Q13" s="17">
        <v>7.1682098009976302E-3</v>
      </c>
      <c r="R13" s="17">
        <v>0</v>
      </c>
      <c r="S13" s="17"/>
      <c r="T13" s="17">
        <v>1.2303674308681199E-2</v>
      </c>
      <c r="U13" s="17">
        <v>0</v>
      </c>
      <c r="V13" s="17">
        <v>0</v>
      </c>
      <c r="W13" s="17">
        <v>6.2019627992599803E-3</v>
      </c>
      <c r="X13" s="17"/>
      <c r="Y13" s="17">
        <v>2.34922888617165E-3</v>
      </c>
      <c r="Z13" s="17">
        <v>0</v>
      </c>
      <c r="AA13" s="17">
        <v>4.4288582766900597E-3</v>
      </c>
      <c r="AB13" s="17">
        <v>0</v>
      </c>
      <c r="AC13" s="17">
        <v>2.04072699872959E-2</v>
      </c>
      <c r="AD13" s="17">
        <v>0</v>
      </c>
      <c r="AE13" s="17"/>
      <c r="AF13" s="17" t="s">
        <v>63</v>
      </c>
      <c r="AG13" s="17"/>
      <c r="AH13" s="17">
        <v>3.7936874782502901E-3</v>
      </c>
      <c r="AI13" s="17"/>
      <c r="AJ13" s="17">
        <v>0</v>
      </c>
      <c r="AK13" s="17">
        <v>1.1268177299562801E-2</v>
      </c>
      <c r="AL13" s="17">
        <v>0</v>
      </c>
      <c r="AM13" s="17">
        <v>9.1020260140001908E-3</v>
      </c>
      <c r="AN13" s="17">
        <v>0</v>
      </c>
      <c r="AO13" s="17">
        <v>0</v>
      </c>
      <c r="AP13" s="17">
        <v>0</v>
      </c>
      <c r="AQ13" s="17">
        <v>0</v>
      </c>
    </row>
    <row r="14" spans="2:43" x14ac:dyDescent="0.35">
      <c r="B14" s="18" t="s">
        <v>60</v>
      </c>
      <c r="C14" s="19">
        <v>1.8902971757844798E-2</v>
      </c>
      <c r="D14" s="19">
        <v>1.68130171602935E-2</v>
      </c>
      <c r="E14" s="19">
        <v>2.1056604964325099E-2</v>
      </c>
      <c r="F14" s="19"/>
      <c r="G14" s="19">
        <v>2.7092998270449201E-2</v>
      </c>
      <c r="H14" s="19">
        <v>9.0905018826832797E-3</v>
      </c>
      <c r="I14" s="19">
        <v>1.21438808271952E-2</v>
      </c>
      <c r="J14" s="19">
        <v>1.34298735929218E-2</v>
      </c>
      <c r="K14" s="19">
        <v>1.2741069636184E-2</v>
      </c>
      <c r="L14" s="19">
        <v>3.4282729201686797E-2</v>
      </c>
      <c r="M14" s="19"/>
      <c r="N14" s="19">
        <v>5.6057045984598201E-2</v>
      </c>
      <c r="O14" s="19">
        <v>2.36913416738442E-2</v>
      </c>
      <c r="P14" s="19">
        <v>6.9433310260780898E-3</v>
      </c>
      <c r="Q14" s="19">
        <v>1.6419263801807402E-2</v>
      </c>
      <c r="R14" s="19">
        <v>1.2772886830515501E-2</v>
      </c>
      <c r="S14" s="19"/>
      <c r="T14" s="19">
        <v>3.2431127615773103E-2</v>
      </c>
      <c r="U14" s="19">
        <v>1.55749758646273E-2</v>
      </c>
      <c r="V14" s="19">
        <v>1.0562707126160999E-2</v>
      </c>
      <c r="W14" s="19">
        <v>5.5414958140399097E-3</v>
      </c>
      <c r="X14" s="19"/>
      <c r="Y14" s="19">
        <v>1.0948180926405499E-2</v>
      </c>
      <c r="Z14" s="19">
        <v>0</v>
      </c>
      <c r="AA14" s="19">
        <v>3.5470871290814401E-2</v>
      </c>
      <c r="AB14" s="19">
        <v>0</v>
      </c>
      <c r="AC14" s="19">
        <v>4.8934245011264803E-2</v>
      </c>
      <c r="AD14" s="19">
        <v>3.1352235206289998E-2</v>
      </c>
      <c r="AE14" s="19"/>
      <c r="AF14" s="19" t="s">
        <v>63</v>
      </c>
      <c r="AG14" s="19"/>
      <c r="AH14" s="19">
        <v>1.8902971757844798E-2</v>
      </c>
      <c r="AI14" s="19"/>
      <c r="AJ14" s="19">
        <v>2.1382583388638899E-2</v>
      </c>
      <c r="AK14" s="19">
        <v>1.4338196946148799E-2</v>
      </c>
      <c r="AL14" s="19">
        <v>2.8973075953883501E-2</v>
      </c>
      <c r="AM14" s="19">
        <v>1.7798880929830299E-2</v>
      </c>
      <c r="AN14" s="19">
        <v>0</v>
      </c>
      <c r="AO14" s="19">
        <v>1.8533218604079801E-2</v>
      </c>
      <c r="AP14" s="19">
        <v>0</v>
      </c>
      <c r="AQ14" s="19">
        <v>4.6485880153760199E-2</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0.48077730414347902</v>
      </c>
      <c r="D9" s="17">
        <v>0.468543417765376</v>
      </c>
      <c r="E9" s="17">
        <v>0.49198715554142702</v>
      </c>
      <c r="F9" s="17"/>
      <c r="G9" s="17">
        <v>0.497209613561443</v>
      </c>
      <c r="H9" s="17">
        <v>0.52393656264791999</v>
      </c>
      <c r="I9" s="17">
        <v>0.57474022752048204</v>
      </c>
      <c r="J9" s="17">
        <v>0.49976481321654598</v>
      </c>
      <c r="K9" s="17">
        <v>0.51987463443158599</v>
      </c>
      <c r="L9" s="17">
        <v>0.34617922983308103</v>
      </c>
      <c r="M9" s="17"/>
      <c r="N9" s="17">
        <v>0.462452320986593</v>
      </c>
      <c r="O9" s="17">
        <v>0.47717328519432101</v>
      </c>
      <c r="P9" s="17">
        <v>0.50543355772067999</v>
      </c>
      <c r="Q9" s="17">
        <v>0.46793923434892798</v>
      </c>
      <c r="R9" s="17">
        <v>0.50345518720843996</v>
      </c>
      <c r="S9" s="17"/>
      <c r="T9" s="17">
        <v>0.50983706849230603</v>
      </c>
      <c r="U9" s="17">
        <v>0.45770642203885098</v>
      </c>
      <c r="V9" s="17">
        <v>0.50042005880885898</v>
      </c>
      <c r="W9" s="17">
        <v>0.48334500998621199</v>
      </c>
      <c r="X9" s="17"/>
      <c r="Y9" s="17">
        <v>0.50248247441728899</v>
      </c>
      <c r="Z9" s="17">
        <v>0.46504139050992999</v>
      </c>
      <c r="AA9" s="17">
        <v>0.39795434120918799</v>
      </c>
      <c r="AB9" s="17">
        <v>0.58148680435094202</v>
      </c>
      <c r="AC9" s="17">
        <v>0.57213114649391805</v>
      </c>
      <c r="AD9" s="17">
        <v>0.51817689646869103</v>
      </c>
      <c r="AE9" s="17"/>
      <c r="AF9" s="17" t="s">
        <v>63</v>
      </c>
      <c r="AG9" s="17"/>
      <c r="AH9" s="17">
        <v>0.48077730414347902</v>
      </c>
      <c r="AI9" s="17"/>
      <c r="AJ9" s="17">
        <v>0.50833382354712298</v>
      </c>
      <c r="AK9" s="17">
        <v>0.51087557644037296</v>
      </c>
      <c r="AL9" s="17">
        <v>0.48816176848625698</v>
      </c>
      <c r="AM9" s="17">
        <v>0.45305219826138399</v>
      </c>
      <c r="AN9" s="17">
        <v>0.44894253799230399</v>
      </c>
      <c r="AO9" s="17">
        <v>0.414155223402775</v>
      </c>
      <c r="AP9" s="17">
        <v>0.49416963416415299</v>
      </c>
      <c r="AQ9" s="17">
        <v>0.416268721417554</v>
      </c>
    </row>
    <row r="10" spans="2:43" x14ac:dyDescent="0.35">
      <c r="B10" s="18" t="s">
        <v>136</v>
      </c>
      <c r="C10" s="17">
        <v>0.43971387508093401</v>
      </c>
      <c r="D10" s="17">
        <v>0.41932082185283898</v>
      </c>
      <c r="E10" s="17">
        <v>0.46033513573147899</v>
      </c>
      <c r="F10" s="17"/>
      <c r="G10" s="17">
        <v>0.404064504109441</v>
      </c>
      <c r="H10" s="17">
        <v>0.37608555608817401</v>
      </c>
      <c r="I10" s="17">
        <v>0.37048707252107299</v>
      </c>
      <c r="J10" s="17">
        <v>0.44854029454247502</v>
      </c>
      <c r="K10" s="17">
        <v>0.41386796948886501</v>
      </c>
      <c r="L10" s="17">
        <v>0.55508856643705895</v>
      </c>
      <c r="M10" s="17"/>
      <c r="N10" s="17">
        <v>0.41391581970182001</v>
      </c>
      <c r="O10" s="17">
        <v>0.426497380854164</v>
      </c>
      <c r="P10" s="17">
        <v>0.43437794472559399</v>
      </c>
      <c r="Q10" s="17">
        <v>0.47000845355627102</v>
      </c>
      <c r="R10" s="17">
        <v>0.41594731032689403</v>
      </c>
      <c r="S10" s="17"/>
      <c r="T10" s="17">
        <v>0.40276307078065599</v>
      </c>
      <c r="U10" s="17">
        <v>0.45479406162583302</v>
      </c>
      <c r="V10" s="17">
        <v>0.44124109195438899</v>
      </c>
      <c r="W10" s="17">
        <v>0.43456755523294899</v>
      </c>
      <c r="X10" s="17"/>
      <c r="Y10" s="17">
        <v>0.42658042505849098</v>
      </c>
      <c r="Z10" s="17">
        <v>0.47095647783825301</v>
      </c>
      <c r="AA10" s="17">
        <v>0.52069480973595506</v>
      </c>
      <c r="AB10" s="17">
        <v>0.30316457913550199</v>
      </c>
      <c r="AC10" s="17">
        <v>0.33019541616716602</v>
      </c>
      <c r="AD10" s="17">
        <v>0.35847409637268202</v>
      </c>
      <c r="AE10" s="17"/>
      <c r="AF10" s="17" t="s">
        <v>63</v>
      </c>
      <c r="AG10" s="17"/>
      <c r="AH10" s="17">
        <v>0.43971387508093401</v>
      </c>
      <c r="AI10" s="17"/>
      <c r="AJ10" s="17">
        <v>0.38964510873093899</v>
      </c>
      <c r="AK10" s="17">
        <v>0.39673471235582503</v>
      </c>
      <c r="AL10" s="17">
        <v>0.44100547239333898</v>
      </c>
      <c r="AM10" s="17">
        <v>0.47239396605789002</v>
      </c>
      <c r="AN10" s="17">
        <v>0.50310062960519397</v>
      </c>
      <c r="AO10" s="17">
        <v>0.52416442123285401</v>
      </c>
      <c r="AP10" s="17">
        <v>0.41546363483544801</v>
      </c>
      <c r="AQ10" s="17">
        <v>0.583731278582446</v>
      </c>
    </row>
    <row r="11" spans="2:43" ht="29" x14ac:dyDescent="0.35">
      <c r="B11" s="18" t="s">
        <v>137</v>
      </c>
      <c r="C11" s="17">
        <v>5.8881630670656097E-2</v>
      </c>
      <c r="D11" s="17">
        <v>8.0090581144109399E-2</v>
      </c>
      <c r="E11" s="17">
        <v>3.8224393354318299E-2</v>
      </c>
      <c r="F11" s="17"/>
      <c r="G11" s="17">
        <v>2.58214067508186E-2</v>
      </c>
      <c r="H11" s="17">
        <v>7.77209722627938E-2</v>
      </c>
      <c r="I11" s="17">
        <v>3.2426174686115097E-2</v>
      </c>
      <c r="J11" s="17">
        <v>4.5097398685500799E-2</v>
      </c>
      <c r="K11" s="17">
        <v>6.6257396079549294E-2</v>
      </c>
      <c r="L11" s="17">
        <v>8.0850511606355896E-2</v>
      </c>
      <c r="M11" s="17"/>
      <c r="N11" s="17">
        <v>8.5762988402855594E-2</v>
      </c>
      <c r="O11" s="17">
        <v>6.6043483449969007E-2</v>
      </c>
      <c r="P11" s="17">
        <v>4.4893237726611503E-2</v>
      </c>
      <c r="Q11" s="17">
        <v>4.75331547385228E-2</v>
      </c>
      <c r="R11" s="17">
        <v>7.0306987341096194E-2</v>
      </c>
      <c r="S11" s="17"/>
      <c r="T11" s="17">
        <v>5.1460859127680003E-2</v>
      </c>
      <c r="U11" s="17">
        <v>8.1146354826118594E-2</v>
      </c>
      <c r="V11" s="17">
        <v>4.0638917853225202E-2</v>
      </c>
      <c r="W11" s="17">
        <v>6.5002443975886698E-2</v>
      </c>
      <c r="X11" s="17"/>
      <c r="Y11" s="17">
        <v>4.9013569126017197E-2</v>
      </c>
      <c r="Z11" s="17">
        <v>5.3604240585288503E-2</v>
      </c>
      <c r="AA11" s="17">
        <v>6.4687959249043997E-2</v>
      </c>
      <c r="AB11" s="17">
        <v>0.115348616513556</v>
      </c>
      <c r="AC11" s="17">
        <v>4.5189960370122899E-2</v>
      </c>
      <c r="AD11" s="17">
        <v>8.0593568859370607E-2</v>
      </c>
      <c r="AE11" s="17"/>
      <c r="AF11" s="17" t="s">
        <v>63</v>
      </c>
      <c r="AG11" s="17"/>
      <c r="AH11" s="17">
        <v>5.8881630670656097E-2</v>
      </c>
      <c r="AI11" s="17"/>
      <c r="AJ11" s="17">
        <v>8.03380786589004E-2</v>
      </c>
      <c r="AK11" s="17">
        <v>7.41640997833036E-2</v>
      </c>
      <c r="AL11" s="17">
        <v>3.0569572476587301E-2</v>
      </c>
      <c r="AM11" s="17">
        <v>5.4645791416911497E-2</v>
      </c>
      <c r="AN11" s="17">
        <v>4.7956832402501301E-2</v>
      </c>
      <c r="AO11" s="17">
        <v>4.3147136760291201E-2</v>
      </c>
      <c r="AP11" s="17">
        <v>7.8234438884081797E-2</v>
      </c>
      <c r="AQ11" s="17">
        <v>0</v>
      </c>
    </row>
    <row r="12" spans="2:43" x14ac:dyDescent="0.35">
      <c r="B12" s="18" t="s">
        <v>138</v>
      </c>
      <c r="C12" s="17">
        <v>1.1554122658578799E-2</v>
      </c>
      <c r="D12" s="17">
        <v>1.97919110651553E-2</v>
      </c>
      <c r="E12" s="17">
        <v>3.47655554994114E-3</v>
      </c>
      <c r="F12" s="17"/>
      <c r="G12" s="17">
        <v>5.7628389616978803E-2</v>
      </c>
      <c r="H12" s="17">
        <v>1.1183874236766801E-2</v>
      </c>
      <c r="I12" s="17">
        <v>1.7001746418693401E-2</v>
      </c>
      <c r="J12" s="17">
        <v>0</v>
      </c>
      <c r="K12" s="17">
        <v>0</v>
      </c>
      <c r="L12" s="17">
        <v>3.54151789078181E-3</v>
      </c>
      <c r="M12" s="17"/>
      <c r="N12" s="17">
        <v>0</v>
      </c>
      <c r="O12" s="17">
        <v>1.7696354303501499E-2</v>
      </c>
      <c r="P12" s="17">
        <v>8.6118591574842196E-3</v>
      </c>
      <c r="Q12" s="17">
        <v>7.8814950627451603E-3</v>
      </c>
      <c r="R12" s="17">
        <v>1.02905151235701E-2</v>
      </c>
      <c r="S12" s="17"/>
      <c r="T12" s="17">
        <v>2.0321113332658299E-2</v>
      </c>
      <c r="U12" s="17">
        <v>3.07190799596385E-3</v>
      </c>
      <c r="V12" s="17">
        <v>1.15100334874929E-2</v>
      </c>
      <c r="W12" s="17">
        <v>1.08830280056925E-2</v>
      </c>
      <c r="X12" s="17"/>
      <c r="Y12" s="17">
        <v>1.5766142788014099E-2</v>
      </c>
      <c r="Z12" s="17">
        <v>1.0397891066529E-2</v>
      </c>
      <c r="AA12" s="17">
        <v>3.3001307679290698E-3</v>
      </c>
      <c r="AB12" s="17">
        <v>0</v>
      </c>
      <c r="AC12" s="17">
        <v>1.68181168926686E-2</v>
      </c>
      <c r="AD12" s="17">
        <v>4.2755438299255898E-2</v>
      </c>
      <c r="AE12" s="17"/>
      <c r="AF12" s="17" t="s">
        <v>63</v>
      </c>
      <c r="AG12" s="17"/>
      <c r="AH12" s="17">
        <v>1.1554122658578799E-2</v>
      </c>
      <c r="AI12" s="17"/>
      <c r="AJ12" s="17">
        <v>1.78960632331698E-2</v>
      </c>
      <c r="AK12" s="17">
        <v>8.4501296101273694E-3</v>
      </c>
      <c r="AL12" s="17">
        <v>2.1417888614925301E-2</v>
      </c>
      <c r="AM12" s="17">
        <v>9.1020260140001908E-3</v>
      </c>
      <c r="AN12" s="17">
        <v>0</v>
      </c>
      <c r="AO12" s="17">
        <v>0</v>
      </c>
      <c r="AP12" s="17">
        <v>1.2132292116317001E-2</v>
      </c>
      <c r="AQ12" s="17">
        <v>0</v>
      </c>
    </row>
    <row r="13" spans="2:43" x14ac:dyDescent="0.35">
      <c r="B13" s="18" t="s">
        <v>139</v>
      </c>
      <c r="C13" s="17">
        <v>1.94460309367666E-3</v>
      </c>
      <c r="D13" s="17">
        <v>1.7304887364234199E-3</v>
      </c>
      <c r="E13" s="17">
        <v>2.1652795381381798E-3</v>
      </c>
      <c r="F13" s="17"/>
      <c r="G13" s="17">
        <v>0</v>
      </c>
      <c r="H13" s="17">
        <v>0</v>
      </c>
      <c r="I13" s="17">
        <v>5.3447788536360504E-3</v>
      </c>
      <c r="J13" s="17">
        <v>6.59749355547775E-3</v>
      </c>
      <c r="K13" s="17">
        <v>0</v>
      </c>
      <c r="L13" s="17">
        <v>0</v>
      </c>
      <c r="M13" s="17"/>
      <c r="N13" s="17">
        <v>0</v>
      </c>
      <c r="O13" s="17">
        <v>0</v>
      </c>
      <c r="P13" s="17">
        <v>6.6834006696301603E-3</v>
      </c>
      <c r="Q13" s="17">
        <v>3.44231207094577E-3</v>
      </c>
      <c r="R13" s="17">
        <v>0</v>
      </c>
      <c r="S13" s="17"/>
      <c r="T13" s="17">
        <v>3.8984594176707599E-3</v>
      </c>
      <c r="U13" s="17">
        <v>0</v>
      </c>
      <c r="V13" s="17">
        <v>0</v>
      </c>
      <c r="W13" s="17">
        <v>6.2019627992599803E-3</v>
      </c>
      <c r="X13" s="17"/>
      <c r="Y13" s="17">
        <v>4.2027956163803804E-3</v>
      </c>
      <c r="Z13" s="17">
        <v>0</v>
      </c>
      <c r="AA13" s="17">
        <v>0</v>
      </c>
      <c r="AB13" s="17">
        <v>0</v>
      </c>
      <c r="AC13" s="17">
        <v>0</v>
      </c>
      <c r="AD13" s="17">
        <v>0</v>
      </c>
      <c r="AE13" s="17"/>
      <c r="AF13" s="17" t="s">
        <v>63</v>
      </c>
      <c r="AG13" s="17"/>
      <c r="AH13" s="17">
        <v>1.94460309367666E-3</v>
      </c>
      <c r="AI13" s="17"/>
      <c r="AJ13" s="17">
        <v>3.78692582986761E-3</v>
      </c>
      <c r="AK13" s="17">
        <v>5.4111952373999597E-3</v>
      </c>
      <c r="AL13" s="17">
        <v>0</v>
      </c>
      <c r="AM13" s="17">
        <v>0</v>
      </c>
      <c r="AN13" s="17">
        <v>0</v>
      </c>
      <c r="AO13" s="17">
        <v>0</v>
      </c>
      <c r="AP13" s="17">
        <v>0</v>
      </c>
      <c r="AQ13" s="17">
        <v>0</v>
      </c>
    </row>
    <row r="14" spans="2:43" x14ac:dyDescent="0.35">
      <c r="B14" s="18" t="s">
        <v>60</v>
      </c>
      <c r="C14" s="19">
        <v>7.1284643526759901E-3</v>
      </c>
      <c r="D14" s="19">
        <v>1.05227794360978E-2</v>
      </c>
      <c r="E14" s="19">
        <v>3.8114802846974201E-3</v>
      </c>
      <c r="F14" s="19"/>
      <c r="G14" s="19">
        <v>1.5276085961319E-2</v>
      </c>
      <c r="H14" s="19">
        <v>1.1073034764346099E-2</v>
      </c>
      <c r="I14" s="19">
        <v>0</v>
      </c>
      <c r="J14" s="19">
        <v>0</v>
      </c>
      <c r="K14" s="19">
        <v>0</v>
      </c>
      <c r="L14" s="19">
        <v>1.43401742327228E-2</v>
      </c>
      <c r="M14" s="19"/>
      <c r="N14" s="19">
        <v>3.7868870908731297E-2</v>
      </c>
      <c r="O14" s="19">
        <v>1.2589496198044401E-2</v>
      </c>
      <c r="P14" s="19">
        <v>0</v>
      </c>
      <c r="Q14" s="19">
        <v>3.1953502225871601E-3</v>
      </c>
      <c r="R14" s="19">
        <v>0</v>
      </c>
      <c r="S14" s="19"/>
      <c r="T14" s="19">
        <v>1.1719428849028501E-2</v>
      </c>
      <c r="U14" s="19">
        <v>3.2812535132336301E-3</v>
      </c>
      <c r="V14" s="19">
        <v>6.1898978960341199E-3</v>
      </c>
      <c r="W14" s="19">
        <v>0</v>
      </c>
      <c r="X14" s="19"/>
      <c r="Y14" s="19">
        <v>1.9545929938082599E-3</v>
      </c>
      <c r="Z14" s="19">
        <v>0</v>
      </c>
      <c r="AA14" s="19">
        <v>1.3362759037883899E-2</v>
      </c>
      <c r="AB14" s="19">
        <v>0</v>
      </c>
      <c r="AC14" s="19">
        <v>3.5665360076124697E-2</v>
      </c>
      <c r="AD14" s="19">
        <v>0</v>
      </c>
      <c r="AE14" s="19"/>
      <c r="AF14" s="19" t="s">
        <v>63</v>
      </c>
      <c r="AG14" s="19"/>
      <c r="AH14" s="19">
        <v>7.1284643526759901E-3</v>
      </c>
      <c r="AI14" s="19"/>
      <c r="AJ14" s="19">
        <v>0</v>
      </c>
      <c r="AK14" s="19">
        <v>4.3642865729715099E-3</v>
      </c>
      <c r="AL14" s="19">
        <v>1.8845298028891899E-2</v>
      </c>
      <c r="AM14" s="19">
        <v>1.0806018249814101E-2</v>
      </c>
      <c r="AN14" s="19">
        <v>0</v>
      </c>
      <c r="AO14" s="19">
        <v>1.8533218604079801E-2</v>
      </c>
      <c r="AP14" s="19">
        <v>0</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0.52843989164188099</v>
      </c>
      <c r="D9" s="17">
        <v>0.52155742109000103</v>
      </c>
      <c r="E9" s="17">
        <v>0.53453390654293098</v>
      </c>
      <c r="F9" s="17"/>
      <c r="G9" s="17">
        <v>0.53414579769914805</v>
      </c>
      <c r="H9" s="17">
        <v>0.56221424880013104</v>
      </c>
      <c r="I9" s="17">
        <v>0.63153083955746903</v>
      </c>
      <c r="J9" s="17">
        <v>0.60616882127875005</v>
      </c>
      <c r="K9" s="17">
        <v>0.46636551833440798</v>
      </c>
      <c r="L9" s="17">
        <v>0.41862289938532898</v>
      </c>
      <c r="M9" s="17"/>
      <c r="N9" s="17">
        <v>0.52052039630730296</v>
      </c>
      <c r="O9" s="17">
        <v>0.53502608572055799</v>
      </c>
      <c r="P9" s="17">
        <v>0.59194983417580005</v>
      </c>
      <c r="Q9" s="17">
        <v>0.50724026326486604</v>
      </c>
      <c r="R9" s="17">
        <v>0.50894431927707395</v>
      </c>
      <c r="S9" s="17"/>
      <c r="T9" s="17">
        <v>0.55538454179149599</v>
      </c>
      <c r="U9" s="17">
        <v>0.49773761851849402</v>
      </c>
      <c r="V9" s="17">
        <v>0.588653192871335</v>
      </c>
      <c r="W9" s="17">
        <v>0.46230232898576401</v>
      </c>
      <c r="X9" s="17"/>
      <c r="Y9" s="17">
        <v>0.56117332702926703</v>
      </c>
      <c r="Z9" s="17">
        <v>0.457224736472019</v>
      </c>
      <c r="AA9" s="17">
        <v>0.46295847016109598</v>
      </c>
      <c r="AB9" s="17">
        <v>0.68574143125276099</v>
      </c>
      <c r="AC9" s="17">
        <v>0.55497665079566905</v>
      </c>
      <c r="AD9" s="17">
        <v>0.431909731837195</v>
      </c>
      <c r="AE9" s="17"/>
      <c r="AF9" s="17" t="s">
        <v>63</v>
      </c>
      <c r="AG9" s="17"/>
      <c r="AH9" s="17">
        <v>0.52843989164188099</v>
      </c>
      <c r="AI9" s="17"/>
      <c r="AJ9" s="17">
        <v>0.49236657595009597</v>
      </c>
      <c r="AK9" s="17">
        <v>0.54785795863903497</v>
      </c>
      <c r="AL9" s="17">
        <v>0.57376823073806105</v>
      </c>
      <c r="AM9" s="17">
        <v>0.52924094953533596</v>
      </c>
      <c r="AN9" s="17">
        <v>0.630535571032246</v>
      </c>
      <c r="AO9" s="17">
        <v>0.47468325164420699</v>
      </c>
      <c r="AP9" s="17">
        <v>0.54143919129919005</v>
      </c>
      <c r="AQ9" s="17">
        <v>0.46510623677110802</v>
      </c>
    </row>
    <row r="10" spans="2:43" x14ac:dyDescent="0.35">
      <c r="B10" s="18" t="s">
        <v>136</v>
      </c>
      <c r="C10" s="17">
        <v>0.39116237308214402</v>
      </c>
      <c r="D10" s="17">
        <v>0.37976511968281201</v>
      </c>
      <c r="E10" s="17">
        <v>0.40273090336531397</v>
      </c>
      <c r="F10" s="17"/>
      <c r="G10" s="17">
        <v>0.30858668371623599</v>
      </c>
      <c r="H10" s="17">
        <v>0.365183350517786</v>
      </c>
      <c r="I10" s="17">
        <v>0.32675190355938499</v>
      </c>
      <c r="J10" s="17">
        <v>0.32195243050906203</v>
      </c>
      <c r="K10" s="17">
        <v>0.48001010142039802</v>
      </c>
      <c r="L10" s="17">
        <v>0.48094859763585801</v>
      </c>
      <c r="M10" s="17"/>
      <c r="N10" s="17">
        <v>0.37880966956840201</v>
      </c>
      <c r="O10" s="17">
        <v>0.365041748698202</v>
      </c>
      <c r="P10" s="17">
        <v>0.37269140207273299</v>
      </c>
      <c r="Q10" s="17">
        <v>0.40320461494569398</v>
      </c>
      <c r="R10" s="17">
        <v>0.443088669328213</v>
      </c>
      <c r="S10" s="17"/>
      <c r="T10" s="17">
        <v>0.35218910234023798</v>
      </c>
      <c r="U10" s="17">
        <v>0.41663816241114598</v>
      </c>
      <c r="V10" s="17">
        <v>0.36282752528166101</v>
      </c>
      <c r="W10" s="17">
        <v>0.45774750131545999</v>
      </c>
      <c r="X10" s="17"/>
      <c r="Y10" s="17">
        <v>0.38091323095409602</v>
      </c>
      <c r="Z10" s="17">
        <v>0.47276266921950999</v>
      </c>
      <c r="AA10" s="17">
        <v>0.42965089459117001</v>
      </c>
      <c r="AB10" s="17">
        <v>0.25469555437826402</v>
      </c>
      <c r="AC10" s="17">
        <v>0.29647055381461102</v>
      </c>
      <c r="AD10" s="17">
        <v>0.45076998813136199</v>
      </c>
      <c r="AE10" s="17"/>
      <c r="AF10" s="17" t="s">
        <v>63</v>
      </c>
      <c r="AG10" s="17"/>
      <c r="AH10" s="17">
        <v>0.39116237308214402</v>
      </c>
      <c r="AI10" s="17"/>
      <c r="AJ10" s="17">
        <v>0.41324990617320401</v>
      </c>
      <c r="AK10" s="17">
        <v>0.36305949035952201</v>
      </c>
      <c r="AL10" s="17">
        <v>0.349237096050181</v>
      </c>
      <c r="AM10" s="17">
        <v>0.41149084893633697</v>
      </c>
      <c r="AN10" s="17">
        <v>0.31990543166677099</v>
      </c>
      <c r="AO10" s="17">
        <v>0.48149935711683001</v>
      </c>
      <c r="AP10" s="17">
        <v>0.37964466701497501</v>
      </c>
      <c r="AQ10" s="17">
        <v>0.38091715210951299</v>
      </c>
    </row>
    <row r="11" spans="2:43" ht="29" x14ac:dyDescent="0.35">
      <c r="B11" s="18" t="s">
        <v>137</v>
      </c>
      <c r="C11" s="17">
        <v>6.1804496967088299E-2</v>
      </c>
      <c r="D11" s="17">
        <v>7.3082269103467198E-2</v>
      </c>
      <c r="E11" s="17">
        <v>5.09658026823352E-2</v>
      </c>
      <c r="F11" s="17"/>
      <c r="G11" s="17">
        <v>8.9946963927226897E-2</v>
      </c>
      <c r="H11" s="17">
        <v>6.1095679934348598E-2</v>
      </c>
      <c r="I11" s="17">
        <v>2.4809269408447601E-2</v>
      </c>
      <c r="J11" s="17">
        <v>5.9691819391365197E-2</v>
      </c>
      <c r="K11" s="17">
        <v>3.9446028366649601E-2</v>
      </c>
      <c r="L11" s="17">
        <v>8.89530730160248E-2</v>
      </c>
      <c r="M11" s="17"/>
      <c r="N11" s="17">
        <v>6.2801063215563793E-2</v>
      </c>
      <c r="O11" s="17">
        <v>7.6794576621059304E-2</v>
      </c>
      <c r="P11" s="17">
        <v>2.1499013927425599E-2</v>
      </c>
      <c r="Q11" s="17">
        <v>7.5715585831271595E-2</v>
      </c>
      <c r="R11" s="17">
        <v>3.1436740767730197E-2</v>
      </c>
      <c r="S11" s="17"/>
      <c r="T11" s="17">
        <v>5.9872159248332397E-2</v>
      </c>
      <c r="U11" s="17">
        <v>7.1982498429507893E-2</v>
      </c>
      <c r="V11" s="17">
        <v>3.3212328392368901E-2</v>
      </c>
      <c r="W11" s="17">
        <v>6.5927023793469902E-2</v>
      </c>
      <c r="X11" s="17"/>
      <c r="Y11" s="17">
        <v>3.9809663708071402E-2</v>
      </c>
      <c r="Z11" s="17">
        <v>7.0012594308471704E-2</v>
      </c>
      <c r="AA11" s="17">
        <v>8.8503561509811104E-2</v>
      </c>
      <c r="AB11" s="17">
        <v>5.9563014368976E-2</v>
      </c>
      <c r="AC11" s="17">
        <v>7.92112803911591E-2</v>
      </c>
      <c r="AD11" s="17">
        <v>0.117320280031443</v>
      </c>
      <c r="AE11" s="17"/>
      <c r="AF11" s="17" t="s">
        <v>63</v>
      </c>
      <c r="AG11" s="17"/>
      <c r="AH11" s="17">
        <v>6.1804496967088299E-2</v>
      </c>
      <c r="AI11" s="17"/>
      <c r="AJ11" s="17">
        <v>7.1283286391436398E-2</v>
      </c>
      <c r="AK11" s="17">
        <v>6.3632011065292607E-2</v>
      </c>
      <c r="AL11" s="17">
        <v>7.2050841353045403E-2</v>
      </c>
      <c r="AM11" s="17">
        <v>3.5637601555966798E-2</v>
      </c>
      <c r="AN11" s="17">
        <v>4.9558997300983301E-2</v>
      </c>
      <c r="AO11" s="17">
        <v>2.52841726348823E-2</v>
      </c>
      <c r="AP11" s="17">
        <v>5.5573066345587903E-2</v>
      </c>
      <c r="AQ11" s="17">
        <v>0.15397661111937899</v>
      </c>
    </row>
    <row r="12" spans="2:43" x14ac:dyDescent="0.35">
      <c r="B12" s="18" t="s">
        <v>138</v>
      </c>
      <c r="C12" s="17">
        <v>9.1125050322269693E-3</v>
      </c>
      <c r="D12" s="17">
        <v>8.6586574323964903E-3</v>
      </c>
      <c r="E12" s="17">
        <v>9.6041078712814608E-3</v>
      </c>
      <c r="F12" s="17"/>
      <c r="G12" s="17">
        <v>1.04347149647549E-2</v>
      </c>
      <c r="H12" s="17">
        <v>1.1506720747735099E-2</v>
      </c>
      <c r="I12" s="17">
        <v>1.69079874746981E-2</v>
      </c>
      <c r="J12" s="17">
        <v>5.5894352653441601E-3</v>
      </c>
      <c r="K12" s="17">
        <v>7.9832506319595306E-3</v>
      </c>
      <c r="L12" s="17">
        <v>4.7528058509262398E-3</v>
      </c>
      <c r="M12" s="17"/>
      <c r="N12" s="17">
        <v>0</v>
      </c>
      <c r="O12" s="17">
        <v>4.2557033617709903E-3</v>
      </c>
      <c r="P12" s="17">
        <v>1.38597498240408E-2</v>
      </c>
      <c r="Q12" s="17">
        <v>1.0397223887223099E-2</v>
      </c>
      <c r="R12" s="17">
        <v>1.6530270626983E-2</v>
      </c>
      <c r="S12" s="17"/>
      <c r="T12" s="17">
        <v>1.4437351799092699E-2</v>
      </c>
      <c r="U12" s="17">
        <v>1.36417206408524E-2</v>
      </c>
      <c r="V12" s="17">
        <v>3.42533455847147E-3</v>
      </c>
      <c r="W12" s="17">
        <v>7.8211831060458498E-3</v>
      </c>
      <c r="X12" s="17"/>
      <c r="Y12" s="17">
        <v>1.24473917904631E-2</v>
      </c>
      <c r="Z12" s="17">
        <v>0</v>
      </c>
      <c r="AA12" s="17">
        <v>1.26226584908562E-2</v>
      </c>
      <c r="AB12" s="17">
        <v>0</v>
      </c>
      <c r="AC12" s="17">
        <v>0</v>
      </c>
      <c r="AD12" s="17">
        <v>0</v>
      </c>
      <c r="AE12" s="17"/>
      <c r="AF12" s="17" t="s">
        <v>63</v>
      </c>
      <c r="AG12" s="17"/>
      <c r="AH12" s="17">
        <v>9.1125050322269693E-3</v>
      </c>
      <c r="AI12" s="17"/>
      <c r="AJ12" s="17">
        <v>1.7740345488629301E-2</v>
      </c>
      <c r="AK12" s="17">
        <v>1.56277627537953E-2</v>
      </c>
      <c r="AL12" s="17">
        <v>0</v>
      </c>
      <c r="AM12" s="17">
        <v>0</v>
      </c>
      <c r="AN12" s="17">
        <v>0</v>
      </c>
      <c r="AO12" s="17">
        <v>0</v>
      </c>
      <c r="AP12" s="17">
        <v>2.33430753402466E-2</v>
      </c>
      <c r="AQ12" s="17">
        <v>0</v>
      </c>
    </row>
    <row r="13" spans="2:43" x14ac:dyDescent="0.35">
      <c r="B13" s="18" t="s">
        <v>139</v>
      </c>
      <c r="C13" s="17">
        <v>4.1473669612969496E-3</v>
      </c>
      <c r="D13" s="17">
        <v>6.1751205806196896E-3</v>
      </c>
      <c r="E13" s="17">
        <v>2.1652795381381798E-3</v>
      </c>
      <c r="F13" s="17"/>
      <c r="G13" s="17">
        <v>2.9792841422185402E-2</v>
      </c>
      <c r="H13" s="17">
        <v>0</v>
      </c>
      <c r="I13" s="17">
        <v>0</v>
      </c>
      <c r="J13" s="17">
        <v>6.59749355547775E-3</v>
      </c>
      <c r="K13" s="17">
        <v>0</v>
      </c>
      <c r="L13" s="17">
        <v>0</v>
      </c>
      <c r="M13" s="17"/>
      <c r="N13" s="17">
        <v>0</v>
      </c>
      <c r="O13" s="17">
        <v>8.4673603418789992E-3</v>
      </c>
      <c r="P13" s="17">
        <v>0</v>
      </c>
      <c r="Q13" s="17">
        <v>3.44231207094577E-3</v>
      </c>
      <c r="R13" s="17">
        <v>0</v>
      </c>
      <c r="S13" s="17"/>
      <c r="T13" s="17">
        <v>6.9556815008586801E-3</v>
      </c>
      <c r="U13" s="17">
        <v>0</v>
      </c>
      <c r="V13" s="17">
        <v>5.6917210001302104E-3</v>
      </c>
      <c r="W13" s="17">
        <v>6.2019627992599803E-3</v>
      </c>
      <c r="X13" s="17"/>
      <c r="Y13" s="17">
        <v>5.6563865181018498E-3</v>
      </c>
      <c r="Z13" s="17">
        <v>0</v>
      </c>
      <c r="AA13" s="17">
        <v>0</v>
      </c>
      <c r="AB13" s="17">
        <v>0</v>
      </c>
      <c r="AC13" s="17">
        <v>2.04072699872959E-2</v>
      </c>
      <c r="AD13" s="17">
        <v>0</v>
      </c>
      <c r="AE13" s="17"/>
      <c r="AF13" s="17" t="s">
        <v>63</v>
      </c>
      <c r="AG13" s="17"/>
      <c r="AH13" s="17">
        <v>4.1473669612969496E-3</v>
      </c>
      <c r="AI13" s="17"/>
      <c r="AJ13" s="17">
        <v>0</v>
      </c>
      <c r="AK13" s="17">
        <v>5.4111952373999597E-3</v>
      </c>
      <c r="AL13" s="17">
        <v>0</v>
      </c>
      <c r="AM13" s="17">
        <v>1.8204052028000399E-2</v>
      </c>
      <c r="AN13" s="17">
        <v>0</v>
      </c>
      <c r="AO13" s="17">
        <v>0</v>
      </c>
      <c r="AP13" s="17">
        <v>0</v>
      </c>
      <c r="AQ13" s="17">
        <v>0</v>
      </c>
    </row>
    <row r="14" spans="2:43" x14ac:dyDescent="0.35">
      <c r="B14" s="18" t="s">
        <v>60</v>
      </c>
      <c r="C14" s="19">
        <v>5.33336631536335E-3</v>
      </c>
      <c r="D14" s="19">
        <v>1.07614121107029E-2</v>
      </c>
      <c r="E14" s="19">
        <v>0</v>
      </c>
      <c r="F14" s="19"/>
      <c r="G14" s="19">
        <v>2.7092998270449201E-2</v>
      </c>
      <c r="H14" s="19">
        <v>0</v>
      </c>
      <c r="I14" s="19">
        <v>0</v>
      </c>
      <c r="J14" s="19">
        <v>0</v>
      </c>
      <c r="K14" s="19">
        <v>6.1951012465854098E-3</v>
      </c>
      <c r="L14" s="19">
        <v>6.72262411186169E-3</v>
      </c>
      <c r="M14" s="19"/>
      <c r="N14" s="19">
        <v>3.7868870908731297E-2</v>
      </c>
      <c r="O14" s="19">
        <v>1.04145252565309E-2</v>
      </c>
      <c r="P14" s="19">
        <v>0</v>
      </c>
      <c r="Q14" s="19">
        <v>0</v>
      </c>
      <c r="R14" s="19">
        <v>0</v>
      </c>
      <c r="S14" s="19"/>
      <c r="T14" s="19">
        <v>1.11611633199827E-2</v>
      </c>
      <c r="U14" s="19">
        <v>0</v>
      </c>
      <c r="V14" s="19">
        <v>6.1898978960341199E-3</v>
      </c>
      <c r="W14" s="19">
        <v>0</v>
      </c>
      <c r="X14" s="19"/>
      <c r="Y14" s="19">
        <v>0</v>
      </c>
      <c r="Z14" s="19">
        <v>0</v>
      </c>
      <c r="AA14" s="19">
        <v>6.2644152470676803E-3</v>
      </c>
      <c r="AB14" s="19">
        <v>0</v>
      </c>
      <c r="AC14" s="19">
        <v>4.8934245011264803E-2</v>
      </c>
      <c r="AD14" s="19">
        <v>0</v>
      </c>
      <c r="AE14" s="19"/>
      <c r="AF14" s="19" t="s">
        <v>63</v>
      </c>
      <c r="AG14" s="19"/>
      <c r="AH14" s="19">
        <v>5.33336631536335E-3</v>
      </c>
      <c r="AI14" s="19"/>
      <c r="AJ14" s="19">
        <v>5.3598859966343601E-3</v>
      </c>
      <c r="AK14" s="19">
        <v>4.4115819449556202E-3</v>
      </c>
      <c r="AL14" s="19">
        <v>4.9438318587120503E-3</v>
      </c>
      <c r="AM14" s="19">
        <v>5.42654794435976E-3</v>
      </c>
      <c r="AN14" s="19">
        <v>0</v>
      </c>
      <c r="AO14" s="19">
        <v>1.8533218604079801E-2</v>
      </c>
      <c r="AP14" s="19">
        <v>0</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0.448029932623285</v>
      </c>
      <c r="D9" s="17">
        <v>0.43656006548786602</v>
      </c>
      <c r="E9" s="17">
        <v>0.45826865466490502</v>
      </c>
      <c r="F9" s="17"/>
      <c r="G9" s="17">
        <v>0.53985202527161202</v>
      </c>
      <c r="H9" s="17">
        <v>0.55159458325099597</v>
      </c>
      <c r="I9" s="17">
        <v>0.470438354621729</v>
      </c>
      <c r="J9" s="17">
        <v>0.47379519899880801</v>
      </c>
      <c r="K9" s="17">
        <v>0.43702044076556301</v>
      </c>
      <c r="L9" s="17">
        <v>0.30869050269766801</v>
      </c>
      <c r="M9" s="17"/>
      <c r="N9" s="17">
        <v>0.42301918468104599</v>
      </c>
      <c r="O9" s="17">
        <v>0.46263102818012802</v>
      </c>
      <c r="P9" s="17">
        <v>0.489054774136429</v>
      </c>
      <c r="Q9" s="17">
        <v>0.42118314813012803</v>
      </c>
      <c r="R9" s="17">
        <v>0.44430370090580301</v>
      </c>
      <c r="S9" s="17"/>
      <c r="T9" s="17">
        <v>0.43857152740264499</v>
      </c>
      <c r="U9" s="17">
        <v>0.42646751192223098</v>
      </c>
      <c r="V9" s="17">
        <v>0.47676006339833799</v>
      </c>
      <c r="W9" s="17">
        <v>0.45133801836268</v>
      </c>
      <c r="X9" s="17"/>
      <c r="Y9" s="17">
        <v>0.47221339047452199</v>
      </c>
      <c r="Z9" s="17">
        <v>0.48875747930493302</v>
      </c>
      <c r="AA9" s="17">
        <v>0.35161819038824499</v>
      </c>
      <c r="AB9" s="17">
        <v>0.479287408062265</v>
      </c>
      <c r="AC9" s="17">
        <v>0.57566554922636004</v>
      </c>
      <c r="AD9" s="17">
        <v>0.47169034169748297</v>
      </c>
      <c r="AE9" s="17"/>
      <c r="AF9" s="17" t="s">
        <v>63</v>
      </c>
      <c r="AG9" s="17"/>
      <c r="AH9" s="17">
        <v>0.448029932623285</v>
      </c>
      <c r="AI9" s="17"/>
      <c r="AJ9" s="17">
        <v>0.42884631693612901</v>
      </c>
      <c r="AK9" s="17">
        <v>0.447210746979328</v>
      </c>
      <c r="AL9" s="17">
        <v>0.46829039611967799</v>
      </c>
      <c r="AM9" s="17">
        <v>0.44809113598716999</v>
      </c>
      <c r="AN9" s="17">
        <v>0.54460608695807999</v>
      </c>
      <c r="AO9" s="17">
        <v>0.44725235064367802</v>
      </c>
      <c r="AP9" s="17">
        <v>0.47570771509552201</v>
      </c>
      <c r="AQ9" s="17">
        <v>0.35659240089329097</v>
      </c>
    </row>
    <row r="10" spans="2:43" x14ac:dyDescent="0.35">
      <c r="B10" s="18" t="s">
        <v>136</v>
      </c>
      <c r="C10" s="17">
        <v>0.42740267736604198</v>
      </c>
      <c r="D10" s="17">
        <v>0.41875447304395302</v>
      </c>
      <c r="E10" s="17">
        <v>0.437982825292696</v>
      </c>
      <c r="F10" s="17"/>
      <c r="G10" s="17">
        <v>0.27786659388784102</v>
      </c>
      <c r="H10" s="17">
        <v>0.349067960769955</v>
      </c>
      <c r="I10" s="17">
        <v>0.40464359397913202</v>
      </c>
      <c r="J10" s="17">
        <v>0.42495412168760099</v>
      </c>
      <c r="K10" s="17">
        <v>0.464311149599897</v>
      </c>
      <c r="L10" s="17">
        <v>0.54193803521561901</v>
      </c>
      <c r="M10" s="17"/>
      <c r="N10" s="17">
        <v>0.39887301626597399</v>
      </c>
      <c r="O10" s="17">
        <v>0.40669430603992202</v>
      </c>
      <c r="P10" s="17">
        <v>0.42390008643544802</v>
      </c>
      <c r="Q10" s="17">
        <v>0.45559892816307102</v>
      </c>
      <c r="R10" s="17">
        <v>0.424922319023461</v>
      </c>
      <c r="S10" s="17"/>
      <c r="T10" s="17">
        <v>0.37514346532375198</v>
      </c>
      <c r="U10" s="17">
        <v>0.45477418469548397</v>
      </c>
      <c r="V10" s="17">
        <v>0.45976465706112402</v>
      </c>
      <c r="W10" s="17">
        <v>0.42202123360200999</v>
      </c>
      <c r="X10" s="17"/>
      <c r="Y10" s="17">
        <v>0.43242224224259002</v>
      </c>
      <c r="Z10" s="17">
        <v>0.41159240582642598</v>
      </c>
      <c r="AA10" s="17">
        <v>0.48232274188323998</v>
      </c>
      <c r="AB10" s="17">
        <v>0.398557621809848</v>
      </c>
      <c r="AC10" s="17">
        <v>0.23244765393959599</v>
      </c>
      <c r="AD10" s="17">
        <v>0.40496065114389102</v>
      </c>
      <c r="AE10" s="17"/>
      <c r="AF10" s="17" t="s">
        <v>63</v>
      </c>
      <c r="AG10" s="17"/>
      <c r="AH10" s="17">
        <v>0.42740267736604198</v>
      </c>
      <c r="AI10" s="17"/>
      <c r="AJ10" s="17">
        <v>0.41451128792525599</v>
      </c>
      <c r="AK10" s="17">
        <v>0.43202226567166302</v>
      </c>
      <c r="AL10" s="17">
        <v>0.39724444820902199</v>
      </c>
      <c r="AM10" s="17">
        <v>0.470271547373939</v>
      </c>
      <c r="AN10" s="17">
        <v>0.37666586761729698</v>
      </c>
      <c r="AO10" s="17">
        <v>0.45644156785698198</v>
      </c>
      <c r="AP10" s="17">
        <v>0.41135472343479701</v>
      </c>
      <c r="AQ10" s="17">
        <v>0.42959608486706602</v>
      </c>
    </row>
    <row r="11" spans="2:43" ht="29" x14ac:dyDescent="0.35">
      <c r="B11" s="18" t="s">
        <v>137</v>
      </c>
      <c r="C11" s="17">
        <v>9.9549448511535493E-2</v>
      </c>
      <c r="D11" s="17">
        <v>0.115118778686049</v>
      </c>
      <c r="E11" s="17">
        <v>8.3101793941875599E-2</v>
      </c>
      <c r="F11" s="17"/>
      <c r="G11" s="17">
        <v>0.140291961859005</v>
      </c>
      <c r="H11" s="17">
        <v>8.8264421214702807E-2</v>
      </c>
      <c r="I11" s="17">
        <v>8.8560388903519E-2</v>
      </c>
      <c r="J11" s="17">
        <v>8.2897279139776403E-2</v>
      </c>
      <c r="K11" s="17">
        <v>7.6851438005299602E-2</v>
      </c>
      <c r="L11" s="17">
        <v>0.122238324203802</v>
      </c>
      <c r="M11" s="17"/>
      <c r="N11" s="17">
        <v>8.0558283539014702E-2</v>
      </c>
      <c r="O11" s="17">
        <v>0.10057962713197</v>
      </c>
      <c r="P11" s="17">
        <v>7.3738511523096503E-2</v>
      </c>
      <c r="Q11" s="17">
        <v>0.102875453741784</v>
      </c>
      <c r="R11" s="17">
        <v>0.11783186379841699</v>
      </c>
      <c r="S11" s="17"/>
      <c r="T11" s="17">
        <v>0.14771136560040299</v>
      </c>
      <c r="U11" s="17">
        <v>0.100267291095685</v>
      </c>
      <c r="V11" s="17">
        <v>5.3783550990621397E-2</v>
      </c>
      <c r="W11" s="17">
        <v>9.8060365330076102E-2</v>
      </c>
      <c r="X11" s="17"/>
      <c r="Y11" s="17">
        <v>8.2435893294327406E-2</v>
      </c>
      <c r="Z11" s="17">
        <v>9.9650114868641296E-2</v>
      </c>
      <c r="AA11" s="17">
        <v>0.12214794970193001</v>
      </c>
      <c r="AB11" s="17">
        <v>0.12215497012788699</v>
      </c>
      <c r="AC11" s="17">
        <v>0.119625652456642</v>
      </c>
      <c r="AD11" s="17">
        <v>4.1204865089074998E-2</v>
      </c>
      <c r="AE11" s="17"/>
      <c r="AF11" s="17" t="s">
        <v>63</v>
      </c>
      <c r="AG11" s="17"/>
      <c r="AH11" s="17">
        <v>9.9549448511535493E-2</v>
      </c>
      <c r="AI11" s="17"/>
      <c r="AJ11" s="17">
        <v>0.13594000173416099</v>
      </c>
      <c r="AK11" s="17">
        <v>9.5653695300044E-2</v>
      </c>
      <c r="AL11" s="17">
        <v>0.110735142970722</v>
      </c>
      <c r="AM11" s="17">
        <v>6.0087176630048499E-2</v>
      </c>
      <c r="AN11" s="17">
        <v>5.5390781507355498E-2</v>
      </c>
      <c r="AO11" s="17">
        <v>7.7772862895260295E-2</v>
      </c>
      <c r="AP11" s="17">
        <v>7.8216839142549899E-2</v>
      </c>
      <c r="AQ11" s="17">
        <v>0.156555891207485</v>
      </c>
    </row>
    <row r="12" spans="2:43" x14ac:dyDescent="0.35">
      <c r="B12" s="18" t="s">
        <v>138</v>
      </c>
      <c r="C12" s="17">
        <v>1.0056075711047999E-2</v>
      </c>
      <c r="D12" s="17">
        <v>1.0899199689747801E-2</v>
      </c>
      <c r="E12" s="17">
        <v>9.2717490825945E-3</v>
      </c>
      <c r="F12" s="17"/>
      <c r="G12" s="17">
        <v>0</v>
      </c>
      <c r="H12" s="17">
        <v>0</v>
      </c>
      <c r="I12" s="17">
        <v>2.34322089985642E-2</v>
      </c>
      <c r="J12" s="17">
        <v>1.1755906618337199E-2</v>
      </c>
      <c r="K12" s="17">
        <v>6.9634172931811204E-3</v>
      </c>
      <c r="L12" s="17">
        <v>1.3586313407180899E-2</v>
      </c>
      <c r="M12" s="17"/>
      <c r="N12" s="17">
        <v>3.7083723398424001E-2</v>
      </c>
      <c r="O12" s="17">
        <v>7.5401245586563196E-3</v>
      </c>
      <c r="P12" s="17">
        <v>1.3306627905027299E-2</v>
      </c>
      <c r="Q12" s="17">
        <v>9.7873565157552099E-3</v>
      </c>
      <c r="R12" s="17">
        <v>6.5528356132502604E-3</v>
      </c>
      <c r="S12" s="17"/>
      <c r="T12" s="17">
        <v>1.58138857606165E-2</v>
      </c>
      <c r="U12" s="17">
        <v>6.8033564518843103E-3</v>
      </c>
      <c r="V12" s="17">
        <v>6.8951847099589002E-3</v>
      </c>
      <c r="W12" s="17">
        <v>1.6579121274126099E-2</v>
      </c>
      <c r="X12" s="17"/>
      <c r="Y12" s="17">
        <v>6.3388156104108298E-3</v>
      </c>
      <c r="Z12" s="17">
        <v>0</v>
      </c>
      <c r="AA12" s="17">
        <v>2.6814224947420501E-2</v>
      </c>
      <c r="AB12" s="17">
        <v>0</v>
      </c>
      <c r="AC12" s="17">
        <v>0</v>
      </c>
      <c r="AD12" s="17">
        <v>0</v>
      </c>
      <c r="AE12" s="17"/>
      <c r="AF12" s="17" t="s">
        <v>63</v>
      </c>
      <c r="AG12" s="17"/>
      <c r="AH12" s="17">
        <v>1.0056075711047999E-2</v>
      </c>
      <c r="AI12" s="17"/>
      <c r="AJ12" s="17">
        <v>7.7261424741670902E-3</v>
      </c>
      <c r="AK12" s="17">
        <v>5.4111952373999597E-3</v>
      </c>
      <c r="AL12" s="17">
        <v>1.1519461045618601E-2</v>
      </c>
      <c r="AM12" s="17">
        <v>0</v>
      </c>
      <c r="AN12" s="17">
        <v>2.3337263917268099E-2</v>
      </c>
      <c r="AO12" s="17">
        <v>0</v>
      </c>
      <c r="AP12" s="17">
        <v>2.2588430210813699E-2</v>
      </c>
      <c r="AQ12" s="17">
        <v>5.72556230321591E-2</v>
      </c>
    </row>
    <row r="13" spans="2:43" x14ac:dyDescent="0.35">
      <c r="B13" s="18" t="s">
        <v>139</v>
      </c>
      <c r="C13" s="17">
        <v>3.2917238819101598E-3</v>
      </c>
      <c r="D13" s="17">
        <v>4.4486447954429596E-3</v>
      </c>
      <c r="E13" s="17">
        <v>2.1652795381381798E-3</v>
      </c>
      <c r="F13" s="17"/>
      <c r="G13" s="17">
        <v>0</v>
      </c>
      <c r="H13" s="17">
        <v>0</v>
      </c>
      <c r="I13" s="17">
        <v>6.33422029289044E-3</v>
      </c>
      <c r="J13" s="17">
        <v>6.59749355547775E-3</v>
      </c>
      <c r="K13" s="17">
        <v>8.3075859464608309E-3</v>
      </c>
      <c r="L13" s="17">
        <v>0</v>
      </c>
      <c r="M13" s="17"/>
      <c r="N13" s="17">
        <v>0</v>
      </c>
      <c r="O13" s="17">
        <v>2.81212615369217E-3</v>
      </c>
      <c r="P13" s="17">
        <v>0</v>
      </c>
      <c r="Q13" s="17">
        <v>7.2056898932282799E-3</v>
      </c>
      <c r="R13" s="17">
        <v>0</v>
      </c>
      <c r="S13" s="17"/>
      <c r="T13" s="17">
        <v>0</v>
      </c>
      <c r="U13" s="17">
        <v>4.4478211015833704E-3</v>
      </c>
      <c r="V13" s="17">
        <v>0</v>
      </c>
      <c r="W13" s="17">
        <v>1.20012614311078E-2</v>
      </c>
      <c r="X13" s="17"/>
      <c r="Y13" s="17">
        <v>2.34922888617165E-3</v>
      </c>
      <c r="Z13" s="17">
        <v>0</v>
      </c>
      <c r="AA13" s="17">
        <v>4.4734096918692696E-3</v>
      </c>
      <c r="AB13" s="17">
        <v>0</v>
      </c>
      <c r="AC13" s="17">
        <v>0</v>
      </c>
      <c r="AD13" s="17">
        <v>4.2755438299255898E-2</v>
      </c>
      <c r="AE13" s="17"/>
      <c r="AF13" s="17" t="s">
        <v>63</v>
      </c>
      <c r="AG13" s="17"/>
      <c r="AH13" s="17">
        <v>3.2917238819101598E-3</v>
      </c>
      <c r="AI13" s="17"/>
      <c r="AJ13" s="17">
        <v>0</v>
      </c>
      <c r="AK13" s="17">
        <v>5.4111952373999597E-3</v>
      </c>
      <c r="AL13" s="17">
        <v>0</v>
      </c>
      <c r="AM13" s="17">
        <v>7.0686436893874103E-3</v>
      </c>
      <c r="AN13" s="17">
        <v>0</v>
      </c>
      <c r="AO13" s="17">
        <v>0</v>
      </c>
      <c r="AP13" s="17">
        <v>1.2132292116317001E-2</v>
      </c>
      <c r="AQ13" s="17">
        <v>0</v>
      </c>
    </row>
    <row r="14" spans="2:43" x14ac:dyDescent="0.35">
      <c r="B14" s="18" t="s">
        <v>60</v>
      </c>
      <c r="C14" s="19">
        <v>1.16701419061792E-2</v>
      </c>
      <c r="D14" s="19">
        <v>1.42188382969409E-2</v>
      </c>
      <c r="E14" s="19">
        <v>9.20969747979054E-3</v>
      </c>
      <c r="F14" s="19"/>
      <c r="G14" s="19">
        <v>4.1989418981541897E-2</v>
      </c>
      <c r="H14" s="19">
        <v>1.1073034764346099E-2</v>
      </c>
      <c r="I14" s="19">
        <v>6.5912332041654304E-3</v>
      </c>
      <c r="J14" s="19">
        <v>0</v>
      </c>
      <c r="K14" s="19">
        <v>6.54596838959862E-3</v>
      </c>
      <c r="L14" s="19">
        <v>1.3546824475729901E-2</v>
      </c>
      <c r="M14" s="19"/>
      <c r="N14" s="19">
        <v>6.0465792115541102E-2</v>
      </c>
      <c r="O14" s="19">
        <v>1.97427879356314E-2</v>
      </c>
      <c r="P14" s="19">
        <v>0</v>
      </c>
      <c r="Q14" s="19">
        <v>3.34942355603398E-3</v>
      </c>
      <c r="R14" s="19">
        <v>6.3892806590686597E-3</v>
      </c>
      <c r="S14" s="19"/>
      <c r="T14" s="19">
        <v>2.2759755912583501E-2</v>
      </c>
      <c r="U14" s="19">
        <v>7.2398347331316696E-3</v>
      </c>
      <c r="V14" s="19">
        <v>2.7965438399571202E-3</v>
      </c>
      <c r="W14" s="19">
        <v>0</v>
      </c>
      <c r="X14" s="19"/>
      <c r="Y14" s="19">
        <v>4.2404294919781999E-3</v>
      </c>
      <c r="Z14" s="19">
        <v>0</v>
      </c>
      <c r="AA14" s="19">
        <v>1.26234833872946E-2</v>
      </c>
      <c r="AB14" s="19">
        <v>0</v>
      </c>
      <c r="AC14" s="19">
        <v>7.2261144377402498E-2</v>
      </c>
      <c r="AD14" s="19">
        <v>3.9388703770295602E-2</v>
      </c>
      <c r="AE14" s="19"/>
      <c r="AF14" s="19" t="s">
        <v>63</v>
      </c>
      <c r="AG14" s="19"/>
      <c r="AH14" s="19">
        <v>1.16701419061792E-2</v>
      </c>
      <c r="AI14" s="19"/>
      <c r="AJ14" s="19">
        <v>1.2976250930286801E-2</v>
      </c>
      <c r="AK14" s="19">
        <v>1.42909015741647E-2</v>
      </c>
      <c r="AL14" s="19">
        <v>1.22105516549593E-2</v>
      </c>
      <c r="AM14" s="19">
        <v>1.44814963194546E-2</v>
      </c>
      <c r="AN14" s="19">
        <v>0</v>
      </c>
      <c r="AO14" s="19">
        <v>1.8533218604079801E-2</v>
      </c>
      <c r="AP14" s="19">
        <v>0</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0.242612181483948</v>
      </c>
      <c r="D9" s="17">
        <v>0.238792088717968</v>
      </c>
      <c r="E9" s="17">
        <v>0.24431713265998001</v>
      </c>
      <c r="F9" s="17"/>
      <c r="G9" s="17">
        <v>0.311536146316715</v>
      </c>
      <c r="H9" s="17">
        <v>0.37002811820349502</v>
      </c>
      <c r="I9" s="17">
        <v>0.29078040704246899</v>
      </c>
      <c r="J9" s="17">
        <v>0.247782471687469</v>
      </c>
      <c r="K9" s="17">
        <v>0.17445042126184701</v>
      </c>
      <c r="L9" s="17">
        <v>0.125324511129355</v>
      </c>
      <c r="M9" s="17"/>
      <c r="N9" s="17">
        <v>0.214123903214883</v>
      </c>
      <c r="O9" s="17">
        <v>0.24440556772982699</v>
      </c>
      <c r="P9" s="17">
        <v>0.28901172503991601</v>
      </c>
      <c r="Q9" s="17">
        <v>0.211332931118278</v>
      </c>
      <c r="R9" s="17">
        <v>0.27356550619564102</v>
      </c>
      <c r="S9" s="17"/>
      <c r="T9" s="17">
        <v>0.27450701505622899</v>
      </c>
      <c r="U9" s="17">
        <v>0.23701020656183</v>
      </c>
      <c r="V9" s="17">
        <v>0.21746572179329399</v>
      </c>
      <c r="W9" s="17">
        <v>0.23715477242194499</v>
      </c>
      <c r="X9" s="17"/>
      <c r="Y9" s="17">
        <v>0.27008573108426898</v>
      </c>
      <c r="Z9" s="17">
        <v>0.234628961503517</v>
      </c>
      <c r="AA9" s="17">
        <v>0.12996170763346199</v>
      </c>
      <c r="AB9" s="17">
        <v>0.32848586377466599</v>
      </c>
      <c r="AC9" s="17">
        <v>0.406524725159227</v>
      </c>
      <c r="AD9" s="17">
        <v>0.30590064767052699</v>
      </c>
      <c r="AE9" s="17"/>
      <c r="AF9" s="17" t="s">
        <v>63</v>
      </c>
      <c r="AG9" s="17"/>
      <c r="AH9" s="17">
        <v>0.242612181483948</v>
      </c>
      <c r="AI9" s="17"/>
      <c r="AJ9" s="17">
        <v>0.26264034345651399</v>
      </c>
      <c r="AK9" s="17">
        <v>0.22657830873245299</v>
      </c>
      <c r="AL9" s="17">
        <v>0.23370268390930199</v>
      </c>
      <c r="AM9" s="17">
        <v>0.21735415950178799</v>
      </c>
      <c r="AN9" s="17">
        <v>0.38681604275020398</v>
      </c>
      <c r="AO9" s="17">
        <v>0.201467232518239</v>
      </c>
      <c r="AP9" s="17">
        <v>0.269369763683726</v>
      </c>
      <c r="AQ9" s="17">
        <v>0.24842697225619301</v>
      </c>
    </row>
    <row r="10" spans="2:43" x14ac:dyDescent="0.35">
      <c r="B10" s="18" t="s">
        <v>136</v>
      </c>
      <c r="C10" s="17">
        <v>0.42042086839424098</v>
      </c>
      <c r="D10" s="17">
        <v>0.40951556652232501</v>
      </c>
      <c r="E10" s="17">
        <v>0.43319598067329501</v>
      </c>
      <c r="F10" s="17"/>
      <c r="G10" s="17">
        <v>0.45190967635364598</v>
      </c>
      <c r="H10" s="17">
        <v>0.38805861684623799</v>
      </c>
      <c r="I10" s="17">
        <v>0.428294088585157</v>
      </c>
      <c r="J10" s="17">
        <v>0.46604797676999599</v>
      </c>
      <c r="K10" s="17">
        <v>0.50132128619746497</v>
      </c>
      <c r="L10" s="17">
        <v>0.34885847025575001</v>
      </c>
      <c r="M10" s="17"/>
      <c r="N10" s="17">
        <v>0.33003845674590498</v>
      </c>
      <c r="O10" s="17">
        <v>0.433008734808353</v>
      </c>
      <c r="P10" s="17">
        <v>0.371658773454078</v>
      </c>
      <c r="Q10" s="17">
        <v>0.42679744700227901</v>
      </c>
      <c r="R10" s="17">
        <v>0.43911848894515998</v>
      </c>
      <c r="S10" s="17"/>
      <c r="T10" s="17">
        <v>0.30854825982089601</v>
      </c>
      <c r="U10" s="17">
        <v>0.43351888572811398</v>
      </c>
      <c r="V10" s="17">
        <v>0.466003912617656</v>
      </c>
      <c r="W10" s="17">
        <v>0.50373515208622499</v>
      </c>
      <c r="X10" s="17"/>
      <c r="Y10" s="17">
        <v>0.48160973125162698</v>
      </c>
      <c r="Z10" s="17">
        <v>0.50583916197058598</v>
      </c>
      <c r="AA10" s="17">
        <v>0.33923527641247903</v>
      </c>
      <c r="AB10" s="17">
        <v>0.35079442451843401</v>
      </c>
      <c r="AC10" s="17">
        <v>0.28362762418640802</v>
      </c>
      <c r="AD10" s="17">
        <v>0.407950655470604</v>
      </c>
      <c r="AE10" s="17"/>
      <c r="AF10" s="17" t="s">
        <v>63</v>
      </c>
      <c r="AG10" s="17"/>
      <c r="AH10" s="17">
        <v>0.42042086839424098</v>
      </c>
      <c r="AI10" s="17"/>
      <c r="AJ10" s="17">
        <v>0.40371355178214302</v>
      </c>
      <c r="AK10" s="17">
        <v>0.45423533273058098</v>
      </c>
      <c r="AL10" s="17">
        <v>0.43631010591325797</v>
      </c>
      <c r="AM10" s="17">
        <v>0.454072857304267</v>
      </c>
      <c r="AN10" s="17">
        <v>0.20448144227859699</v>
      </c>
      <c r="AO10" s="17">
        <v>0.46365787082596299</v>
      </c>
      <c r="AP10" s="17">
        <v>0.42299133598315403</v>
      </c>
      <c r="AQ10" s="17">
        <v>0.271363256131266</v>
      </c>
    </row>
    <row r="11" spans="2:43" ht="29" x14ac:dyDescent="0.35">
      <c r="B11" s="18" t="s">
        <v>137</v>
      </c>
      <c r="C11" s="17">
        <v>0.26891389141411798</v>
      </c>
      <c r="D11" s="17">
        <v>0.28164499940554</v>
      </c>
      <c r="E11" s="17">
        <v>0.25762998575874402</v>
      </c>
      <c r="F11" s="17"/>
      <c r="G11" s="17">
        <v>0.165122540922781</v>
      </c>
      <c r="H11" s="17">
        <v>0.20483336116911799</v>
      </c>
      <c r="I11" s="17">
        <v>0.222508176349385</v>
      </c>
      <c r="J11" s="17">
        <v>0.23693292273689201</v>
      </c>
      <c r="K11" s="17">
        <v>0.26449723766731398</v>
      </c>
      <c r="L11" s="17">
        <v>0.41288078260640498</v>
      </c>
      <c r="M11" s="17"/>
      <c r="N11" s="17">
        <v>0.33174544262192202</v>
      </c>
      <c r="O11" s="17">
        <v>0.25022982738571797</v>
      </c>
      <c r="P11" s="17">
        <v>0.26348739288160999</v>
      </c>
      <c r="Q11" s="17">
        <v>0.31007093973032801</v>
      </c>
      <c r="R11" s="17">
        <v>0.21711899640646901</v>
      </c>
      <c r="S11" s="17"/>
      <c r="T11" s="17">
        <v>0.33232776962649102</v>
      </c>
      <c r="U11" s="17">
        <v>0.27587358644239801</v>
      </c>
      <c r="V11" s="17">
        <v>0.24529689379983</v>
      </c>
      <c r="W11" s="17">
        <v>0.20825017373313401</v>
      </c>
      <c r="X11" s="17"/>
      <c r="Y11" s="17">
        <v>0.20756083682613399</v>
      </c>
      <c r="Z11" s="17">
        <v>0.213716769195892</v>
      </c>
      <c r="AA11" s="17">
        <v>0.397268208496311</v>
      </c>
      <c r="AB11" s="17">
        <v>0.29990725508994998</v>
      </c>
      <c r="AC11" s="17">
        <v>0.222523229521807</v>
      </c>
      <c r="AD11" s="17">
        <v>0.243393258559613</v>
      </c>
      <c r="AE11" s="17"/>
      <c r="AF11" s="17" t="s">
        <v>63</v>
      </c>
      <c r="AG11" s="17"/>
      <c r="AH11" s="17">
        <v>0.26891389141411798</v>
      </c>
      <c r="AI11" s="17"/>
      <c r="AJ11" s="17">
        <v>0.26556458382315901</v>
      </c>
      <c r="AK11" s="17">
        <v>0.269878208410472</v>
      </c>
      <c r="AL11" s="17">
        <v>0.27036396724669898</v>
      </c>
      <c r="AM11" s="17">
        <v>0.24519019784236901</v>
      </c>
      <c r="AN11" s="17">
        <v>0.31407115473416197</v>
      </c>
      <c r="AO11" s="17">
        <v>0.27505591027470799</v>
      </c>
      <c r="AP11" s="17">
        <v>0.23368565043723499</v>
      </c>
      <c r="AQ11" s="17">
        <v>0.37646826842662101</v>
      </c>
    </row>
    <row r="12" spans="2:43" x14ac:dyDescent="0.35">
      <c r="B12" s="18" t="s">
        <v>138</v>
      </c>
      <c r="C12" s="17">
        <v>3.5138884156823098E-2</v>
      </c>
      <c r="D12" s="17">
        <v>3.31872169389918E-2</v>
      </c>
      <c r="E12" s="17">
        <v>3.5681109277418903E-2</v>
      </c>
      <c r="F12" s="17"/>
      <c r="G12" s="17">
        <v>2.60334877868715E-2</v>
      </c>
      <c r="H12" s="17">
        <v>1.8453410603819199E-2</v>
      </c>
      <c r="I12" s="17">
        <v>4.5491874525932799E-2</v>
      </c>
      <c r="J12" s="17">
        <v>3.2322309124446502E-2</v>
      </c>
      <c r="K12" s="17">
        <v>4.14599305450997E-2</v>
      </c>
      <c r="L12" s="17">
        <v>4.2660496607677199E-2</v>
      </c>
      <c r="M12" s="17"/>
      <c r="N12" s="17">
        <v>0</v>
      </c>
      <c r="O12" s="17">
        <v>3.5970716489674801E-2</v>
      </c>
      <c r="P12" s="17">
        <v>3.9932508689907803E-2</v>
      </c>
      <c r="Q12" s="17">
        <v>3.1501636774222401E-2</v>
      </c>
      <c r="R12" s="17">
        <v>4.6487163977557797E-2</v>
      </c>
      <c r="S12" s="17"/>
      <c r="T12" s="17">
        <v>4.2989418903791203E-2</v>
      </c>
      <c r="U12" s="17">
        <v>3.15384626469144E-2</v>
      </c>
      <c r="V12" s="17">
        <v>3.7196605669873997E-2</v>
      </c>
      <c r="W12" s="17">
        <v>3.4009482742203598E-2</v>
      </c>
      <c r="X12" s="17"/>
      <c r="Y12" s="17">
        <v>3.0722411140696598E-2</v>
      </c>
      <c r="Z12" s="17">
        <v>7.2728855574437402E-3</v>
      </c>
      <c r="AA12" s="17">
        <v>6.8049008151398402E-2</v>
      </c>
      <c r="AB12" s="17">
        <v>2.0812456616950002E-2</v>
      </c>
      <c r="AC12" s="17">
        <v>1.0393506251584601E-2</v>
      </c>
      <c r="AD12" s="17">
        <v>0</v>
      </c>
      <c r="AE12" s="17"/>
      <c r="AF12" s="17" t="s">
        <v>63</v>
      </c>
      <c r="AG12" s="17"/>
      <c r="AH12" s="17">
        <v>3.5138884156823098E-2</v>
      </c>
      <c r="AI12" s="17"/>
      <c r="AJ12" s="17">
        <v>3.1508334576551403E-2</v>
      </c>
      <c r="AK12" s="17">
        <v>2.50609627813475E-2</v>
      </c>
      <c r="AL12" s="17">
        <v>3.5834113043137099E-2</v>
      </c>
      <c r="AM12" s="17">
        <v>4.2327828571142798E-2</v>
      </c>
      <c r="AN12" s="17">
        <v>2.6221733383715199E-2</v>
      </c>
      <c r="AO12" s="17">
        <v>1.5288190672262799E-2</v>
      </c>
      <c r="AP12" s="17">
        <v>3.8390837080362603E-2</v>
      </c>
      <c r="AQ12" s="17">
        <v>0.103741503185919</v>
      </c>
    </row>
    <row r="13" spans="2:43" x14ac:dyDescent="0.35">
      <c r="B13" s="18" t="s">
        <v>139</v>
      </c>
      <c r="C13" s="17">
        <v>1.0134384945028699E-2</v>
      </c>
      <c r="D13" s="17">
        <v>1.63384037178523E-2</v>
      </c>
      <c r="E13" s="17">
        <v>4.0578775757696599E-3</v>
      </c>
      <c r="F13" s="17"/>
      <c r="G13" s="17">
        <v>0</v>
      </c>
      <c r="H13" s="17">
        <v>7.5534584129841103E-3</v>
      </c>
      <c r="I13" s="17">
        <v>6.33422029289044E-3</v>
      </c>
      <c r="J13" s="17">
        <v>1.69143196811966E-2</v>
      </c>
      <c r="K13" s="17">
        <v>1.17251559386758E-2</v>
      </c>
      <c r="L13" s="17">
        <v>1.3263561678883E-2</v>
      </c>
      <c r="M13" s="17"/>
      <c r="N13" s="17">
        <v>2.0697756361729099E-2</v>
      </c>
      <c r="O13" s="17">
        <v>1.12699449468594E-2</v>
      </c>
      <c r="P13" s="17">
        <v>2.1396378504033701E-2</v>
      </c>
      <c r="Q13" s="17">
        <v>3.44231207094577E-3</v>
      </c>
      <c r="R13" s="17">
        <v>9.0177337721495995E-3</v>
      </c>
      <c r="S13" s="17"/>
      <c r="T13" s="17">
        <v>3.4175723394532201E-3</v>
      </c>
      <c r="U13" s="17">
        <v>8.6865589622162898E-3</v>
      </c>
      <c r="V13" s="17">
        <v>1.5281798092060799E-2</v>
      </c>
      <c r="W13" s="17">
        <v>1.68504190164924E-2</v>
      </c>
      <c r="X13" s="17"/>
      <c r="Y13" s="17">
        <v>8.0666967034653207E-3</v>
      </c>
      <c r="Z13" s="17">
        <v>1.9780576356704601E-2</v>
      </c>
      <c r="AA13" s="17">
        <v>1.23595275637994E-2</v>
      </c>
      <c r="AB13" s="17">
        <v>0</v>
      </c>
      <c r="AC13" s="17">
        <v>0</v>
      </c>
      <c r="AD13" s="17">
        <v>4.2755438299255898E-2</v>
      </c>
      <c r="AE13" s="17"/>
      <c r="AF13" s="17" t="s">
        <v>63</v>
      </c>
      <c r="AG13" s="17"/>
      <c r="AH13" s="17">
        <v>1.0134384945028699E-2</v>
      </c>
      <c r="AI13" s="17"/>
      <c r="AJ13" s="17">
        <v>1.2478336281289099E-2</v>
      </c>
      <c r="AK13" s="17">
        <v>5.4111952373999597E-3</v>
      </c>
      <c r="AL13" s="17">
        <v>4.9438318587120503E-3</v>
      </c>
      <c r="AM13" s="17">
        <v>5.6513593412236404E-3</v>
      </c>
      <c r="AN13" s="17">
        <v>4.6674527834536302E-2</v>
      </c>
      <c r="AO13" s="17">
        <v>1.1169082813175401E-2</v>
      </c>
      <c r="AP13" s="17">
        <v>2.2369869177085701E-2</v>
      </c>
      <c r="AQ13" s="17">
        <v>0</v>
      </c>
    </row>
    <row r="14" spans="2:43" x14ac:dyDescent="0.35">
      <c r="B14" s="18" t="s">
        <v>60</v>
      </c>
      <c r="C14" s="19">
        <v>2.27797896058415E-2</v>
      </c>
      <c r="D14" s="19">
        <v>2.05217246973236E-2</v>
      </c>
      <c r="E14" s="19">
        <v>2.5117914054793401E-2</v>
      </c>
      <c r="F14" s="19"/>
      <c r="G14" s="19">
        <v>4.5398148619986901E-2</v>
      </c>
      <c r="H14" s="19">
        <v>1.1073034764346099E-2</v>
      </c>
      <c r="I14" s="19">
        <v>6.5912332041654304E-3</v>
      </c>
      <c r="J14" s="19">
        <v>0</v>
      </c>
      <c r="K14" s="19">
        <v>6.54596838959862E-3</v>
      </c>
      <c r="L14" s="19">
        <v>5.7012177721929E-2</v>
      </c>
      <c r="M14" s="19"/>
      <c r="N14" s="19">
        <v>0.103394441055561</v>
      </c>
      <c r="O14" s="19">
        <v>2.5115208639568402E-2</v>
      </c>
      <c r="P14" s="19">
        <v>1.45132214304536E-2</v>
      </c>
      <c r="Q14" s="19">
        <v>1.6854733303946899E-2</v>
      </c>
      <c r="R14" s="19">
        <v>1.46921107030237E-2</v>
      </c>
      <c r="S14" s="19"/>
      <c r="T14" s="19">
        <v>3.8209964253140001E-2</v>
      </c>
      <c r="U14" s="19">
        <v>1.33722996585263E-2</v>
      </c>
      <c r="V14" s="19">
        <v>1.8755068027285399E-2</v>
      </c>
      <c r="W14" s="19">
        <v>0</v>
      </c>
      <c r="X14" s="19"/>
      <c r="Y14" s="19">
        <v>1.9545929938082599E-3</v>
      </c>
      <c r="Z14" s="19">
        <v>1.8761645415856801E-2</v>
      </c>
      <c r="AA14" s="19">
        <v>5.3126271742550302E-2</v>
      </c>
      <c r="AB14" s="19">
        <v>0</v>
      </c>
      <c r="AC14" s="19">
        <v>7.6930914880973394E-2</v>
      </c>
      <c r="AD14" s="19">
        <v>0</v>
      </c>
      <c r="AE14" s="19"/>
      <c r="AF14" s="19" t="s">
        <v>63</v>
      </c>
      <c r="AG14" s="19"/>
      <c r="AH14" s="19">
        <v>2.27797896058415E-2</v>
      </c>
      <c r="AI14" s="19"/>
      <c r="AJ14" s="19">
        <v>2.4094850080343701E-2</v>
      </c>
      <c r="AK14" s="19">
        <v>1.8835992107746901E-2</v>
      </c>
      <c r="AL14" s="19">
        <v>1.8845298028891899E-2</v>
      </c>
      <c r="AM14" s="19">
        <v>3.5403597439208803E-2</v>
      </c>
      <c r="AN14" s="19">
        <v>2.1735099018786098E-2</v>
      </c>
      <c r="AO14" s="19">
        <v>3.3361712895652401E-2</v>
      </c>
      <c r="AP14" s="19">
        <v>1.3192543638437399E-2</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2.1561469964388E-2</v>
      </c>
      <c r="D9" s="17">
        <v>2.1477036237526299E-2</v>
      </c>
      <c r="E9" s="17">
        <v>2.1747851054005202E-2</v>
      </c>
      <c r="F9" s="17"/>
      <c r="G9" s="17">
        <v>0</v>
      </c>
      <c r="H9" s="17">
        <v>5.7429314587476098E-2</v>
      </c>
      <c r="I9" s="17">
        <v>2.7406932067890001E-2</v>
      </c>
      <c r="J9" s="17">
        <v>1.6971873533291E-2</v>
      </c>
      <c r="K9" s="17">
        <v>1.38244127192642E-2</v>
      </c>
      <c r="L9" s="17">
        <v>7.9503622258100294E-3</v>
      </c>
      <c r="M9" s="17"/>
      <c r="N9" s="17">
        <v>3.10969222394668E-2</v>
      </c>
      <c r="O9" s="17">
        <v>2.32765255567682E-2</v>
      </c>
      <c r="P9" s="17">
        <v>1.52952598271144E-2</v>
      </c>
      <c r="Q9" s="17">
        <v>2.4915620915143401E-2</v>
      </c>
      <c r="R9" s="17">
        <v>1.33524583065173E-2</v>
      </c>
      <c r="S9" s="17"/>
      <c r="T9" s="17">
        <v>2.34529164859704E-2</v>
      </c>
      <c r="U9" s="17">
        <v>2.7338154371287799E-2</v>
      </c>
      <c r="V9" s="17">
        <v>7.0391492727712298E-3</v>
      </c>
      <c r="W9" s="17">
        <v>3.0878734920101601E-2</v>
      </c>
      <c r="X9" s="17"/>
      <c r="Y9" s="17">
        <v>3.2903590917219998E-2</v>
      </c>
      <c r="Z9" s="17">
        <v>0</v>
      </c>
      <c r="AA9" s="17">
        <v>7.4084716798605999E-3</v>
      </c>
      <c r="AB9" s="17">
        <v>1.3973149396196901E-2</v>
      </c>
      <c r="AC9" s="17">
        <v>3.3123538925281297E-2</v>
      </c>
      <c r="AD9" s="17">
        <v>4.2755438299255898E-2</v>
      </c>
      <c r="AE9" s="17"/>
      <c r="AF9" s="17" t="s">
        <v>63</v>
      </c>
      <c r="AG9" s="17"/>
      <c r="AH9" s="17">
        <v>2.1561469964388E-2</v>
      </c>
      <c r="AI9" s="17"/>
      <c r="AJ9" s="17">
        <v>2.3334255252870799E-2</v>
      </c>
      <c r="AK9" s="17">
        <v>2.2009473620727301E-2</v>
      </c>
      <c r="AL9" s="17">
        <v>2.0201066962759001E-2</v>
      </c>
      <c r="AM9" s="17">
        <v>0</v>
      </c>
      <c r="AN9" s="17">
        <v>8.3252240413084003E-2</v>
      </c>
      <c r="AO9" s="17">
        <v>1.4115089821707E-2</v>
      </c>
      <c r="AP9" s="17">
        <v>2.7180053856433101E-2</v>
      </c>
      <c r="AQ9" s="17">
        <v>4.7894797377241199E-2</v>
      </c>
    </row>
    <row r="10" spans="2:43" x14ac:dyDescent="0.35">
      <c r="B10" s="18" t="s">
        <v>136</v>
      </c>
      <c r="C10" s="17">
        <v>4.86703947959891E-2</v>
      </c>
      <c r="D10" s="17">
        <v>6.24588500897666E-2</v>
      </c>
      <c r="E10" s="17">
        <v>3.5290266592951799E-2</v>
      </c>
      <c r="F10" s="17"/>
      <c r="G10" s="17">
        <v>9.0709348822492195E-2</v>
      </c>
      <c r="H10" s="17">
        <v>7.8232632630721305E-2</v>
      </c>
      <c r="I10" s="17">
        <v>6.0695240762348099E-2</v>
      </c>
      <c r="J10" s="17">
        <v>4.7065897661832001E-2</v>
      </c>
      <c r="K10" s="17">
        <v>3.0904031886192999E-2</v>
      </c>
      <c r="L10" s="17">
        <v>1.3092827928582599E-2</v>
      </c>
      <c r="M10" s="17"/>
      <c r="N10" s="17">
        <v>8.5905995390892803E-2</v>
      </c>
      <c r="O10" s="17">
        <v>4.0732894060961602E-2</v>
      </c>
      <c r="P10" s="17">
        <v>5.6131916554573003E-2</v>
      </c>
      <c r="Q10" s="17">
        <v>4.9195379413035797E-2</v>
      </c>
      <c r="R10" s="17">
        <v>5.0333599729410899E-2</v>
      </c>
      <c r="S10" s="17"/>
      <c r="T10" s="17">
        <v>5.35911964163613E-2</v>
      </c>
      <c r="U10" s="17">
        <v>5.5816008381919698E-2</v>
      </c>
      <c r="V10" s="17">
        <v>4.4214535462888803E-2</v>
      </c>
      <c r="W10" s="17">
        <v>5.7519981242009903E-2</v>
      </c>
      <c r="X10" s="17"/>
      <c r="Y10" s="17">
        <v>6.5004787355005395E-2</v>
      </c>
      <c r="Z10" s="17">
        <v>6.2218104882749398E-2</v>
      </c>
      <c r="AA10" s="17">
        <v>1.8993449336572599E-2</v>
      </c>
      <c r="AB10" s="17">
        <v>2.5961820682438502E-2</v>
      </c>
      <c r="AC10" s="17">
        <v>4.7126412599630997E-2</v>
      </c>
      <c r="AD10" s="17">
        <v>7.5153977915820597E-2</v>
      </c>
      <c r="AE10" s="17"/>
      <c r="AF10" s="17" t="s">
        <v>63</v>
      </c>
      <c r="AG10" s="17"/>
      <c r="AH10" s="17">
        <v>4.86703947959891E-2</v>
      </c>
      <c r="AI10" s="17"/>
      <c r="AJ10" s="17">
        <v>6.5605238247303896E-2</v>
      </c>
      <c r="AK10" s="17">
        <v>3.5683031781726902E-2</v>
      </c>
      <c r="AL10" s="17">
        <v>5.26879147514039E-2</v>
      </c>
      <c r="AM10" s="17">
        <v>5.1689762756043901E-2</v>
      </c>
      <c r="AN10" s="17">
        <v>0</v>
      </c>
      <c r="AO10" s="17">
        <v>2.4958119306188301E-2</v>
      </c>
      <c r="AP10" s="17">
        <v>9.3453328549880504E-2</v>
      </c>
      <c r="AQ10" s="17">
        <v>0</v>
      </c>
    </row>
    <row r="11" spans="2:43" ht="29" x14ac:dyDescent="0.35">
      <c r="B11" s="18" t="s">
        <v>137</v>
      </c>
      <c r="C11" s="17">
        <v>0.171167524408261</v>
      </c>
      <c r="D11" s="17">
        <v>0.18313874028059299</v>
      </c>
      <c r="E11" s="17">
        <v>0.15694109963673</v>
      </c>
      <c r="F11" s="17"/>
      <c r="G11" s="17">
        <v>0.18994247121587801</v>
      </c>
      <c r="H11" s="17">
        <v>0.19746389427651101</v>
      </c>
      <c r="I11" s="17">
        <v>0.21367764629767</v>
      </c>
      <c r="J11" s="17">
        <v>0.16735090112625201</v>
      </c>
      <c r="K11" s="17">
        <v>0.14177030093316201</v>
      </c>
      <c r="L11" s="17">
        <v>0.13607020153638699</v>
      </c>
      <c r="M11" s="17"/>
      <c r="N11" s="17">
        <v>0.14889890981187601</v>
      </c>
      <c r="O11" s="17">
        <v>0.21009844851111001</v>
      </c>
      <c r="P11" s="17">
        <v>0.12169809390754401</v>
      </c>
      <c r="Q11" s="17">
        <v>0.165260359959884</v>
      </c>
      <c r="R11" s="17">
        <v>0.13986293000637201</v>
      </c>
      <c r="S11" s="17"/>
      <c r="T11" s="17">
        <v>0.199228249842684</v>
      </c>
      <c r="U11" s="17">
        <v>0.17718898925500901</v>
      </c>
      <c r="V11" s="17">
        <v>0.172302609713575</v>
      </c>
      <c r="W11" s="17">
        <v>0.11277619077536501</v>
      </c>
      <c r="X11" s="17"/>
      <c r="Y11" s="17">
        <v>0.166913883510792</v>
      </c>
      <c r="Z11" s="17">
        <v>0.18415850109620999</v>
      </c>
      <c r="AA11" s="17">
        <v>0.14269738367762599</v>
      </c>
      <c r="AB11" s="17">
        <v>0.206299240299086</v>
      </c>
      <c r="AC11" s="17">
        <v>0.21188285069382001</v>
      </c>
      <c r="AD11" s="17">
        <v>0.25068849150731898</v>
      </c>
      <c r="AE11" s="17"/>
      <c r="AF11" s="17" t="s">
        <v>63</v>
      </c>
      <c r="AG11" s="17"/>
      <c r="AH11" s="17">
        <v>0.171167524408261</v>
      </c>
      <c r="AI11" s="17"/>
      <c r="AJ11" s="17">
        <v>0.16486856703154201</v>
      </c>
      <c r="AK11" s="17">
        <v>0.17554555084903101</v>
      </c>
      <c r="AL11" s="17">
        <v>0.25902650701712698</v>
      </c>
      <c r="AM11" s="17">
        <v>0.13620991308951599</v>
      </c>
      <c r="AN11" s="17">
        <v>0.164032305834583</v>
      </c>
      <c r="AO11" s="17">
        <v>0.15680504132182699</v>
      </c>
      <c r="AP11" s="17">
        <v>0.124619215213975</v>
      </c>
      <c r="AQ11" s="17">
        <v>0.13835777621297399</v>
      </c>
    </row>
    <row r="12" spans="2:43" x14ac:dyDescent="0.35">
      <c r="B12" s="18" t="s">
        <v>138</v>
      </c>
      <c r="C12" s="17">
        <v>0.41503674567022297</v>
      </c>
      <c r="D12" s="17">
        <v>0.39122202111443199</v>
      </c>
      <c r="E12" s="17">
        <v>0.43897852613699001</v>
      </c>
      <c r="F12" s="17"/>
      <c r="G12" s="17">
        <v>0.392239225167059</v>
      </c>
      <c r="H12" s="17">
        <v>0.44150254432381197</v>
      </c>
      <c r="I12" s="17">
        <v>0.393691667957907</v>
      </c>
      <c r="J12" s="17">
        <v>0.40277334598341402</v>
      </c>
      <c r="K12" s="17">
        <v>0.38147470607408701</v>
      </c>
      <c r="L12" s="17">
        <v>0.44648733653752598</v>
      </c>
      <c r="M12" s="17"/>
      <c r="N12" s="17">
        <v>0.42770105937881903</v>
      </c>
      <c r="O12" s="17">
        <v>0.36438557298570501</v>
      </c>
      <c r="P12" s="17">
        <v>0.45582294265185702</v>
      </c>
      <c r="Q12" s="17">
        <v>0.44129730461333799</v>
      </c>
      <c r="R12" s="17">
        <v>0.43907231570722299</v>
      </c>
      <c r="S12" s="17"/>
      <c r="T12" s="17">
        <v>0.40088054400001799</v>
      </c>
      <c r="U12" s="17">
        <v>0.37039627542146197</v>
      </c>
      <c r="V12" s="17">
        <v>0.41650315533229498</v>
      </c>
      <c r="W12" s="17">
        <v>0.53445901371362303</v>
      </c>
      <c r="X12" s="17"/>
      <c r="Y12" s="17">
        <v>0.43174293561118299</v>
      </c>
      <c r="Z12" s="17">
        <v>0.42914904021168299</v>
      </c>
      <c r="AA12" s="17">
        <v>0.40890637509066602</v>
      </c>
      <c r="AB12" s="17">
        <v>0.31837980878459399</v>
      </c>
      <c r="AC12" s="17">
        <v>0.40726302123290398</v>
      </c>
      <c r="AD12" s="17">
        <v>0.41194131020332397</v>
      </c>
      <c r="AE12" s="17"/>
      <c r="AF12" s="17" t="s">
        <v>63</v>
      </c>
      <c r="AG12" s="17"/>
      <c r="AH12" s="17">
        <v>0.41503674567022297</v>
      </c>
      <c r="AI12" s="17"/>
      <c r="AJ12" s="17">
        <v>0.41078387382248499</v>
      </c>
      <c r="AK12" s="17">
        <v>0.437361391989181</v>
      </c>
      <c r="AL12" s="17">
        <v>0.38008781450544099</v>
      </c>
      <c r="AM12" s="17">
        <v>0.42565001174025802</v>
      </c>
      <c r="AN12" s="17">
        <v>0.46455927035780298</v>
      </c>
      <c r="AO12" s="17">
        <v>0.45890539170801897</v>
      </c>
      <c r="AP12" s="17">
        <v>0.32759539171202201</v>
      </c>
      <c r="AQ12" s="17">
        <v>0.45321191698366198</v>
      </c>
    </row>
    <row r="13" spans="2:43" x14ac:dyDescent="0.35">
      <c r="B13" s="18" t="s">
        <v>139</v>
      </c>
      <c r="C13" s="17">
        <v>0.30615804677356201</v>
      </c>
      <c r="D13" s="17">
        <v>0.306729690066885</v>
      </c>
      <c r="E13" s="17">
        <v>0.30705655655806802</v>
      </c>
      <c r="F13" s="17"/>
      <c r="G13" s="17">
        <v>0.27247905982411602</v>
      </c>
      <c r="H13" s="17">
        <v>0.179387252221478</v>
      </c>
      <c r="I13" s="17">
        <v>0.28078660247579201</v>
      </c>
      <c r="J13" s="17">
        <v>0.34242795878339999</v>
      </c>
      <c r="K13" s="17">
        <v>0.39890050260840099</v>
      </c>
      <c r="L13" s="17">
        <v>0.351784479014981</v>
      </c>
      <c r="M13" s="17"/>
      <c r="N13" s="17">
        <v>0.227743145987538</v>
      </c>
      <c r="O13" s="17">
        <v>0.31197394540448298</v>
      </c>
      <c r="P13" s="17">
        <v>0.31631095145278598</v>
      </c>
      <c r="Q13" s="17">
        <v>0.29457201828255702</v>
      </c>
      <c r="R13" s="17">
        <v>0.33127757522864199</v>
      </c>
      <c r="S13" s="17"/>
      <c r="T13" s="17">
        <v>0.274858817370425</v>
      </c>
      <c r="U13" s="17">
        <v>0.32547427181305799</v>
      </c>
      <c r="V13" s="17">
        <v>0.32732431742331097</v>
      </c>
      <c r="W13" s="17">
        <v>0.25525702693894697</v>
      </c>
      <c r="X13" s="17"/>
      <c r="Y13" s="17">
        <v>0.27087667280951599</v>
      </c>
      <c r="Z13" s="17">
        <v>0.31557641654721602</v>
      </c>
      <c r="AA13" s="17">
        <v>0.37342904024229201</v>
      </c>
      <c r="AB13" s="17">
        <v>0.370595172910688</v>
      </c>
      <c r="AC13" s="17">
        <v>0.263488271916409</v>
      </c>
      <c r="AD13" s="17">
        <v>0.14871984309769501</v>
      </c>
      <c r="AE13" s="17"/>
      <c r="AF13" s="17" t="s">
        <v>63</v>
      </c>
      <c r="AG13" s="17"/>
      <c r="AH13" s="17">
        <v>0.30615804677356201</v>
      </c>
      <c r="AI13" s="17"/>
      <c r="AJ13" s="17">
        <v>0.30680422336716301</v>
      </c>
      <c r="AK13" s="17">
        <v>0.29052003878435601</v>
      </c>
      <c r="AL13" s="17">
        <v>0.259493685353204</v>
      </c>
      <c r="AM13" s="17">
        <v>0.335954908747363</v>
      </c>
      <c r="AN13" s="17">
        <v>0.28815618339452898</v>
      </c>
      <c r="AO13" s="17">
        <v>0.28341626177422202</v>
      </c>
      <c r="AP13" s="17">
        <v>0.39314723522876299</v>
      </c>
      <c r="AQ13" s="17">
        <v>0.31404962927236202</v>
      </c>
    </row>
    <row r="14" spans="2:43" x14ac:dyDescent="0.35">
      <c r="B14" s="18" t="s">
        <v>60</v>
      </c>
      <c r="C14" s="19">
        <v>3.7405818387576902E-2</v>
      </c>
      <c r="D14" s="19">
        <v>3.4973662210797597E-2</v>
      </c>
      <c r="E14" s="19">
        <v>3.9985700021255503E-2</v>
      </c>
      <c r="F14" s="19"/>
      <c r="G14" s="19">
        <v>5.4629894970455103E-2</v>
      </c>
      <c r="H14" s="19">
        <v>4.5984361960001899E-2</v>
      </c>
      <c r="I14" s="19">
        <v>2.3741910438392098E-2</v>
      </c>
      <c r="J14" s="19">
        <v>2.3410022911810699E-2</v>
      </c>
      <c r="K14" s="19">
        <v>3.3126045778892402E-2</v>
      </c>
      <c r="L14" s="19">
        <v>4.4614792756713199E-2</v>
      </c>
      <c r="M14" s="19"/>
      <c r="N14" s="19">
        <v>7.8653967191408006E-2</v>
      </c>
      <c r="O14" s="19">
        <v>4.9532613480971301E-2</v>
      </c>
      <c r="P14" s="19">
        <v>3.4740835606126098E-2</v>
      </c>
      <c r="Q14" s="19">
        <v>2.4759316816042001E-2</v>
      </c>
      <c r="R14" s="19">
        <v>2.6101121021834799E-2</v>
      </c>
      <c r="S14" s="19"/>
      <c r="T14" s="19">
        <v>4.7988275884540903E-2</v>
      </c>
      <c r="U14" s="19">
        <v>4.3786300757264598E-2</v>
      </c>
      <c r="V14" s="19">
        <v>3.2616232795159399E-2</v>
      </c>
      <c r="W14" s="19">
        <v>9.1090524099526997E-3</v>
      </c>
      <c r="X14" s="19"/>
      <c r="Y14" s="19">
        <v>3.2558129796283898E-2</v>
      </c>
      <c r="Z14" s="19">
        <v>8.8979372621423997E-3</v>
      </c>
      <c r="AA14" s="19">
        <v>4.8565279972983003E-2</v>
      </c>
      <c r="AB14" s="19">
        <v>6.4790807926996694E-2</v>
      </c>
      <c r="AC14" s="19">
        <v>3.7115904631955098E-2</v>
      </c>
      <c r="AD14" s="19">
        <v>7.0740938976585593E-2</v>
      </c>
      <c r="AE14" s="19"/>
      <c r="AF14" s="19" t="s">
        <v>63</v>
      </c>
      <c r="AG14" s="19"/>
      <c r="AH14" s="19">
        <v>3.7405818387576902E-2</v>
      </c>
      <c r="AI14" s="19"/>
      <c r="AJ14" s="19">
        <v>2.86038422786354E-2</v>
      </c>
      <c r="AK14" s="19">
        <v>3.8880512974978201E-2</v>
      </c>
      <c r="AL14" s="19">
        <v>2.8503011410065199E-2</v>
      </c>
      <c r="AM14" s="19">
        <v>5.0495403666818997E-2</v>
      </c>
      <c r="AN14" s="19">
        <v>0</v>
      </c>
      <c r="AO14" s="19">
        <v>6.1800096068037297E-2</v>
      </c>
      <c r="AP14" s="19">
        <v>3.40047754389265E-2</v>
      </c>
      <c r="AQ14" s="19">
        <v>4.6485880153760199E-2</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135</v>
      </c>
      <c r="C9" s="17">
        <v>2.5984457888861601E-2</v>
      </c>
      <c r="D9" s="17">
        <v>3.61450275928311E-2</v>
      </c>
      <c r="E9" s="17">
        <v>1.6077570964430798E-2</v>
      </c>
      <c r="F9" s="17"/>
      <c r="G9" s="17">
        <v>0</v>
      </c>
      <c r="H9" s="17">
        <v>6.08120039670898E-2</v>
      </c>
      <c r="I9" s="17">
        <v>2.73100361035543E-2</v>
      </c>
      <c r="J9" s="17">
        <v>4.2070636598701097E-2</v>
      </c>
      <c r="K9" s="17">
        <v>1.87702609559574E-2</v>
      </c>
      <c r="L9" s="17">
        <v>3.8380780074520299E-3</v>
      </c>
      <c r="M9" s="17"/>
      <c r="N9" s="17">
        <v>3.10969222394668E-2</v>
      </c>
      <c r="O9" s="17">
        <v>2.7880528312619599E-2</v>
      </c>
      <c r="P9" s="17">
        <v>1.9390433024614701E-2</v>
      </c>
      <c r="Q9" s="17">
        <v>1.4880823127149801E-2</v>
      </c>
      <c r="R9" s="17">
        <v>4.8890957336357399E-2</v>
      </c>
      <c r="S9" s="17"/>
      <c r="T9" s="17">
        <v>3.0008055054438799E-2</v>
      </c>
      <c r="U9" s="17">
        <v>2.8920160130278101E-2</v>
      </c>
      <c r="V9" s="17">
        <v>1.03019604342411E-2</v>
      </c>
      <c r="W9" s="17">
        <v>4.01561884268406E-2</v>
      </c>
      <c r="X9" s="17"/>
      <c r="Y9" s="17">
        <v>3.5502528694132097E-2</v>
      </c>
      <c r="Z9" s="17">
        <v>2.50218504854718E-2</v>
      </c>
      <c r="AA9" s="17">
        <v>1.09299729454502E-2</v>
      </c>
      <c r="AB9" s="17">
        <v>2.7762419203992E-2</v>
      </c>
      <c r="AC9" s="17">
        <v>1.7185023312721301E-2</v>
      </c>
      <c r="AD9" s="17">
        <v>4.1204865089074998E-2</v>
      </c>
      <c r="AE9" s="17"/>
      <c r="AF9" s="17" t="s">
        <v>63</v>
      </c>
      <c r="AG9" s="17"/>
      <c r="AH9" s="17">
        <v>2.5984457888861601E-2</v>
      </c>
      <c r="AI9" s="17"/>
      <c r="AJ9" s="17">
        <v>4.8275361187643299E-2</v>
      </c>
      <c r="AK9" s="17">
        <v>3.7377752414297201E-2</v>
      </c>
      <c r="AL9" s="17">
        <v>6.1297623245107503E-3</v>
      </c>
      <c r="AM9" s="17">
        <v>1.147791579849E-2</v>
      </c>
      <c r="AN9" s="17">
        <v>6.1517141394297897E-2</v>
      </c>
      <c r="AO9" s="17">
        <v>0</v>
      </c>
      <c r="AP9" s="17">
        <v>2.91385446949942E-2</v>
      </c>
      <c r="AQ9" s="17">
        <v>0</v>
      </c>
    </row>
    <row r="10" spans="2:43" x14ac:dyDescent="0.35">
      <c r="B10" s="18" t="s">
        <v>136</v>
      </c>
      <c r="C10" s="17">
        <v>7.3400692668252096E-2</v>
      </c>
      <c r="D10" s="17">
        <v>9.42515041354096E-2</v>
      </c>
      <c r="E10" s="17">
        <v>5.1553563725539001E-2</v>
      </c>
      <c r="F10" s="17"/>
      <c r="G10" s="17">
        <v>0.14451452929428801</v>
      </c>
      <c r="H10" s="17">
        <v>9.3466024822493596E-2</v>
      </c>
      <c r="I10" s="17">
        <v>8.4001504108064701E-2</v>
      </c>
      <c r="J10" s="17">
        <v>6.4234741469919296E-2</v>
      </c>
      <c r="K10" s="17">
        <v>2.7921964533190902E-2</v>
      </c>
      <c r="L10" s="17">
        <v>5.4689727350880797E-2</v>
      </c>
      <c r="M10" s="17"/>
      <c r="N10" s="17">
        <v>6.7689680966934396E-2</v>
      </c>
      <c r="O10" s="17">
        <v>8.8334531927972706E-2</v>
      </c>
      <c r="P10" s="17">
        <v>4.39416240702361E-2</v>
      </c>
      <c r="Q10" s="17">
        <v>6.9158850419896806E-2</v>
      </c>
      <c r="R10" s="17">
        <v>7.3626838047857607E-2</v>
      </c>
      <c r="S10" s="17"/>
      <c r="T10" s="17">
        <v>8.9217509000019096E-2</v>
      </c>
      <c r="U10" s="17">
        <v>5.6603826151325698E-2</v>
      </c>
      <c r="V10" s="17">
        <v>7.0020864590150098E-2</v>
      </c>
      <c r="W10" s="17">
        <v>8.0725418945681096E-2</v>
      </c>
      <c r="X10" s="17"/>
      <c r="Y10" s="17">
        <v>8.5889643229968907E-2</v>
      </c>
      <c r="Z10" s="17">
        <v>9.0795307597927394E-2</v>
      </c>
      <c r="AA10" s="17">
        <v>4.8236540551793002E-2</v>
      </c>
      <c r="AB10" s="17">
        <v>2.3069674154222598E-2</v>
      </c>
      <c r="AC10" s="17">
        <v>7.4249581824450794E-2</v>
      </c>
      <c r="AD10" s="17">
        <v>0.17642872438813301</v>
      </c>
      <c r="AE10" s="17"/>
      <c r="AF10" s="17" t="s">
        <v>63</v>
      </c>
      <c r="AG10" s="17"/>
      <c r="AH10" s="17">
        <v>7.3400692668252096E-2</v>
      </c>
      <c r="AI10" s="17"/>
      <c r="AJ10" s="17">
        <v>7.0268413203348298E-2</v>
      </c>
      <c r="AK10" s="17">
        <v>7.0560066532486101E-2</v>
      </c>
      <c r="AL10" s="17">
        <v>0.129395716156323</v>
      </c>
      <c r="AM10" s="17">
        <v>5.6124085159314697E-2</v>
      </c>
      <c r="AN10" s="17">
        <v>4.5072362936054197E-2</v>
      </c>
      <c r="AO10" s="17">
        <v>4.0392186787018197E-2</v>
      </c>
      <c r="AP10" s="17">
        <v>8.3381860479641107E-2</v>
      </c>
      <c r="AQ10" s="17">
        <v>4.5231489417866297E-2</v>
      </c>
    </row>
    <row r="11" spans="2:43" ht="29" x14ac:dyDescent="0.35">
      <c r="B11" s="18" t="s">
        <v>137</v>
      </c>
      <c r="C11" s="17">
        <v>0.21959543232363399</v>
      </c>
      <c r="D11" s="17">
        <v>0.21462318191142299</v>
      </c>
      <c r="E11" s="17">
        <v>0.22394071560925199</v>
      </c>
      <c r="F11" s="17"/>
      <c r="G11" s="17">
        <v>0.22939355303376899</v>
      </c>
      <c r="H11" s="17">
        <v>0.208787625429251</v>
      </c>
      <c r="I11" s="17">
        <v>0.25127800321048699</v>
      </c>
      <c r="J11" s="17">
        <v>0.25413242383912099</v>
      </c>
      <c r="K11" s="17">
        <v>0.219486019730917</v>
      </c>
      <c r="L11" s="17">
        <v>0.17999210699939999</v>
      </c>
      <c r="M11" s="17"/>
      <c r="N11" s="17">
        <v>0.24756734728948701</v>
      </c>
      <c r="O11" s="17">
        <v>0.22356137520032801</v>
      </c>
      <c r="P11" s="17">
        <v>0.19996744940192701</v>
      </c>
      <c r="Q11" s="17">
        <v>0.242223527393576</v>
      </c>
      <c r="R11" s="17">
        <v>0.17359247174998299</v>
      </c>
      <c r="S11" s="17"/>
      <c r="T11" s="17">
        <v>0.22918493968162201</v>
      </c>
      <c r="U11" s="17">
        <v>0.218326598044569</v>
      </c>
      <c r="V11" s="17">
        <v>0.21980475943070699</v>
      </c>
      <c r="W11" s="17">
        <v>0.23046979381387001</v>
      </c>
      <c r="X11" s="17"/>
      <c r="Y11" s="17">
        <v>0.246340278078271</v>
      </c>
      <c r="Z11" s="17">
        <v>0.18998625215745699</v>
      </c>
      <c r="AA11" s="17">
        <v>0.182209746480789</v>
      </c>
      <c r="AB11" s="17">
        <v>0.21616944335923099</v>
      </c>
      <c r="AC11" s="17">
        <v>0.21238255643159101</v>
      </c>
      <c r="AD11" s="17">
        <v>0.24693496751828101</v>
      </c>
      <c r="AE11" s="17"/>
      <c r="AF11" s="17" t="s">
        <v>63</v>
      </c>
      <c r="AG11" s="17"/>
      <c r="AH11" s="17">
        <v>0.21959543232363399</v>
      </c>
      <c r="AI11" s="17"/>
      <c r="AJ11" s="17">
        <v>0.19895563091014001</v>
      </c>
      <c r="AK11" s="17">
        <v>0.211563327927974</v>
      </c>
      <c r="AL11" s="17">
        <v>0.22711219522576301</v>
      </c>
      <c r="AM11" s="17">
        <v>0.195688070799794</v>
      </c>
      <c r="AN11" s="17">
        <v>0.247466715160959</v>
      </c>
      <c r="AO11" s="17">
        <v>0.32187284859628501</v>
      </c>
      <c r="AP11" s="17">
        <v>0.24346195403260101</v>
      </c>
      <c r="AQ11" s="17">
        <v>0.16685497035643099</v>
      </c>
    </row>
    <row r="12" spans="2:43" x14ac:dyDescent="0.35">
      <c r="B12" s="18" t="s">
        <v>138</v>
      </c>
      <c r="C12" s="17">
        <v>0.421722993384059</v>
      </c>
      <c r="D12" s="17">
        <v>0.42128396037166499</v>
      </c>
      <c r="E12" s="17">
        <v>0.42261901993317902</v>
      </c>
      <c r="F12" s="17"/>
      <c r="G12" s="17">
        <v>0.427745765392815</v>
      </c>
      <c r="H12" s="17">
        <v>0.41788333019908802</v>
      </c>
      <c r="I12" s="17">
        <v>0.410031274375806</v>
      </c>
      <c r="J12" s="17">
        <v>0.399024042139067</v>
      </c>
      <c r="K12" s="17">
        <v>0.45696414712607297</v>
      </c>
      <c r="L12" s="17">
        <v>0.42436060643835599</v>
      </c>
      <c r="M12" s="17"/>
      <c r="N12" s="17">
        <v>0.30249653842798702</v>
      </c>
      <c r="O12" s="17">
        <v>0.42703916141750897</v>
      </c>
      <c r="P12" s="17">
        <v>0.40685149283939698</v>
      </c>
      <c r="Q12" s="17">
        <v>0.426978298723799</v>
      </c>
      <c r="R12" s="17">
        <v>0.44607986818151801</v>
      </c>
      <c r="S12" s="17"/>
      <c r="T12" s="17">
        <v>0.36123752030406298</v>
      </c>
      <c r="U12" s="17">
        <v>0.43679115319831302</v>
      </c>
      <c r="V12" s="17">
        <v>0.44684610545461401</v>
      </c>
      <c r="W12" s="17">
        <v>0.449569855545012</v>
      </c>
      <c r="X12" s="17"/>
      <c r="Y12" s="17">
        <v>0.42440602904142599</v>
      </c>
      <c r="Z12" s="17">
        <v>0.45966002044700199</v>
      </c>
      <c r="AA12" s="17">
        <v>0.41196871390600298</v>
      </c>
      <c r="AB12" s="17">
        <v>0.37105889893807997</v>
      </c>
      <c r="AC12" s="17">
        <v>0.43926906282867501</v>
      </c>
      <c r="AD12" s="17">
        <v>0.392073112138833</v>
      </c>
      <c r="AE12" s="17"/>
      <c r="AF12" s="17" t="s">
        <v>63</v>
      </c>
      <c r="AG12" s="17"/>
      <c r="AH12" s="17">
        <v>0.421722993384059</v>
      </c>
      <c r="AI12" s="17"/>
      <c r="AJ12" s="17">
        <v>0.40285212709243301</v>
      </c>
      <c r="AK12" s="17">
        <v>0.408545951051072</v>
      </c>
      <c r="AL12" s="17">
        <v>0.35897040991226398</v>
      </c>
      <c r="AM12" s="17">
        <v>0.49988972460400499</v>
      </c>
      <c r="AN12" s="17">
        <v>0.46225857580646001</v>
      </c>
      <c r="AO12" s="17">
        <v>0.40361997759775597</v>
      </c>
      <c r="AP12" s="17">
        <v>0.33776580991459498</v>
      </c>
      <c r="AQ12" s="17">
        <v>0.640491236421459</v>
      </c>
    </row>
    <row r="13" spans="2:43" x14ac:dyDescent="0.35">
      <c r="B13" s="18" t="s">
        <v>139</v>
      </c>
      <c r="C13" s="17">
        <v>0.21488291440094801</v>
      </c>
      <c r="D13" s="17">
        <v>0.20016434788965401</v>
      </c>
      <c r="E13" s="17">
        <v>0.23044059137930301</v>
      </c>
      <c r="F13" s="17"/>
      <c r="G13" s="17">
        <v>0.149686739676959</v>
      </c>
      <c r="H13" s="17">
        <v>0.16221519598344</v>
      </c>
      <c r="I13" s="17">
        <v>0.18301363905051499</v>
      </c>
      <c r="J13" s="17">
        <v>0.22828261592720001</v>
      </c>
      <c r="K13" s="17">
        <v>0.25034266073679001</v>
      </c>
      <c r="L13" s="17">
        <v>0.27179760784786</v>
      </c>
      <c r="M13" s="17"/>
      <c r="N13" s="17">
        <v>0.27249554388471697</v>
      </c>
      <c r="O13" s="17">
        <v>0.19589568408643199</v>
      </c>
      <c r="P13" s="17">
        <v>0.29066687243314598</v>
      </c>
      <c r="Q13" s="17">
        <v>0.20442399521839999</v>
      </c>
      <c r="R13" s="17">
        <v>0.20353139933554601</v>
      </c>
      <c r="S13" s="17"/>
      <c r="T13" s="17">
        <v>0.22907788334918899</v>
      </c>
      <c r="U13" s="17">
        <v>0.20143889423741099</v>
      </c>
      <c r="V13" s="17">
        <v>0.23437481165250901</v>
      </c>
      <c r="W13" s="17">
        <v>0.18216214702043301</v>
      </c>
      <c r="X13" s="17"/>
      <c r="Y13" s="17">
        <v>0.18071795947514299</v>
      </c>
      <c r="Z13" s="17">
        <v>0.22458520147161901</v>
      </c>
      <c r="AA13" s="17">
        <v>0.27484075203952202</v>
      </c>
      <c r="AB13" s="17">
        <v>0.30198266195408602</v>
      </c>
      <c r="AC13" s="17">
        <v>0.171972134680728</v>
      </c>
      <c r="AD13" s="17">
        <v>7.5162775091055095E-2</v>
      </c>
      <c r="AE13" s="17"/>
      <c r="AF13" s="17" t="s">
        <v>63</v>
      </c>
      <c r="AG13" s="17"/>
      <c r="AH13" s="17">
        <v>0.21488291440094801</v>
      </c>
      <c r="AI13" s="17"/>
      <c r="AJ13" s="17">
        <v>0.24681602046797901</v>
      </c>
      <c r="AK13" s="17">
        <v>0.21531664446818299</v>
      </c>
      <c r="AL13" s="17">
        <v>0.22571165593425099</v>
      </c>
      <c r="AM13" s="17">
        <v>0.18088638434196899</v>
      </c>
      <c r="AN13" s="17">
        <v>0.18368520470222899</v>
      </c>
      <c r="AO13" s="17">
        <v>0.1731395848775</v>
      </c>
      <c r="AP13" s="17">
        <v>0.27016118498490199</v>
      </c>
      <c r="AQ13" s="17">
        <v>0.14742230380424401</v>
      </c>
    </row>
    <row r="14" spans="2:43" x14ac:dyDescent="0.35">
      <c r="B14" s="18" t="s">
        <v>60</v>
      </c>
      <c r="C14" s="19">
        <v>4.4413509334245399E-2</v>
      </c>
      <c r="D14" s="19">
        <v>3.3531978099017298E-2</v>
      </c>
      <c r="E14" s="19">
        <v>5.5368538388295897E-2</v>
      </c>
      <c r="F14" s="19"/>
      <c r="G14" s="19">
        <v>4.8659412602168599E-2</v>
      </c>
      <c r="H14" s="19">
        <v>5.6835819598637198E-2</v>
      </c>
      <c r="I14" s="19">
        <v>4.4365543151573102E-2</v>
      </c>
      <c r="J14" s="19">
        <v>1.2255540025991E-2</v>
      </c>
      <c r="K14" s="19">
        <v>2.65149469170716E-2</v>
      </c>
      <c r="L14" s="19">
        <v>6.5321873356050594E-2</v>
      </c>
      <c r="M14" s="19"/>
      <c r="N14" s="19">
        <v>7.8653967191408006E-2</v>
      </c>
      <c r="O14" s="19">
        <v>3.7288719055139599E-2</v>
      </c>
      <c r="P14" s="19">
        <v>3.9182128230679597E-2</v>
      </c>
      <c r="Q14" s="19">
        <v>4.2334505117179198E-2</v>
      </c>
      <c r="R14" s="19">
        <v>5.4278465348737898E-2</v>
      </c>
      <c r="S14" s="19"/>
      <c r="T14" s="19">
        <v>6.1274092610668303E-2</v>
      </c>
      <c r="U14" s="19">
        <v>5.7919368238103897E-2</v>
      </c>
      <c r="V14" s="19">
        <v>1.8651498437777799E-2</v>
      </c>
      <c r="W14" s="19">
        <v>1.6916596248164301E-2</v>
      </c>
      <c r="X14" s="19"/>
      <c r="Y14" s="19">
        <v>2.7143561481059199E-2</v>
      </c>
      <c r="Z14" s="19">
        <v>9.9513678405229004E-3</v>
      </c>
      <c r="AA14" s="19">
        <v>7.1814274076441795E-2</v>
      </c>
      <c r="AB14" s="19">
        <v>5.9956902390388797E-2</v>
      </c>
      <c r="AC14" s="19">
        <v>8.4941640921833095E-2</v>
      </c>
      <c r="AD14" s="19">
        <v>6.8195555774623301E-2</v>
      </c>
      <c r="AE14" s="19"/>
      <c r="AF14" s="19" t="s">
        <v>63</v>
      </c>
      <c r="AG14" s="19"/>
      <c r="AH14" s="19">
        <v>4.4413509334245399E-2</v>
      </c>
      <c r="AI14" s="19"/>
      <c r="AJ14" s="19">
        <v>3.2832447138456199E-2</v>
      </c>
      <c r="AK14" s="19">
        <v>5.6636257605987901E-2</v>
      </c>
      <c r="AL14" s="19">
        <v>5.2680260446888498E-2</v>
      </c>
      <c r="AM14" s="19">
        <v>5.5933819296426802E-2</v>
      </c>
      <c r="AN14" s="19">
        <v>0</v>
      </c>
      <c r="AO14" s="19">
        <v>6.0975402141440503E-2</v>
      </c>
      <c r="AP14" s="19">
        <v>3.6090645893266701E-2</v>
      </c>
      <c r="AQ14" s="19">
        <v>0</v>
      </c>
    </row>
    <row r="15" spans="2:43" x14ac:dyDescent="0.35">
      <c r="B15" s="16" t="s">
        <v>122</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4" width="20.7265625" customWidth="1"/>
  </cols>
  <sheetData>
    <row r="2" spans="2:14" ht="40" customHeight="1" x14ac:dyDescent="0.35">
      <c r="D2" s="30" t="s">
        <v>153</v>
      </c>
      <c r="E2" s="26"/>
      <c r="F2" s="26"/>
      <c r="G2" s="26"/>
      <c r="H2" s="26"/>
      <c r="I2" s="26"/>
      <c r="J2" s="26"/>
      <c r="K2" s="26"/>
      <c r="L2" s="26"/>
      <c r="M2" s="26"/>
      <c r="N2" s="26"/>
    </row>
    <row r="6" spans="2:14" ht="50" customHeight="1" x14ac:dyDescent="0.35">
      <c r="B6" s="20" t="s">
        <v>14</v>
      </c>
      <c r="C6" s="20" t="s">
        <v>123</v>
      </c>
      <c r="D6" s="20" t="s">
        <v>124</v>
      </c>
      <c r="E6" s="20" t="s">
        <v>125</v>
      </c>
      <c r="F6" s="20" t="s">
        <v>126</v>
      </c>
      <c r="G6" s="20" t="s">
        <v>127</v>
      </c>
      <c r="H6" s="20" t="s">
        <v>128</v>
      </c>
      <c r="I6" s="20" t="s">
        <v>129</v>
      </c>
      <c r="J6" s="20" t="s">
        <v>130</v>
      </c>
      <c r="K6" s="20" t="s">
        <v>131</v>
      </c>
      <c r="L6" s="20" t="s">
        <v>133</v>
      </c>
      <c r="M6" s="20" t="s">
        <v>134</v>
      </c>
    </row>
    <row r="7" spans="2:14" x14ac:dyDescent="0.35">
      <c r="B7" s="18" t="s">
        <v>135</v>
      </c>
      <c r="C7" s="17">
        <v>0.304463546321112</v>
      </c>
      <c r="D7" s="17">
        <v>0.23356901342495001</v>
      </c>
      <c r="E7" s="17">
        <v>0.18813657133588599</v>
      </c>
      <c r="F7" s="17">
        <v>0.19428283840602001</v>
      </c>
      <c r="G7" s="17">
        <v>0.20194966920606799</v>
      </c>
      <c r="H7" s="17">
        <v>0.21694018900175499</v>
      </c>
      <c r="I7" s="17">
        <v>0.31838368594494798</v>
      </c>
      <c r="J7" s="17">
        <v>0.33161402346205798</v>
      </c>
      <c r="K7" s="17">
        <v>0.35438754674964101</v>
      </c>
      <c r="L7" s="17">
        <v>7.7789530658149197E-2</v>
      </c>
      <c r="M7" s="17">
        <v>3.13548320663425E-2</v>
      </c>
    </row>
    <row r="8" spans="2:14" x14ac:dyDescent="0.35">
      <c r="B8" s="18" t="s">
        <v>136</v>
      </c>
      <c r="C8" s="17">
        <v>0.49996879272454903</v>
      </c>
      <c r="D8" s="17">
        <v>0.44074780126409702</v>
      </c>
      <c r="E8" s="17">
        <v>0.48965647129923101</v>
      </c>
      <c r="F8" s="17">
        <v>0.43871896928812099</v>
      </c>
      <c r="G8" s="17">
        <v>0.43809442482507099</v>
      </c>
      <c r="H8" s="17">
        <v>0.42770551574738702</v>
      </c>
      <c r="I8" s="17">
        <v>0.44280195656559102</v>
      </c>
      <c r="J8" s="17">
        <v>0.43192874409738302</v>
      </c>
      <c r="K8" s="17">
        <v>0.40571769532523699</v>
      </c>
      <c r="L8" s="17">
        <v>0.14775920963610201</v>
      </c>
      <c r="M8" s="17">
        <v>0.120169554500187</v>
      </c>
    </row>
    <row r="9" spans="2:14" ht="29" x14ac:dyDescent="0.35">
      <c r="B9" s="18" t="s">
        <v>137</v>
      </c>
      <c r="C9" s="17">
        <v>0.12057836106563601</v>
      </c>
      <c r="D9" s="17">
        <v>0.18704019481527701</v>
      </c>
      <c r="E9" s="17">
        <v>0.217566877062153</v>
      </c>
      <c r="F9" s="17">
        <v>0.219562860205954</v>
      </c>
      <c r="G9" s="17">
        <v>0.201003779788304</v>
      </c>
      <c r="H9" s="17">
        <v>0.20283099012717301</v>
      </c>
      <c r="I9" s="17">
        <v>0.120244932917503</v>
      </c>
      <c r="J9" s="17">
        <v>0.112730345019777</v>
      </c>
      <c r="K9" s="17">
        <v>0.101515468739642</v>
      </c>
      <c r="L9" s="17">
        <v>0.21937950269343701</v>
      </c>
      <c r="M9" s="17">
        <v>0.225348735402608</v>
      </c>
    </row>
    <row r="10" spans="2:14" x14ac:dyDescent="0.35">
      <c r="B10" s="18" t="s">
        <v>138</v>
      </c>
      <c r="C10" s="17">
        <v>1.4463152721482801E-2</v>
      </c>
      <c r="D10" s="17">
        <v>6.6552363044017904E-2</v>
      </c>
      <c r="E10" s="17">
        <v>2.2863820740309699E-2</v>
      </c>
      <c r="F10" s="17">
        <v>4.9437896278059897E-2</v>
      </c>
      <c r="G10" s="17">
        <v>4.9603810972911298E-2</v>
      </c>
      <c r="H10" s="17">
        <v>5.11646021992129E-2</v>
      </c>
      <c r="I10" s="17">
        <v>4.3910040585827197E-2</v>
      </c>
      <c r="J10" s="17">
        <v>4.08643590773533E-2</v>
      </c>
      <c r="K10" s="17">
        <v>5.2233683621992502E-2</v>
      </c>
      <c r="L10" s="17">
        <v>0.285468198781059</v>
      </c>
      <c r="M10" s="17">
        <v>0.33013833239275803</v>
      </c>
    </row>
    <row r="11" spans="2:14" x14ac:dyDescent="0.35">
      <c r="B11" s="18" t="s">
        <v>139</v>
      </c>
      <c r="C11" s="17">
        <v>7.8056966058475397E-3</v>
      </c>
      <c r="D11" s="17">
        <v>0</v>
      </c>
      <c r="E11" s="17">
        <v>8.8844672272463503E-3</v>
      </c>
      <c r="F11" s="17">
        <v>1.2795833233631799E-2</v>
      </c>
      <c r="G11" s="17">
        <v>3.5528887429772303E-2</v>
      </c>
      <c r="H11" s="17">
        <v>1.16904181165477E-2</v>
      </c>
      <c r="I11" s="17">
        <v>8.7590403127975405E-3</v>
      </c>
      <c r="J11" s="17">
        <v>1.7098280894260399E-2</v>
      </c>
      <c r="K11" s="17">
        <v>1.3914289486045801E-2</v>
      </c>
      <c r="L11" s="17">
        <v>0.18580348533545399</v>
      </c>
      <c r="M11" s="17">
        <v>0.20035521381604399</v>
      </c>
    </row>
    <row r="12" spans="2:14" x14ac:dyDescent="0.35">
      <c r="B12" s="18" t="s">
        <v>60</v>
      </c>
      <c r="C12" s="17">
        <v>5.2720450561373498E-2</v>
      </c>
      <c r="D12" s="17">
        <v>7.2090627451658104E-2</v>
      </c>
      <c r="E12" s="17">
        <v>7.2891792335174996E-2</v>
      </c>
      <c r="F12" s="17">
        <v>8.5201602588214007E-2</v>
      </c>
      <c r="G12" s="17">
        <v>7.3819427777872898E-2</v>
      </c>
      <c r="H12" s="17">
        <v>8.9668284807924298E-2</v>
      </c>
      <c r="I12" s="17">
        <v>6.5900343673333098E-2</v>
      </c>
      <c r="J12" s="17">
        <v>6.5764247449168894E-2</v>
      </c>
      <c r="K12" s="17">
        <v>7.2231316077442001E-2</v>
      </c>
      <c r="L12" s="17">
        <v>8.3800072895798994E-2</v>
      </c>
      <c r="M12" s="17">
        <v>9.2633331822060294E-2</v>
      </c>
    </row>
    <row r="13" spans="2:14" x14ac:dyDescent="0.35">
      <c r="B13" s="16" t="s">
        <v>154</v>
      </c>
      <c r="C13" s="16"/>
      <c r="D13" s="16"/>
      <c r="E13" s="16"/>
      <c r="F13" s="16"/>
      <c r="G13" s="16"/>
      <c r="H13" s="16"/>
      <c r="I13" s="16"/>
      <c r="J13" s="16"/>
      <c r="K13" s="16"/>
      <c r="L13" s="16"/>
      <c r="M13" s="16"/>
    </row>
    <row r="14" spans="2:14" x14ac:dyDescent="0.35">
      <c r="B14" t="s">
        <v>66</v>
      </c>
    </row>
    <row r="15" spans="2:14" x14ac:dyDescent="0.35">
      <c r="B15" t="s">
        <v>67</v>
      </c>
    </row>
    <row r="19" spans="2:2" x14ac:dyDescent="0.35">
      <c r="B19"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0.304463546321112</v>
      </c>
      <c r="D9" s="17">
        <v>0.27447477781865998</v>
      </c>
      <c r="E9" s="17">
        <v>0.352889915319615</v>
      </c>
      <c r="F9" s="17"/>
      <c r="G9" s="17">
        <v>0.44388073118693799</v>
      </c>
      <c r="H9" s="17">
        <v>0.47416409941707199</v>
      </c>
      <c r="I9" s="17">
        <v>0.32768705324588199</v>
      </c>
      <c r="J9" s="17">
        <v>0.191441468244017</v>
      </c>
      <c r="K9" s="17">
        <v>0.25745014736442601</v>
      </c>
      <c r="L9" s="17">
        <v>0.11085974306520099</v>
      </c>
      <c r="M9" s="17"/>
      <c r="N9" s="17">
        <v>0.30884536657171902</v>
      </c>
      <c r="O9" s="17">
        <v>0.358664344538622</v>
      </c>
      <c r="P9" s="17">
        <v>0.32722667643903702</v>
      </c>
      <c r="Q9" s="17">
        <v>0.16354078225652199</v>
      </c>
      <c r="R9" s="17">
        <v>0.40271515594437002</v>
      </c>
      <c r="S9" s="17"/>
      <c r="T9" s="17">
        <v>0.34484237903729398</v>
      </c>
      <c r="U9" s="17">
        <v>0.33122684362959098</v>
      </c>
      <c r="V9" s="17">
        <v>0.26256995782820702</v>
      </c>
      <c r="W9" s="17">
        <v>0.34167389033388101</v>
      </c>
      <c r="X9" s="17"/>
      <c r="Y9" s="17">
        <v>0.34677537099830702</v>
      </c>
      <c r="Z9" s="17">
        <v>0.226949421253198</v>
      </c>
      <c r="AA9" s="17">
        <v>0.16057224495743699</v>
      </c>
      <c r="AB9" s="17">
        <v>0.45703565350423397</v>
      </c>
      <c r="AC9" s="17">
        <v>0.31601976104573598</v>
      </c>
      <c r="AD9" s="17">
        <v>0</v>
      </c>
      <c r="AE9" s="17"/>
      <c r="AF9" s="17" t="s">
        <v>63</v>
      </c>
      <c r="AG9" s="17"/>
      <c r="AH9" s="17">
        <v>0.302245191148452</v>
      </c>
      <c r="AI9" s="17"/>
      <c r="AJ9" s="17">
        <v>0.38642114736843602</v>
      </c>
      <c r="AK9" s="17">
        <v>0.23606447284872401</v>
      </c>
      <c r="AL9" s="17">
        <v>0.109718113116163</v>
      </c>
      <c r="AM9" s="17">
        <v>0.25073841498795602</v>
      </c>
      <c r="AN9" s="17">
        <v>0.62573373214053596</v>
      </c>
      <c r="AO9" s="17">
        <v>0.31528485458928901</v>
      </c>
      <c r="AP9" s="17">
        <v>0.321074543252863</v>
      </c>
      <c r="AQ9" s="17">
        <v>0.47886266249354298</v>
      </c>
    </row>
    <row r="10" spans="2:43" x14ac:dyDescent="0.35">
      <c r="B10" s="18" t="s">
        <v>136</v>
      </c>
      <c r="C10" s="17">
        <v>0.49996879272454903</v>
      </c>
      <c r="D10" s="17">
        <v>0.49868363055288001</v>
      </c>
      <c r="E10" s="17">
        <v>0.50204409426762797</v>
      </c>
      <c r="F10" s="17"/>
      <c r="G10" s="17">
        <v>0.35782956202113603</v>
      </c>
      <c r="H10" s="17">
        <v>0.40230266492856998</v>
      </c>
      <c r="I10" s="17">
        <v>0.49376432267746501</v>
      </c>
      <c r="J10" s="17">
        <v>0.56293070813456803</v>
      </c>
      <c r="K10" s="17">
        <v>0.59952112973067395</v>
      </c>
      <c r="L10" s="17">
        <v>0.57776868997298103</v>
      </c>
      <c r="M10" s="17"/>
      <c r="N10" s="17">
        <v>0.59381142899217498</v>
      </c>
      <c r="O10" s="17">
        <v>0.48301430747749002</v>
      </c>
      <c r="P10" s="17">
        <v>0.45279744325746302</v>
      </c>
      <c r="Q10" s="17">
        <v>0.62167291605808805</v>
      </c>
      <c r="R10" s="17">
        <v>0.36333698437152501</v>
      </c>
      <c r="S10" s="17"/>
      <c r="T10" s="17">
        <v>0.41351742721187201</v>
      </c>
      <c r="U10" s="17">
        <v>0.490289444091075</v>
      </c>
      <c r="V10" s="17">
        <v>0.58462499459635997</v>
      </c>
      <c r="W10" s="17">
        <v>0.44754735484841701</v>
      </c>
      <c r="X10" s="17"/>
      <c r="Y10" s="17">
        <v>0.51760387839536803</v>
      </c>
      <c r="Z10" s="17">
        <v>0.437010432376439</v>
      </c>
      <c r="AA10" s="17">
        <v>0.55884675585190802</v>
      </c>
      <c r="AB10" s="17">
        <v>0.413976517403633</v>
      </c>
      <c r="AC10" s="17">
        <v>0.32116954699290401</v>
      </c>
      <c r="AD10" s="17">
        <v>0.70139398460189795</v>
      </c>
      <c r="AE10" s="17"/>
      <c r="AF10" s="17" t="s">
        <v>63</v>
      </c>
      <c r="AG10" s="17"/>
      <c r="AH10" s="17">
        <v>0.50110517582726</v>
      </c>
      <c r="AI10" s="17"/>
      <c r="AJ10" s="17">
        <v>0.368695081114229</v>
      </c>
      <c r="AK10" s="17">
        <v>0.62533557545054597</v>
      </c>
      <c r="AL10" s="17">
        <v>0.58678714421890898</v>
      </c>
      <c r="AM10" s="17">
        <v>0.55049466794261204</v>
      </c>
      <c r="AN10" s="17">
        <v>0.151046310006134</v>
      </c>
      <c r="AO10" s="17">
        <v>0.49981989386397302</v>
      </c>
      <c r="AP10" s="17">
        <v>0.533446657690411</v>
      </c>
      <c r="AQ10" s="17">
        <v>0.52113733750645697</v>
      </c>
    </row>
    <row r="11" spans="2:43" ht="29" x14ac:dyDescent="0.35">
      <c r="B11" s="18" t="s">
        <v>137</v>
      </c>
      <c r="C11" s="17">
        <v>0.12057836106563601</v>
      </c>
      <c r="D11" s="17">
        <v>0.141764605609697</v>
      </c>
      <c r="E11" s="17">
        <v>8.6366456168661399E-2</v>
      </c>
      <c r="F11" s="17"/>
      <c r="G11" s="17">
        <v>0.19828970679192601</v>
      </c>
      <c r="H11" s="17">
        <v>8.1058947436752807E-2</v>
      </c>
      <c r="I11" s="17">
        <v>0.127082160119903</v>
      </c>
      <c r="J11" s="17">
        <v>0.103767210476442</v>
      </c>
      <c r="K11" s="17">
        <v>9.9188207727795394E-2</v>
      </c>
      <c r="L11" s="17">
        <v>0.160585861076077</v>
      </c>
      <c r="M11" s="17"/>
      <c r="N11" s="17">
        <v>9.7343204436106306E-2</v>
      </c>
      <c r="O11" s="17">
        <v>9.7444919496194299E-2</v>
      </c>
      <c r="P11" s="17">
        <v>0.15213109466527699</v>
      </c>
      <c r="Q11" s="17">
        <v>0.123352573055861</v>
      </c>
      <c r="R11" s="17">
        <v>0.135274475599547</v>
      </c>
      <c r="S11" s="17"/>
      <c r="T11" s="17">
        <v>0.17306942993973901</v>
      </c>
      <c r="U11" s="17">
        <v>0.119694694103935</v>
      </c>
      <c r="V11" s="17">
        <v>7.6711324733613098E-2</v>
      </c>
      <c r="W11" s="17">
        <v>0.13368962307156099</v>
      </c>
      <c r="X11" s="17"/>
      <c r="Y11" s="17">
        <v>9.7383852563149395E-2</v>
      </c>
      <c r="Z11" s="17">
        <v>0.21975513090532001</v>
      </c>
      <c r="AA11" s="17">
        <v>0.12716990400932299</v>
      </c>
      <c r="AB11" s="17">
        <v>8.41037207219235E-2</v>
      </c>
      <c r="AC11" s="17">
        <v>0.273393252971597</v>
      </c>
      <c r="AD11" s="17">
        <v>0</v>
      </c>
      <c r="AE11" s="17"/>
      <c r="AF11" s="17" t="s">
        <v>63</v>
      </c>
      <c r="AG11" s="17"/>
      <c r="AH11" s="17">
        <v>0.119242026473883</v>
      </c>
      <c r="AI11" s="17"/>
      <c r="AJ11" s="17">
        <v>0.118751404808272</v>
      </c>
      <c r="AK11" s="17">
        <v>0.11289179554655</v>
      </c>
      <c r="AL11" s="17">
        <v>0.207010080422179</v>
      </c>
      <c r="AM11" s="17">
        <v>0.10049744041716099</v>
      </c>
      <c r="AN11" s="17">
        <v>0.13949183568623899</v>
      </c>
      <c r="AO11" s="17">
        <v>0.11031571073949301</v>
      </c>
      <c r="AP11" s="17">
        <v>0.14547879905672501</v>
      </c>
      <c r="AQ11" s="17">
        <v>0</v>
      </c>
    </row>
    <row r="12" spans="2:43" x14ac:dyDescent="0.35">
      <c r="B12" s="18" t="s">
        <v>138</v>
      </c>
      <c r="C12" s="17">
        <v>1.4463152721482801E-2</v>
      </c>
      <c r="D12" s="17">
        <v>7.2527406976278302E-3</v>
      </c>
      <c r="E12" s="17">
        <v>2.61066476275808E-2</v>
      </c>
      <c r="F12" s="17"/>
      <c r="G12" s="17">
        <v>0</v>
      </c>
      <c r="H12" s="17">
        <v>0</v>
      </c>
      <c r="I12" s="17">
        <v>5.1466463956749399E-2</v>
      </c>
      <c r="J12" s="17">
        <v>2.66456305384727E-2</v>
      </c>
      <c r="K12" s="17">
        <v>0</v>
      </c>
      <c r="L12" s="17">
        <v>0</v>
      </c>
      <c r="M12" s="17"/>
      <c r="N12" s="17">
        <v>0</v>
      </c>
      <c r="O12" s="17">
        <v>0</v>
      </c>
      <c r="P12" s="17">
        <v>1.8512955549381802E-2</v>
      </c>
      <c r="Q12" s="17">
        <v>2.4174777873243802E-2</v>
      </c>
      <c r="R12" s="17">
        <v>2.66856378478115E-2</v>
      </c>
      <c r="S12" s="17"/>
      <c r="T12" s="17">
        <v>3.3589016430789098E-2</v>
      </c>
      <c r="U12" s="17">
        <v>0</v>
      </c>
      <c r="V12" s="17">
        <v>2.6153314161072201E-2</v>
      </c>
      <c r="W12" s="17">
        <v>0</v>
      </c>
      <c r="X12" s="17"/>
      <c r="Y12" s="17">
        <v>7.5489262400896297E-3</v>
      </c>
      <c r="Z12" s="17">
        <v>0</v>
      </c>
      <c r="AA12" s="17">
        <v>1.9536142298153501E-2</v>
      </c>
      <c r="AB12" s="17">
        <v>4.4884108370209799E-2</v>
      </c>
      <c r="AC12" s="17">
        <v>0</v>
      </c>
      <c r="AD12" s="17">
        <v>0.298606015398102</v>
      </c>
      <c r="AE12" s="17"/>
      <c r="AF12" s="17" t="s">
        <v>63</v>
      </c>
      <c r="AG12" s="17"/>
      <c r="AH12" s="17">
        <v>1.49295704454444E-2</v>
      </c>
      <c r="AI12" s="17"/>
      <c r="AJ12" s="17">
        <v>1.3381295745916E-2</v>
      </c>
      <c r="AK12" s="17">
        <v>2.57081561541804E-2</v>
      </c>
      <c r="AL12" s="17">
        <v>0</v>
      </c>
      <c r="AM12" s="17">
        <v>0</v>
      </c>
      <c r="AN12" s="17">
        <v>8.3728122167090399E-2</v>
      </c>
      <c r="AO12" s="17">
        <v>3.4738487937275499E-2</v>
      </c>
      <c r="AP12" s="17">
        <v>0</v>
      </c>
      <c r="AQ12" s="17">
        <v>0</v>
      </c>
    </row>
    <row r="13" spans="2:43" x14ac:dyDescent="0.35">
      <c r="B13" s="18" t="s">
        <v>139</v>
      </c>
      <c r="C13" s="17">
        <v>7.8056966058475397E-3</v>
      </c>
      <c r="D13" s="17">
        <v>8.0177457791603193E-3</v>
      </c>
      <c r="E13" s="17">
        <v>7.4632760255615299E-3</v>
      </c>
      <c r="F13" s="17"/>
      <c r="G13" s="17">
        <v>0</v>
      </c>
      <c r="H13" s="17">
        <v>2.1003570361147798E-2</v>
      </c>
      <c r="I13" s="17">
        <v>0</v>
      </c>
      <c r="J13" s="17">
        <v>0</v>
      </c>
      <c r="K13" s="17">
        <v>1.9990815058813002E-2</v>
      </c>
      <c r="L13" s="17">
        <v>0</v>
      </c>
      <c r="M13" s="17"/>
      <c r="N13" s="17">
        <v>0</v>
      </c>
      <c r="O13" s="17">
        <v>1.4322625919906099E-2</v>
      </c>
      <c r="P13" s="17">
        <v>1.6338261576628699E-2</v>
      </c>
      <c r="Q13" s="17">
        <v>0</v>
      </c>
      <c r="R13" s="17">
        <v>0</v>
      </c>
      <c r="S13" s="17"/>
      <c r="T13" s="17">
        <v>0</v>
      </c>
      <c r="U13" s="17">
        <v>1.1479625463223401E-2</v>
      </c>
      <c r="V13" s="17">
        <v>0</v>
      </c>
      <c r="W13" s="17">
        <v>2.43371007715362E-2</v>
      </c>
      <c r="X13" s="17"/>
      <c r="Y13" s="17">
        <v>8.3451724006164095E-3</v>
      </c>
      <c r="Z13" s="17">
        <v>0</v>
      </c>
      <c r="AA13" s="17">
        <v>1.5813718876283401E-2</v>
      </c>
      <c r="AB13" s="17">
        <v>0</v>
      </c>
      <c r="AC13" s="17">
        <v>0</v>
      </c>
      <c r="AD13" s="17">
        <v>0</v>
      </c>
      <c r="AE13" s="17"/>
      <c r="AF13" s="17" t="s">
        <v>63</v>
      </c>
      <c r="AG13" s="17"/>
      <c r="AH13" s="17">
        <v>8.0574200934538306E-3</v>
      </c>
      <c r="AI13" s="17"/>
      <c r="AJ13" s="17">
        <v>1.1846907051218001E-2</v>
      </c>
      <c r="AK13" s="17">
        <v>0</v>
      </c>
      <c r="AL13" s="17">
        <v>0</v>
      </c>
      <c r="AM13" s="17">
        <v>3.05277642556489E-2</v>
      </c>
      <c r="AN13" s="17">
        <v>0</v>
      </c>
      <c r="AO13" s="17">
        <v>0</v>
      </c>
      <c r="AP13" s="17">
        <v>0</v>
      </c>
      <c r="AQ13" s="17">
        <v>0</v>
      </c>
    </row>
    <row r="14" spans="2:43" x14ac:dyDescent="0.35">
      <c r="B14" s="18" t="s">
        <v>60</v>
      </c>
      <c r="C14" s="19">
        <v>5.2720450561373498E-2</v>
      </c>
      <c r="D14" s="19">
        <v>6.9806499541975306E-2</v>
      </c>
      <c r="E14" s="19">
        <v>2.5129610590953099E-2</v>
      </c>
      <c r="F14" s="19"/>
      <c r="G14" s="19">
        <v>0</v>
      </c>
      <c r="H14" s="19">
        <v>2.14707178564571E-2</v>
      </c>
      <c r="I14" s="19">
        <v>0</v>
      </c>
      <c r="J14" s="19">
        <v>0.115214982606501</v>
      </c>
      <c r="K14" s="19">
        <v>2.3849700118291201E-2</v>
      </c>
      <c r="L14" s="19">
        <v>0.150785705885741</v>
      </c>
      <c r="M14" s="19"/>
      <c r="N14" s="19">
        <v>0</v>
      </c>
      <c r="O14" s="19">
        <v>4.6553802567787697E-2</v>
      </c>
      <c r="P14" s="19">
        <v>3.2993568512212898E-2</v>
      </c>
      <c r="Q14" s="19">
        <v>6.7258950756284699E-2</v>
      </c>
      <c r="R14" s="19">
        <v>7.1987746236747099E-2</v>
      </c>
      <c r="S14" s="19"/>
      <c r="T14" s="19">
        <v>3.4981747380305503E-2</v>
      </c>
      <c r="U14" s="19">
        <v>4.7309392712175699E-2</v>
      </c>
      <c r="V14" s="19">
        <v>4.9940408680748498E-2</v>
      </c>
      <c r="W14" s="19">
        <v>5.2752030974604097E-2</v>
      </c>
      <c r="X14" s="19"/>
      <c r="Y14" s="19">
        <v>2.23427994024703E-2</v>
      </c>
      <c r="Z14" s="19">
        <v>0.11628501546504399</v>
      </c>
      <c r="AA14" s="19">
        <v>0.118061234006895</v>
      </c>
      <c r="AB14" s="19">
        <v>0</v>
      </c>
      <c r="AC14" s="19">
        <v>8.9417438989762996E-2</v>
      </c>
      <c r="AD14" s="19">
        <v>0</v>
      </c>
      <c r="AE14" s="19"/>
      <c r="AF14" s="19" t="s">
        <v>63</v>
      </c>
      <c r="AG14" s="19"/>
      <c r="AH14" s="19">
        <v>5.4420616011506703E-2</v>
      </c>
      <c r="AI14" s="19"/>
      <c r="AJ14" s="19">
        <v>0.10090416391192999</v>
      </c>
      <c r="AK14" s="19">
        <v>0</v>
      </c>
      <c r="AL14" s="19">
        <v>9.6484662242749195E-2</v>
      </c>
      <c r="AM14" s="19">
        <v>6.7741712396621703E-2</v>
      </c>
      <c r="AN14" s="19">
        <v>0</v>
      </c>
      <c r="AO14" s="19">
        <v>3.9841052869970597E-2</v>
      </c>
      <c r="AP14" s="19">
        <v>0</v>
      </c>
      <c r="AQ14" s="19">
        <v>0</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0.23356901342495001</v>
      </c>
      <c r="D9" s="17">
        <v>0.224586994589244</v>
      </c>
      <c r="E9" s="17">
        <v>0.24807332888071401</v>
      </c>
      <c r="F9" s="17"/>
      <c r="G9" s="17">
        <v>0.178813823703802</v>
      </c>
      <c r="H9" s="17">
        <v>0.36825926877656701</v>
      </c>
      <c r="I9" s="17">
        <v>0.20836915527198399</v>
      </c>
      <c r="J9" s="17">
        <v>0.299733578000898</v>
      </c>
      <c r="K9" s="17">
        <v>0.21839963009215299</v>
      </c>
      <c r="L9" s="17">
        <v>4.7836917332491499E-2</v>
      </c>
      <c r="M9" s="17"/>
      <c r="N9" s="17">
        <v>0.38787515220596203</v>
      </c>
      <c r="O9" s="17">
        <v>0.25848492014423902</v>
      </c>
      <c r="P9" s="17">
        <v>0.22398193084854801</v>
      </c>
      <c r="Q9" s="17">
        <v>0.219578211924218</v>
      </c>
      <c r="R9" s="17">
        <v>0.18559233390220101</v>
      </c>
      <c r="S9" s="17"/>
      <c r="T9" s="17">
        <v>0.21683853245769399</v>
      </c>
      <c r="U9" s="17">
        <v>0.28765172694719499</v>
      </c>
      <c r="V9" s="17">
        <v>0.23893884636225499</v>
      </c>
      <c r="W9" s="17">
        <v>0.22017960437126699</v>
      </c>
      <c r="X9" s="17"/>
      <c r="Y9" s="17">
        <v>0.26122122582922003</v>
      </c>
      <c r="Z9" s="17">
        <v>0.25111953338818799</v>
      </c>
      <c r="AA9" s="17">
        <v>8.8861599120397497E-2</v>
      </c>
      <c r="AB9" s="17">
        <v>0.41062200431676898</v>
      </c>
      <c r="AC9" s="17">
        <v>0.21252220391428001</v>
      </c>
      <c r="AD9" s="17">
        <v>0</v>
      </c>
      <c r="AE9" s="17"/>
      <c r="AF9" s="17" t="s">
        <v>63</v>
      </c>
      <c r="AG9" s="17"/>
      <c r="AH9" s="17">
        <v>0.241101308058596</v>
      </c>
      <c r="AI9" s="17"/>
      <c r="AJ9" s="17">
        <v>0.18770933756438499</v>
      </c>
      <c r="AK9" s="17">
        <v>0.220972947870586</v>
      </c>
      <c r="AL9" s="17">
        <v>0.158862293667071</v>
      </c>
      <c r="AM9" s="17">
        <v>0.226324709592714</v>
      </c>
      <c r="AN9" s="17">
        <v>0.55693388917122499</v>
      </c>
      <c r="AO9" s="17">
        <v>0.26746878796566198</v>
      </c>
      <c r="AP9" s="17">
        <v>0.23312621936762601</v>
      </c>
      <c r="AQ9" s="17">
        <v>0.346257927469173</v>
      </c>
    </row>
    <row r="10" spans="2:43" x14ac:dyDescent="0.35">
      <c r="B10" s="18" t="s">
        <v>136</v>
      </c>
      <c r="C10" s="17">
        <v>0.44074780126409702</v>
      </c>
      <c r="D10" s="17">
        <v>0.43438623358366901</v>
      </c>
      <c r="E10" s="17">
        <v>0.45102056801262602</v>
      </c>
      <c r="F10" s="17"/>
      <c r="G10" s="17">
        <v>0.40974483165859499</v>
      </c>
      <c r="H10" s="17">
        <v>0.389405437645931</v>
      </c>
      <c r="I10" s="17">
        <v>0.41548084236254501</v>
      </c>
      <c r="J10" s="17">
        <v>0.39960912756887301</v>
      </c>
      <c r="K10" s="17">
        <v>0.491047341430221</v>
      </c>
      <c r="L10" s="17">
        <v>0.55989026141260001</v>
      </c>
      <c r="M10" s="17"/>
      <c r="N10" s="17">
        <v>0.205775580655604</v>
      </c>
      <c r="O10" s="17">
        <v>0.39008891480611302</v>
      </c>
      <c r="P10" s="17">
        <v>0.44636111841189502</v>
      </c>
      <c r="Q10" s="17">
        <v>0.43633896756130602</v>
      </c>
      <c r="R10" s="17">
        <v>0.59212790980851204</v>
      </c>
      <c r="S10" s="17"/>
      <c r="T10" s="17">
        <v>0.39906405581169702</v>
      </c>
      <c r="U10" s="17">
        <v>0.36879955771855399</v>
      </c>
      <c r="V10" s="17">
        <v>0.47004716610703901</v>
      </c>
      <c r="W10" s="17">
        <v>0.50112681602933495</v>
      </c>
      <c r="X10" s="17"/>
      <c r="Y10" s="17">
        <v>0.471481301874138</v>
      </c>
      <c r="Z10" s="17">
        <v>0.317769017304317</v>
      </c>
      <c r="AA10" s="17">
        <v>0.516083001767216</v>
      </c>
      <c r="AB10" s="17">
        <v>0.312847475616154</v>
      </c>
      <c r="AC10" s="17">
        <v>0.33278169733937601</v>
      </c>
      <c r="AD10" s="17">
        <v>0</v>
      </c>
      <c r="AE10" s="17"/>
      <c r="AF10" s="17" t="s">
        <v>63</v>
      </c>
      <c r="AG10" s="17"/>
      <c r="AH10" s="17">
        <v>0.42565892081550299</v>
      </c>
      <c r="AI10" s="17"/>
      <c r="AJ10" s="17">
        <v>0.45524503461362997</v>
      </c>
      <c r="AK10" s="17">
        <v>0.50323635012757395</v>
      </c>
      <c r="AL10" s="17">
        <v>0.48129278064717301</v>
      </c>
      <c r="AM10" s="17">
        <v>0.44468570328115797</v>
      </c>
      <c r="AN10" s="17">
        <v>0.147220525590748</v>
      </c>
      <c r="AO10" s="17">
        <v>0.35720316694764698</v>
      </c>
      <c r="AP10" s="17">
        <v>0.46014805661149499</v>
      </c>
      <c r="AQ10" s="17">
        <v>0.41312638383150402</v>
      </c>
    </row>
    <row r="11" spans="2:43" ht="29" x14ac:dyDescent="0.35">
      <c r="B11" s="18" t="s">
        <v>137</v>
      </c>
      <c r="C11" s="17">
        <v>0.18704019481527701</v>
      </c>
      <c r="D11" s="17">
        <v>0.18635232463045701</v>
      </c>
      <c r="E11" s="17">
        <v>0.188150979187449</v>
      </c>
      <c r="F11" s="17"/>
      <c r="G11" s="17">
        <v>0.25322130200297599</v>
      </c>
      <c r="H11" s="17">
        <v>0.156095430876553</v>
      </c>
      <c r="I11" s="17">
        <v>0.21276605369625401</v>
      </c>
      <c r="J11" s="17">
        <v>9.7902569461129699E-2</v>
      </c>
      <c r="K11" s="17">
        <v>0.171050750433661</v>
      </c>
      <c r="L11" s="17">
        <v>0.26778907128387403</v>
      </c>
      <c r="M11" s="17"/>
      <c r="N11" s="17">
        <v>0.406349267138434</v>
      </c>
      <c r="O11" s="17">
        <v>0.19392956048912999</v>
      </c>
      <c r="P11" s="17">
        <v>0.18667696028760999</v>
      </c>
      <c r="Q11" s="17">
        <v>0.191315399291688</v>
      </c>
      <c r="R11" s="17">
        <v>0.123606372204728</v>
      </c>
      <c r="S11" s="17"/>
      <c r="T11" s="17">
        <v>0.197366842533027</v>
      </c>
      <c r="U11" s="17">
        <v>0.21257951721375901</v>
      </c>
      <c r="V11" s="17">
        <v>0.20409463074933101</v>
      </c>
      <c r="W11" s="17">
        <v>0.109350690606384</v>
      </c>
      <c r="X11" s="17"/>
      <c r="Y11" s="17">
        <v>0.16085357758845101</v>
      </c>
      <c r="Z11" s="17">
        <v>0.22702747631093401</v>
      </c>
      <c r="AA11" s="17">
        <v>0.228699483420303</v>
      </c>
      <c r="AB11" s="17">
        <v>0.23164641169686701</v>
      </c>
      <c r="AC11" s="17">
        <v>0.12620657709368099</v>
      </c>
      <c r="AD11" s="17">
        <v>0.70139398460189795</v>
      </c>
      <c r="AE11" s="17"/>
      <c r="AF11" s="17" t="s">
        <v>63</v>
      </c>
      <c r="AG11" s="17"/>
      <c r="AH11" s="17">
        <v>0.190125725852924</v>
      </c>
      <c r="AI11" s="17"/>
      <c r="AJ11" s="17">
        <v>0.186578123775929</v>
      </c>
      <c r="AK11" s="17">
        <v>0.13097224107054001</v>
      </c>
      <c r="AL11" s="17">
        <v>0.21150212751751901</v>
      </c>
      <c r="AM11" s="17">
        <v>0.18106429208429201</v>
      </c>
      <c r="AN11" s="17">
        <v>6.8799842969310798E-2</v>
      </c>
      <c r="AO11" s="17">
        <v>0.26601001634216798</v>
      </c>
      <c r="AP11" s="17">
        <v>0.20177390801942299</v>
      </c>
      <c r="AQ11" s="17">
        <v>0.24061568869932301</v>
      </c>
    </row>
    <row r="12" spans="2:43" x14ac:dyDescent="0.35">
      <c r="B12" s="18" t="s">
        <v>138</v>
      </c>
      <c r="C12" s="17">
        <v>6.6552363044017904E-2</v>
      </c>
      <c r="D12" s="17">
        <v>6.4448100694591004E-2</v>
      </c>
      <c r="E12" s="17">
        <v>6.9950361364444893E-2</v>
      </c>
      <c r="F12" s="17"/>
      <c r="G12" s="17">
        <v>0.11071073117442801</v>
      </c>
      <c r="H12" s="17">
        <v>6.4769144844490895E-2</v>
      </c>
      <c r="I12" s="17">
        <v>0.117769007214854</v>
      </c>
      <c r="J12" s="17">
        <v>6.7310704310803104E-2</v>
      </c>
      <c r="K12" s="17">
        <v>4.6768287391228902E-2</v>
      </c>
      <c r="L12" s="17">
        <v>0</v>
      </c>
      <c r="M12" s="17"/>
      <c r="N12" s="17">
        <v>0</v>
      </c>
      <c r="O12" s="17">
        <v>8.8141373131735201E-2</v>
      </c>
      <c r="P12" s="17">
        <v>9.3648160363106303E-2</v>
      </c>
      <c r="Q12" s="17">
        <v>5.4588773998963197E-2</v>
      </c>
      <c r="R12" s="17">
        <v>2.66856378478115E-2</v>
      </c>
      <c r="S12" s="17"/>
      <c r="T12" s="17">
        <v>0.11252335553119</v>
      </c>
      <c r="U12" s="17">
        <v>5.6472800150144699E-2</v>
      </c>
      <c r="V12" s="17">
        <v>5.1698172305874E-2</v>
      </c>
      <c r="W12" s="17">
        <v>7.2016090995690202E-2</v>
      </c>
      <c r="X12" s="17"/>
      <c r="Y12" s="17">
        <v>6.2234331049961698E-2</v>
      </c>
      <c r="Z12" s="17">
        <v>8.7798957531517299E-2</v>
      </c>
      <c r="AA12" s="17">
        <v>5.6532160067027701E-2</v>
      </c>
      <c r="AB12" s="17">
        <v>4.4884108370209799E-2</v>
      </c>
      <c r="AC12" s="17">
        <v>9.9817914920141207E-2</v>
      </c>
      <c r="AD12" s="17">
        <v>0.298606015398102</v>
      </c>
      <c r="AE12" s="17"/>
      <c r="AF12" s="17" t="s">
        <v>63</v>
      </c>
      <c r="AG12" s="17"/>
      <c r="AH12" s="17">
        <v>6.8698589547534605E-2</v>
      </c>
      <c r="AI12" s="17"/>
      <c r="AJ12" s="17">
        <v>3.9112154969845402E-2</v>
      </c>
      <c r="AK12" s="17">
        <v>9.4028321898203496E-2</v>
      </c>
      <c r="AL12" s="17">
        <v>5.18581359254877E-2</v>
      </c>
      <c r="AM12" s="17">
        <v>0.10694762031952799</v>
      </c>
      <c r="AN12" s="17">
        <v>0.22704574226871599</v>
      </c>
      <c r="AO12" s="17">
        <v>6.9476975874550997E-2</v>
      </c>
      <c r="AP12" s="17">
        <v>0</v>
      </c>
      <c r="AQ12" s="17">
        <v>0</v>
      </c>
    </row>
    <row r="13" spans="2:43" x14ac:dyDescent="0.35">
      <c r="B13" s="18" t="s">
        <v>139</v>
      </c>
      <c r="C13" s="17">
        <v>0</v>
      </c>
      <c r="D13" s="17">
        <v>0</v>
      </c>
      <c r="E13" s="17">
        <v>0</v>
      </c>
      <c r="F13" s="17"/>
      <c r="G13" s="17">
        <v>0</v>
      </c>
      <c r="H13" s="17">
        <v>0</v>
      </c>
      <c r="I13" s="17">
        <v>0</v>
      </c>
      <c r="J13" s="17">
        <v>0</v>
      </c>
      <c r="K13" s="17">
        <v>0</v>
      </c>
      <c r="L13" s="17">
        <v>0</v>
      </c>
      <c r="M13" s="17"/>
      <c r="N13" s="17">
        <v>0</v>
      </c>
      <c r="O13" s="17">
        <v>0</v>
      </c>
      <c r="P13" s="17">
        <v>0</v>
      </c>
      <c r="Q13" s="17">
        <v>0</v>
      </c>
      <c r="R13" s="17">
        <v>0</v>
      </c>
      <c r="S13" s="17"/>
      <c r="T13" s="17">
        <v>0</v>
      </c>
      <c r="U13" s="17">
        <v>0</v>
      </c>
      <c r="V13" s="17">
        <v>0</v>
      </c>
      <c r="W13" s="17">
        <v>0</v>
      </c>
      <c r="X13" s="17"/>
      <c r="Y13" s="17">
        <v>0</v>
      </c>
      <c r="Z13" s="17">
        <v>0</v>
      </c>
      <c r="AA13" s="17">
        <v>0</v>
      </c>
      <c r="AB13" s="17">
        <v>0</v>
      </c>
      <c r="AC13" s="17">
        <v>0</v>
      </c>
      <c r="AD13" s="17">
        <v>0</v>
      </c>
      <c r="AE13" s="17"/>
      <c r="AF13" s="17" t="s">
        <v>63</v>
      </c>
      <c r="AG13" s="17"/>
      <c r="AH13" s="17">
        <v>0</v>
      </c>
      <c r="AI13" s="17"/>
      <c r="AJ13" s="17">
        <v>0</v>
      </c>
      <c r="AK13" s="17">
        <v>0</v>
      </c>
      <c r="AL13" s="17">
        <v>0</v>
      </c>
      <c r="AM13" s="17">
        <v>0</v>
      </c>
      <c r="AN13" s="17">
        <v>0</v>
      </c>
      <c r="AO13" s="17">
        <v>0</v>
      </c>
      <c r="AP13" s="17">
        <v>0</v>
      </c>
      <c r="AQ13" s="17">
        <v>0</v>
      </c>
    </row>
    <row r="14" spans="2:43" x14ac:dyDescent="0.35">
      <c r="B14" s="18" t="s">
        <v>60</v>
      </c>
      <c r="C14" s="19">
        <v>7.2090627451658104E-2</v>
      </c>
      <c r="D14" s="19">
        <v>9.0226346502039506E-2</v>
      </c>
      <c r="E14" s="19">
        <v>4.2804762554766403E-2</v>
      </c>
      <c r="F14" s="19"/>
      <c r="G14" s="19">
        <v>4.7509311460199002E-2</v>
      </c>
      <c r="H14" s="19">
        <v>2.14707178564571E-2</v>
      </c>
      <c r="I14" s="19">
        <v>4.5614941454362699E-2</v>
      </c>
      <c r="J14" s="19">
        <v>0.135444020658296</v>
      </c>
      <c r="K14" s="19">
        <v>7.27339906527361E-2</v>
      </c>
      <c r="L14" s="19">
        <v>0.12448374997103499</v>
      </c>
      <c r="M14" s="19"/>
      <c r="N14" s="19">
        <v>0</v>
      </c>
      <c r="O14" s="19">
        <v>6.9355231428782804E-2</v>
      </c>
      <c r="P14" s="19">
        <v>4.9331830088841601E-2</v>
      </c>
      <c r="Q14" s="19">
        <v>9.8178647223825105E-2</v>
      </c>
      <c r="R14" s="19">
        <v>7.1987746236747099E-2</v>
      </c>
      <c r="S14" s="19"/>
      <c r="T14" s="19">
        <v>7.4207213666391506E-2</v>
      </c>
      <c r="U14" s="19">
        <v>7.4496397970348197E-2</v>
      </c>
      <c r="V14" s="19">
        <v>3.5221184475500898E-2</v>
      </c>
      <c r="W14" s="19">
        <v>9.7326797997323106E-2</v>
      </c>
      <c r="X14" s="19"/>
      <c r="Y14" s="19">
        <v>4.4209563658228798E-2</v>
      </c>
      <c r="Z14" s="19">
        <v>0.11628501546504399</v>
      </c>
      <c r="AA14" s="19">
        <v>0.109823755625055</v>
      </c>
      <c r="AB14" s="19">
        <v>0</v>
      </c>
      <c r="AC14" s="19">
        <v>0.22867160673252199</v>
      </c>
      <c r="AD14" s="19">
        <v>0</v>
      </c>
      <c r="AE14" s="19"/>
      <c r="AF14" s="19" t="s">
        <v>63</v>
      </c>
      <c r="AG14" s="19"/>
      <c r="AH14" s="19">
        <v>7.4415455725442503E-2</v>
      </c>
      <c r="AI14" s="19"/>
      <c r="AJ14" s="19">
        <v>0.13135534907620999</v>
      </c>
      <c r="AK14" s="19">
        <v>5.0790139033095399E-2</v>
      </c>
      <c r="AL14" s="19">
        <v>9.6484662242749195E-2</v>
      </c>
      <c r="AM14" s="19">
        <v>4.0977674722306998E-2</v>
      </c>
      <c r="AN14" s="19">
        <v>0</v>
      </c>
      <c r="AO14" s="19">
        <v>3.9841052869970597E-2</v>
      </c>
      <c r="AP14" s="19">
        <v>0.10495181600145601</v>
      </c>
      <c r="AQ14" s="19">
        <v>0</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0.18813657133588599</v>
      </c>
      <c r="D9" s="17">
        <v>0.151896003934893</v>
      </c>
      <c r="E9" s="17">
        <v>0.24665845060319</v>
      </c>
      <c r="F9" s="17"/>
      <c r="G9" s="17">
        <v>0.205630203149645</v>
      </c>
      <c r="H9" s="17">
        <v>0.26026174613382502</v>
      </c>
      <c r="I9" s="17">
        <v>0.19527199623420799</v>
      </c>
      <c r="J9" s="17">
        <v>0.180669331768887</v>
      </c>
      <c r="K9" s="17">
        <v>0.21876653949345601</v>
      </c>
      <c r="L9" s="17">
        <v>4.7836917332491499E-2</v>
      </c>
      <c r="M9" s="17"/>
      <c r="N9" s="17">
        <v>0.30645009244159999</v>
      </c>
      <c r="O9" s="17">
        <v>0.23109624354441199</v>
      </c>
      <c r="P9" s="17">
        <v>0.21284286379144399</v>
      </c>
      <c r="Q9" s="17">
        <v>0.114572440402049</v>
      </c>
      <c r="R9" s="17">
        <v>0.173381192448163</v>
      </c>
      <c r="S9" s="17"/>
      <c r="T9" s="17">
        <v>0.23732518942662301</v>
      </c>
      <c r="U9" s="17">
        <v>0.218015770728407</v>
      </c>
      <c r="V9" s="17">
        <v>0.17887819277606801</v>
      </c>
      <c r="W9" s="17">
        <v>0.13186525052572101</v>
      </c>
      <c r="X9" s="17"/>
      <c r="Y9" s="17">
        <v>0.17413670164488601</v>
      </c>
      <c r="Z9" s="17">
        <v>0.25998311482562703</v>
      </c>
      <c r="AA9" s="17">
        <v>0.10467531799668101</v>
      </c>
      <c r="AB9" s="17">
        <v>0.43981166587071902</v>
      </c>
      <c r="AC9" s="17">
        <v>0.22209345287478999</v>
      </c>
      <c r="AD9" s="17">
        <v>0</v>
      </c>
      <c r="AE9" s="17"/>
      <c r="AF9" s="17" t="s">
        <v>63</v>
      </c>
      <c r="AG9" s="17"/>
      <c r="AH9" s="17">
        <v>0.182463557549017</v>
      </c>
      <c r="AI9" s="17"/>
      <c r="AJ9" s="17">
        <v>0.14442852893821101</v>
      </c>
      <c r="AK9" s="17">
        <v>0.121686649918317</v>
      </c>
      <c r="AL9" s="17">
        <v>0.15153179094104099</v>
      </c>
      <c r="AM9" s="17">
        <v>0.17072789892953599</v>
      </c>
      <c r="AN9" s="17">
        <v>0.70415441476197405</v>
      </c>
      <c r="AO9" s="17">
        <v>0.26746878796566198</v>
      </c>
      <c r="AP9" s="17">
        <v>0.15088253336845101</v>
      </c>
      <c r="AQ9" s="17">
        <v>0.23824697379422</v>
      </c>
    </row>
    <row r="10" spans="2:43" x14ac:dyDescent="0.35">
      <c r="B10" s="18" t="s">
        <v>136</v>
      </c>
      <c r="C10" s="17">
        <v>0.48965647129923101</v>
      </c>
      <c r="D10" s="17">
        <v>0.469064531109184</v>
      </c>
      <c r="E10" s="17">
        <v>0.52290868350517095</v>
      </c>
      <c r="F10" s="17"/>
      <c r="G10" s="17">
        <v>0.47730868260685599</v>
      </c>
      <c r="H10" s="17">
        <v>0.464633642649596</v>
      </c>
      <c r="I10" s="17">
        <v>0.51806550168487397</v>
      </c>
      <c r="J10" s="17">
        <v>0.484151571443036</v>
      </c>
      <c r="K10" s="17">
        <v>0.43237482265441701</v>
      </c>
      <c r="L10" s="17">
        <v>0.55422446036275597</v>
      </c>
      <c r="M10" s="17"/>
      <c r="N10" s="17">
        <v>0.184832582491814</v>
      </c>
      <c r="O10" s="17">
        <v>0.48838413289198201</v>
      </c>
      <c r="P10" s="17">
        <v>0.53437379804361695</v>
      </c>
      <c r="Q10" s="17">
        <v>0.529206819161402</v>
      </c>
      <c r="R10" s="17">
        <v>0.439026362553045</v>
      </c>
      <c r="S10" s="17"/>
      <c r="T10" s="17">
        <v>0.50795563426892698</v>
      </c>
      <c r="U10" s="17">
        <v>0.48744239752191199</v>
      </c>
      <c r="V10" s="17">
        <v>0.50275836732472801</v>
      </c>
      <c r="W10" s="17">
        <v>0.42633024956827098</v>
      </c>
      <c r="X10" s="17"/>
      <c r="Y10" s="17">
        <v>0.53655865025638205</v>
      </c>
      <c r="Z10" s="17">
        <v>0.39025159929178199</v>
      </c>
      <c r="AA10" s="17">
        <v>0.49015231186623198</v>
      </c>
      <c r="AB10" s="17">
        <v>0.412343212270742</v>
      </c>
      <c r="AC10" s="17">
        <v>0.23498189654170601</v>
      </c>
      <c r="AD10" s="17">
        <v>0.67656430370711695</v>
      </c>
      <c r="AE10" s="17"/>
      <c r="AF10" s="17" t="s">
        <v>63</v>
      </c>
      <c r="AG10" s="17"/>
      <c r="AH10" s="17">
        <v>0.49090100463768199</v>
      </c>
      <c r="AI10" s="17"/>
      <c r="AJ10" s="17">
        <v>0.45908697927216702</v>
      </c>
      <c r="AK10" s="17">
        <v>0.52969728253958503</v>
      </c>
      <c r="AL10" s="17">
        <v>0.55936397536739801</v>
      </c>
      <c r="AM10" s="17">
        <v>0.43583763275055898</v>
      </c>
      <c r="AN10" s="17">
        <v>0.13759968593862201</v>
      </c>
      <c r="AO10" s="17">
        <v>0.46867979598630799</v>
      </c>
      <c r="AP10" s="17">
        <v>0.54422144390187599</v>
      </c>
      <c r="AQ10" s="17">
        <v>0.65374207253082695</v>
      </c>
    </row>
    <row r="11" spans="2:43" ht="29" x14ac:dyDescent="0.35">
      <c r="B11" s="18" t="s">
        <v>137</v>
      </c>
      <c r="C11" s="17">
        <v>0.217566877062153</v>
      </c>
      <c r="D11" s="17">
        <v>0.25792784072612901</v>
      </c>
      <c r="E11" s="17">
        <v>0.15239131243811199</v>
      </c>
      <c r="F11" s="17"/>
      <c r="G11" s="17">
        <v>0.25717079156938899</v>
      </c>
      <c r="H11" s="17">
        <v>0.22656786817587399</v>
      </c>
      <c r="I11" s="17">
        <v>0.19105934678624401</v>
      </c>
      <c r="J11" s="17">
        <v>0.12895318117409699</v>
      </c>
      <c r="K11" s="17">
        <v>0.25227494708109899</v>
      </c>
      <c r="L11" s="17">
        <v>0.27345487233371801</v>
      </c>
      <c r="M11" s="17"/>
      <c r="N11" s="17">
        <v>0.40405238644581998</v>
      </c>
      <c r="O11" s="17">
        <v>0.17426614661803999</v>
      </c>
      <c r="P11" s="17">
        <v>0.16697471240661799</v>
      </c>
      <c r="Q11" s="17">
        <v>0.238212246633665</v>
      </c>
      <c r="R11" s="17">
        <v>0.28891906091423297</v>
      </c>
      <c r="S11" s="17"/>
      <c r="T11" s="17">
        <v>0.14020827426438001</v>
      </c>
      <c r="U11" s="17">
        <v>0.247292910261174</v>
      </c>
      <c r="V11" s="17">
        <v>0.18633304471734799</v>
      </c>
      <c r="W11" s="17">
        <v>0.33133633236645899</v>
      </c>
      <c r="X11" s="17"/>
      <c r="Y11" s="17">
        <v>0.20450203015768301</v>
      </c>
      <c r="Z11" s="17">
        <v>0.267919958323172</v>
      </c>
      <c r="AA11" s="17">
        <v>0.275812472213879</v>
      </c>
      <c r="AB11" s="17">
        <v>5.5703038288330203E-2</v>
      </c>
      <c r="AC11" s="17">
        <v>0.29361787828842201</v>
      </c>
      <c r="AD11" s="17">
        <v>0.32343569629288299</v>
      </c>
      <c r="AE11" s="17"/>
      <c r="AF11" s="17" t="s">
        <v>63</v>
      </c>
      <c r="AG11" s="17"/>
      <c r="AH11" s="17">
        <v>0.21862085203241999</v>
      </c>
      <c r="AI11" s="17"/>
      <c r="AJ11" s="17">
        <v>0.29564273383060202</v>
      </c>
      <c r="AK11" s="17">
        <v>0.275180788579443</v>
      </c>
      <c r="AL11" s="17">
        <v>0.17382586839141501</v>
      </c>
      <c r="AM11" s="17">
        <v>0.25728670461835801</v>
      </c>
      <c r="AN11" s="17">
        <v>0</v>
      </c>
      <c r="AO11" s="17">
        <v>0.18927187524078301</v>
      </c>
      <c r="AP11" s="17">
        <v>0.199944206728217</v>
      </c>
      <c r="AQ11" s="17">
        <v>0</v>
      </c>
    </row>
    <row r="12" spans="2:43" x14ac:dyDescent="0.35">
      <c r="B12" s="18" t="s">
        <v>138</v>
      </c>
      <c r="C12" s="17">
        <v>2.2863820740309699E-2</v>
      </c>
      <c r="D12" s="17">
        <v>3.1312920659834403E-2</v>
      </c>
      <c r="E12" s="17">
        <v>9.2200717355887703E-3</v>
      </c>
      <c r="F12" s="17"/>
      <c r="G12" s="17">
        <v>0</v>
      </c>
      <c r="H12" s="17">
        <v>0</v>
      </c>
      <c r="I12" s="17">
        <v>3.79517570695624E-2</v>
      </c>
      <c r="J12" s="17">
        <v>7.1960362548153897E-2</v>
      </c>
      <c r="K12" s="17">
        <v>2.3849700118291201E-2</v>
      </c>
      <c r="L12" s="17">
        <v>0</v>
      </c>
      <c r="M12" s="17"/>
      <c r="N12" s="17">
        <v>0.10466493862076499</v>
      </c>
      <c r="O12" s="17">
        <v>1.1096819516477599E-2</v>
      </c>
      <c r="P12" s="17">
        <v>1.7963840120097899E-2</v>
      </c>
      <c r="Q12" s="17">
        <v>2.8669981274751701E-2</v>
      </c>
      <c r="R12" s="17">
        <v>2.66856378478115E-2</v>
      </c>
      <c r="S12" s="17"/>
      <c r="T12" s="17">
        <v>3.4491122730563602E-2</v>
      </c>
      <c r="U12" s="17">
        <v>0</v>
      </c>
      <c r="V12" s="17">
        <v>2.8195024808025E-2</v>
      </c>
      <c r="W12" s="17">
        <v>3.7439679590269601E-2</v>
      </c>
      <c r="X12" s="17"/>
      <c r="Y12" s="17">
        <v>2.68525974806363E-2</v>
      </c>
      <c r="Z12" s="17">
        <v>0</v>
      </c>
      <c r="AA12" s="17">
        <v>1.9536142298153501E-2</v>
      </c>
      <c r="AB12" s="17">
        <v>4.7257975199999101E-2</v>
      </c>
      <c r="AC12" s="17">
        <v>0</v>
      </c>
      <c r="AD12" s="17">
        <v>0</v>
      </c>
      <c r="AE12" s="17"/>
      <c r="AF12" s="17" t="s">
        <v>63</v>
      </c>
      <c r="AG12" s="17"/>
      <c r="AH12" s="17">
        <v>2.3601149000345399E-2</v>
      </c>
      <c r="AI12" s="17"/>
      <c r="AJ12" s="17">
        <v>0</v>
      </c>
      <c r="AK12" s="17">
        <v>7.3435278962655101E-2</v>
      </c>
      <c r="AL12" s="17">
        <v>0</v>
      </c>
      <c r="AM12" s="17">
        <v>2.0994298490448201E-2</v>
      </c>
      <c r="AN12" s="17">
        <v>0.158245899299405</v>
      </c>
      <c r="AO12" s="17">
        <v>0</v>
      </c>
      <c r="AP12" s="17">
        <v>0</v>
      </c>
      <c r="AQ12" s="17">
        <v>0</v>
      </c>
    </row>
    <row r="13" spans="2:43" x14ac:dyDescent="0.35">
      <c r="B13" s="18" t="s">
        <v>139</v>
      </c>
      <c r="C13" s="17">
        <v>8.8844672272463503E-3</v>
      </c>
      <c r="D13" s="17">
        <v>9.1493867840946892E-3</v>
      </c>
      <c r="E13" s="17">
        <v>8.4566706602146099E-3</v>
      </c>
      <c r="F13" s="17"/>
      <c r="G13" s="17">
        <v>5.9890322674109202E-2</v>
      </c>
      <c r="H13" s="17">
        <v>0</v>
      </c>
      <c r="I13" s="17">
        <v>1.6671421851506701E-2</v>
      </c>
      <c r="J13" s="17">
        <v>0</v>
      </c>
      <c r="K13" s="17">
        <v>0</v>
      </c>
      <c r="L13" s="17">
        <v>0</v>
      </c>
      <c r="M13" s="17"/>
      <c r="N13" s="17">
        <v>0</v>
      </c>
      <c r="O13" s="17">
        <v>1.6344150577301601E-2</v>
      </c>
      <c r="P13" s="17">
        <v>1.8512955549381802E-2</v>
      </c>
      <c r="Q13" s="17">
        <v>0</v>
      </c>
      <c r="R13" s="17">
        <v>0</v>
      </c>
      <c r="S13" s="17"/>
      <c r="T13" s="17">
        <v>2.8116962816367899E-2</v>
      </c>
      <c r="U13" s="17">
        <v>0</v>
      </c>
      <c r="V13" s="17">
        <v>1.0966098634914601E-2</v>
      </c>
      <c r="W13" s="17">
        <v>0</v>
      </c>
      <c r="X13" s="17"/>
      <c r="Y13" s="17">
        <v>0</v>
      </c>
      <c r="Z13" s="17">
        <v>0</v>
      </c>
      <c r="AA13" s="17">
        <v>0</v>
      </c>
      <c r="AB13" s="17">
        <v>4.4884108370209799E-2</v>
      </c>
      <c r="AC13" s="17">
        <v>9.9817914920141207E-2</v>
      </c>
      <c r="AD13" s="17">
        <v>0</v>
      </c>
      <c r="AE13" s="17"/>
      <c r="AF13" s="17" t="s">
        <v>63</v>
      </c>
      <c r="AG13" s="17"/>
      <c r="AH13" s="17">
        <v>9.17097965386191E-3</v>
      </c>
      <c r="AI13" s="17"/>
      <c r="AJ13" s="17">
        <v>0</v>
      </c>
      <c r="AK13" s="17">
        <v>0</v>
      </c>
      <c r="AL13" s="17">
        <v>0</v>
      </c>
      <c r="AM13" s="17">
        <v>3.4836515215358202E-2</v>
      </c>
      <c r="AN13" s="17">
        <v>0</v>
      </c>
      <c r="AO13" s="17">
        <v>3.4738487937275499E-2</v>
      </c>
      <c r="AP13" s="17">
        <v>0</v>
      </c>
      <c r="AQ13" s="17">
        <v>0</v>
      </c>
    </row>
    <row r="14" spans="2:43" x14ac:dyDescent="0.35">
      <c r="B14" s="18" t="s">
        <v>60</v>
      </c>
      <c r="C14" s="19">
        <v>7.2891792335174996E-2</v>
      </c>
      <c r="D14" s="19">
        <v>8.06493167858649E-2</v>
      </c>
      <c r="E14" s="19">
        <v>6.0364811057723997E-2</v>
      </c>
      <c r="F14" s="19"/>
      <c r="G14" s="19">
        <v>0</v>
      </c>
      <c r="H14" s="19">
        <v>4.8536743040703899E-2</v>
      </c>
      <c r="I14" s="19">
        <v>4.0979976373604399E-2</v>
      </c>
      <c r="J14" s="19">
        <v>0.13426555306582499</v>
      </c>
      <c r="K14" s="19">
        <v>7.27339906527361E-2</v>
      </c>
      <c r="L14" s="19">
        <v>0.12448374997103499</v>
      </c>
      <c r="M14" s="19"/>
      <c r="N14" s="19">
        <v>0</v>
      </c>
      <c r="O14" s="19">
        <v>7.8812506851787006E-2</v>
      </c>
      <c r="P14" s="19">
        <v>4.9331830088841601E-2</v>
      </c>
      <c r="Q14" s="19">
        <v>8.9338512528131395E-2</v>
      </c>
      <c r="R14" s="19">
        <v>7.1987746236747099E-2</v>
      </c>
      <c r="S14" s="19"/>
      <c r="T14" s="19">
        <v>5.1902816493137799E-2</v>
      </c>
      <c r="U14" s="19">
        <v>4.7248921488506401E-2</v>
      </c>
      <c r="V14" s="19">
        <v>9.2869271738915904E-2</v>
      </c>
      <c r="W14" s="19">
        <v>7.3028487949279505E-2</v>
      </c>
      <c r="X14" s="19"/>
      <c r="Y14" s="19">
        <v>5.7950020460412997E-2</v>
      </c>
      <c r="Z14" s="19">
        <v>8.1845327559419104E-2</v>
      </c>
      <c r="AA14" s="19">
        <v>0.109823755625055</v>
      </c>
      <c r="AB14" s="19">
        <v>0</v>
      </c>
      <c r="AC14" s="19">
        <v>0.149488857374941</v>
      </c>
      <c r="AD14" s="19">
        <v>0</v>
      </c>
      <c r="AE14" s="19"/>
      <c r="AF14" s="19" t="s">
        <v>63</v>
      </c>
      <c r="AG14" s="19"/>
      <c r="AH14" s="19">
        <v>7.5242457126673296E-2</v>
      </c>
      <c r="AI14" s="19"/>
      <c r="AJ14" s="19">
        <v>0.10084175795902001</v>
      </c>
      <c r="AK14" s="19">
        <v>0</v>
      </c>
      <c r="AL14" s="19">
        <v>0.115278365300147</v>
      </c>
      <c r="AM14" s="19">
        <v>8.0316949995741502E-2</v>
      </c>
      <c r="AN14" s="19">
        <v>0</v>
      </c>
      <c r="AO14" s="19">
        <v>3.9841052869970597E-2</v>
      </c>
      <c r="AP14" s="19">
        <v>0.10495181600145601</v>
      </c>
      <c r="AQ14" s="19">
        <v>0.108010953674953</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0.19428283840602001</v>
      </c>
      <c r="D9" s="17">
        <v>0.18401188836969201</v>
      </c>
      <c r="E9" s="17">
        <v>0.21086854169635999</v>
      </c>
      <c r="F9" s="17"/>
      <c r="G9" s="17">
        <v>0.29285583601989301</v>
      </c>
      <c r="H9" s="17">
        <v>0.36399431865498599</v>
      </c>
      <c r="I9" s="17">
        <v>0.13345641089558399</v>
      </c>
      <c r="J9" s="17">
        <v>0.131686726072239</v>
      </c>
      <c r="K9" s="17">
        <v>0.174559114915049</v>
      </c>
      <c r="L9" s="17">
        <v>4.7836917332491499E-2</v>
      </c>
      <c r="M9" s="17"/>
      <c r="N9" s="17">
        <v>0.227420306807357</v>
      </c>
      <c r="O9" s="17">
        <v>0.25767501715778102</v>
      </c>
      <c r="P9" s="17">
        <v>0.11621523062721199</v>
      </c>
      <c r="Q9" s="17">
        <v>0.12763263834994201</v>
      </c>
      <c r="R9" s="17">
        <v>0.24942020727</v>
      </c>
      <c r="S9" s="17"/>
      <c r="T9" s="17">
        <v>0.222239934814391</v>
      </c>
      <c r="U9" s="17">
        <v>0.23117560307624699</v>
      </c>
      <c r="V9" s="17">
        <v>0.184885171038529</v>
      </c>
      <c r="W9" s="17">
        <v>0.13695938284286399</v>
      </c>
      <c r="X9" s="17"/>
      <c r="Y9" s="17">
        <v>0.22809121072605801</v>
      </c>
      <c r="Z9" s="17">
        <v>0.14868377488618301</v>
      </c>
      <c r="AA9" s="17">
        <v>8.8861599120397497E-2</v>
      </c>
      <c r="AB9" s="17">
        <v>0.23677810770582999</v>
      </c>
      <c r="AC9" s="17">
        <v>0.16572369463534001</v>
      </c>
      <c r="AD9" s="17">
        <v>0.37795828830901501</v>
      </c>
      <c r="AE9" s="17"/>
      <c r="AF9" s="17" t="s">
        <v>63</v>
      </c>
      <c r="AG9" s="17"/>
      <c r="AH9" s="17">
        <v>0.20054820537262399</v>
      </c>
      <c r="AI9" s="17"/>
      <c r="AJ9" s="17">
        <v>0.15721405175436201</v>
      </c>
      <c r="AK9" s="17">
        <v>0.204198908848052</v>
      </c>
      <c r="AL9" s="17">
        <v>0.154007302206668</v>
      </c>
      <c r="AM9" s="17">
        <v>0.19108293824498099</v>
      </c>
      <c r="AN9" s="17">
        <v>0.35447490960550099</v>
      </c>
      <c r="AO9" s="17">
        <v>0.29174466618517603</v>
      </c>
      <c r="AP9" s="17">
        <v>0.107099949828649</v>
      </c>
      <c r="AQ9" s="17">
        <v>0.246975559584064</v>
      </c>
    </row>
    <row r="10" spans="2:43" x14ac:dyDescent="0.35">
      <c r="B10" s="18" t="s">
        <v>136</v>
      </c>
      <c r="C10" s="17">
        <v>0.43871896928812099</v>
      </c>
      <c r="D10" s="17">
        <v>0.38910297322687598</v>
      </c>
      <c r="E10" s="17">
        <v>0.51883971627023595</v>
      </c>
      <c r="F10" s="17"/>
      <c r="G10" s="17">
        <v>0.39105367978359601</v>
      </c>
      <c r="H10" s="17">
        <v>0.34738391769323101</v>
      </c>
      <c r="I10" s="17">
        <v>0.40152914774205101</v>
      </c>
      <c r="J10" s="17">
        <v>0.51631823927309095</v>
      </c>
      <c r="K10" s="17">
        <v>0.41820495640449901</v>
      </c>
      <c r="L10" s="17">
        <v>0.578850364798003</v>
      </c>
      <c r="M10" s="17"/>
      <c r="N10" s="17">
        <v>0.26386236812605801</v>
      </c>
      <c r="O10" s="17">
        <v>0.41777435256308998</v>
      </c>
      <c r="P10" s="17">
        <v>0.52420641563684001</v>
      </c>
      <c r="Q10" s="17">
        <v>0.43420817766942799</v>
      </c>
      <c r="R10" s="17">
        <v>0.43427889568640399</v>
      </c>
      <c r="S10" s="17"/>
      <c r="T10" s="17">
        <v>0.45973990711970403</v>
      </c>
      <c r="U10" s="17">
        <v>0.44692424359669902</v>
      </c>
      <c r="V10" s="17">
        <v>0.41880387605456798</v>
      </c>
      <c r="W10" s="17">
        <v>0.42636761129051498</v>
      </c>
      <c r="X10" s="17"/>
      <c r="Y10" s="17">
        <v>0.40834061048214099</v>
      </c>
      <c r="Z10" s="17">
        <v>0.506371631405237</v>
      </c>
      <c r="AA10" s="17">
        <v>0.51093808849183098</v>
      </c>
      <c r="AB10" s="17">
        <v>0.57929133837612601</v>
      </c>
      <c r="AC10" s="17">
        <v>0.358425798009534</v>
      </c>
      <c r="AD10" s="17">
        <v>0</v>
      </c>
      <c r="AE10" s="17"/>
      <c r="AF10" s="17" t="s">
        <v>63</v>
      </c>
      <c r="AG10" s="17"/>
      <c r="AH10" s="17">
        <v>0.42970902693802898</v>
      </c>
      <c r="AI10" s="17"/>
      <c r="AJ10" s="17">
        <v>0.434564378095256</v>
      </c>
      <c r="AK10" s="17">
        <v>0.38494164665667702</v>
      </c>
      <c r="AL10" s="17">
        <v>0.47847919932668198</v>
      </c>
      <c r="AM10" s="17">
        <v>0.365866609652858</v>
      </c>
      <c r="AN10" s="17">
        <v>0.30207049652735402</v>
      </c>
      <c r="AO10" s="17">
        <v>0.36605369718167602</v>
      </c>
      <c r="AP10" s="17">
        <v>0.63216976778711298</v>
      </c>
      <c r="AQ10" s="17">
        <v>0.64501348674098302</v>
      </c>
    </row>
    <row r="11" spans="2:43" ht="29" x14ac:dyDescent="0.35">
      <c r="B11" s="18" t="s">
        <v>137</v>
      </c>
      <c r="C11" s="17">
        <v>0.219562860205954</v>
      </c>
      <c r="D11" s="17">
        <v>0.25842736768590702</v>
      </c>
      <c r="E11" s="17">
        <v>0.156803798258631</v>
      </c>
      <c r="F11" s="17"/>
      <c r="G11" s="17">
        <v>0.19497779797384099</v>
      </c>
      <c r="H11" s="17">
        <v>0.138897371881883</v>
      </c>
      <c r="I11" s="17">
        <v>0.29369802757207902</v>
      </c>
      <c r="J11" s="17">
        <v>0.155345602974019</v>
      </c>
      <c r="K11" s="17">
        <v>0.310044380321428</v>
      </c>
      <c r="L11" s="17">
        <v>0.248828967898471</v>
      </c>
      <c r="M11" s="17"/>
      <c r="N11" s="17">
        <v>0.50871732506658496</v>
      </c>
      <c r="O11" s="17">
        <v>0.21290345172799</v>
      </c>
      <c r="P11" s="17">
        <v>0.173969686915209</v>
      </c>
      <c r="Q11" s="17">
        <v>0.27932194161169599</v>
      </c>
      <c r="R11" s="17">
        <v>0.12527349312616701</v>
      </c>
      <c r="S11" s="17"/>
      <c r="T11" s="17">
        <v>0.16997145326329999</v>
      </c>
      <c r="U11" s="17">
        <v>0.17927006394301101</v>
      </c>
      <c r="V11" s="17">
        <v>0.29247558253307199</v>
      </c>
      <c r="W11" s="17">
        <v>0.20794176247801599</v>
      </c>
      <c r="X11" s="17"/>
      <c r="Y11" s="17">
        <v>0.21849832506358199</v>
      </c>
      <c r="Z11" s="17">
        <v>0.13776580103598701</v>
      </c>
      <c r="AA11" s="17">
        <v>0.25197412753005199</v>
      </c>
      <c r="AB11" s="17">
        <v>0.13904644554783499</v>
      </c>
      <c r="AC11" s="17">
        <v>0.22654373506004499</v>
      </c>
      <c r="AD11" s="17">
        <v>0.62204171169098499</v>
      </c>
      <c r="AE11" s="17"/>
      <c r="AF11" s="17" t="s">
        <v>63</v>
      </c>
      <c r="AG11" s="17"/>
      <c r="AH11" s="17">
        <v>0.22351511104969299</v>
      </c>
      <c r="AI11" s="17"/>
      <c r="AJ11" s="17">
        <v>0.16828763736920499</v>
      </c>
      <c r="AK11" s="17">
        <v>0.36273565401118801</v>
      </c>
      <c r="AL11" s="17">
        <v>0.20037699724101601</v>
      </c>
      <c r="AM11" s="17">
        <v>0.30730794453298899</v>
      </c>
      <c r="AN11" s="17">
        <v>0.11640885159842899</v>
      </c>
      <c r="AO11" s="17">
        <v>0.23011412383933699</v>
      </c>
      <c r="AP11" s="17">
        <v>0.155778466382782</v>
      </c>
      <c r="AQ11" s="17">
        <v>0</v>
      </c>
    </row>
    <row r="12" spans="2:43" x14ac:dyDescent="0.35">
      <c r="B12" s="18" t="s">
        <v>138</v>
      </c>
      <c r="C12" s="17">
        <v>4.9437896278059897E-2</v>
      </c>
      <c r="D12" s="17">
        <v>6.9117876480213905E-2</v>
      </c>
      <c r="E12" s="17">
        <v>1.7658332436522099E-2</v>
      </c>
      <c r="F12" s="17"/>
      <c r="G12" s="17">
        <v>6.1222363548561101E-2</v>
      </c>
      <c r="H12" s="17">
        <v>8.8897193620487897E-2</v>
      </c>
      <c r="I12" s="17">
        <v>5.83975421621519E-2</v>
      </c>
      <c r="J12" s="17">
        <v>2.66456305384727E-2</v>
      </c>
      <c r="K12" s="17">
        <v>4.83072578245793E-2</v>
      </c>
      <c r="L12" s="17">
        <v>0</v>
      </c>
      <c r="M12" s="17"/>
      <c r="N12" s="17">
        <v>0</v>
      </c>
      <c r="O12" s="17">
        <v>9.6597035169127404E-3</v>
      </c>
      <c r="P12" s="17">
        <v>8.0967223180638398E-2</v>
      </c>
      <c r="Q12" s="17">
        <v>4.2883226629203602E-2</v>
      </c>
      <c r="R12" s="17">
        <v>0.119039657680682</v>
      </c>
      <c r="S12" s="17"/>
      <c r="T12" s="17">
        <v>3.60645981772309E-2</v>
      </c>
      <c r="U12" s="17">
        <v>5.4901335285356297E-2</v>
      </c>
      <c r="V12" s="17">
        <v>0</v>
      </c>
      <c r="W12" s="17">
        <v>0.14027807683434201</v>
      </c>
      <c r="X12" s="17"/>
      <c r="Y12" s="17">
        <v>6.4820383727333994E-2</v>
      </c>
      <c r="Z12" s="17">
        <v>9.0893777207549098E-2</v>
      </c>
      <c r="AA12" s="17">
        <v>1.8866286934511499E-2</v>
      </c>
      <c r="AB12" s="17">
        <v>0</v>
      </c>
      <c r="AC12" s="17">
        <v>0</v>
      </c>
      <c r="AD12" s="17">
        <v>0</v>
      </c>
      <c r="AE12" s="17"/>
      <c r="AF12" s="17" t="s">
        <v>63</v>
      </c>
      <c r="AG12" s="17"/>
      <c r="AH12" s="17">
        <v>4.5069931920201103E-2</v>
      </c>
      <c r="AI12" s="17"/>
      <c r="AJ12" s="17">
        <v>0.12718286181802901</v>
      </c>
      <c r="AK12" s="17">
        <v>2.57081561541804E-2</v>
      </c>
      <c r="AL12" s="17">
        <v>2.87103505318697E-2</v>
      </c>
      <c r="AM12" s="17">
        <v>4.1583340848520799E-2</v>
      </c>
      <c r="AN12" s="17">
        <v>0</v>
      </c>
      <c r="AO12" s="17">
        <v>3.7507971986564803E-2</v>
      </c>
      <c r="AP12" s="17">
        <v>0</v>
      </c>
      <c r="AQ12" s="17">
        <v>0</v>
      </c>
    </row>
    <row r="13" spans="2:43" x14ac:dyDescent="0.35">
      <c r="B13" s="18" t="s">
        <v>139</v>
      </c>
      <c r="C13" s="17">
        <v>1.2795833233631799E-2</v>
      </c>
      <c r="D13" s="17">
        <v>5.0815893372414198E-3</v>
      </c>
      <c r="E13" s="17">
        <v>2.52529243422751E-2</v>
      </c>
      <c r="F13" s="17"/>
      <c r="G13" s="17">
        <v>0</v>
      </c>
      <c r="H13" s="17">
        <v>1.22904551087081E-2</v>
      </c>
      <c r="I13" s="17">
        <v>3.4847807285115703E-2</v>
      </c>
      <c r="J13" s="17">
        <v>1.86691014712085E-2</v>
      </c>
      <c r="K13" s="17">
        <v>0</v>
      </c>
      <c r="L13" s="17">
        <v>0</v>
      </c>
      <c r="M13" s="17"/>
      <c r="N13" s="17">
        <v>0</v>
      </c>
      <c r="O13" s="17">
        <v>8.3810317903401099E-3</v>
      </c>
      <c r="P13" s="17">
        <v>3.64767956694797E-2</v>
      </c>
      <c r="Q13" s="17">
        <v>1.26285256119795E-2</v>
      </c>
      <c r="R13" s="17">
        <v>0</v>
      </c>
      <c r="S13" s="17"/>
      <c r="T13" s="17">
        <v>3.1964327315868402E-2</v>
      </c>
      <c r="U13" s="17">
        <v>0</v>
      </c>
      <c r="V13" s="17">
        <v>1.0966098634914601E-2</v>
      </c>
      <c r="W13" s="17">
        <v>1.54246786049832E-2</v>
      </c>
      <c r="X13" s="17"/>
      <c r="Y13" s="17">
        <v>1.01723733805576E-2</v>
      </c>
      <c r="Z13" s="17">
        <v>0</v>
      </c>
      <c r="AA13" s="17">
        <v>1.9536142298153501E-2</v>
      </c>
      <c r="AB13" s="17">
        <v>4.4884108370209799E-2</v>
      </c>
      <c r="AC13" s="17">
        <v>0</v>
      </c>
      <c r="AD13" s="17">
        <v>0</v>
      </c>
      <c r="AE13" s="17"/>
      <c r="AF13" s="17" t="s">
        <v>63</v>
      </c>
      <c r="AG13" s="17"/>
      <c r="AH13" s="17">
        <v>1.32084820888262E-2</v>
      </c>
      <c r="AI13" s="17"/>
      <c r="AJ13" s="17">
        <v>0</v>
      </c>
      <c r="AK13" s="17">
        <v>0</v>
      </c>
      <c r="AL13" s="17">
        <v>0</v>
      </c>
      <c r="AM13" s="17">
        <v>0</v>
      </c>
      <c r="AN13" s="17">
        <v>0.22704574226871599</v>
      </c>
      <c r="AO13" s="17">
        <v>3.4738487937275499E-2</v>
      </c>
      <c r="AP13" s="17">
        <v>0</v>
      </c>
      <c r="AQ13" s="17">
        <v>0</v>
      </c>
    </row>
    <row r="14" spans="2:43" x14ac:dyDescent="0.35">
      <c r="B14" s="18" t="s">
        <v>60</v>
      </c>
      <c r="C14" s="19">
        <v>8.5201602588214007E-2</v>
      </c>
      <c r="D14" s="19">
        <v>9.4258304900069798E-2</v>
      </c>
      <c r="E14" s="19">
        <v>7.0576686995975801E-2</v>
      </c>
      <c r="F14" s="19"/>
      <c r="G14" s="19">
        <v>5.9890322674109202E-2</v>
      </c>
      <c r="H14" s="19">
        <v>4.8536743040703899E-2</v>
      </c>
      <c r="I14" s="19">
        <v>7.8071064343018706E-2</v>
      </c>
      <c r="J14" s="19">
        <v>0.15133469967097099</v>
      </c>
      <c r="K14" s="19">
        <v>4.8884290534444999E-2</v>
      </c>
      <c r="L14" s="19">
        <v>0.12448374997103499</v>
      </c>
      <c r="M14" s="19"/>
      <c r="N14" s="19">
        <v>0</v>
      </c>
      <c r="O14" s="19">
        <v>9.3606443243886298E-2</v>
      </c>
      <c r="P14" s="19">
        <v>6.8164647970619496E-2</v>
      </c>
      <c r="Q14" s="19">
        <v>0.103325490127751</v>
      </c>
      <c r="R14" s="19">
        <v>7.1987746236747099E-2</v>
      </c>
      <c r="S14" s="19"/>
      <c r="T14" s="19">
        <v>8.0019779309505698E-2</v>
      </c>
      <c r="U14" s="19">
        <v>8.7728754098687203E-2</v>
      </c>
      <c r="V14" s="19">
        <v>9.2869271738915904E-2</v>
      </c>
      <c r="W14" s="19">
        <v>7.3028487949279505E-2</v>
      </c>
      <c r="X14" s="19"/>
      <c r="Y14" s="19">
        <v>7.0077096620326795E-2</v>
      </c>
      <c r="Z14" s="19">
        <v>0.11628501546504399</v>
      </c>
      <c r="AA14" s="19">
        <v>0.109823755625055</v>
      </c>
      <c r="AB14" s="19">
        <v>0</v>
      </c>
      <c r="AC14" s="19">
        <v>0.249306772295082</v>
      </c>
      <c r="AD14" s="19">
        <v>0</v>
      </c>
      <c r="AE14" s="19"/>
      <c r="AF14" s="19" t="s">
        <v>63</v>
      </c>
      <c r="AG14" s="19"/>
      <c r="AH14" s="19">
        <v>8.7949242630626603E-2</v>
      </c>
      <c r="AI14" s="19"/>
      <c r="AJ14" s="19">
        <v>0.112751070963148</v>
      </c>
      <c r="AK14" s="19">
        <v>2.2415634329903001E-2</v>
      </c>
      <c r="AL14" s="19">
        <v>0.13842615069376499</v>
      </c>
      <c r="AM14" s="19">
        <v>9.4159166720651499E-2</v>
      </c>
      <c r="AN14" s="19">
        <v>0</v>
      </c>
      <c r="AO14" s="19">
        <v>3.9841052869970597E-2</v>
      </c>
      <c r="AP14" s="19">
        <v>0.10495181600145601</v>
      </c>
      <c r="AQ14" s="19">
        <v>0.108010953674953</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0.20194966920606799</v>
      </c>
      <c r="D9" s="17">
        <v>0.209082084670316</v>
      </c>
      <c r="E9" s="17">
        <v>0.190432124459472</v>
      </c>
      <c r="F9" s="17"/>
      <c r="G9" s="17">
        <v>0.34969041349278701</v>
      </c>
      <c r="H9" s="17">
        <v>0.32804933428493799</v>
      </c>
      <c r="I9" s="17">
        <v>0.20970828920868501</v>
      </c>
      <c r="J9" s="17">
        <v>0.10780936783396999</v>
      </c>
      <c r="K9" s="17">
        <v>0.174559114915049</v>
      </c>
      <c r="L9" s="17">
        <v>4.7836917332491499E-2</v>
      </c>
      <c r="M9" s="17"/>
      <c r="N9" s="17">
        <v>0.227420306807357</v>
      </c>
      <c r="O9" s="17">
        <v>0.22836208231281599</v>
      </c>
      <c r="P9" s="17">
        <v>0.200381672577506</v>
      </c>
      <c r="Q9" s="17">
        <v>0.14606891950423501</v>
      </c>
      <c r="R9" s="17">
        <v>0.237202761608414</v>
      </c>
      <c r="S9" s="17"/>
      <c r="T9" s="17">
        <v>0.19916004772162099</v>
      </c>
      <c r="U9" s="17">
        <v>0.270812385272371</v>
      </c>
      <c r="V9" s="17">
        <v>0.186227237657069</v>
      </c>
      <c r="W9" s="17">
        <v>0.130030909992009</v>
      </c>
      <c r="X9" s="17"/>
      <c r="Y9" s="17">
        <v>0.229478279549028</v>
      </c>
      <c r="Z9" s="17">
        <v>0.25755146062379902</v>
      </c>
      <c r="AA9" s="17">
        <v>8.8861599120397497E-2</v>
      </c>
      <c r="AB9" s="17">
        <v>0.33050039376419899</v>
      </c>
      <c r="AC9" s="17">
        <v>7.9182749357580906E-2</v>
      </c>
      <c r="AD9" s="17">
        <v>0</v>
      </c>
      <c r="AE9" s="17"/>
      <c r="AF9" s="17" t="s">
        <v>63</v>
      </c>
      <c r="AG9" s="17"/>
      <c r="AH9" s="17">
        <v>0.20846228142000001</v>
      </c>
      <c r="AI9" s="17"/>
      <c r="AJ9" s="17">
        <v>0.227935014018563</v>
      </c>
      <c r="AK9" s="17">
        <v>0.145968543866311</v>
      </c>
      <c r="AL9" s="17">
        <v>0.157791775624159</v>
      </c>
      <c r="AM9" s="17">
        <v>0.18494725093123299</v>
      </c>
      <c r="AN9" s="17">
        <v>0.43672137664232402</v>
      </c>
      <c r="AO9" s="17">
        <v>0.23720440483592001</v>
      </c>
      <c r="AP9" s="17">
        <v>0.17201721822614099</v>
      </c>
      <c r="AQ9" s="17">
        <v>0.222381778234647</v>
      </c>
    </row>
    <row r="10" spans="2:43" x14ac:dyDescent="0.35">
      <c r="B10" s="18" t="s">
        <v>136</v>
      </c>
      <c r="C10" s="17">
        <v>0.43809442482507099</v>
      </c>
      <c r="D10" s="17">
        <v>0.39148140266345099</v>
      </c>
      <c r="E10" s="17">
        <v>0.51336591892292005</v>
      </c>
      <c r="F10" s="17"/>
      <c r="G10" s="17">
        <v>0.43619488118340499</v>
      </c>
      <c r="H10" s="17">
        <v>0.40102077393816499</v>
      </c>
      <c r="I10" s="17">
        <v>0.29621500522622701</v>
      </c>
      <c r="J10" s="17">
        <v>0.50509682699302705</v>
      </c>
      <c r="K10" s="17">
        <v>0.45649428102427497</v>
      </c>
      <c r="L10" s="17">
        <v>0.57474041214059002</v>
      </c>
      <c r="M10" s="17"/>
      <c r="N10" s="17">
        <v>0.45156255656708699</v>
      </c>
      <c r="O10" s="17">
        <v>0.45566272467936098</v>
      </c>
      <c r="P10" s="17">
        <v>0.43454792785169799</v>
      </c>
      <c r="Q10" s="17">
        <v>0.50996815846803401</v>
      </c>
      <c r="R10" s="17">
        <v>0.28342458686939098</v>
      </c>
      <c r="S10" s="17"/>
      <c r="T10" s="17">
        <v>0.55974447580900299</v>
      </c>
      <c r="U10" s="17">
        <v>0.47536239037705802</v>
      </c>
      <c r="V10" s="17">
        <v>0.376043159128853</v>
      </c>
      <c r="W10" s="17">
        <v>0.35243891973893798</v>
      </c>
      <c r="X10" s="17"/>
      <c r="Y10" s="17">
        <v>0.38619197109051001</v>
      </c>
      <c r="Z10" s="17">
        <v>0.55245238664418295</v>
      </c>
      <c r="AA10" s="17">
        <v>0.51052265161241905</v>
      </c>
      <c r="AB10" s="17">
        <v>0.539382667239929</v>
      </c>
      <c r="AC10" s="17">
        <v>0.49176525256623299</v>
      </c>
      <c r="AD10" s="17">
        <v>0.37795828830901501</v>
      </c>
      <c r="AE10" s="17"/>
      <c r="AF10" s="17" t="s">
        <v>63</v>
      </c>
      <c r="AG10" s="17"/>
      <c r="AH10" s="17">
        <v>0.437235440638023</v>
      </c>
      <c r="AI10" s="17"/>
      <c r="AJ10" s="17">
        <v>0.334954907607247</v>
      </c>
      <c r="AK10" s="17">
        <v>0.55294702702752196</v>
      </c>
      <c r="AL10" s="17">
        <v>0.54430753725151304</v>
      </c>
      <c r="AM10" s="17">
        <v>0.33353809120048</v>
      </c>
      <c r="AN10" s="17">
        <v>0.15484997093660599</v>
      </c>
      <c r="AO10" s="17">
        <v>0.48814783174217202</v>
      </c>
      <c r="AP10" s="17">
        <v>0.50614349824813498</v>
      </c>
      <c r="AQ10" s="17">
        <v>0.56159631441544799</v>
      </c>
    </row>
    <row r="11" spans="2:43" ht="29" x14ac:dyDescent="0.35">
      <c r="B11" s="18" t="s">
        <v>137</v>
      </c>
      <c r="C11" s="17">
        <v>0.201003779788304</v>
      </c>
      <c r="D11" s="17">
        <v>0.21271473896700799</v>
      </c>
      <c r="E11" s="17">
        <v>0.18209272545581401</v>
      </c>
      <c r="F11" s="17"/>
      <c r="G11" s="17">
        <v>9.3002019101137798E-2</v>
      </c>
      <c r="H11" s="17">
        <v>0.15299568076273601</v>
      </c>
      <c r="I11" s="17">
        <v>0.34068678739721497</v>
      </c>
      <c r="J11" s="17">
        <v>9.0147148584460005E-2</v>
      </c>
      <c r="K11" s="17">
        <v>0.24883646842871401</v>
      </c>
      <c r="L11" s="17">
        <v>0.238658455430896</v>
      </c>
      <c r="M11" s="17"/>
      <c r="N11" s="17">
        <v>0.32101713662555598</v>
      </c>
      <c r="O11" s="17">
        <v>0.17487426693510699</v>
      </c>
      <c r="P11" s="17">
        <v>0.23978081157728701</v>
      </c>
      <c r="Q11" s="17">
        <v>0.171890907610114</v>
      </c>
      <c r="R11" s="17">
        <v>0.23963061141552899</v>
      </c>
      <c r="S11" s="17"/>
      <c r="T11" s="17">
        <v>0.117099699310675</v>
      </c>
      <c r="U11" s="17">
        <v>0.136960008386624</v>
      </c>
      <c r="V11" s="17">
        <v>0.28013752026936001</v>
      </c>
      <c r="W11" s="17">
        <v>0.25487250011593998</v>
      </c>
      <c r="X11" s="17"/>
      <c r="Y11" s="17">
        <v>0.21771957974703601</v>
      </c>
      <c r="Z11" s="17">
        <v>6.6236733000137299E-2</v>
      </c>
      <c r="AA11" s="17">
        <v>0.23874791644726201</v>
      </c>
      <c r="AB11" s="17">
        <v>8.5232830625662795E-2</v>
      </c>
      <c r="AC11" s="17">
        <v>0.179745225781104</v>
      </c>
      <c r="AD11" s="17">
        <v>0.32343569629288299</v>
      </c>
      <c r="AE11" s="17"/>
      <c r="AF11" s="17" t="s">
        <v>63</v>
      </c>
      <c r="AG11" s="17"/>
      <c r="AH11" s="17">
        <v>0.19618642570321501</v>
      </c>
      <c r="AI11" s="17"/>
      <c r="AJ11" s="17">
        <v>0.22414812377213</v>
      </c>
      <c r="AK11" s="17">
        <v>0.16341464597512001</v>
      </c>
      <c r="AL11" s="17">
        <v>0.136063450743306</v>
      </c>
      <c r="AM11" s="17">
        <v>0.34577215029911501</v>
      </c>
      <c r="AN11" s="17">
        <v>0.181382910152354</v>
      </c>
      <c r="AO11" s="17">
        <v>0.16256025062809601</v>
      </c>
      <c r="AP11" s="17">
        <v>0.172721727178833</v>
      </c>
      <c r="AQ11" s="17">
        <v>0.108010953674953</v>
      </c>
    </row>
    <row r="12" spans="2:43" x14ac:dyDescent="0.35">
      <c r="B12" s="18" t="s">
        <v>138</v>
      </c>
      <c r="C12" s="17">
        <v>4.9603810972911298E-2</v>
      </c>
      <c r="D12" s="17">
        <v>6.5002253070050003E-2</v>
      </c>
      <c r="E12" s="17">
        <v>2.4738147051527999E-2</v>
      </c>
      <c r="F12" s="17"/>
      <c r="G12" s="17">
        <v>0</v>
      </c>
      <c r="H12" s="17">
        <v>2.64560322605433E-2</v>
      </c>
      <c r="I12" s="17">
        <v>3.6394028307586999E-2</v>
      </c>
      <c r="J12" s="17">
        <v>0.120134643813241</v>
      </c>
      <c r="K12" s="17">
        <v>7.1225845097517004E-2</v>
      </c>
      <c r="L12" s="17">
        <v>3.6009448479327702E-2</v>
      </c>
      <c r="M12" s="17"/>
      <c r="N12" s="17">
        <v>0</v>
      </c>
      <c r="O12" s="17">
        <v>5.5794105048660697E-2</v>
      </c>
      <c r="P12" s="17">
        <v>3.9480962235187697E-2</v>
      </c>
      <c r="Q12" s="17">
        <v>5.4587172059338003E-2</v>
      </c>
      <c r="R12" s="17">
        <v>4.8714636189236202E-2</v>
      </c>
      <c r="S12" s="17"/>
      <c r="T12" s="17">
        <v>4.4275449065113097E-2</v>
      </c>
      <c r="U12" s="17">
        <v>5.3908914680491297E-2</v>
      </c>
      <c r="V12" s="17">
        <v>5.3756712570887398E-2</v>
      </c>
      <c r="W12" s="17">
        <v>5.6271871783634402E-2</v>
      </c>
      <c r="X12" s="17"/>
      <c r="Y12" s="17">
        <v>5.6349921734881903E-2</v>
      </c>
      <c r="Z12" s="17">
        <v>4.1914092172461302E-2</v>
      </c>
      <c r="AA12" s="17">
        <v>5.2377486293136398E-2</v>
      </c>
      <c r="AB12" s="17">
        <v>0</v>
      </c>
      <c r="AC12" s="17">
        <v>0</v>
      </c>
      <c r="AD12" s="17">
        <v>0.298606015398102</v>
      </c>
      <c r="AE12" s="17"/>
      <c r="AF12" s="17" t="s">
        <v>63</v>
      </c>
      <c r="AG12" s="17"/>
      <c r="AH12" s="17">
        <v>5.1203468880100599E-2</v>
      </c>
      <c r="AI12" s="17"/>
      <c r="AJ12" s="17">
        <v>4.4074912131543999E-2</v>
      </c>
      <c r="AK12" s="17">
        <v>9.2216868701788496E-2</v>
      </c>
      <c r="AL12" s="17">
        <v>4.6558871080875502E-2</v>
      </c>
      <c r="AM12" s="17">
        <v>4.1583340848520799E-2</v>
      </c>
      <c r="AN12" s="17">
        <v>6.8799842969310798E-2</v>
      </c>
      <c r="AO12" s="17">
        <v>3.7507971986564803E-2</v>
      </c>
      <c r="AP12" s="17">
        <v>4.41657403454346E-2</v>
      </c>
      <c r="AQ12" s="17">
        <v>0</v>
      </c>
    </row>
    <row r="13" spans="2:43" x14ac:dyDescent="0.35">
      <c r="B13" s="18" t="s">
        <v>139</v>
      </c>
      <c r="C13" s="17">
        <v>3.5528887429772303E-2</v>
      </c>
      <c r="D13" s="17">
        <v>4.6584100855177599E-2</v>
      </c>
      <c r="E13" s="17">
        <v>1.7676742395803399E-2</v>
      </c>
      <c r="F13" s="17"/>
      <c r="G13" s="17">
        <v>0.12111268622267</v>
      </c>
      <c r="H13" s="17">
        <v>4.2941435712914103E-2</v>
      </c>
      <c r="I13" s="17">
        <v>5.5884292130916301E-2</v>
      </c>
      <c r="J13" s="17">
        <v>1.86691014712085E-2</v>
      </c>
      <c r="K13" s="17">
        <v>0</v>
      </c>
      <c r="L13" s="17">
        <v>0</v>
      </c>
      <c r="M13" s="17"/>
      <c r="N13" s="17">
        <v>0</v>
      </c>
      <c r="O13" s="17">
        <v>1.6344150577301601E-2</v>
      </c>
      <c r="P13" s="17">
        <v>3.64767956694797E-2</v>
      </c>
      <c r="Q13" s="17">
        <v>1.26285256119795E-2</v>
      </c>
      <c r="R13" s="17">
        <v>0.119039657680682</v>
      </c>
      <c r="S13" s="17"/>
      <c r="T13" s="17">
        <v>4.56633393126291E-2</v>
      </c>
      <c r="U13" s="17">
        <v>0</v>
      </c>
      <c r="V13" s="17">
        <v>1.0966098634914601E-2</v>
      </c>
      <c r="W13" s="17">
        <v>0.11362949559583101</v>
      </c>
      <c r="X13" s="17"/>
      <c r="Y13" s="17">
        <v>3.8963463209690997E-2</v>
      </c>
      <c r="Z13" s="17">
        <v>0</v>
      </c>
      <c r="AA13" s="17">
        <v>1.9536142298153501E-2</v>
      </c>
      <c r="AB13" s="17">
        <v>4.4884108370209799E-2</v>
      </c>
      <c r="AC13" s="17">
        <v>9.9817914920141207E-2</v>
      </c>
      <c r="AD13" s="17">
        <v>0</v>
      </c>
      <c r="AE13" s="17"/>
      <c r="AF13" s="17" t="s">
        <v>63</v>
      </c>
      <c r="AG13" s="17"/>
      <c r="AH13" s="17">
        <v>3.0712375761758701E-2</v>
      </c>
      <c r="AI13" s="17"/>
      <c r="AJ13" s="17">
        <v>8.2930633769593101E-2</v>
      </c>
      <c r="AK13" s="17">
        <v>0</v>
      </c>
      <c r="AL13" s="17">
        <v>0</v>
      </c>
      <c r="AM13" s="17">
        <v>3.4836515215358202E-2</v>
      </c>
      <c r="AN13" s="17">
        <v>0.158245899299405</v>
      </c>
      <c r="AO13" s="17">
        <v>3.4738487937275499E-2</v>
      </c>
      <c r="AP13" s="17">
        <v>0</v>
      </c>
      <c r="AQ13" s="17">
        <v>0</v>
      </c>
    </row>
    <row r="14" spans="2:43" x14ac:dyDescent="0.35">
      <c r="B14" s="18" t="s">
        <v>60</v>
      </c>
      <c r="C14" s="19">
        <v>7.3819427777872898E-2</v>
      </c>
      <c r="D14" s="19">
        <v>7.5135419773997195E-2</v>
      </c>
      <c r="E14" s="19">
        <v>7.1694341714462803E-2</v>
      </c>
      <c r="F14" s="19"/>
      <c r="G14" s="19">
        <v>0</v>
      </c>
      <c r="H14" s="19">
        <v>4.8536743040703899E-2</v>
      </c>
      <c r="I14" s="19">
        <v>6.1111597729369201E-2</v>
      </c>
      <c r="J14" s="19">
        <v>0.158142911304094</v>
      </c>
      <c r="K14" s="19">
        <v>4.8884290534444999E-2</v>
      </c>
      <c r="L14" s="19">
        <v>0.102754766616695</v>
      </c>
      <c r="M14" s="19"/>
      <c r="N14" s="19">
        <v>0</v>
      </c>
      <c r="O14" s="19">
        <v>6.8962670446754498E-2</v>
      </c>
      <c r="P14" s="19">
        <v>4.9331830088841601E-2</v>
      </c>
      <c r="Q14" s="19">
        <v>0.1048563167463</v>
      </c>
      <c r="R14" s="19">
        <v>7.1987746236747099E-2</v>
      </c>
      <c r="S14" s="19"/>
      <c r="T14" s="19">
        <v>3.4056988780958697E-2</v>
      </c>
      <c r="U14" s="19">
        <v>6.2956301283455599E-2</v>
      </c>
      <c r="V14" s="19">
        <v>9.2869271738915904E-2</v>
      </c>
      <c r="W14" s="19">
        <v>9.27563027736477E-2</v>
      </c>
      <c r="X14" s="19"/>
      <c r="Y14" s="19">
        <v>7.1296784668851795E-2</v>
      </c>
      <c r="Z14" s="19">
        <v>8.1845327559419104E-2</v>
      </c>
      <c r="AA14" s="19">
        <v>8.9954204228631499E-2</v>
      </c>
      <c r="AB14" s="19">
        <v>0</v>
      </c>
      <c r="AC14" s="19">
        <v>0.149488857374941</v>
      </c>
      <c r="AD14" s="19">
        <v>0</v>
      </c>
      <c r="AE14" s="19"/>
      <c r="AF14" s="19" t="s">
        <v>63</v>
      </c>
      <c r="AG14" s="19"/>
      <c r="AH14" s="19">
        <v>7.6200007596902306E-2</v>
      </c>
      <c r="AI14" s="19"/>
      <c r="AJ14" s="19">
        <v>8.5956408700923206E-2</v>
      </c>
      <c r="AK14" s="19">
        <v>4.5452914429257703E-2</v>
      </c>
      <c r="AL14" s="19">
        <v>0.115278365300147</v>
      </c>
      <c r="AM14" s="19">
        <v>5.9322651505293297E-2</v>
      </c>
      <c r="AN14" s="19">
        <v>0</v>
      </c>
      <c r="AO14" s="19">
        <v>3.9841052869970597E-2</v>
      </c>
      <c r="AP14" s="19">
        <v>0.10495181600145601</v>
      </c>
      <c r="AQ14" s="19">
        <v>0.108010953674953</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0.21694018900175499</v>
      </c>
      <c r="D9" s="17">
        <v>0.204223814347192</v>
      </c>
      <c r="E9" s="17">
        <v>0.23747480519630601</v>
      </c>
      <c r="F9" s="17"/>
      <c r="G9" s="17">
        <v>0.28951313837632697</v>
      </c>
      <c r="H9" s="17">
        <v>0.32736017131728701</v>
      </c>
      <c r="I9" s="17">
        <v>0.222590737590183</v>
      </c>
      <c r="J9" s="17">
        <v>0.17931298503683199</v>
      </c>
      <c r="K9" s="17">
        <v>0.21876653949345601</v>
      </c>
      <c r="L9" s="17">
        <v>4.7836917332491499E-2</v>
      </c>
      <c r="M9" s="17"/>
      <c r="N9" s="17">
        <v>0.227420306807357</v>
      </c>
      <c r="O9" s="17">
        <v>0.29041839878696601</v>
      </c>
      <c r="P9" s="17">
        <v>0.200381672577506</v>
      </c>
      <c r="Q9" s="17">
        <v>0.17941489160879601</v>
      </c>
      <c r="R9" s="17">
        <v>0.14322467698847199</v>
      </c>
      <c r="S9" s="17"/>
      <c r="T9" s="17">
        <v>0.22005052466905001</v>
      </c>
      <c r="U9" s="17">
        <v>0.290032476883754</v>
      </c>
      <c r="V9" s="17">
        <v>0.192396430317372</v>
      </c>
      <c r="W9" s="17">
        <v>0.12194175036690399</v>
      </c>
      <c r="X9" s="17"/>
      <c r="Y9" s="17">
        <v>0.22047758454042901</v>
      </c>
      <c r="Z9" s="17">
        <v>0.22228072345254199</v>
      </c>
      <c r="AA9" s="17">
        <v>0.10467531799668101</v>
      </c>
      <c r="AB9" s="17">
        <v>0.476146964075364</v>
      </c>
      <c r="AC9" s="17">
        <v>0.18235101687597099</v>
      </c>
      <c r="AD9" s="17">
        <v>0.37795828830901501</v>
      </c>
      <c r="AE9" s="17"/>
      <c r="AF9" s="17" t="s">
        <v>63</v>
      </c>
      <c r="AG9" s="17"/>
      <c r="AH9" s="17">
        <v>0.21742088288307301</v>
      </c>
      <c r="AI9" s="17"/>
      <c r="AJ9" s="17">
        <v>0.162476844226315</v>
      </c>
      <c r="AK9" s="17">
        <v>0.25923730179647397</v>
      </c>
      <c r="AL9" s="17">
        <v>0.248988078108898</v>
      </c>
      <c r="AM9" s="17">
        <v>0.123657719377307</v>
      </c>
      <c r="AN9" s="17">
        <v>0.52277150460961896</v>
      </c>
      <c r="AO9" s="17">
        <v>0.23720440483592001</v>
      </c>
      <c r="AP9" s="17">
        <v>0.23312621936762601</v>
      </c>
      <c r="AQ9" s="17">
        <v>0.222381778234647</v>
      </c>
    </row>
    <row r="10" spans="2:43" x14ac:dyDescent="0.35">
      <c r="B10" s="18" t="s">
        <v>136</v>
      </c>
      <c r="C10" s="17">
        <v>0.42770551574738702</v>
      </c>
      <c r="D10" s="17">
        <v>0.40712384530617302</v>
      </c>
      <c r="E10" s="17">
        <v>0.46094114418976001</v>
      </c>
      <c r="F10" s="17"/>
      <c r="G10" s="17">
        <v>0.18921979261813601</v>
      </c>
      <c r="H10" s="17">
        <v>0.39954105102597098</v>
      </c>
      <c r="I10" s="17">
        <v>0.347547444805828</v>
      </c>
      <c r="J10" s="17">
        <v>0.45504921666588999</v>
      </c>
      <c r="K10" s="17">
        <v>0.48430014415205702</v>
      </c>
      <c r="L10" s="17">
        <v>0.62166921032913602</v>
      </c>
      <c r="M10" s="17"/>
      <c r="N10" s="17">
        <v>0.55622749518785197</v>
      </c>
      <c r="O10" s="17">
        <v>0.38601795127018901</v>
      </c>
      <c r="P10" s="17">
        <v>0.43467898375025998</v>
      </c>
      <c r="Q10" s="17">
        <v>0.435640779420497</v>
      </c>
      <c r="R10" s="17">
        <v>0.46819874002300599</v>
      </c>
      <c r="S10" s="17"/>
      <c r="T10" s="17">
        <v>0.46370061177182098</v>
      </c>
      <c r="U10" s="17">
        <v>0.40435210811244499</v>
      </c>
      <c r="V10" s="17">
        <v>0.44364600729452303</v>
      </c>
      <c r="W10" s="17">
        <v>0.40070953574179702</v>
      </c>
      <c r="X10" s="17"/>
      <c r="Y10" s="17">
        <v>0.39617040992858799</v>
      </c>
      <c r="Z10" s="17">
        <v>0.398800886701215</v>
      </c>
      <c r="AA10" s="17">
        <v>0.57679825636934401</v>
      </c>
      <c r="AB10" s="17">
        <v>0.48587818049897302</v>
      </c>
      <c r="AC10" s="17">
        <v>0.29697230007465297</v>
      </c>
      <c r="AD10" s="17">
        <v>0.32343569629288299</v>
      </c>
      <c r="AE10" s="17"/>
      <c r="AF10" s="17" t="s">
        <v>63</v>
      </c>
      <c r="AG10" s="17"/>
      <c r="AH10" s="17">
        <v>0.426952211944645</v>
      </c>
      <c r="AI10" s="17"/>
      <c r="AJ10" s="17">
        <v>0.40456435112773498</v>
      </c>
      <c r="AK10" s="17">
        <v>0.393913547490713</v>
      </c>
      <c r="AL10" s="17">
        <v>0.43745678617884198</v>
      </c>
      <c r="AM10" s="17">
        <v>0.53459387712699802</v>
      </c>
      <c r="AN10" s="17">
        <v>0.13759968593862201</v>
      </c>
      <c r="AO10" s="17">
        <v>0.50031154848456605</v>
      </c>
      <c r="AP10" s="17">
        <v>0.40125191356684797</v>
      </c>
      <c r="AQ10" s="17">
        <v>0.42899157939107802</v>
      </c>
    </row>
    <row r="11" spans="2:43" ht="29" x14ac:dyDescent="0.35">
      <c r="B11" s="18" t="s">
        <v>137</v>
      </c>
      <c r="C11" s="17">
        <v>0.20283099012717301</v>
      </c>
      <c r="D11" s="17">
        <v>0.19631235833556501</v>
      </c>
      <c r="E11" s="17">
        <v>0.21335738665059201</v>
      </c>
      <c r="F11" s="17"/>
      <c r="G11" s="17">
        <v>0.33893201923430599</v>
      </c>
      <c r="H11" s="17">
        <v>0.14284033882386701</v>
      </c>
      <c r="I11" s="17">
        <v>0.27618385467397299</v>
      </c>
      <c r="J11" s="17">
        <v>0.14699239431550501</v>
      </c>
      <c r="K11" s="17">
        <v>0.224199325701751</v>
      </c>
      <c r="L11" s="17">
        <v>0.16288726965125</v>
      </c>
      <c r="M11" s="17"/>
      <c r="N11" s="17">
        <v>0.216352198004791</v>
      </c>
      <c r="O11" s="17">
        <v>0.20098009151649099</v>
      </c>
      <c r="P11" s="17">
        <v>0.25545238764627298</v>
      </c>
      <c r="Q11" s="17">
        <v>0.20796819405467201</v>
      </c>
      <c r="R11" s="17">
        <v>0.14070702576359001</v>
      </c>
      <c r="S11" s="17"/>
      <c r="T11" s="17">
        <v>0.13977703859850299</v>
      </c>
      <c r="U11" s="17">
        <v>0.21788666090511399</v>
      </c>
      <c r="V11" s="17">
        <v>0.21563699277298101</v>
      </c>
      <c r="W11" s="17">
        <v>0.26581233990470399</v>
      </c>
      <c r="X11" s="17"/>
      <c r="Y11" s="17">
        <v>0.23579963247604699</v>
      </c>
      <c r="Z11" s="17">
        <v>0.21365368934611101</v>
      </c>
      <c r="AA11" s="17">
        <v>0.14973386192838101</v>
      </c>
      <c r="AB11" s="17">
        <v>3.7974855425663701E-2</v>
      </c>
      <c r="AC11" s="17">
        <v>0.27136991075429501</v>
      </c>
      <c r="AD11" s="17">
        <v>0</v>
      </c>
      <c r="AE11" s="17"/>
      <c r="AF11" s="17" t="s">
        <v>63</v>
      </c>
      <c r="AG11" s="17"/>
      <c r="AH11" s="17">
        <v>0.209372023786001</v>
      </c>
      <c r="AI11" s="17"/>
      <c r="AJ11" s="17">
        <v>0.16356583688174101</v>
      </c>
      <c r="AK11" s="17">
        <v>0.27670639357443499</v>
      </c>
      <c r="AL11" s="17">
        <v>0.12688586734903101</v>
      </c>
      <c r="AM11" s="17">
        <v>0.199830900610281</v>
      </c>
      <c r="AN11" s="17">
        <v>0.181382910152354</v>
      </c>
      <c r="AO11" s="17">
        <v>0.222642993809543</v>
      </c>
      <c r="AP11" s="17">
        <v>0.26067005106406999</v>
      </c>
      <c r="AQ11" s="17">
        <v>0.24061568869932301</v>
      </c>
    </row>
    <row r="12" spans="2:43" x14ac:dyDescent="0.35">
      <c r="B12" s="18" t="s">
        <v>138</v>
      </c>
      <c r="C12" s="17">
        <v>5.11646021992129E-2</v>
      </c>
      <c r="D12" s="17">
        <v>7.1919045662759196E-2</v>
      </c>
      <c r="E12" s="17">
        <v>1.7649976967366199E-2</v>
      </c>
      <c r="F12" s="17"/>
      <c r="G12" s="17">
        <v>5.9890322674109202E-2</v>
      </c>
      <c r="H12" s="17">
        <v>8.1721695792171006E-2</v>
      </c>
      <c r="I12" s="17">
        <v>7.5606898586996596E-2</v>
      </c>
      <c r="J12" s="17">
        <v>4.8641602839594601E-2</v>
      </c>
      <c r="K12" s="17">
        <v>2.3849700118291201E-2</v>
      </c>
      <c r="L12" s="17">
        <v>0</v>
      </c>
      <c r="M12" s="17"/>
      <c r="N12" s="17">
        <v>0</v>
      </c>
      <c r="O12" s="17">
        <v>3.7290806498811703E-2</v>
      </c>
      <c r="P12" s="17">
        <v>2.3358467935242901E-2</v>
      </c>
      <c r="Q12" s="17">
        <v>3.7417002106539698E-2</v>
      </c>
      <c r="R12" s="17">
        <v>0.14146894338163099</v>
      </c>
      <c r="S12" s="17"/>
      <c r="T12" s="17">
        <v>8.2011828483074797E-2</v>
      </c>
      <c r="U12" s="17">
        <v>0</v>
      </c>
      <c r="V12" s="17">
        <v>4.07320736709594E-2</v>
      </c>
      <c r="W12" s="17">
        <v>9.4693430182659605E-2</v>
      </c>
      <c r="X12" s="17"/>
      <c r="Y12" s="17">
        <v>5.2716502619831802E-2</v>
      </c>
      <c r="Z12" s="17">
        <v>4.8979685035087803E-2</v>
      </c>
      <c r="AA12" s="17">
        <v>1.9536142298153501E-2</v>
      </c>
      <c r="AB12" s="17">
        <v>0</v>
      </c>
      <c r="AC12" s="17">
        <v>9.9817914920141207E-2</v>
      </c>
      <c r="AD12" s="17">
        <v>0.298606015398102</v>
      </c>
      <c r="AE12" s="17"/>
      <c r="AF12" s="17" t="s">
        <v>63</v>
      </c>
      <c r="AG12" s="17"/>
      <c r="AH12" s="17">
        <v>4.7589764838005102E-2</v>
      </c>
      <c r="AI12" s="17"/>
      <c r="AJ12" s="17">
        <v>0.10869349076488299</v>
      </c>
      <c r="AK12" s="17">
        <v>4.7727122808474701E-2</v>
      </c>
      <c r="AL12" s="17">
        <v>2.87103505318697E-2</v>
      </c>
      <c r="AM12" s="17">
        <v>5.5830813705806399E-2</v>
      </c>
      <c r="AN12" s="17">
        <v>8.3728122167090399E-2</v>
      </c>
      <c r="AO12" s="17">
        <v>0</v>
      </c>
      <c r="AP12" s="17">
        <v>0</v>
      </c>
      <c r="AQ12" s="17">
        <v>0</v>
      </c>
    </row>
    <row r="13" spans="2:43" x14ac:dyDescent="0.35">
      <c r="B13" s="18" t="s">
        <v>139</v>
      </c>
      <c r="C13" s="17">
        <v>1.16904181165477E-2</v>
      </c>
      <c r="D13" s="17">
        <v>1.8929888055019599E-2</v>
      </c>
      <c r="E13" s="17">
        <v>0</v>
      </c>
      <c r="F13" s="17"/>
      <c r="G13" s="17">
        <v>6.1222363548561101E-2</v>
      </c>
      <c r="H13" s="17">
        <v>0</v>
      </c>
      <c r="I13" s="17">
        <v>0</v>
      </c>
      <c r="J13" s="17">
        <v>1.86691014712085E-2</v>
      </c>
      <c r="K13" s="17">
        <v>0</v>
      </c>
      <c r="L13" s="17">
        <v>1.68208968013819E-2</v>
      </c>
      <c r="M13" s="17"/>
      <c r="N13" s="17">
        <v>0</v>
      </c>
      <c r="O13" s="17">
        <v>8.0304592609579395E-3</v>
      </c>
      <c r="P13" s="17">
        <v>1.7963840120097899E-2</v>
      </c>
      <c r="Q13" s="17">
        <v>2.0686501596387501E-2</v>
      </c>
      <c r="R13" s="17">
        <v>0</v>
      </c>
      <c r="S13" s="17"/>
      <c r="T13" s="17">
        <v>4.2557179984412698E-2</v>
      </c>
      <c r="U13" s="17">
        <v>0</v>
      </c>
      <c r="V13" s="17">
        <v>0</v>
      </c>
      <c r="W13" s="17">
        <v>1.54246786049832E-2</v>
      </c>
      <c r="X13" s="17"/>
      <c r="Y13" s="17">
        <v>1.50239418893287E-2</v>
      </c>
      <c r="Z13" s="17">
        <v>0</v>
      </c>
      <c r="AA13" s="17">
        <v>1.53814685242622E-2</v>
      </c>
      <c r="AB13" s="17">
        <v>0</v>
      </c>
      <c r="AC13" s="17">
        <v>0</v>
      </c>
      <c r="AD13" s="17">
        <v>0</v>
      </c>
      <c r="AE13" s="17"/>
      <c r="AF13" s="17" t="s">
        <v>63</v>
      </c>
      <c r="AG13" s="17"/>
      <c r="AH13" s="17">
        <v>1.20674187826598E-2</v>
      </c>
      <c r="AI13" s="17"/>
      <c r="AJ13" s="17">
        <v>2.3974203018089401E-2</v>
      </c>
      <c r="AK13" s="17">
        <v>0</v>
      </c>
      <c r="AL13" s="17">
        <v>1.95327671375949E-2</v>
      </c>
      <c r="AM13" s="17">
        <v>0</v>
      </c>
      <c r="AN13" s="17">
        <v>7.4517777132314306E-2</v>
      </c>
      <c r="AO13" s="17">
        <v>0</v>
      </c>
      <c r="AP13" s="17">
        <v>0</v>
      </c>
      <c r="AQ13" s="17">
        <v>0</v>
      </c>
    </row>
    <row r="14" spans="2:43" x14ac:dyDescent="0.35">
      <c r="B14" s="18" t="s">
        <v>60</v>
      </c>
      <c r="C14" s="19">
        <v>8.9668284807924298E-2</v>
      </c>
      <c r="D14" s="19">
        <v>0.101491048293292</v>
      </c>
      <c r="E14" s="19">
        <v>7.0576686995975801E-2</v>
      </c>
      <c r="F14" s="19"/>
      <c r="G14" s="19">
        <v>6.1222363548561101E-2</v>
      </c>
      <c r="H14" s="19">
        <v>4.8536743040703899E-2</v>
      </c>
      <c r="I14" s="19">
        <v>7.8071064343018706E-2</v>
      </c>
      <c r="J14" s="19">
        <v>0.15133469967097099</v>
      </c>
      <c r="K14" s="19">
        <v>4.8884290534444999E-2</v>
      </c>
      <c r="L14" s="19">
        <v>0.150785705885741</v>
      </c>
      <c r="M14" s="19"/>
      <c r="N14" s="19">
        <v>0</v>
      </c>
      <c r="O14" s="19">
        <v>7.72622926665847E-2</v>
      </c>
      <c r="P14" s="19">
        <v>6.8164647970619496E-2</v>
      </c>
      <c r="Q14" s="19">
        <v>0.118872631213108</v>
      </c>
      <c r="R14" s="19">
        <v>0.1064006138433</v>
      </c>
      <c r="S14" s="19"/>
      <c r="T14" s="19">
        <v>5.1902816493137799E-2</v>
      </c>
      <c r="U14" s="19">
        <v>8.7728754098687203E-2</v>
      </c>
      <c r="V14" s="19">
        <v>0.107588495944163</v>
      </c>
      <c r="W14" s="19">
        <v>0.101418265198952</v>
      </c>
      <c r="X14" s="19"/>
      <c r="Y14" s="19">
        <v>7.9811928545775498E-2</v>
      </c>
      <c r="Z14" s="19">
        <v>0.11628501546504399</v>
      </c>
      <c r="AA14" s="19">
        <v>0.13387495288317899</v>
      </c>
      <c r="AB14" s="19">
        <v>0</v>
      </c>
      <c r="AC14" s="19">
        <v>0.149488857374941</v>
      </c>
      <c r="AD14" s="19">
        <v>0</v>
      </c>
      <c r="AE14" s="19"/>
      <c r="AF14" s="19" t="s">
        <v>63</v>
      </c>
      <c r="AG14" s="19"/>
      <c r="AH14" s="19">
        <v>8.6597697765615697E-2</v>
      </c>
      <c r="AI14" s="19"/>
      <c r="AJ14" s="19">
        <v>0.13672527398123699</v>
      </c>
      <c r="AK14" s="19">
        <v>2.2415634329903001E-2</v>
      </c>
      <c r="AL14" s="19">
        <v>0.13842615069376499</v>
      </c>
      <c r="AM14" s="19">
        <v>8.6086689179608003E-2</v>
      </c>
      <c r="AN14" s="19">
        <v>0</v>
      </c>
      <c r="AO14" s="19">
        <v>3.9841052869970597E-2</v>
      </c>
      <c r="AP14" s="19">
        <v>0.10495181600145601</v>
      </c>
      <c r="AQ14" s="19">
        <v>0.108010953674953</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0.31838368594494798</v>
      </c>
      <c r="D9" s="17">
        <v>0.29860509297913501</v>
      </c>
      <c r="E9" s="17">
        <v>0.35032249133988702</v>
      </c>
      <c r="F9" s="17"/>
      <c r="G9" s="17">
        <v>0.37806193226284701</v>
      </c>
      <c r="H9" s="17">
        <v>0.37581051519222097</v>
      </c>
      <c r="I9" s="17">
        <v>0.40669261977872601</v>
      </c>
      <c r="J9" s="17">
        <v>0.249873502571937</v>
      </c>
      <c r="K9" s="17">
        <v>0.30868517740313001</v>
      </c>
      <c r="L9" s="17">
        <v>0.17661261763845701</v>
      </c>
      <c r="M9" s="17"/>
      <c r="N9" s="17">
        <v>0.41334594997907997</v>
      </c>
      <c r="O9" s="17">
        <v>0.39270097631919498</v>
      </c>
      <c r="P9" s="17">
        <v>0.36182770450817697</v>
      </c>
      <c r="Q9" s="17">
        <v>0.26100307885470803</v>
      </c>
      <c r="R9" s="17">
        <v>0.19714257206598901</v>
      </c>
      <c r="S9" s="17"/>
      <c r="T9" s="17">
        <v>0.37021458886784497</v>
      </c>
      <c r="U9" s="17">
        <v>0.330786800346906</v>
      </c>
      <c r="V9" s="17">
        <v>0.25794379152139701</v>
      </c>
      <c r="W9" s="17">
        <v>0.34443117134211798</v>
      </c>
      <c r="X9" s="17"/>
      <c r="Y9" s="17">
        <v>0.29067218340281797</v>
      </c>
      <c r="Z9" s="17">
        <v>0.33413231992366399</v>
      </c>
      <c r="AA9" s="17">
        <v>0.23771061372253</v>
      </c>
      <c r="AB9" s="17">
        <v>0.60268222381539904</v>
      </c>
      <c r="AC9" s="17">
        <v>0.42711014925271001</v>
      </c>
      <c r="AD9" s="17">
        <v>0.70139398460189795</v>
      </c>
      <c r="AE9" s="17"/>
      <c r="AF9" s="17" t="s">
        <v>63</v>
      </c>
      <c r="AG9" s="17"/>
      <c r="AH9" s="17">
        <v>0.32257650876890998</v>
      </c>
      <c r="AI9" s="17"/>
      <c r="AJ9" s="17">
        <v>0.228600771468635</v>
      </c>
      <c r="AK9" s="17">
        <v>0.35684551692987798</v>
      </c>
      <c r="AL9" s="17">
        <v>0.29256969352155399</v>
      </c>
      <c r="AM9" s="17">
        <v>0.32773930548689001</v>
      </c>
      <c r="AN9" s="17">
        <v>0.50932488054210701</v>
      </c>
      <c r="AO9" s="17">
        <v>0.31979324978103002</v>
      </c>
      <c r="AP9" s="17">
        <v>0.41401563238809302</v>
      </c>
      <c r="AQ9" s="17">
        <v>0.346257927469173</v>
      </c>
    </row>
    <row r="10" spans="2:43" x14ac:dyDescent="0.35">
      <c r="B10" s="18" t="s">
        <v>136</v>
      </c>
      <c r="C10" s="17">
        <v>0.44280195656559102</v>
      </c>
      <c r="D10" s="17">
        <v>0.39307235203416002</v>
      </c>
      <c r="E10" s="17">
        <v>0.52310616042084002</v>
      </c>
      <c r="F10" s="17"/>
      <c r="G10" s="17">
        <v>0.38764048129110501</v>
      </c>
      <c r="H10" s="17">
        <v>0.36082802021019</v>
      </c>
      <c r="I10" s="17">
        <v>0.38963422925670099</v>
      </c>
      <c r="J10" s="17">
        <v>0.46198361340718103</v>
      </c>
      <c r="K10" s="17">
        <v>0.51213710467764695</v>
      </c>
      <c r="L10" s="17">
        <v>0.57439871995337499</v>
      </c>
      <c r="M10" s="17"/>
      <c r="N10" s="17">
        <v>0.38464590696404899</v>
      </c>
      <c r="O10" s="17">
        <v>0.43463293825028698</v>
      </c>
      <c r="P10" s="17">
        <v>0.43467708787368198</v>
      </c>
      <c r="Q10" s="17">
        <v>0.48132936480852501</v>
      </c>
      <c r="R10" s="17">
        <v>0.41526498293521902</v>
      </c>
      <c r="S10" s="17"/>
      <c r="T10" s="17">
        <v>0.416648825776748</v>
      </c>
      <c r="U10" s="17">
        <v>0.49235677996633698</v>
      </c>
      <c r="V10" s="17">
        <v>0.50411990090947401</v>
      </c>
      <c r="W10" s="17">
        <v>0.294540992782449</v>
      </c>
      <c r="X10" s="17"/>
      <c r="Y10" s="17">
        <v>0.45285837412714203</v>
      </c>
      <c r="Z10" s="17">
        <v>0.41077135072429199</v>
      </c>
      <c r="AA10" s="17">
        <v>0.55146293628069198</v>
      </c>
      <c r="AB10" s="17">
        <v>0.30393093568834201</v>
      </c>
      <c r="AC10" s="17">
        <v>0.265776125576414</v>
      </c>
      <c r="AD10" s="17">
        <v>0</v>
      </c>
      <c r="AE10" s="17"/>
      <c r="AF10" s="17" t="s">
        <v>63</v>
      </c>
      <c r="AG10" s="17"/>
      <c r="AH10" s="17">
        <v>0.44209478410881897</v>
      </c>
      <c r="AI10" s="17"/>
      <c r="AJ10" s="17">
        <v>0.44871197789748701</v>
      </c>
      <c r="AK10" s="17">
        <v>0.39925326129767902</v>
      </c>
      <c r="AL10" s="17">
        <v>0.47518426264707098</v>
      </c>
      <c r="AM10" s="17">
        <v>0.48298802363293702</v>
      </c>
      <c r="AN10" s="17">
        <v>0.29974849072714899</v>
      </c>
      <c r="AO10" s="17">
        <v>0.49687312426506303</v>
      </c>
      <c r="AP10" s="17">
        <v>0.39270107091958201</v>
      </c>
      <c r="AQ10" s="17">
        <v>0.43772016518092099</v>
      </c>
    </row>
    <row r="11" spans="2:43" ht="29" x14ac:dyDescent="0.35">
      <c r="B11" s="18" t="s">
        <v>137</v>
      </c>
      <c r="C11" s="17">
        <v>0.120244932917503</v>
      </c>
      <c r="D11" s="17">
        <v>0.16599513393579299</v>
      </c>
      <c r="E11" s="17">
        <v>4.6366736949358098E-2</v>
      </c>
      <c r="F11" s="17"/>
      <c r="G11" s="17">
        <v>0.173075222897487</v>
      </c>
      <c r="H11" s="17">
        <v>0.16734465946381299</v>
      </c>
      <c r="I11" s="17">
        <v>7.9611221447132299E-2</v>
      </c>
      <c r="J11" s="17">
        <v>8.3239755814340399E-2</v>
      </c>
      <c r="K11" s="17">
        <v>7.6302078534859499E-2</v>
      </c>
      <c r="L11" s="17">
        <v>0.146233895791474</v>
      </c>
      <c r="M11" s="17"/>
      <c r="N11" s="17">
        <v>0.20200814305687201</v>
      </c>
      <c r="O11" s="17">
        <v>0.10370341498376399</v>
      </c>
      <c r="P11" s="17">
        <v>8.8667853618480397E-2</v>
      </c>
      <c r="Q11" s="17">
        <v>0.13867940259849501</v>
      </c>
      <c r="R11" s="17">
        <v>0.14066654031131201</v>
      </c>
      <c r="S11" s="17"/>
      <c r="T11" s="17">
        <v>0.14205377472217801</v>
      </c>
      <c r="U11" s="17">
        <v>0.115562868132525</v>
      </c>
      <c r="V11" s="17">
        <v>9.0387034433675004E-2</v>
      </c>
      <c r="W11" s="17">
        <v>0.16212212949681401</v>
      </c>
      <c r="X11" s="17"/>
      <c r="Y11" s="17">
        <v>0.12817709494239499</v>
      </c>
      <c r="Z11" s="17">
        <v>0.13133690962016401</v>
      </c>
      <c r="AA11" s="17">
        <v>9.7509562999974597E-2</v>
      </c>
      <c r="AB11" s="17">
        <v>9.3386840496259005E-2</v>
      </c>
      <c r="AC11" s="17">
        <v>0.15762486779593499</v>
      </c>
      <c r="AD11" s="17">
        <v>0</v>
      </c>
      <c r="AE11" s="17"/>
      <c r="AF11" s="17" t="s">
        <v>63</v>
      </c>
      <c r="AG11" s="17"/>
      <c r="AH11" s="17">
        <v>0.124122674445184</v>
      </c>
      <c r="AI11" s="17"/>
      <c r="AJ11" s="17">
        <v>0.14767277070867199</v>
      </c>
      <c r="AK11" s="17">
        <v>0.13042278229353399</v>
      </c>
      <c r="AL11" s="17">
        <v>0.116967678531228</v>
      </c>
      <c r="AM11" s="17">
        <v>0.12995001937487999</v>
      </c>
      <c r="AN11" s="17">
        <v>0.19092662873074401</v>
      </c>
      <c r="AO11" s="17">
        <v>0.105984601097371</v>
      </c>
      <c r="AP11" s="17">
        <v>8.8331480690869296E-2</v>
      </c>
      <c r="AQ11" s="17">
        <v>0</v>
      </c>
    </row>
    <row r="12" spans="2:43" x14ac:dyDescent="0.35">
      <c r="B12" s="18" t="s">
        <v>138</v>
      </c>
      <c r="C12" s="17">
        <v>4.3910040585827197E-2</v>
      </c>
      <c r="D12" s="17">
        <v>5.3008791494540401E-2</v>
      </c>
      <c r="E12" s="17">
        <v>2.9217224210429899E-2</v>
      </c>
      <c r="F12" s="17"/>
      <c r="G12" s="17">
        <v>6.1222363548561101E-2</v>
      </c>
      <c r="H12" s="17">
        <v>2.60093442366158E-2</v>
      </c>
      <c r="I12" s="17">
        <v>8.3081953143835902E-2</v>
      </c>
      <c r="J12" s="17">
        <v>4.8641602839594601E-2</v>
      </c>
      <c r="K12" s="17">
        <v>5.3991348849918797E-2</v>
      </c>
      <c r="L12" s="17">
        <v>0</v>
      </c>
      <c r="M12" s="17"/>
      <c r="N12" s="17">
        <v>0</v>
      </c>
      <c r="O12" s="17">
        <v>0</v>
      </c>
      <c r="P12" s="17">
        <v>6.5495523910819295E-2</v>
      </c>
      <c r="Q12" s="17">
        <v>4.2493688662231299E-2</v>
      </c>
      <c r="R12" s="17">
        <v>0.12275264464961699</v>
      </c>
      <c r="S12" s="17"/>
      <c r="T12" s="17">
        <v>3.7025821852270498E-2</v>
      </c>
      <c r="U12" s="17">
        <v>1.40446300657254E-2</v>
      </c>
      <c r="V12" s="17">
        <v>5.4680001396538697E-2</v>
      </c>
      <c r="W12" s="17">
        <v>8.2825441128710195E-2</v>
      </c>
      <c r="X12" s="17"/>
      <c r="Y12" s="17">
        <v>5.5579907044428598E-2</v>
      </c>
      <c r="Z12" s="17">
        <v>4.1914092172461302E-2</v>
      </c>
      <c r="AA12" s="17">
        <v>2.3362682768172102E-2</v>
      </c>
      <c r="AB12" s="17">
        <v>0</v>
      </c>
      <c r="AC12" s="17">
        <v>0</v>
      </c>
      <c r="AD12" s="17">
        <v>0.298606015398102</v>
      </c>
      <c r="AE12" s="17"/>
      <c r="AF12" s="17" t="s">
        <v>63</v>
      </c>
      <c r="AG12" s="17"/>
      <c r="AH12" s="17">
        <v>3.9363810125133902E-2</v>
      </c>
      <c r="AI12" s="17"/>
      <c r="AJ12" s="17">
        <v>5.2702306956819503E-2</v>
      </c>
      <c r="AK12" s="17">
        <v>0.11347843947891</v>
      </c>
      <c r="AL12" s="17">
        <v>0</v>
      </c>
      <c r="AM12" s="17">
        <v>0</v>
      </c>
      <c r="AN12" s="17">
        <v>0</v>
      </c>
      <c r="AO12" s="17">
        <v>3.7507971986564803E-2</v>
      </c>
      <c r="AP12" s="17">
        <v>0</v>
      </c>
      <c r="AQ12" s="17">
        <v>0.108010953674953</v>
      </c>
    </row>
    <row r="13" spans="2:43" x14ac:dyDescent="0.35">
      <c r="B13" s="18" t="s">
        <v>139</v>
      </c>
      <c r="C13" s="17">
        <v>8.7590403127975405E-3</v>
      </c>
      <c r="D13" s="17">
        <v>1.4183209782373999E-2</v>
      </c>
      <c r="E13" s="17">
        <v>0</v>
      </c>
      <c r="F13" s="17"/>
      <c r="G13" s="17">
        <v>0</v>
      </c>
      <c r="H13" s="17">
        <v>2.14707178564571E-2</v>
      </c>
      <c r="I13" s="17">
        <v>0</v>
      </c>
      <c r="J13" s="17">
        <v>2.1995972301121901E-2</v>
      </c>
      <c r="K13" s="17">
        <v>0</v>
      </c>
      <c r="L13" s="17">
        <v>0</v>
      </c>
      <c r="M13" s="17"/>
      <c r="N13" s="17">
        <v>0</v>
      </c>
      <c r="O13" s="17">
        <v>0</v>
      </c>
      <c r="P13" s="17">
        <v>0</v>
      </c>
      <c r="Q13" s="17">
        <v>0</v>
      </c>
      <c r="R13" s="17">
        <v>5.21855138011156E-2</v>
      </c>
      <c r="S13" s="17"/>
      <c r="T13" s="17">
        <v>0</v>
      </c>
      <c r="U13" s="17">
        <v>0</v>
      </c>
      <c r="V13" s="17">
        <v>0</v>
      </c>
      <c r="W13" s="17">
        <v>4.3051777300629798E-2</v>
      </c>
      <c r="X13" s="17"/>
      <c r="Y13" s="17">
        <v>1.4762420022803001E-2</v>
      </c>
      <c r="Z13" s="17">
        <v>0</v>
      </c>
      <c r="AA13" s="17">
        <v>0</v>
      </c>
      <c r="AB13" s="17">
        <v>0</v>
      </c>
      <c r="AC13" s="17">
        <v>0</v>
      </c>
      <c r="AD13" s="17">
        <v>0</v>
      </c>
      <c r="AE13" s="17"/>
      <c r="AF13" s="17" t="s">
        <v>63</v>
      </c>
      <c r="AG13" s="17"/>
      <c r="AH13" s="17">
        <v>3.8166791454561002E-3</v>
      </c>
      <c r="AI13" s="17"/>
      <c r="AJ13" s="17">
        <v>3.6355764267463002E-2</v>
      </c>
      <c r="AK13" s="17">
        <v>0</v>
      </c>
      <c r="AL13" s="17">
        <v>0</v>
      </c>
      <c r="AM13" s="17">
        <v>0</v>
      </c>
      <c r="AN13" s="17">
        <v>0</v>
      </c>
      <c r="AO13" s="17">
        <v>0</v>
      </c>
      <c r="AP13" s="17">
        <v>0</v>
      </c>
      <c r="AQ13" s="17">
        <v>0</v>
      </c>
    </row>
    <row r="14" spans="2:43" x14ac:dyDescent="0.35">
      <c r="B14" s="18" t="s">
        <v>60</v>
      </c>
      <c r="C14" s="19">
        <v>6.5900343673333098E-2</v>
      </c>
      <c r="D14" s="19">
        <v>7.5135419773997195E-2</v>
      </c>
      <c r="E14" s="19">
        <v>5.0987387079484997E-2</v>
      </c>
      <c r="F14" s="19"/>
      <c r="G14" s="19">
        <v>0</v>
      </c>
      <c r="H14" s="19">
        <v>4.8536743040703899E-2</v>
      </c>
      <c r="I14" s="19">
        <v>4.0979976373604399E-2</v>
      </c>
      <c r="J14" s="19">
        <v>0.13426555306582499</v>
      </c>
      <c r="K14" s="19">
        <v>4.8884290534444999E-2</v>
      </c>
      <c r="L14" s="19">
        <v>0.102754766616695</v>
      </c>
      <c r="M14" s="19"/>
      <c r="N14" s="19">
        <v>0</v>
      </c>
      <c r="O14" s="19">
        <v>6.8962670446754498E-2</v>
      </c>
      <c r="P14" s="19">
        <v>4.9331830088841601E-2</v>
      </c>
      <c r="Q14" s="19">
        <v>7.6494465076040699E-2</v>
      </c>
      <c r="R14" s="19">
        <v>7.1987746236747099E-2</v>
      </c>
      <c r="S14" s="19"/>
      <c r="T14" s="19">
        <v>3.4056988780958697E-2</v>
      </c>
      <c r="U14" s="19">
        <v>4.7248921488506401E-2</v>
      </c>
      <c r="V14" s="19">
        <v>9.2869271738915904E-2</v>
      </c>
      <c r="W14" s="19">
        <v>7.3028487949279505E-2</v>
      </c>
      <c r="X14" s="19"/>
      <c r="Y14" s="19">
        <v>5.7950020460412997E-2</v>
      </c>
      <c r="Z14" s="19">
        <v>8.1845327559419104E-2</v>
      </c>
      <c r="AA14" s="19">
        <v>8.9954204228631499E-2</v>
      </c>
      <c r="AB14" s="19">
        <v>0</v>
      </c>
      <c r="AC14" s="19">
        <v>0.149488857374941</v>
      </c>
      <c r="AD14" s="19">
        <v>0</v>
      </c>
      <c r="AE14" s="19"/>
      <c r="AF14" s="19" t="s">
        <v>63</v>
      </c>
      <c r="AG14" s="19"/>
      <c r="AH14" s="19">
        <v>6.8025543406496899E-2</v>
      </c>
      <c r="AI14" s="19"/>
      <c r="AJ14" s="19">
        <v>8.5956408700923206E-2</v>
      </c>
      <c r="AK14" s="19">
        <v>0</v>
      </c>
      <c r="AL14" s="19">
        <v>0.115278365300147</v>
      </c>
      <c r="AM14" s="19">
        <v>5.9322651505293297E-2</v>
      </c>
      <c r="AN14" s="19">
        <v>0</v>
      </c>
      <c r="AO14" s="19">
        <v>3.9841052869970597E-2</v>
      </c>
      <c r="AP14" s="19">
        <v>0.10495181600145601</v>
      </c>
      <c r="AQ14" s="19">
        <v>0.108010953674953</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0.33161402346205798</v>
      </c>
      <c r="D9" s="17">
        <v>0.30914132655125698</v>
      </c>
      <c r="E9" s="17">
        <v>0.36790331333086401</v>
      </c>
      <c r="F9" s="17"/>
      <c r="G9" s="17">
        <v>0.24200382691612801</v>
      </c>
      <c r="H9" s="17">
        <v>0.42370171000807699</v>
      </c>
      <c r="I9" s="17">
        <v>0.33696026618723801</v>
      </c>
      <c r="J9" s="17">
        <v>0.292081042107384</v>
      </c>
      <c r="K9" s="17">
        <v>0.45024495940677201</v>
      </c>
      <c r="L9" s="17">
        <v>0.18265824631672001</v>
      </c>
      <c r="M9" s="17"/>
      <c r="N9" s="17">
        <v>0.38787515220596203</v>
      </c>
      <c r="O9" s="17">
        <v>0.41771940732246599</v>
      </c>
      <c r="P9" s="17">
        <v>0.41548012124060801</v>
      </c>
      <c r="Q9" s="17">
        <v>0.20065712620772899</v>
      </c>
      <c r="R9" s="17">
        <v>0.27391969168954799</v>
      </c>
      <c r="S9" s="17"/>
      <c r="T9" s="17">
        <v>0.33402727904733898</v>
      </c>
      <c r="U9" s="17">
        <v>0.40934051338489202</v>
      </c>
      <c r="V9" s="17">
        <v>0.31648433667856601</v>
      </c>
      <c r="W9" s="17">
        <v>0.24732211923477701</v>
      </c>
      <c r="X9" s="17"/>
      <c r="Y9" s="17">
        <v>0.33227795524072501</v>
      </c>
      <c r="Z9" s="17">
        <v>0.19059786705864501</v>
      </c>
      <c r="AA9" s="17">
        <v>0.29992573876739798</v>
      </c>
      <c r="AB9" s="17">
        <v>0.52760117085052505</v>
      </c>
      <c r="AC9" s="17">
        <v>0.394873220790251</v>
      </c>
      <c r="AD9" s="17">
        <v>0.37795828830901501</v>
      </c>
      <c r="AE9" s="17"/>
      <c r="AF9" s="17" t="s">
        <v>63</v>
      </c>
      <c r="AG9" s="17"/>
      <c r="AH9" s="17">
        <v>0.33936187103610499</v>
      </c>
      <c r="AI9" s="17"/>
      <c r="AJ9" s="17">
        <v>0.265988202602639</v>
      </c>
      <c r="AK9" s="17">
        <v>0.26097572187027701</v>
      </c>
      <c r="AL9" s="17">
        <v>0.30737157972405499</v>
      </c>
      <c r="AM9" s="17">
        <v>0.39237004741249798</v>
      </c>
      <c r="AN9" s="17">
        <v>0.65654540613285495</v>
      </c>
      <c r="AO9" s="17">
        <v>0.41417456400025698</v>
      </c>
      <c r="AP9" s="17">
        <v>0.32130883538490002</v>
      </c>
      <c r="AQ9" s="17">
        <v>0.346257927469173</v>
      </c>
    </row>
    <row r="10" spans="2:43" x14ac:dyDescent="0.35">
      <c r="B10" s="18" t="s">
        <v>136</v>
      </c>
      <c r="C10" s="17">
        <v>0.43192874409738302</v>
      </c>
      <c r="D10" s="17">
        <v>0.42371803499969901</v>
      </c>
      <c r="E10" s="17">
        <v>0.44518753558364499</v>
      </c>
      <c r="F10" s="17"/>
      <c r="G10" s="17">
        <v>0.59192618495401395</v>
      </c>
      <c r="H10" s="17">
        <v>0.37002210619301301</v>
      </c>
      <c r="I10" s="17">
        <v>0.39646070428797398</v>
      </c>
      <c r="J10" s="17">
        <v>0.44179687199915302</v>
      </c>
      <c r="K10" s="17">
        <v>0.34696315653069398</v>
      </c>
      <c r="L10" s="17">
        <v>0.53403468815442401</v>
      </c>
      <c r="M10" s="17"/>
      <c r="N10" s="17">
        <v>0.51478164335793197</v>
      </c>
      <c r="O10" s="17">
        <v>0.40899797154008399</v>
      </c>
      <c r="P10" s="17">
        <v>0.29209214443476</v>
      </c>
      <c r="Q10" s="17">
        <v>0.53837127395047402</v>
      </c>
      <c r="R10" s="17">
        <v>0.43157271750102899</v>
      </c>
      <c r="S10" s="17"/>
      <c r="T10" s="17">
        <v>0.38704678595230502</v>
      </c>
      <c r="U10" s="17">
        <v>0.46398223685345202</v>
      </c>
      <c r="V10" s="17">
        <v>0.43480261197616898</v>
      </c>
      <c r="W10" s="17">
        <v>0.43712798385942903</v>
      </c>
      <c r="X10" s="17"/>
      <c r="Y10" s="17">
        <v>0.45818138334393399</v>
      </c>
      <c r="Z10" s="17">
        <v>0.48492055582232901</v>
      </c>
      <c r="AA10" s="17">
        <v>0.43833002242757402</v>
      </c>
      <c r="AB10" s="17">
        <v>0.28753392633867603</v>
      </c>
      <c r="AC10" s="17">
        <v>0.28883033105382999</v>
      </c>
      <c r="AD10" s="17">
        <v>0.32343569629288299</v>
      </c>
      <c r="AE10" s="17"/>
      <c r="AF10" s="17" t="s">
        <v>63</v>
      </c>
      <c r="AG10" s="17"/>
      <c r="AH10" s="17">
        <v>0.43087092478585898</v>
      </c>
      <c r="AI10" s="17"/>
      <c r="AJ10" s="17">
        <v>0.45656380515052902</v>
      </c>
      <c r="AK10" s="17">
        <v>0.51544084208968199</v>
      </c>
      <c r="AL10" s="17">
        <v>0.39735985197192703</v>
      </c>
      <c r="AM10" s="17">
        <v>0.39387712970521499</v>
      </c>
      <c r="AN10" s="17">
        <v>0</v>
      </c>
      <c r="AO10" s="17">
        <v>0.465239051862678</v>
      </c>
      <c r="AP10" s="17">
        <v>0.39445243596912899</v>
      </c>
      <c r="AQ10" s="17">
        <v>0.545731118855874</v>
      </c>
    </row>
    <row r="11" spans="2:43" ht="29" x14ac:dyDescent="0.35">
      <c r="B11" s="18" t="s">
        <v>137</v>
      </c>
      <c r="C11" s="17">
        <v>0.112730345019777</v>
      </c>
      <c r="D11" s="17">
        <v>0.12921145948587001</v>
      </c>
      <c r="E11" s="17">
        <v>8.6116363502784399E-2</v>
      </c>
      <c r="F11" s="17"/>
      <c r="G11" s="17">
        <v>0.16606998812985899</v>
      </c>
      <c r="H11" s="17">
        <v>5.4504553526962297E-2</v>
      </c>
      <c r="I11" s="17">
        <v>0.127612784250036</v>
      </c>
      <c r="J11" s="17">
        <v>7.0795441620248506E-2</v>
      </c>
      <c r="K11" s="17">
        <v>0.124373802384458</v>
      </c>
      <c r="L11" s="17">
        <v>0.18055229891215999</v>
      </c>
      <c r="M11" s="17"/>
      <c r="N11" s="17">
        <v>9.7343204436106306E-2</v>
      </c>
      <c r="O11" s="17">
        <v>0.10267414888223</v>
      </c>
      <c r="P11" s="17">
        <v>0.155717835440605</v>
      </c>
      <c r="Q11" s="17">
        <v>0.10251314952511401</v>
      </c>
      <c r="R11" s="17">
        <v>0.108680191576309</v>
      </c>
      <c r="S11" s="17"/>
      <c r="T11" s="17">
        <v>0.15557294781534101</v>
      </c>
      <c r="U11" s="17">
        <v>5.4158300459802799E-2</v>
      </c>
      <c r="V11" s="17">
        <v>0.12300890797523301</v>
      </c>
      <c r="W11" s="17">
        <v>0.124975708918639</v>
      </c>
      <c r="X11" s="17"/>
      <c r="Y11" s="17">
        <v>9.5531003446100396E-2</v>
      </c>
      <c r="Z11" s="17">
        <v>0.159216876618895</v>
      </c>
      <c r="AA11" s="17">
        <v>0.12889120951007099</v>
      </c>
      <c r="AB11" s="17">
        <v>9.2604255709391903E-2</v>
      </c>
      <c r="AC11" s="17">
        <v>0.16680759078097801</v>
      </c>
      <c r="AD11" s="17">
        <v>0</v>
      </c>
      <c r="AE11" s="17"/>
      <c r="AF11" s="17" t="s">
        <v>63</v>
      </c>
      <c r="AG11" s="17"/>
      <c r="AH11" s="17">
        <v>0.107275115499618</v>
      </c>
      <c r="AI11" s="17"/>
      <c r="AJ11" s="17">
        <v>8.3390674259099198E-2</v>
      </c>
      <c r="AK11" s="17">
        <v>0.135813152715312</v>
      </c>
      <c r="AL11" s="17">
        <v>0.13191654049587501</v>
      </c>
      <c r="AM11" s="17">
        <v>0.154430171376994</v>
      </c>
      <c r="AN11" s="17">
        <v>0.19092662873074401</v>
      </c>
      <c r="AO11" s="17">
        <v>4.60068433298189E-2</v>
      </c>
      <c r="AP11" s="17">
        <v>0.17928691264451499</v>
      </c>
      <c r="AQ11" s="17">
        <v>0</v>
      </c>
    </row>
    <row r="12" spans="2:43" x14ac:dyDescent="0.35">
      <c r="B12" s="18" t="s">
        <v>138</v>
      </c>
      <c r="C12" s="17">
        <v>4.08643590773533E-2</v>
      </c>
      <c r="D12" s="17">
        <v>3.7841053344584499E-2</v>
      </c>
      <c r="E12" s="17">
        <v>4.5746444148581998E-2</v>
      </c>
      <c r="F12" s="17"/>
      <c r="G12" s="17">
        <v>0</v>
      </c>
      <c r="H12" s="17">
        <v>4.4080635864446702E-2</v>
      </c>
      <c r="I12" s="17">
        <v>0.10417120316950999</v>
      </c>
      <c r="J12" s="17">
        <v>6.1061091207389298E-2</v>
      </c>
      <c r="K12" s="17">
        <v>0</v>
      </c>
      <c r="L12" s="17">
        <v>0</v>
      </c>
      <c r="M12" s="17"/>
      <c r="N12" s="17">
        <v>0</v>
      </c>
      <c r="O12" s="17">
        <v>1.6680654010170302E-2</v>
      </c>
      <c r="P12" s="17">
        <v>8.7378068795185795E-2</v>
      </c>
      <c r="Q12" s="17">
        <v>5.7789207367398399E-2</v>
      </c>
      <c r="R12" s="17">
        <v>2.2028998341424699E-2</v>
      </c>
      <c r="S12" s="17"/>
      <c r="T12" s="17">
        <v>3.4723800055525E-2</v>
      </c>
      <c r="U12" s="17">
        <v>2.5270027813347199E-2</v>
      </c>
      <c r="V12" s="17">
        <v>5.0458884505295697E-2</v>
      </c>
      <c r="W12" s="17">
        <v>6.2529955765396605E-2</v>
      </c>
      <c r="X12" s="17"/>
      <c r="Y12" s="17">
        <v>4.5954938513200802E-2</v>
      </c>
      <c r="Z12" s="17">
        <v>8.3419372940712402E-2</v>
      </c>
      <c r="AA12" s="17">
        <v>0</v>
      </c>
      <c r="AB12" s="17">
        <v>9.2260647101406995E-2</v>
      </c>
      <c r="AC12" s="17">
        <v>0</v>
      </c>
      <c r="AD12" s="17">
        <v>0</v>
      </c>
      <c r="AE12" s="17"/>
      <c r="AF12" s="17" t="s">
        <v>63</v>
      </c>
      <c r="AG12" s="17"/>
      <c r="AH12" s="17">
        <v>4.2182181112357997E-2</v>
      </c>
      <c r="AI12" s="17"/>
      <c r="AJ12" s="17">
        <v>7.3710657466245305E-2</v>
      </c>
      <c r="AK12" s="17">
        <v>2.8374504703192499E-2</v>
      </c>
      <c r="AL12" s="17">
        <v>2.87103505318697E-2</v>
      </c>
      <c r="AM12" s="17">
        <v>0</v>
      </c>
      <c r="AN12" s="17">
        <v>6.8799842969310798E-2</v>
      </c>
      <c r="AO12" s="17">
        <v>3.4738487937275499E-2</v>
      </c>
      <c r="AP12" s="17">
        <v>0</v>
      </c>
      <c r="AQ12" s="17">
        <v>0.108010953674953</v>
      </c>
    </row>
    <row r="13" spans="2:43" x14ac:dyDescent="0.35">
      <c r="B13" s="18" t="s">
        <v>139</v>
      </c>
      <c r="C13" s="17">
        <v>1.7098280894260399E-2</v>
      </c>
      <c r="D13" s="17">
        <v>1.6756634676254802E-2</v>
      </c>
      <c r="E13" s="17">
        <v>1.7649976967366199E-2</v>
      </c>
      <c r="F13" s="17"/>
      <c r="G13" s="17">
        <v>0</v>
      </c>
      <c r="H13" s="17">
        <v>2.60093442366158E-2</v>
      </c>
      <c r="I13" s="17">
        <v>3.4795042105242702E-2</v>
      </c>
      <c r="J13" s="17">
        <v>0</v>
      </c>
      <c r="K13" s="17">
        <v>2.9533791143630701E-2</v>
      </c>
      <c r="L13" s="17">
        <v>0</v>
      </c>
      <c r="M13" s="17"/>
      <c r="N13" s="17">
        <v>0</v>
      </c>
      <c r="O13" s="17">
        <v>0</v>
      </c>
      <c r="P13" s="17">
        <v>0</v>
      </c>
      <c r="Q13" s="17">
        <v>2.4174777873243802E-2</v>
      </c>
      <c r="R13" s="17">
        <v>6.1654139195252103E-2</v>
      </c>
      <c r="S13" s="17"/>
      <c r="T13" s="17">
        <v>5.4572198348531699E-2</v>
      </c>
      <c r="U13" s="17">
        <v>0</v>
      </c>
      <c r="V13" s="17">
        <v>0</v>
      </c>
      <c r="W13" s="17">
        <v>3.0137353830994199E-2</v>
      </c>
      <c r="X13" s="17"/>
      <c r="Y13" s="17">
        <v>1.03340745382527E-2</v>
      </c>
      <c r="Z13" s="17">
        <v>0</v>
      </c>
      <c r="AA13" s="17">
        <v>4.2898825066325502E-2</v>
      </c>
      <c r="AB13" s="17">
        <v>0</v>
      </c>
      <c r="AC13" s="17">
        <v>0</v>
      </c>
      <c r="AD13" s="17">
        <v>0.298606015398102</v>
      </c>
      <c r="AE13" s="17"/>
      <c r="AF13" s="17" t="s">
        <v>63</v>
      </c>
      <c r="AG13" s="17"/>
      <c r="AH13" s="17">
        <v>1.7649678048942401E-2</v>
      </c>
      <c r="AI13" s="17"/>
      <c r="AJ13" s="17">
        <v>1.3381295745916E-2</v>
      </c>
      <c r="AK13" s="17">
        <v>5.9395778621536797E-2</v>
      </c>
      <c r="AL13" s="17">
        <v>0</v>
      </c>
      <c r="AM13" s="17">
        <v>0</v>
      </c>
      <c r="AN13" s="17">
        <v>8.3728122167090399E-2</v>
      </c>
      <c r="AO13" s="17">
        <v>0</v>
      </c>
      <c r="AP13" s="17">
        <v>0</v>
      </c>
      <c r="AQ13" s="17">
        <v>0</v>
      </c>
    </row>
    <row r="14" spans="2:43" x14ac:dyDescent="0.35">
      <c r="B14" s="18" t="s">
        <v>60</v>
      </c>
      <c r="C14" s="19">
        <v>6.5764247449168894E-2</v>
      </c>
      <c r="D14" s="19">
        <v>8.3331490942334704E-2</v>
      </c>
      <c r="E14" s="19">
        <v>3.7396366466758299E-2</v>
      </c>
      <c r="F14" s="19"/>
      <c r="G14" s="19">
        <v>0</v>
      </c>
      <c r="H14" s="19">
        <v>8.1681650170884995E-2</v>
      </c>
      <c r="I14" s="19">
        <v>0</v>
      </c>
      <c r="J14" s="19">
        <v>0.13426555306582499</v>
      </c>
      <c r="K14" s="19">
        <v>4.8884290534444999E-2</v>
      </c>
      <c r="L14" s="19">
        <v>0.102754766616695</v>
      </c>
      <c r="M14" s="19"/>
      <c r="N14" s="19">
        <v>0</v>
      </c>
      <c r="O14" s="19">
        <v>5.3927818245049199E-2</v>
      </c>
      <c r="P14" s="19">
        <v>4.9331830088841601E-2</v>
      </c>
      <c r="Q14" s="19">
        <v>7.6494465076040699E-2</v>
      </c>
      <c r="R14" s="19">
        <v>0.102144261696438</v>
      </c>
      <c r="S14" s="19"/>
      <c r="T14" s="19">
        <v>3.4056988780958697E-2</v>
      </c>
      <c r="U14" s="19">
        <v>4.7248921488506401E-2</v>
      </c>
      <c r="V14" s="19">
        <v>7.5245258864736403E-2</v>
      </c>
      <c r="W14" s="19">
        <v>9.7906878390763605E-2</v>
      </c>
      <c r="X14" s="19"/>
      <c r="Y14" s="19">
        <v>5.7720644917787098E-2</v>
      </c>
      <c r="Z14" s="19">
        <v>8.1845327559419104E-2</v>
      </c>
      <c r="AA14" s="19">
        <v>8.9954204228631499E-2</v>
      </c>
      <c r="AB14" s="19">
        <v>0</v>
      </c>
      <c r="AC14" s="19">
        <v>0.149488857374941</v>
      </c>
      <c r="AD14" s="19">
        <v>0</v>
      </c>
      <c r="AE14" s="19"/>
      <c r="AF14" s="19" t="s">
        <v>63</v>
      </c>
      <c r="AG14" s="19"/>
      <c r="AH14" s="19">
        <v>6.2660229517117499E-2</v>
      </c>
      <c r="AI14" s="19"/>
      <c r="AJ14" s="19">
        <v>0.106965364775572</v>
      </c>
      <c r="AK14" s="19">
        <v>0</v>
      </c>
      <c r="AL14" s="19">
        <v>0.13464167727627299</v>
      </c>
      <c r="AM14" s="19">
        <v>5.9322651505293297E-2</v>
      </c>
      <c r="AN14" s="19">
        <v>0</v>
      </c>
      <c r="AO14" s="19">
        <v>3.9841052869970597E-2</v>
      </c>
      <c r="AP14" s="19">
        <v>0.10495181600145601</v>
      </c>
      <c r="AQ14" s="19">
        <v>0</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0.35438754674964101</v>
      </c>
      <c r="D9" s="17">
        <v>0.33682913952079502</v>
      </c>
      <c r="E9" s="17">
        <v>0.382741158783446</v>
      </c>
      <c r="F9" s="17"/>
      <c r="G9" s="17">
        <v>0.49284799961255099</v>
      </c>
      <c r="H9" s="17">
        <v>0.45789367067748499</v>
      </c>
      <c r="I9" s="17">
        <v>0.29103983020488999</v>
      </c>
      <c r="J9" s="17">
        <v>0.340286463794087</v>
      </c>
      <c r="K9" s="17">
        <v>0.39129853961570898</v>
      </c>
      <c r="L9" s="17">
        <v>0.184284571574864</v>
      </c>
      <c r="M9" s="17"/>
      <c r="N9" s="17">
        <v>0.53412948881707101</v>
      </c>
      <c r="O9" s="17">
        <v>0.38327668719282099</v>
      </c>
      <c r="P9" s="17">
        <v>0.34022601671816599</v>
      </c>
      <c r="Q9" s="17">
        <v>0.245582174128645</v>
      </c>
      <c r="R9" s="17">
        <v>0.45578603570905901</v>
      </c>
      <c r="S9" s="17"/>
      <c r="T9" s="17">
        <v>0.43565921207956199</v>
      </c>
      <c r="U9" s="17">
        <v>0.483293883903477</v>
      </c>
      <c r="V9" s="17">
        <v>0.28397013144380201</v>
      </c>
      <c r="W9" s="17">
        <v>0.28049640631557199</v>
      </c>
      <c r="X9" s="17"/>
      <c r="Y9" s="17">
        <v>0.34138575509018998</v>
      </c>
      <c r="Z9" s="17">
        <v>0.33114840919015798</v>
      </c>
      <c r="AA9" s="17">
        <v>0.302413330555793</v>
      </c>
      <c r="AB9" s="17">
        <v>0.46467601078577098</v>
      </c>
      <c r="AC9" s="17">
        <v>0.56702739764673105</v>
      </c>
      <c r="AD9" s="17">
        <v>0.37795828830901501</v>
      </c>
      <c r="AE9" s="17"/>
      <c r="AF9" s="17" t="s">
        <v>63</v>
      </c>
      <c r="AG9" s="17"/>
      <c r="AH9" s="17">
        <v>0.35930073781880101</v>
      </c>
      <c r="AI9" s="17"/>
      <c r="AJ9" s="17">
        <v>0.34867049124557398</v>
      </c>
      <c r="AK9" s="17">
        <v>0.40643745828154099</v>
      </c>
      <c r="AL9" s="17">
        <v>0.30357290780125901</v>
      </c>
      <c r="AM9" s="17">
        <v>0.31762983568681602</v>
      </c>
      <c r="AN9" s="17">
        <v>0.50932488054210701</v>
      </c>
      <c r="AO9" s="17">
        <v>0.26927801125946998</v>
      </c>
      <c r="AP9" s="17">
        <v>0.32273473457822699</v>
      </c>
      <c r="AQ9" s="17">
        <v>0.47886266249354298</v>
      </c>
    </row>
    <row r="10" spans="2:43" x14ac:dyDescent="0.35">
      <c r="B10" s="18" t="s">
        <v>136</v>
      </c>
      <c r="C10" s="17">
        <v>0.40571769532523699</v>
      </c>
      <c r="D10" s="17">
        <v>0.38424634817052999</v>
      </c>
      <c r="E10" s="17">
        <v>0.440389988724807</v>
      </c>
      <c r="F10" s="17"/>
      <c r="G10" s="17">
        <v>0.37385853803896102</v>
      </c>
      <c r="H10" s="17">
        <v>0.30718392983883103</v>
      </c>
      <c r="I10" s="17">
        <v>0.50905158226178604</v>
      </c>
      <c r="J10" s="17">
        <v>0.277023066295772</v>
      </c>
      <c r="K10" s="17">
        <v>0.43581569107840401</v>
      </c>
      <c r="L10" s="17">
        <v>0.54825006547353305</v>
      </c>
      <c r="M10" s="17"/>
      <c r="N10" s="17">
        <v>0.26386236812605801</v>
      </c>
      <c r="O10" s="17">
        <v>0.404706744106058</v>
      </c>
      <c r="P10" s="17">
        <v>0.44975883527976102</v>
      </c>
      <c r="Q10" s="17">
        <v>0.45712996247219201</v>
      </c>
      <c r="R10" s="17">
        <v>0.303931132651729</v>
      </c>
      <c r="S10" s="17"/>
      <c r="T10" s="17">
        <v>0.32422115531342</v>
      </c>
      <c r="U10" s="17">
        <v>0.35963349504598602</v>
      </c>
      <c r="V10" s="17">
        <v>0.453915723980784</v>
      </c>
      <c r="W10" s="17">
        <v>0.406771485898621</v>
      </c>
      <c r="X10" s="17"/>
      <c r="Y10" s="17">
        <v>0.423634420034397</v>
      </c>
      <c r="Z10" s="17">
        <v>0.45566935363025901</v>
      </c>
      <c r="AA10" s="17">
        <v>0.41391569724300598</v>
      </c>
      <c r="AB10" s="17">
        <v>0.48806601401423</v>
      </c>
      <c r="AC10" s="17">
        <v>5.3538648687423099E-2</v>
      </c>
      <c r="AD10" s="17">
        <v>0.32343569629288299</v>
      </c>
      <c r="AE10" s="17"/>
      <c r="AF10" s="17" t="s">
        <v>63</v>
      </c>
      <c r="AG10" s="17"/>
      <c r="AH10" s="17">
        <v>0.39829304139134197</v>
      </c>
      <c r="AI10" s="17"/>
      <c r="AJ10" s="17">
        <v>0.37026633172940598</v>
      </c>
      <c r="AK10" s="17">
        <v>0.33979389259555598</v>
      </c>
      <c r="AL10" s="17">
        <v>0.418319596831357</v>
      </c>
      <c r="AM10" s="17">
        <v>0.38345148803885898</v>
      </c>
      <c r="AN10" s="17">
        <v>0.147220525590748</v>
      </c>
      <c r="AO10" s="17">
        <v>0.69088093587055999</v>
      </c>
      <c r="AP10" s="17">
        <v>0.48436512553507999</v>
      </c>
      <c r="AQ10" s="17">
        <v>0.41312638383150402</v>
      </c>
    </row>
    <row r="11" spans="2:43" ht="29" x14ac:dyDescent="0.35">
      <c r="B11" s="18" t="s">
        <v>137</v>
      </c>
      <c r="C11" s="17">
        <v>0.101515468739642</v>
      </c>
      <c r="D11" s="17">
        <v>0.118635528111491</v>
      </c>
      <c r="E11" s="17">
        <v>7.3869708216007995E-2</v>
      </c>
      <c r="F11" s="17"/>
      <c r="G11" s="17">
        <v>0.13329346234848799</v>
      </c>
      <c r="H11" s="17">
        <v>9.4757377093278694E-2</v>
      </c>
      <c r="I11" s="17">
        <v>6.2194055129563802E-2</v>
      </c>
      <c r="J11" s="17">
        <v>0.20318002329738599</v>
      </c>
      <c r="K11" s="17">
        <v>4.6768287391228902E-2</v>
      </c>
      <c r="L11" s="17">
        <v>8.3037863463097702E-2</v>
      </c>
      <c r="M11" s="17"/>
      <c r="N11" s="17">
        <v>0.20200814305687201</v>
      </c>
      <c r="O11" s="17">
        <v>9.7767038596607903E-2</v>
      </c>
      <c r="P11" s="17">
        <v>0.10509960114799601</v>
      </c>
      <c r="Q11" s="17">
        <v>0.12329301791184499</v>
      </c>
      <c r="R11" s="17">
        <v>4.9798792899710599E-2</v>
      </c>
      <c r="S11" s="17"/>
      <c r="T11" s="17">
        <v>7.5838201382472006E-2</v>
      </c>
      <c r="U11" s="17">
        <v>8.0420748878014994E-2</v>
      </c>
      <c r="V11" s="17">
        <v>0.11391284337353599</v>
      </c>
      <c r="W11" s="17">
        <v>0.14496488691102299</v>
      </c>
      <c r="X11" s="17"/>
      <c r="Y11" s="17">
        <v>0.10755429237863701</v>
      </c>
      <c r="Z11" s="17">
        <v>0.13133690962016401</v>
      </c>
      <c r="AA11" s="17">
        <v>5.7267970268660498E-2</v>
      </c>
      <c r="AB11" s="17">
        <v>4.7257975199999101E-2</v>
      </c>
      <c r="AC11" s="17">
        <v>0.22994509629090501</v>
      </c>
      <c r="AD11" s="17">
        <v>0</v>
      </c>
      <c r="AE11" s="17"/>
      <c r="AF11" s="17" t="s">
        <v>63</v>
      </c>
      <c r="AG11" s="17"/>
      <c r="AH11" s="17">
        <v>0.104789209589112</v>
      </c>
      <c r="AI11" s="17"/>
      <c r="AJ11" s="17">
        <v>0.117339859080675</v>
      </c>
      <c r="AK11" s="17">
        <v>9.0564306092023095E-2</v>
      </c>
      <c r="AL11" s="17">
        <v>0.10440028381592099</v>
      </c>
      <c r="AM11" s="17">
        <v>0.17084339011382099</v>
      </c>
      <c r="AN11" s="17">
        <v>0.11640885159842899</v>
      </c>
      <c r="AO11" s="17">
        <v>3.9841052869970597E-2</v>
      </c>
      <c r="AP11" s="17">
        <v>8.7948323885236906E-2</v>
      </c>
      <c r="AQ11" s="17">
        <v>0</v>
      </c>
    </row>
    <row r="12" spans="2:43" x14ac:dyDescent="0.35">
      <c r="B12" s="18" t="s">
        <v>138</v>
      </c>
      <c r="C12" s="17">
        <v>5.2233683621992502E-2</v>
      </c>
      <c r="D12" s="17">
        <v>6.1305988550875601E-2</v>
      </c>
      <c r="E12" s="17">
        <v>3.7583572660713001E-2</v>
      </c>
      <c r="F12" s="17"/>
      <c r="G12" s="17">
        <v>0</v>
      </c>
      <c r="H12" s="17">
        <v>7.9954090075977105E-2</v>
      </c>
      <c r="I12" s="17">
        <v>0.100964254376362</v>
      </c>
      <c r="J12" s="17">
        <v>4.5314732009681197E-2</v>
      </c>
      <c r="K12" s="17">
        <v>2.3849700118291201E-2</v>
      </c>
      <c r="L12" s="17">
        <v>1.68208968013819E-2</v>
      </c>
      <c r="M12" s="17"/>
      <c r="N12" s="17">
        <v>0</v>
      </c>
      <c r="O12" s="17">
        <v>5.3170593085024198E-2</v>
      </c>
      <c r="P12" s="17">
        <v>5.5583716765235297E-2</v>
      </c>
      <c r="Q12" s="17">
        <v>3.0333737779650601E-2</v>
      </c>
      <c r="R12" s="17">
        <v>9.3373358123835196E-2</v>
      </c>
      <c r="S12" s="17"/>
      <c r="T12" s="17">
        <v>6.1537934568159598E-2</v>
      </c>
      <c r="U12" s="17">
        <v>1.3695570889065801E-2</v>
      </c>
      <c r="V12" s="17">
        <v>5.82766239748942E-2</v>
      </c>
      <c r="W12" s="17">
        <v>9.4738732925505095E-2</v>
      </c>
      <c r="X12" s="17"/>
      <c r="Y12" s="17">
        <v>7.16733413108743E-2</v>
      </c>
      <c r="Z12" s="17">
        <v>0</v>
      </c>
      <c r="AA12" s="17">
        <v>5.3783897756927199E-2</v>
      </c>
      <c r="AB12" s="17">
        <v>0</v>
      </c>
      <c r="AC12" s="17">
        <v>0</v>
      </c>
      <c r="AD12" s="17">
        <v>0</v>
      </c>
      <c r="AE12" s="17"/>
      <c r="AF12" s="17" t="s">
        <v>63</v>
      </c>
      <c r="AG12" s="17"/>
      <c r="AH12" s="17">
        <v>4.8693322735834398E-2</v>
      </c>
      <c r="AI12" s="17"/>
      <c r="AJ12" s="17">
        <v>3.4153456046595601E-2</v>
      </c>
      <c r="AK12" s="17">
        <v>0.116586014961825</v>
      </c>
      <c r="AL12" s="17">
        <v>1.95327671375949E-2</v>
      </c>
      <c r="AM12" s="17">
        <v>2.0994298490448201E-2</v>
      </c>
      <c r="AN12" s="17">
        <v>0.22704574226871599</v>
      </c>
      <c r="AO12" s="17">
        <v>0</v>
      </c>
      <c r="AP12" s="17">
        <v>0</v>
      </c>
      <c r="AQ12" s="17">
        <v>0.108010953674953</v>
      </c>
    </row>
    <row r="13" spans="2:43" x14ac:dyDescent="0.35">
      <c r="B13" s="18" t="s">
        <v>139</v>
      </c>
      <c r="C13" s="17">
        <v>1.3914289486045801E-2</v>
      </c>
      <c r="D13" s="17">
        <v>1.7310578185387102E-2</v>
      </c>
      <c r="E13" s="17">
        <v>8.4299052317774008E-3</v>
      </c>
      <c r="F13" s="17"/>
      <c r="G13" s="17">
        <v>0</v>
      </c>
      <c r="H13" s="17">
        <v>0</v>
      </c>
      <c r="I13" s="17">
        <v>1.6618656671633699E-2</v>
      </c>
      <c r="J13" s="17">
        <v>2.1995972301121901E-2</v>
      </c>
      <c r="K13" s="17">
        <v>2.9533791143630701E-2</v>
      </c>
      <c r="L13" s="17">
        <v>1.68208968013819E-2</v>
      </c>
      <c r="M13" s="17"/>
      <c r="N13" s="17">
        <v>0</v>
      </c>
      <c r="O13" s="17">
        <v>8.0304592609579395E-3</v>
      </c>
      <c r="P13" s="17">
        <v>0</v>
      </c>
      <c r="Q13" s="17">
        <v>2.4788476494560199E-2</v>
      </c>
      <c r="R13" s="17">
        <v>2.5122934378919399E-2</v>
      </c>
      <c r="S13" s="17"/>
      <c r="T13" s="17">
        <v>5.0840680163248497E-2</v>
      </c>
      <c r="U13" s="17">
        <v>0</v>
      </c>
      <c r="V13" s="17">
        <v>1.25370488629344E-2</v>
      </c>
      <c r="W13" s="17">
        <v>0</v>
      </c>
      <c r="X13" s="17"/>
      <c r="Y13" s="17">
        <v>6.2316398270431403E-3</v>
      </c>
      <c r="Z13" s="17">
        <v>0</v>
      </c>
      <c r="AA13" s="17">
        <v>3.8744151292434199E-2</v>
      </c>
      <c r="AB13" s="17">
        <v>0</v>
      </c>
      <c r="AC13" s="17">
        <v>0</v>
      </c>
      <c r="AD13" s="17">
        <v>0.298606015398102</v>
      </c>
      <c r="AE13" s="17"/>
      <c r="AF13" s="17" t="s">
        <v>63</v>
      </c>
      <c r="AG13" s="17"/>
      <c r="AH13" s="17">
        <v>1.4363007089849099E-2</v>
      </c>
      <c r="AI13" s="17"/>
      <c r="AJ13" s="17">
        <v>2.8728103938730001E-2</v>
      </c>
      <c r="AK13" s="17">
        <v>2.42026937391513E-2</v>
      </c>
      <c r="AL13" s="17">
        <v>1.95327671375949E-2</v>
      </c>
      <c r="AM13" s="17">
        <v>0</v>
      </c>
      <c r="AN13" s="17">
        <v>0</v>
      </c>
      <c r="AO13" s="17">
        <v>0</v>
      </c>
      <c r="AP13" s="17">
        <v>0</v>
      </c>
      <c r="AQ13" s="17">
        <v>0</v>
      </c>
    </row>
    <row r="14" spans="2:43" x14ac:dyDescent="0.35">
      <c r="B14" s="18" t="s">
        <v>60</v>
      </c>
      <c r="C14" s="19">
        <v>7.2231316077442001E-2</v>
      </c>
      <c r="D14" s="19">
        <v>8.1672417460920702E-2</v>
      </c>
      <c r="E14" s="19">
        <v>5.6985666383249103E-2</v>
      </c>
      <c r="F14" s="19"/>
      <c r="G14" s="19">
        <v>0</v>
      </c>
      <c r="H14" s="19">
        <v>6.0210932314427902E-2</v>
      </c>
      <c r="I14" s="19">
        <v>2.0131621355764798E-2</v>
      </c>
      <c r="J14" s="19">
        <v>0.112199742301951</v>
      </c>
      <c r="K14" s="19">
        <v>7.27339906527361E-2</v>
      </c>
      <c r="L14" s="19">
        <v>0.150785705885741</v>
      </c>
      <c r="M14" s="19"/>
      <c r="N14" s="19">
        <v>0</v>
      </c>
      <c r="O14" s="19">
        <v>5.30484777585312E-2</v>
      </c>
      <c r="P14" s="19">
        <v>4.9331830088841601E-2</v>
      </c>
      <c r="Q14" s="19">
        <v>0.118872631213108</v>
      </c>
      <c r="R14" s="19">
        <v>7.1987746236747099E-2</v>
      </c>
      <c r="S14" s="19"/>
      <c r="T14" s="19">
        <v>5.1902816493137799E-2</v>
      </c>
      <c r="U14" s="19">
        <v>6.2956301283455599E-2</v>
      </c>
      <c r="V14" s="19">
        <v>7.7387628364050304E-2</v>
      </c>
      <c r="W14" s="19">
        <v>7.3028487949279505E-2</v>
      </c>
      <c r="X14" s="19"/>
      <c r="Y14" s="19">
        <v>4.9520551358858897E-2</v>
      </c>
      <c r="Z14" s="19">
        <v>8.1845327559419104E-2</v>
      </c>
      <c r="AA14" s="19">
        <v>0.13387495288317899</v>
      </c>
      <c r="AB14" s="19">
        <v>0</v>
      </c>
      <c r="AC14" s="19">
        <v>0.149488857374941</v>
      </c>
      <c r="AD14" s="19">
        <v>0</v>
      </c>
      <c r="AE14" s="19"/>
      <c r="AF14" s="19" t="s">
        <v>63</v>
      </c>
      <c r="AG14" s="19"/>
      <c r="AH14" s="19">
        <v>7.4560681375061305E-2</v>
      </c>
      <c r="AI14" s="19"/>
      <c r="AJ14" s="19">
        <v>0.10084175795902001</v>
      </c>
      <c r="AK14" s="19">
        <v>2.2415634329903001E-2</v>
      </c>
      <c r="AL14" s="19">
        <v>0.13464167727627299</v>
      </c>
      <c r="AM14" s="19">
        <v>0.107080987670056</v>
      </c>
      <c r="AN14" s="19">
        <v>0</v>
      </c>
      <c r="AO14" s="19">
        <v>0</v>
      </c>
      <c r="AP14" s="19">
        <v>0.10495181600145601</v>
      </c>
      <c r="AQ14" s="19">
        <v>0</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7.7789530658149197E-2</v>
      </c>
      <c r="D9" s="17">
        <v>6.6859467993389696E-2</v>
      </c>
      <c r="E9" s="17">
        <v>9.5439580133743304E-2</v>
      </c>
      <c r="F9" s="17"/>
      <c r="G9" s="17">
        <v>0.169954038557321</v>
      </c>
      <c r="H9" s="17">
        <v>0.124384142025846</v>
      </c>
      <c r="I9" s="17">
        <v>9.78194442329237E-2</v>
      </c>
      <c r="J9" s="17">
        <v>1.7069146605145601E-2</v>
      </c>
      <c r="K9" s="17">
        <v>7.4149999251991505E-2</v>
      </c>
      <c r="L9" s="17">
        <v>0</v>
      </c>
      <c r="M9" s="17"/>
      <c r="N9" s="17">
        <v>0.194836504431458</v>
      </c>
      <c r="O9" s="17">
        <v>0.10208997352628101</v>
      </c>
      <c r="P9" s="17">
        <v>8.2666408928385199E-2</v>
      </c>
      <c r="Q9" s="17">
        <v>3.6400893343616299E-2</v>
      </c>
      <c r="R9" s="17">
        <v>6.8825735213106101E-2</v>
      </c>
      <c r="S9" s="17"/>
      <c r="T9" s="17">
        <v>0.11223600859210101</v>
      </c>
      <c r="U9" s="17">
        <v>0.126399766761082</v>
      </c>
      <c r="V9" s="17">
        <v>2.27306181715561E-2</v>
      </c>
      <c r="W9" s="17">
        <v>5.12696890816461E-2</v>
      </c>
      <c r="X9" s="17"/>
      <c r="Y9" s="17">
        <v>8.6065704635403695E-2</v>
      </c>
      <c r="Z9" s="17">
        <v>7.4757704629287297E-2</v>
      </c>
      <c r="AA9" s="17">
        <v>3.8402429232665E-2</v>
      </c>
      <c r="AB9" s="17">
        <v>4.4536369412572802E-2</v>
      </c>
      <c r="AC9" s="17">
        <v>0.12598125863652099</v>
      </c>
      <c r="AD9" s="17">
        <v>0.298606015398102</v>
      </c>
      <c r="AE9" s="17"/>
      <c r="AF9" s="17" t="s">
        <v>63</v>
      </c>
      <c r="AG9" s="17"/>
      <c r="AH9" s="17">
        <v>7.4335869359436701E-2</v>
      </c>
      <c r="AI9" s="17"/>
      <c r="AJ9" s="17">
        <v>0.117007984204724</v>
      </c>
      <c r="AK9" s="17">
        <v>1.84190458598507E-2</v>
      </c>
      <c r="AL9" s="17">
        <v>5.18581359254877E-2</v>
      </c>
      <c r="AM9" s="17">
        <v>2.0994298490448201E-2</v>
      </c>
      <c r="AN9" s="17">
        <v>0.364722549281074</v>
      </c>
      <c r="AO9" s="17">
        <v>7.7140253883060395E-2</v>
      </c>
      <c r="AP9" s="17">
        <v>6.49172683974924E-2</v>
      </c>
      <c r="AQ9" s="17">
        <v>0.114370824559694</v>
      </c>
    </row>
    <row r="10" spans="2:43" x14ac:dyDescent="0.35">
      <c r="B10" s="18" t="s">
        <v>136</v>
      </c>
      <c r="C10" s="17">
        <v>0.14775920963610201</v>
      </c>
      <c r="D10" s="17">
        <v>0.17164583923411</v>
      </c>
      <c r="E10" s="17">
        <v>0.10918667742461299</v>
      </c>
      <c r="F10" s="17"/>
      <c r="G10" s="17">
        <v>0.137067343243365</v>
      </c>
      <c r="H10" s="17">
        <v>0.15185227293343501</v>
      </c>
      <c r="I10" s="17">
        <v>0.27931067619840599</v>
      </c>
      <c r="J10" s="17">
        <v>8.5950556063955005E-2</v>
      </c>
      <c r="K10" s="17">
        <v>0.14715503137987901</v>
      </c>
      <c r="L10" s="17">
        <v>5.6874051636732002E-2</v>
      </c>
      <c r="M10" s="17"/>
      <c r="N10" s="17">
        <v>0.10466493862076499</v>
      </c>
      <c r="O10" s="17">
        <v>0.141649881374278</v>
      </c>
      <c r="P10" s="17">
        <v>0.12516287300034001</v>
      </c>
      <c r="Q10" s="17">
        <v>0.17127110299836601</v>
      </c>
      <c r="R10" s="17">
        <v>0.15310151935650801</v>
      </c>
      <c r="S10" s="17"/>
      <c r="T10" s="17">
        <v>0.155774597423844</v>
      </c>
      <c r="U10" s="17">
        <v>0.11446157155639999</v>
      </c>
      <c r="V10" s="17">
        <v>0.17339633237435001</v>
      </c>
      <c r="W10" s="17">
        <v>0.18116042372723101</v>
      </c>
      <c r="X10" s="17"/>
      <c r="Y10" s="17">
        <v>0.188769051187124</v>
      </c>
      <c r="Z10" s="17">
        <v>0.136376296160021</v>
      </c>
      <c r="AA10" s="17">
        <v>5.0274326909354003E-2</v>
      </c>
      <c r="AB10" s="17">
        <v>9.2142083570208894E-2</v>
      </c>
      <c r="AC10" s="17">
        <v>0.153356563607564</v>
      </c>
      <c r="AD10" s="17">
        <v>0</v>
      </c>
      <c r="AE10" s="17"/>
      <c r="AF10" s="17" t="s">
        <v>63</v>
      </c>
      <c r="AG10" s="17"/>
      <c r="AH10" s="17">
        <v>0.13503173411619701</v>
      </c>
      <c r="AI10" s="17"/>
      <c r="AJ10" s="17">
        <v>0.19419178926070099</v>
      </c>
      <c r="AK10" s="17">
        <v>4.5769314234068798E-2</v>
      </c>
      <c r="AL10" s="17">
        <v>0.115136929967559</v>
      </c>
      <c r="AM10" s="17">
        <v>0.155863358186109</v>
      </c>
      <c r="AN10" s="17">
        <v>0</v>
      </c>
      <c r="AO10" s="17">
        <v>0.23259991081974599</v>
      </c>
      <c r="AP10" s="17">
        <v>0.149057325026722</v>
      </c>
      <c r="AQ10" s="17">
        <v>0.258294636150942</v>
      </c>
    </row>
    <row r="11" spans="2:43" ht="29" x14ac:dyDescent="0.35">
      <c r="B11" s="18" t="s">
        <v>137</v>
      </c>
      <c r="C11" s="17">
        <v>0.21937950269343701</v>
      </c>
      <c r="D11" s="17">
        <v>0.20693312892120999</v>
      </c>
      <c r="E11" s="17">
        <v>0.239478116910885</v>
      </c>
      <c r="F11" s="17"/>
      <c r="G11" s="17">
        <v>0.255664755788651</v>
      </c>
      <c r="H11" s="17">
        <v>0.194772808514551</v>
      </c>
      <c r="I11" s="17">
        <v>0.166834265572505</v>
      </c>
      <c r="J11" s="17">
        <v>0.14620282441753499</v>
      </c>
      <c r="K11" s="17">
        <v>0.31936072979396801</v>
      </c>
      <c r="L11" s="17">
        <v>0.28358427472927</v>
      </c>
      <c r="M11" s="17"/>
      <c r="N11" s="17">
        <v>0.203618333112774</v>
      </c>
      <c r="O11" s="17">
        <v>0.193633018375344</v>
      </c>
      <c r="P11" s="17">
        <v>0.221966853390001</v>
      </c>
      <c r="Q11" s="17">
        <v>0.236566713662126</v>
      </c>
      <c r="R11" s="17">
        <v>0.24418012420964799</v>
      </c>
      <c r="S11" s="17"/>
      <c r="T11" s="17">
        <v>0.244466452419796</v>
      </c>
      <c r="U11" s="17">
        <v>0.22502463762868699</v>
      </c>
      <c r="V11" s="17">
        <v>0.16649648282054</v>
      </c>
      <c r="W11" s="17">
        <v>0.23722175979854199</v>
      </c>
      <c r="X11" s="17"/>
      <c r="Y11" s="17">
        <v>0.20712563015945701</v>
      </c>
      <c r="Z11" s="17">
        <v>0.26691835219186999</v>
      </c>
      <c r="AA11" s="17">
        <v>0.29539538797235598</v>
      </c>
      <c r="AB11" s="17">
        <v>0.196612703017851</v>
      </c>
      <c r="AC11" s="17">
        <v>5.7806952875793398E-2</v>
      </c>
      <c r="AD11" s="17">
        <v>0.32343569629288299</v>
      </c>
      <c r="AE11" s="17"/>
      <c r="AF11" s="17" t="s">
        <v>63</v>
      </c>
      <c r="AG11" s="17"/>
      <c r="AH11" s="17">
        <v>0.221229375458425</v>
      </c>
      <c r="AI11" s="17"/>
      <c r="AJ11" s="17">
        <v>0.230401239640216</v>
      </c>
      <c r="AK11" s="17">
        <v>0.25326118391976699</v>
      </c>
      <c r="AL11" s="17">
        <v>0.18438192655640201</v>
      </c>
      <c r="AM11" s="17">
        <v>0.20207329082279801</v>
      </c>
      <c r="AN11" s="17">
        <v>0.27697675669803901</v>
      </c>
      <c r="AO11" s="17">
        <v>0.16326901555835399</v>
      </c>
      <c r="AP11" s="17">
        <v>0.20295131479662601</v>
      </c>
      <c r="AQ11" s="17">
        <v>0.26284270135551502</v>
      </c>
    </row>
    <row r="12" spans="2:43" x14ac:dyDescent="0.35">
      <c r="B12" s="18" t="s">
        <v>138</v>
      </c>
      <c r="C12" s="17">
        <v>0.285468198781059</v>
      </c>
      <c r="D12" s="17">
        <v>0.29502551238828201</v>
      </c>
      <c r="E12" s="17">
        <v>0.27003488762858602</v>
      </c>
      <c r="F12" s="17"/>
      <c r="G12" s="17">
        <v>0.32660313123623402</v>
      </c>
      <c r="H12" s="17">
        <v>0.28170625173924102</v>
      </c>
      <c r="I12" s="17">
        <v>0.241102841164332</v>
      </c>
      <c r="J12" s="17">
        <v>0.41317861845895199</v>
      </c>
      <c r="K12" s="17">
        <v>0.16982675073709</v>
      </c>
      <c r="L12" s="17">
        <v>0.28944180290155302</v>
      </c>
      <c r="M12" s="17"/>
      <c r="N12" s="17">
        <v>0.38287136169474201</v>
      </c>
      <c r="O12" s="17">
        <v>0.31823358808917701</v>
      </c>
      <c r="P12" s="17">
        <v>0.21818535946856699</v>
      </c>
      <c r="Q12" s="17">
        <v>0.288431789370793</v>
      </c>
      <c r="R12" s="17">
        <v>0.26420028224756098</v>
      </c>
      <c r="S12" s="17"/>
      <c r="T12" s="17">
        <v>0.24282020404361901</v>
      </c>
      <c r="U12" s="17">
        <v>0.27077078902330398</v>
      </c>
      <c r="V12" s="17">
        <v>0.35976766968733997</v>
      </c>
      <c r="W12" s="17">
        <v>0.24667817211991699</v>
      </c>
      <c r="X12" s="17"/>
      <c r="Y12" s="17">
        <v>0.29712976085612802</v>
      </c>
      <c r="Z12" s="17">
        <v>0.232684247575069</v>
      </c>
      <c r="AA12" s="17">
        <v>0.240779350093242</v>
      </c>
      <c r="AB12" s="17">
        <v>0.21977395966207799</v>
      </c>
      <c r="AC12" s="17">
        <v>0.46656785822623997</v>
      </c>
      <c r="AD12" s="17">
        <v>0.37795828830901501</v>
      </c>
      <c r="AE12" s="17"/>
      <c r="AF12" s="17" t="s">
        <v>63</v>
      </c>
      <c r="AG12" s="17"/>
      <c r="AH12" s="17">
        <v>0.29110510134769502</v>
      </c>
      <c r="AI12" s="17"/>
      <c r="AJ12" s="17">
        <v>0.221851010367907</v>
      </c>
      <c r="AK12" s="17">
        <v>0.35610139417452502</v>
      </c>
      <c r="AL12" s="17">
        <v>0.37909252673863703</v>
      </c>
      <c r="AM12" s="17">
        <v>0.330291004603604</v>
      </c>
      <c r="AN12" s="17">
        <v>0.28378291688857199</v>
      </c>
      <c r="AO12" s="17">
        <v>0.31618347217708398</v>
      </c>
      <c r="AP12" s="17">
        <v>0.158650910061683</v>
      </c>
      <c r="AQ12" s="17">
        <v>0.13260473502437001</v>
      </c>
    </row>
    <row r="13" spans="2:43" x14ac:dyDescent="0.35">
      <c r="B13" s="18" t="s">
        <v>139</v>
      </c>
      <c r="C13" s="17">
        <v>0.18580348533545399</v>
      </c>
      <c r="D13" s="17">
        <v>0.169636865642671</v>
      </c>
      <c r="E13" s="17">
        <v>0.21190961539001699</v>
      </c>
      <c r="F13" s="17"/>
      <c r="G13" s="17">
        <v>0.11071073117442801</v>
      </c>
      <c r="H13" s="17">
        <v>0.161064248235883</v>
      </c>
      <c r="I13" s="17">
        <v>0.16221929765367901</v>
      </c>
      <c r="J13" s="17">
        <v>0.225399112152462</v>
      </c>
      <c r="K13" s="17">
        <v>0.19255688866474099</v>
      </c>
      <c r="L13" s="17">
        <v>0.24561612076141001</v>
      </c>
      <c r="M13" s="17"/>
      <c r="N13" s="17">
        <v>0.114008862140261</v>
      </c>
      <c r="O13" s="17">
        <v>0.17257729260490401</v>
      </c>
      <c r="P13" s="17">
        <v>0.283853857242087</v>
      </c>
      <c r="Q13" s="17">
        <v>0.142044119348749</v>
      </c>
      <c r="R13" s="17">
        <v>0.19770459273643001</v>
      </c>
      <c r="S13" s="17"/>
      <c r="T13" s="17">
        <v>0.145082893156808</v>
      </c>
      <c r="U13" s="17">
        <v>0.17496545659092499</v>
      </c>
      <c r="V13" s="17">
        <v>0.21494049278741001</v>
      </c>
      <c r="W13" s="17">
        <v>0.21064146732338501</v>
      </c>
      <c r="X13" s="17"/>
      <c r="Y13" s="17">
        <v>0.16073653736912699</v>
      </c>
      <c r="Z13" s="17">
        <v>0.13382112331797499</v>
      </c>
      <c r="AA13" s="17">
        <v>0.24616821983312501</v>
      </c>
      <c r="AB13" s="17">
        <v>0.44693488433728901</v>
      </c>
      <c r="AC13" s="17">
        <v>4.6798509278940102E-2</v>
      </c>
      <c r="AD13" s="17">
        <v>0</v>
      </c>
      <c r="AE13" s="17"/>
      <c r="AF13" s="17" t="s">
        <v>63</v>
      </c>
      <c r="AG13" s="17"/>
      <c r="AH13" s="17">
        <v>0.19179540427616801</v>
      </c>
      <c r="AI13" s="17"/>
      <c r="AJ13" s="17">
        <v>0.13570621856743201</v>
      </c>
      <c r="AK13" s="17">
        <v>0.23160022500258701</v>
      </c>
      <c r="AL13" s="17">
        <v>0.111741018142023</v>
      </c>
      <c r="AM13" s="17">
        <v>0.21046109790129899</v>
      </c>
      <c r="AN13" s="17">
        <v>7.4517777132314306E-2</v>
      </c>
      <c r="AO13" s="17">
        <v>0.21080734756175701</v>
      </c>
      <c r="AP13" s="17">
        <v>0.31947136571602103</v>
      </c>
      <c r="AQ13" s="17">
        <v>0.231887102909479</v>
      </c>
    </row>
    <row r="14" spans="2:43" x14ac:dyDescent="0.35">
      <c r="B14" s="18" t="s">
        <v>60</v>
      </c>
      <c r="C14" s="19">
        <v>8.3800072895798994E-2</v>
      </c>
      <c r="D14" s="19">
        <v>8.9899185820336805E-2</v>
      </c>
      <c r="E14" s="19">
        <v>7.3951122512155895E-2</v>
      </c>
      <c r="F14" s="19"/>
      <c r="G14" s="19">
        <v>0</v>
      </c>
      <c r="H14" s="19">
        <v>8.6220276551043695E-2</v>
      </c>
      <c r="I14" s="19">
        <v>5.2713475178153599E-2</v>
      </c>
      <c r="J14" s="19">
        <v>0.112199742301951</v>
      </c>
      <c r="K14" s="19">
        <v>9.6950600172329898E-2</v>
      </c>
      <c r="L14" s="19">
        <v>0.12448374997103499</v>
      </c>
      <c r="M14" s="19"/>
      <c r="N14" s="19">
        <v>0</v>
      </c>
      <c r="O14" s="19">
        <v>7.1816246030016004E-2</v>
      </c>
      <c r="P14" s="19">
        <v>6.8164647970619496E-2</v>
      </c>
      <c r="Q14" s="19">
        <v>0.12528538127635</v>
      </c>
      <c r="R14" s="19">
        <v>7.1987746236747099E-2</v>
      </c>
      <c r="S14" s="19"/>
      <c r="T14" s="19">
        <v>9.9619844363831506E-2</v>
      </c>
      <c r="U14" s="19">
        <v>8.8377778439602594E-2</v>
      </c>
      <c r="V14" s="19">
        <v>6.2668404158802704E-2</v>
      </c>
      <c r="W14" s="19">
        <v>7.3028487949279505E-2</v>
      </c>
      <c r="X14" s="19"/>
      <c r="Y14" s="19">
        <v>6.01733157927603E-2</v>
      </c>
      <c r="Z14" s="19">
        <v>0.15544227612577799</v>
      </c>
      <c r="AA14" s="19">
        <v>0.12898028595925801</v>
      </c>
      <c r="AB14" s="19">
        <v>0</v>
      </c>
      <c r="AC14" s="19">
        <v>0.149488857374941</v>
      </c>
      <c r="AD14" s="19">
        <v>0</v>
      </c>
      <c r="AE14" s="19"/>
      <c r="AF14" s="19" t="s">
        <v>63</v>
      </c>
      <c r="AG14" s="19"/>
      <c r="AH14" s="19">
        <v>8.6502515442078598E-2</v>
      </c>
      <c r="AI14" s="19"/>
      <c r="AJ14" s="19">
        <v>0.10084175795902001</v>
      </c>
      <c r="AK14" s="19">
        <v>9.4848836809201795E-2</v>
      </c>
      <c r="AL14" s="19">
        <v>0.157789462669891</v>
      </c>
      <c r="AM14" s="19">
        <v>8.0316949995741502E-2</v>
      </c>
      <c r="AN14" s="19">
        <v>0</v>
      </c>
      <c r="AO14" s="19">
        <v>0</v>
      </c>
      <c r="AP14" s="19">
        <v>0.10495181600145601</v>
      </c>
      <c r="AQ14" s="19">
        <v>0</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256</v>
      </c>
      <c r="D7" s="10">
        <v>150</v>
      </c>
      <c r="E7" s="10">
        <v>106</v>
      </c>
      <c r="F7" s="10"/>
      <c r="G7" s="10">
        <v>18</v>
      </c>
      <c r="H7" s="10">
        <v>56</v>
      </c>
      <c r="I7" s="10">
        <v>52</v>
      </c>
      <c r="J7" s="10">
        <v>46</v>
      </c>
      <c r="K7" s="10">
        <v>39</v>
      </c>
      <c r="L7" s="10">
        <v>45</v>
      </c>
      <c r="M7" s="10"/>
      <c r="N7" s="10">
        <v>10</v>
      </c>
      <c r="O7" s="10">
        <v>97</v>
      </c>
      <c r="P7" s="10">
        <v>49</v>
      </c>
      <c r="Q7" s="10">
        <v>62</v>
      </c>
      <c r="R7" s="10">
        <v>38</v>
      </c>
      <c r="S7" s="10"/>
      <c r="T7" s="10">
        <v>52</v>
      </c>
      <c r="U7" s="10">
        <v>66</v>
      </c>
      <c r="V7" s="10">
        <v>74</v>
      </c>
      <c r="W7" s="10">
        <v>52</v>
      </c>
      <c r="X7" s="10"/>
      <c r="Y7" s="10">
        <v>146</v>
      </c>
      <c r="Z7" s="10">
        <v>21</v>
      </c>
      <c r="AA7" s="10">
        <v>50</v>
      </c>
      <c r="AB7" s="10">
        <v>20</v>
      </c>
      <c r="AC7" s="10">
        <v>15</v>
      </c>
      <c r="AD7" s="10">
        <v>3</v>
      </c>
      <c r="AE7" s="10"/>
      <c r="AF7" s="10" t="s">
        <v>62</v>
      </c>
      <c r="AG7" s="10"/>
      <c r="AH7" s="10">
        <v>250</v>
      </c>
      <c r="AI7" s="10"/>
      <c r="AJ7" s="10">
        <v>69</v>
      </c>
      <c r="AK7" s="10">
        <v>44</v>
      </c>
      <c r="AL7" s="10">
        <v>42</v>
      </c>
      <c r="AM7" s="10">
        <v>39</v>
      </c>
      <c r="AN7" s="10">
        <v>12</v>
      </c>
      <c r="AO7" s="10">
        <v>23</v>
      </c>
      <c r="AP7" s="10">
        <v>19</v>
      </c>
      <c r="AQ7" s="10">
        <v>8</v>
      </c>
    </row>
    <row r="8" spans="2:43" ht="30" customHeight="1" x14ac:dyDescent="0.35">
      <c r="B8" s="11" t="s">
        <v>19</v>
      </c>
      <c r="C8" s="11">
        <v>263</v>
      </c>
      <c r="D8" s="11">
        <v>162</v>
      </c>
      <c r="E8" s="11">
        <v>101</v>
      </c>
      <c r="F8" s="11"/>
      <c r="G8" s="11">
        <v>25</v>
      </c>
      <c r="H8" s="11">
        <v>62</v>
      </c>
      <c r="I8" s="11">
        <v>51</v>
      </c>
      <c r="J8" s="11">
        <v>44</v>
      </c>
      <c r="K8" s="11">
        <v>38</v>
      </c>
      <c r="L8" s="11">
        <v>43</v>
      </c>
      <c r="M8" s="11"/>
      <c r="N8" s="11">
        <v>9</v>
      </c>
      <c r="O8" s="11">
        <v>91</v>
      </c>
      <c r="P8" s="11">
        <v>46</v>
      </c>
      <c r="Q8" s="11">
        <v>73</v>
      </c>
      <c r="R8" s="11">
        <v>44</v>
      </c>
      <c r="S8" s="11"/>
      <c r="T8" s="11">
        <v>53</v>
      </c>
      <c r="U8" s="11">
        <v>65</v>
      </c>
      <c r="V8" s="11">
        <v>78</v>
      </c>
      <c r="W8" s="11">
        <v>53</v>
      </c>
      <c r="X8" s="11"/>
      <c r="Y8" s="11">
        <v>156</v>
      </c>
      <c r="Z8" s="11">
        <v>22</v>
      </c>
      <c r="AA8" s="11">
        <v>47</v>
      </c>
      <c r="AB8" s="11">
        <v>19</v>
      </c>
      <c r="AC8" s="11">
        <v>15</v>
      </c>
      <c r="AD8" s="11">
        <v>3</v>
      </c>
      <c r="AE8" s="11"/>
      <c r="AF8" s="11" t="s">
        <v>62</v>
      </c>
      <c r="AG8" s="11"/>
      <c r="AH8" s="11">
        <v>255</v>
      </c>
      <c r="AI8" s="11"/>
      <c r="AJ8" s="11">
        <v>63</v>
      </c>
      <c r="AK8" s="11">
        <v>46</v>
      </c>
      <c r="AL8" s="11">
        <v>37</v>
      </c>
      <c r="AM8" s="11">
        <v>43</v>
      </c>
      <c r="AN8" s="11">
        <v>11</v>
      </c>
      <c r="AO8" s="11">
        <v>24</v>
      </c>
      <c r="AP8" s="11">
        <v>19</v>
      </c>
      <c r="AQ8" s="11">
        <v>19</v>
      </c>
    </row>
    <row r="9" spans="2:43" x14ac:dyDescent="0.35">
      <c r="B9" s="18" t="s">
        <v>135</v>
      </c>
      <c r="C9" s="17">
        <v>3.13548320663425E-2</v>
      </c>
      <c r="D9" s="17">
        <v>4.0668047485098099E-2</v>
      </c>
      <c r="E9" s="17">
        <v>1.63156947841849E-2</v>
      </c>
      <c r="F9" s="17"/>
      <c r="G9" s="17">
        <v>4.7509311460199002E-2</v>
      </c>
      <c r="H9" s="17">
        <v>7.2138778135747303E-2</v>
      </c>
      <c r="I9" s="17">
        <v>1.5622387208739199E-2</v>
      </c>
      <c r="J9" s="17">
        <v>4.0665073772330397E-2</v>
      </c>
      <c r="K9" s="17">
        <v>0</v>
      </c>
      <c r="L9" s="17">
        <v>0</v>
      </c>
      <c r="M9" s="17"/>
      <c r="N9" s="17">
        <v>0</v>
      </c>
      <c r="O9" s="17">
        <v>3.5712991864144103E-2</v>
      </c>
      <c r="P9" s="17">
        <v>5.8670352064225398E-2</v>
      </c>
      <c r="Q9" s="17">
        <v>0</v>
      </c>
      <c r="R9" s="17">
        <v>5.21855138011156E-2</v>
      </c>
      <c r="S9" s="17"/>
      <c r="T9" s="17">
        <v>3.7385299189562099E-2</v>
      </c>
      <c r="U9" s="17">
        <v>3.67698080953432E-2</v>
      </c>
      <c r="V9" s="17">
        <v>0</v>
      </c>
      <c r="W9" s="17">
        <v>5.6477977296102599E-2</v>
      </c>
      <c r="X9" s="17"/>
      <c r="Y9" s="17">
        <v>3.4774488656456201E-2</v>
      </c>
      <c r="Z9" s="17">
        <v>0</v>
      </c>
      <c r="AA9" s="17">
        <v>0</v>
      </c>
      <c r="AB9" s="17">
        <v>4.4536369412572802E-2</v>
      </c>
      <c r="AC9" s="17">
        <v>0.13272139804500399</v>
      </c>
      <c r="AD9" s="17">
        <v>0</v>
      </c>
      <c r="AE9" s="17"/>
      <c r="AF9" s="17" t="s">
        <v>63</v>
      </c>
      <c r="AG9" s="17"/>
      <c r="AH9" s="17">
        <v>2.9237620614645E-2</v>
      </c>
      <c r="AI9" s="17"/>
      <c r="AJ9" s="17">
        <v>5.4960042380525598E-2</v>
      </c>
      <c r="AK9" s="17">
        <v>3.5813855390726998E-2</v>
      </c>
      <c r="AL9" s="17">
        <v>2.87103505318697E-2</v>
      </c>
      <c r="AM9" s="17">
        <v>0</v>
      </c>
      <c r="AN9" s="17">
        <v>7.4517777132314306E-2</v>
      </c>
      <c r="AO9" s="17">
        <v>0</v>
      </c>
      <c r="AP9" s="17">
        <v>6.49172683974924E-2</v>
      </c>
      <c r="AQ9" s="17">
        <v>0</v>
      </c>
    </row>
    <row r="10" spans="2:43" x14ac:dyDescent="0.35">
      <c r="B10" s="18" t="s">
        <v>136</v>
      </c>
      <c r="C10" s="17">
        <v>0.120169554500187</v>
      </c>
      <c r="D10" s="17">
        <v>0.15241834665870299</v>
      </c>
      <c r="E10" s="17">
        <v>6.80936611971108E-2</v>
      </c>
      <c r="F10" s="17"/>
      <c r="G10" s="17">
        <v>0.25250683557285802</v>
      </c>
      <c r="H10" s="17">
        <v>0.14504448123140101</v>
      </c>
      <c r="I10" s="17">
        <v>9.7021131892449805E-2</v>
      </c>
      <c r="J10" s="17">
        <v>3.2959825617820501E-2</v>
      </c>
      <c r="K10" s="17">
        <v>0.22499608034808899</v>
      </c>
      <c r="L10" s="17">
        <v>3.4338650858093601E-2</v>
      </c>
      <c r="M10" s="17"/>
      <c r="N10" s="17">
        <v>0.10466493862076499</v>
      </c>
      <c r="O10" s="17">
        <v>0.106468943034167</v>
      </c>
      <c r="P10" s="17">
        <v>5.4771340169215303E-2</v>
      </c>
      <c r="Q10" s="17">
        <v>0.15250534203312199</v>
      </c>
      <c r="R10" s="17">
        <v>0.16566997094882099</v>
      </c>
      <c r="S10" s="17"/>
      <c r="T10" s="17">
        <v>0.17382308738805</v>
      </c>
      <c r="U10" s="17">
        <v>9.9824348723696596E-2</v>
      </c>
      <c r="V10" s="17">
        <v>0.10054730232872</v>
      </c>
      <c r="W10" s="17">
        <v>0.13700376548826801</v>
      </c>
      <c r="X10" s="17"/>
      <c r="Y10" s="17">
        <v>0.14339783410463999</v>
      </c>
      <c r="Z10" s="17">
        <v>0.23711624067937401</v>
      </c>
      <c r="AA10" s="17">
        <v>6.6080167382204305E-2</v>
      </c>
      <c r="AB10" s="17">
        <v>4.7257975199999101E-2</v>
      </c>
      <c r="AC10" s="17">
        <v>0</v>
      </c>
      <c r="AD10" s="17">
        <v>0</v>
      </c>
      <c r="AE10" s="17"/>
      <c r="AF10" s="17" t="s">
        <v>63</v>
      </c>
      <c r="AG10" s="17"/>
      <c r="AH10" s="17">
        <v>9.8493611980558102E-2</v>
      </c>
      <c r="AI10" s="17"/>
      <c r="AJ10" s="17">
        <v>0.124106589271938</v>
      </c>
      <c r="AK10" s="17">
        <v>8.7770283324729206E-2</v>
      </c>
      <c r="AL10" s="17">
        <v>0.10676855137712001</v>
      </c>
      <c r="AM10" s="17">
        <v>0.17278290875947599</v>
      </c>
      <c r="AN10" s="17">
        <v>6.8799842969310798E-2</v>
      </c>
      <c r="AO10" s="17">
        <v>0.19139618515071399</v>
      </c>
      <c r="AP10" s="17">
        <v>0</v>
      </c>
      <c r="AQ10" s="17">
        <v>0.150283682475989</v>
      </c>
    </row>
    <row r="11" spans="2:43" ht="29" x14ac:dyDescent="0.35">
      <c r="B11" s="18" t="s">
        <v>137</v>
      </c>
      <c r="C11" s="17">
        <v>0.225348735402608</v>
      </c>
      <c r="D11" s="17">
        <v>0.22084498846383799</v>
      </c>
      <c r="E11" s="17">
        <v>0.23262146189402599</v>
      </c>
      <c r="F11" s="17"/>
      <c r="G11" s="17">
        <v>0.161866101546812</v>
      </c>
      <c r="H11" s="17">
        <v>0.22838698273715399</v>
      </c>
      <c r="I11" s="17">
        <v>0.27923309434412802</v>
      </c>
      <c r="J11" s="17">
        <v>0.17444855711313401</v>
      </c>
      <c r="K11" s="17">
        <v>0.218497525654338</v>
      </c>
      <c r="L11" s="17">
        <v>0.25173029050074502</v>
      </c>
      <c r="M11" s="17"/>
      <c r="N11" s="17">
        <v>0.28895046362565102</v>
      </c>
      <c r="O11" s="17">
        <v>0.27760229146035797</v>
      </c>
      <c r="P11" s="17">
        <v>0.220948303226221</v>
      </c>
      <c r="Q11" s="17">
        <v>0.230175428983523</v>
      </c>
      <c r="R11" s="17">
        <v>0.101944204840791</v>
      </c>
      <c r="S11" s="17"/>
      <c r="T11" s="17">
        <v>0.23489334406093801</v>
      </c>
      <c r="U11" s="17">
        <v>0.24913030919281001</v>
      </c>
      <c r="V11" s="17">
        <v>0.15718219183842899</v>
      </c>
      <c r="W11" s="17">
        <v>0.25793367302282999</v>
      </c>
      <c r="X11" s="17"/>
      <c r="Y11" s="17">
        <v>0.21502332836518601</v>
      </c>
      <c r="Z11" s="17">
        <v>0.156681160608063</v>
      </c>
      <c r="AA11" s="17">
        <v>0.28159726049721101</v>
      </c>
      <c r="AB11" s="17">
        <v>0.231279342720971</v>
      </c>
      <c r="AC11" s="17">
        <v>0.24732621223878601</v>
      </c>
      <c r="AD11" s="17">
        <v>0.298606015398102</v>
      </c>
      <c r="AE11" s="17"/>
      <c r="AF11" s="17" t="s">
        <v>63</v>
      </c>
      <c r="AG11" s="17"/>
      <c r="AH11" s="17">
        <v>0.232615936841198</v>
      </c>
      <c r="AI11" s="17"/>
      <c r="AJ11" s="17">
        <v>0.167275466555981</v>
      </c>
      <c r="AK11" s="17">
        <v>0.234939283277876</v>
      </c>
      <c r="AL11" s="17">
        <v>0.31696410834624</v>
      </c>
      <c r="AM11" s="17">
        <v>0.24127459336865301</v>
      </c>
      <c r="AN11" s="17">
        <v>0.23475230868831101</v>
      </c>
      <c r="AO11" s="17">
        <v>0.20473482907654</v>
      </c>
      <c r="AP11" s="17">
        <v>0.155778466382782</v>
      </c>
      <c r="AQ11" s="17">
        <v>0.26920257224025601</v>
      </c>
    </row>
    <row r="12" spans="2:43" x14ac:dyDescent="0.35">
      <c r="B12" s="18" t="s">
        <v>138</v>
      </c>
      <c r="C12" s="17">
        <v>0.33013833239275803</v>
      </c>
      <c r="D12" s="17">
        <v>0.30718205239874802</v>
      </c>
      <c r="E12" s="17">
        <v>0.36720852037770302</v>
      </c>
      <c r="F12" s="17"/>
      <c r="G12" s="17">
        <v>0.39225336515777898</v>
      </c>
      <c r="H12" s="17">
        <v>0.28791095975194397</v>
      </c>
      <c r="I12" s="17">
        <v>0.36057233287561902</v>
      </c>
      <c r="J12" s="17">
        <v>0.40751238030238401</v>
      </c>
      <c r="K12" s="17">
        <v>0.26168172353646502</v>
      </c>
      <c r="L12" s="17">
        <v>0.29959148941525099</v>
      </c>
      <c r="M12" s="17"/>
      <c r="N12" s="17">
        <v>0.52495953798922201</v>
      </c>
      <c r="O12" s="17">
        <v>0.30916956461704298</v>
      </c>
      <c r="P12" s="17">
        <v>0.31065997043785598</v>
      </c>
      <c r="Q12" s="17">
        <v>0.31226985618625802</v>
      </c>
      <c r="R12" s="17">
        <v>0.385563027820154</v>
      </c>
      <c r="S12" s="17"/>
      <c r="T12" s="17">
        <v>0.23417545204165399</v>
      </c>
      <c r="U12" s="17">
        <v>0.33393126623114</v>
      </c>
      <c r="V12" s="17">
        <v>0.42387589950920102</v>
      </c>
      <c r="W12" s="17">
        <v>0.31965634769824303</v>
      </c>
      <c r="X12" s="17"/>
      <c r="Y12" s="17">
        <v>0.37382227970551202</v>
      </c>
      <c r="Z12" s="17">
        <v>0.25106189323955502</v>
      </c>
      <c r="AA12" s="17">
        <v>0.25006048923136198</v>
      </c>
      <c r="AB12" s="17">
        <v>0.229991428329168</v>
      </c>
      <c r="AC12" s="17">
        <v>0.32049675554393903</v>
      </c>
      <c r="AD12" s="17">
        <v>0.70139398460189795</v>
      </c>
      <c r="AE12" s="17"/>
      <c r="AF12" s="17" t="s">
        <v>63</v>
      </c>
      <c r="AG12" s="17"/>
      <c r="AH12" s="17">
        <v>0.337215788236362</v>
      </c>
      <c r="AI12" s="17"/>
      <c r="AJ12" s="17">
        <v>0.382264240157345</v>
      </c>
      <c r="AK12" s="17">
        <v>0.283776546482428</v>
      </c>
      <c r="AL12" s="17">
        <v>0.26492318163984802</v>
      </c>
      <c r="AM12" s="17">
        <v>0.34656563414178299</v>
      </c>
      <c r="AN12" s="17">
        <v>0.41746417696990001</v>
      </c>
      <c r="AO12" s="17">
        <v>0.43290269108096002</v>
      </c>
      <c r="AP12" s="17">
        <v>0.26693275961701202</v>
      </c>
      <c r="AQ12" s="17">
        <v>0.24061568869932301</v>
      </c>
    </row>
    <row r="13" spans="2:43" x14ac:dyDescent="0.35">
      <c r="B13" s="18" t="s">
        <v>139</v>
      </c>
      <c r="C13" s="17">
        <v>0.20035521381604399</v>
      </c>
      <c r="D13" s="17">
        <v>0.18195813037865399</v>
      </c>
      <c r="E13" s="17">
        <v>0.230063134331769</v>
      </c>
      <c r="F13" s="17"/>
      <c r="G13" s="17">
        <v>0.14586438626235201</v>
      </c>
      <c r="H13" s="17">
        <v>0.18029852159271001</v>
      </c>
      <c r="I13" s="17">
        <v>0.15385760212730601</v>
      </c>
      <c r="J13" s="17">
        <v>0.23221442089238001</v>
      </c>
      <c r="K13" s="17">
        <v>0.22209067980837199</v>
      </c>
      <c r="L13" s="17">
        <v>0.26355386334017</v>
      </c>
      <c r="M13" s="17"/>
      <c r="N13" s="17">
        <v>8.1425059764361804E-2</v>
      </c>
      <c r="O13" s="17">
        <v>0.186235687828993</v>
      </c>
      <c r="P13" s="17">
        <v>0.286785386131863</v>
      </c>
      <c r="Q13" s="17">
        <v>0.164216850435391</v>
      </c>
      <c r="R13" s="17">
        <v>0.222649536352372</v>
      </c>
      <c r="S13" s="17"/>
      <c r="T13" s="17">
        <v>0.23730840115545801</v>
      </c>
      <c r="U13" s="17">
        <v>0.19196648931740801</v>
      </c>
      <c r="V13" s="17">
        <v>0.214051240952153</v>
      </c>
      <c r="W13" s="17">
        <v>0.15589974854527699</v>
      </c>
      <c r="X13" s="17"/>
      <c r="Y13" s="17">
        <v>0.15941018995438999</v>
      </c>
      <c r="Z13" s="17">
        <v>0.199698429347231</v>
      </c>
      <c r="AA13" s="17">
        <v>0.26838713000604397</v>
      </c>
      <c r="AB13" s="17">
        <v>0.44693488433728901</v>
      </c>
      <c r="AC13" s="17">
        <v>0.14996677679733</v>
      </c>
      <c r="AD13" s="17">
        <v>0</v>
      </c>
      <c r="AE13" s="17"/>
      <c r="AF13" s="17" t="s">
        <v>63</v>
      </c>
      <c r="AG13" s="17"/>
      <c r="AH13" s="17">
        <v>0.206816406932889</v>
      </c>
      <c r="AI13" s="17"/>
      <c r="AJ13" s="17">
        <v>0.17055190367518999</v>
      </c>
      <c r="AK13" s="17">
        <v>0.282696502781075</v>
      </c>
      <c r="AL13" s="17">
        <v>0.12484434543503101</v>
      </c>
      <c r="AM13" s="17">
        <v>0.13229587606003201</v>
      </c>
      <c r="AN13" s="17">
        <v>0.20446589424016401</v>
      </c>
      <c r="AO13" s="17">
        <v>0.17096629469178601</v>
      </c>
      <c r="AP13" s="17">
        <v>0.40741968960125802</v>
      </c>
      <c r="AQ13" s="17">
        <v>0.231887102909479</v>
      </c>
    </row>
    <row r="14" spans="2:43" x14ac:dyDescent="0.35">
      <c r="B14" s="18" t="s">
        <v>60</v>
      </c>
      <c r="C14" s="19">
        <v>9.2633331822060294E-2</v>
      </c>
      <c r="D14" s="19">
        <v>9.69284346149588E-2</v>
      </c>
      <c r="E14" s="19">
        <v>8.5697527415206906E-2</v>
      </c>
      <c r="F14" s="19"/>
      <c r="G14" s="19">
        <v>0</v>
      </c>
      <c r="H14" s="19">
        <v>8.6220276551043695E-2</v>
      </c>
      <c r="I14" s="19">
        <v>9.36934515517579E-2</v>
      </c>
      <c r="J14" s="19">
        <v>0.112199742301951</v>
      </c>
      <c r="K14" s="19">
        <v>7.27339906527361E-2</v>
      </c>
      <c r="L14" s="19">
        <v>0.150785705885741</v>
      </c>
      <c r="M14" s="19"/>
      <c r="N14" s="19">
        <v>0</v>
      </c>
      <c r="O14" s="19">
        <v>8.4810521195295696E-2</v>
      </c>
      <c r="P14" s="19">
        <v>6.8164647970619496E-2</v>
      </c>
      <c r="Q14" s="19">
        <v>0.14083252236170599</v>
      </c>
      <c r="R14" s="19">
        <v>7.1987746236747099E-2</v>
      </c>
      <c r="S14" s="19"/>
      <c r="T14" s="19">
        <v>8.2414416164338103E-2</v>
      </c>
      <c r="U14" s="19">
        <v>8.8377778439602594E-2</v>
      </c>
      <c r="V14" s="19">
        <v>0.10434336537149699</v>
      </c>
      <c r="W14" s="19">
        <v>7.3028487949279505E-2</v>
      </c>
      <c r="X14" s="19"/>
      <c r="Y14" s="19">
        <v>7.3571879213816402E-2</v>
      </c>
      <c r="Z14" s="19">
        <v>0.15544227612577799</v>
      </c>
      <c r="AA14" s="19">
        <v>0.13387495288317899</v>
      </c>
      <c r="AB14" s="19">
        <v>0</v>
      </c>
      <c r="AC14" s="19">
        <v>0.149488857374941</v>
      </c>
      <c r="AD14" s="19">
        <v>0</v>
      </c>
      <c r="AE14" s="19"/>
      <c r="AF14" s="19" t="s">
        <v>63</v>
      </c>
      <c r="AG14" s="19"/>
      <c r="AH14" s="19">
        <v>9.5620635394347606E-2</v>
      </c>
      <c r="AI14" s="19"/>
      <c r="AJ14" s="19">
        <v>0.10084175795902001</v>
      </c>
      <c r="AK14" s="19">
        <v>7.5003528743164793E-2</v>
      </c>
      <c r="AL14" s="19">
        <v>0.157789462669891</v>
      </c>
      <c r="AM14" s="19">
        <v>0.107080987670056</v>
      </c>
      <c r="AN14" s="19">
        <v>0</v>
      </c>
      <c r="AO14" s="19">
        <v>0</v>
      </c>
      <c r="AP14" s="19">
        <v>0.10495181600145601</v>
      </c>
      <c r="AQ14" s="19">
        <v>0.108010953674953</v>
      </c>
    </row>
    <row r="15" spans="2:43" x14ac:dyDescent="0.35">
      <c r="B15" s="16" t="s">
        <v>154</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F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171</v>
      </c>
      <c r="E2" s="26"/>
      <c r="F2" s="26"/>
    </row>
    <row r="6" spans="2:6" ht="50" customHeight="1" x14ac:dyDescent="0.35">
      <c r="B6" s="20" t="s">
        <v>14</v>
      </c>
      <c r="C6" s="20" t="s">
        <v>166</v>
      </c>
      <c r="D6" s="20" t="s">
        <v>167</v>
      </c>
      <c r="E6" s="20" t="s">
        <v>168</v>
      </c>
    </row>
    <row r="7" spans="2:6" x14ac:dyDescent="0.35">
      <c r="B7" s="18" t="s">
        <v>169</v>
      </c>
      <c r="C7" s="17">
        <v>0.652404070134322</v>
      </c>
      <c r="D7" s="17">
        <v>0.69429440457383595</v>
      </c>
      <c r="E7" s="17">
        <v>0.64831127201738703</v>
      </c>
    </row>
    <row r="8" spans="2:6" x14ac:dyDescent="0.35">
      <c r="B8" s="18" t="s">
        <v>170</v>
      </c>
      <c r="C8" s="17">
        <v>0.347595929865678</v>
      </c>
      <c r="D8" s="17">
        <v>0.30570559542616399</v>
      </c>
      <c r="E8" s="17">
        <v>0.35168872798261303</v>
      </c>
    </row>
    <row r="9" spans="2:6" x14ac:dyDescent="0.35">
      <c r="B9" s="16" t="s">
        <v>122</v>
      </c>
      <c r="C9" s="16"/>
      <c r="D9" s="16"/>
      <c r="E9" s="16"/>
    </row>
    <row r="10" spans="2:6" x14ac:dyDescent="0.35">
      <c r="B10" t="s">
        <v>66</v>
      </c>
    </row>
    <row r="11" spans="2:6" x14ac:dyDescent="0.35">
      <c r="B11" t="s">
        <v>67</v>
      </c>
    </row>
    <row r="15" spans="2:6" x14ac:dyDescent="0.35">
      <c r="B15"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Q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169</v>
      </c>
      <c r="C9" s="17">
        <v>0.652404070134322</v>
      </c>
      <c r="D9" s="17">
        <v>0.65364764348593696</v>
      </c>
      <c r="E9" s="17">
        <v>0.65112832706199297</v>
      </c>
      <c r="F9" s="17"/>
      <c r="G9" s="17">
        <v>0.57173207571123597</v>
      </c>
      <c r="H9" s="17">
        <v>0.72968438354260801</v>
      </c>
      <c r="I9" s="17">
        <v>0.63822766451509405</v>
      </c>
      <c r="J9" s="17">
        <v>0.64925716981704595</v>
      </c>
      <c r="K9" s="17">
        <v>0.60994649084626096</v>
      </c>
      <c r="L9" s="17">
        <v>0.66504428857184195</v>
      </c>
      <c r="M9" s="17"/>
      <c r="N9" s="17">
        <v>0.54078015313434902</v>
      </c>
      <c r="O9" s="17">
        <v>0.64077306476831297</v>
      </c>
      <c r="P9" s="17">
        <v>0.71545994450007699</v>
      </c>
      <c r="Q9" s="17">
        <v>0.63483429859987195</v>
      </c>
      <c r="R9" s="17">
        <v>0.69139975373643403</v>
      </c>
      <c r="S9" s="17"/>
      <c r="T9" s="17">
        <v>0.64244396873056997</v>
      </c>
      <c r="U9" s="17">
        <v>0.66473348579563196</v>
      </c>
      <c r="V9" s="17">
        <v>0.67106607336987301</v>
      </c>
      <c r="W9" s="17">
        <v>0.61549521244504402</v>
      </c>
      <c r="X9" s="17"/>
      <c r="Y9" s="17">
        <v>0.671415404862023</v>
      </c>
      <c r="Z9" s="17">
        <v>0.73717061892855795</v>
      </c>
      <c r="AA9" s="17">
        <v>0.61420007800597898</v>
      </c>
      <c r="AB9" s="17">
        <v>0.66285617739671698</v>
      </c>
      <c r="AC9" s="17">
        <v>0.57228564345344302</v>
      </c>
      <c r="AD9" s="17">
        <v>0.49095354499586302</v>
      </c>
      <c r="AE9" s="17"/>
      <c r="AF9" s="17" t="s">
        <v>63</v>
      </c>
      <c r="AG9" s="17"/>
      <c r="AH9" s="17">
        <v>0.652404070134322</v>
      </c>
      <c r="AI9" s="17"/>
      <c r="AJ9" s="17">
        <v>0.61297052654508599</v>
      </c>
      <c r="AK9" s="17">
        <v>0.63290491238156299</v>
      </c>
      <c r="AL9" s="17">
        <v>0.661167016950439</v>
      </c>
      <c r="AM9" s="17">
        <v>0.71025538695360102</v>
      </c>
      <c r="AN9" s="17">
        <v>0.712295041577372</v>
      </c>
      <c r="AO9" s="17">
        <v>0.68132602870673997</v>
      </c>
      <c r="AP9" s="17">
        <v>0.54670910896065605</v>
      </c>
      <c r="AQ9" s="17">
        <v>0.77875284510908405</v>
      </c>
    </row>
    <row r="10" spans="2:43" x14ac:dyDescent="0.35">
      <c r="B10" s="18" t="s">
        <v>170</v>
      </c>
      <c r="C10" s="19">
        <v>0.347595929865678</v>
      </c>
      <c r="D10" s="19">
        <v>0.34635235651406299</v>
      </c>
      <c r="E10" s="19">
        <v>0.34887167293800703</v>
      </c>
      <c r="F10" s="19"/>
      <c r="G10" s="19">
        <v>0.42826792428876398</v>
      </c>
      <c r="H10" s="19">
        <v>0.27031561645739199</v>
      </c>
      <c r="I10" s="19">
        <v>0.361772335484906</v>
      </c>
      <c r="J10" s="19">
        <v>0.35074283018295399</v>
      </c>
      <c r="K10" s="19">
        <v>0.39005350915373899</v>
      </c>
      <c r="L10" s="19">
        <v>0.334955711428158</v>
      </c>
      <c r="M10" s="19"/>
      <c r="N10" s="19">
        <v>0.45921984686565098</v>
      </c>
      <c r="O10" s="19">
        <v>0.35922693523168697</v>
      </c>
      <c r="P10" s="19">
        <v>0.28454005549992401</v>
      </c>
      <c r="Q10" s="19">
        <v>0.365165701400128</v>
      </c>
      <c r="R10" s="19">
        <v>0.30860024626356602</v>
      </c>
      <c r="S10" s="19"/>
      <c r="T10" s="19">
        <v>0.35755603126942997</v>
      </c>
      <c r="U10" s="19">
        <v>0.33526651420436798</v>
      </c>
      <c r="V10" s="19">
        <v>0.32893392663012699</v>
      </c>
      <c r="W10" s="19">
        <v>0.38450478755495698</v>
      </c>
      <c r="X10" s="19"/>
      <c r="Y10" s="19">
        <v>0.328584595137977</v>
      </c>
      <c r="Z10" s="19">
        <v>0.26282938107144199</v>
      </c>
      <c r="AA10" s="19">
        <v>0.38579992199402102</v>
      </c>
      <c r="AB10" s="19">
        <v>0.33714382260328302</v>
      </c>
      <c r="AC10" s="19">
        <v>0.42771435654655698</v>
      </c>
      <c r="AD10" s="19">
        <v>0.50904645500413703</v>
      </c>
      <c r="AE10" s="19"/>
      <c r="AF10" s="19" t="s">
        <v>63</v>
      </c>
      <c r="AG10" s="19"/>
      <c r="AH10" s="19">
        <v>0.347595929865678</v>
      </c>
      <c r="AI10" s="19"/>
      <c r="AJ10" s="19">
        <v>0.38702947345491401</v>
      </c>
      <c r="AK10" s="19">
        <v>0.36709508761843701</v>
      </c>
      <c r="AL10" s="19">
        <v>0.338832983049561</v>
      </c>
      <c r="AM10" s="19">
        <v>0.28974461304639898</v>
      </c>
      <c r="AN10" s="19">
        <v>0.287704958422628</v>
      </c>
      <c r="AO10" s="19">
        <v>0.31867397129326003</v>
      </c>
      <c r="AP10" s="19">
        <v>0.453290891039344</v>
      </c>
      <c r="AQ10" s="19">
        <v>0.22124715489091601</v>
      </c>
    </row>
    <row r="11" spans="2:43" x14ac:dyDescent="0.35">
      <c r="B11" s="16" t="s">
        <v>122</v>
      </c>
    </row>
    <row r="12" spans="2:43" x14ac:dyDescent="0.35">
      <c r="B12" t="s">
        <v>66</v>
      </c>
    </row>
    <row r="13" spans="2:43" x14ac:dyDescent="0.35">
      <c r="B13" t="s">
        <v>67</v>
      </c>
    </row>
    <row r="15" spans="2:43" x14ac:dyDescent="0.35">
      <c r="B15"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Q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169</v>
      </c>
      <c r="C9" s="17">
        <v>0.69429440457383595</v>
      </c>
      <c r="D9" s="17">
        <v>0.67111374468574003</v>
      </c>
      <c r="E9" s="17">
        <v>0.71733169614928904</v>
      </c>
      <c r="F9" s="17"/>
      <c r="G9" s="17">
        <v>0.71791789528616301</v>
      </c>
      <c r="H9" s="17">
        <v>0.76519547339884397</v>
      </c>
      <c r="I9" s="17">
        <v>0.74594625662619796</v>
      </c>
      <c r="J9" s="17">
        <v>0.72123642543201905</v>
      </c>
      <c r="K9" s="17">
        <v>0.68662293231099703</v>
      </c>
      <c r="L9" s="17">
        <v>0.58553294722162597</v>
      </c>
      <c r="M9" s="17"/>
      <c r="N9" s="17">
        <v>0.65623370151882399</v>
      </c>
      <c r="O9" s="17">
        <v>0.67549803399278896</v>
      </c>
      <c r="P9" s="17">
        <v>0.70074357679802102</v>
      </c>
      <c r="Q9" s="17">
        <v>0.69772498385445503</v>
      </c>
      <c r="R9" s="17">
        <v>0.73472009280946904</v>
      </c>
      <c r="S9" s="17"/>
      <c r="T9" s="17">
        <v>0.66646978653482103</v>
      </c>
      <c r="U9" s="17">
        <v>0.68222742985126805</v>
      </c>
      <c r="V9" s="17">
        <v>0.73794884357353296</v>
      </c>
      <c r="W9" s="17">
        <v>0.67890148388925198</v>
      </c>
      <c r="X9" s="17"/>
      <c r="Y9" s="17">
        <v>0.74039265413126798</v>
      </c>
      <c r="Z9" s="17">
        <v>0.68634187904166599</v>
      </c>
      <c r="AA9" s="17">
        <v>0.59957895629481905</v>
      </c>
      <c r="AB9" s="17">
        <v>0.72346376629248699</v>
      </c>
      <c r="AC9" s="17">
        <v>0.74827123204658597</v>
      </c>
      <c r="AD9" s="17">
        <v>0.62205312247264699</v>
      </c>
      <c r="AE9" s="17"/>
      <c r="AF9" s="17" t="s">
        <v>63</v>
      </c>
      <c r="AG9" s="17"/>
      <c r="AH9" s="17">
        <v>0.69429440457383595</v>
      </c>
      <c r="AI9" s="17"/>
      <c r="AJ9" s="17">
        <v>0.695052073306203</v>
      </c>
      <c r="AK9" s="17">
        <v>0.72256717706832696</v>
      </c>
      <c r="AL9" s="17">
        <v>0.68676024759892895</v>
      </c>
      <c r="AM9" s="17">
        <v>0.68165035581565003</v>
      </c>
      <c r="AN9" s="17">
        <v>0.69581801643365404</v>
      </c>
      <c r="AO9" s="17">
        <v>0.73901510231878897</v>
      </c>
      <c r="AP9" s="17">
        <v>0.68536740521949902</v>
      </c>
      <c r="AQ9" s="17">
        <v>0.57509802318487901</v>
      </c>
    </row>
    <row r="10" spans="2:43" x14ac:dyDescent="0.35">
      <c r="B10" s="18" t="s">
        <v>170</v>
      </c>
      <c r="C10" s="19">
        <v>0.30570559542616399</v>
      </c>
      <c r="D10" s="19">
        <v>0.32888625531426002</v>
      </c>
      <c r="E10" s="19">
        <v>0.28266830385071101</v>
      </c>
      <c r="F10" s="19"/>
      <c r="G10" s="19">
        <v>0.28208210471383699</v>
      </c>
      <c r="H10" s="19">
        <v>0.234804526601157</v>
      </c>
      <c r="I10" s="19">
        <v>0.25405374337380199</v>
      </c>
      <c r="J10" s="19">
        <v>0.27876357456798101</v>
      </c>
      <c r="K10" s="19">
        <v>0.31337706768900297</v>
      </c>
      <c r="L10" s="19">
        <v>0.41446705277837398</v>
      </c>
      <c r="M10" s="19"/>
      <c r="N10" s="19">
        <v>0.34376629848117601</v>
      </c>
      <c r="O10" s="19">
        <v>0.32450196600721098</v>
      </c>
      <c r="P10" s="19">
        <v>0.29925642320197898</v>
      </c>
      <c r="Q10" s="19">
        <v>0.30227501614554497</v>
      </c>
      <c r="R10" s="19">
        <v>0.26527990719053102</v>
      </c>
      <c r="S10" s="19"/>
      <c r="T10" s="19">
        <v>0.33353021346517903</v>
      </c>
      <c r="U10" s="19">
        <v>0.317772570148732</v>
      </c>
      <c r="V10" s="19">
        <v>0.26205115642646698</v>
      </c>
      <c r="W10" s="19">
        <v>0.32109851611074802</v>
      </c>
      <c r="X10" s="19"/>
      <c r="Y10" s="19">
        <v>0.25960734586873202</v>
      </c>
      <c r="Z10" s="19">
        <v>0.31365812095833401</v>
      </c>
      <c r="AA10" s="19">
        <v>0.400421043705181</v>
      </c>
      <c r="AB10" s="19">
        <v>0.27653623370751401</v>
      </c>
      <c r="AC10" s="19">
        <v>0.25172876795341398</v>
      </c>
      <c r="AD10" s="19">
        <v>0.37794687752735301</v>
      </c>
      <c r="AE10" s="19"/>
      <c r="AF10" s="19" t="s">
        <v>63</v>
      </c>
      <c r="AG10" s="19"/>
      <c r="AH10" s="19">
        <v>0.30570559542616399</v>
      </c>
      <c r="AI10" s="19"/>
      <c r="AJ10" s="19">
        <v>0.304947926693797</v>
      </c>
      <c r="AK10" s="19">
        <v>0.27743282293167298</v>
      </c>
      <c r="AL10" s="19">
        <v>0.31323975240107099</v>
      </c>
      <c r="AM10" s="19">
        <v>0.31834964418435002</v>
      </c>
      <c r="AN10" s="19">
        <v>0.30418198356634601</v>
      </c>
      <c r="AO10" s="19">
        <v>0.26098489768121103</v>
      </c>
      <c r="AP10" s="19">
        <v>0.31463259478050098</v>
      </c>
      <c r="AQ10" s="19">
        <v>0.42490197681512099</v>
      </c>
    </row>
    <row r="11" spans="2:43" x14ac:dyDescent="0.35">
      <c r="B11" s="16" t="s">
        <v>122</v>
      </c>
    </row>
    <row r="12" spans="2:43" x14ac:dyDescent="0.35">
      <c r="B12" t="s">
        <v>66</v>
      </c>
    </row>
    <row r="13" spans="2:43" x14ac:dyDescent="0.35">
      <c r="B13" t="s">
        <v>67</v>
      </c>
    </row>
    <row r="15" spans="2:43" x14ac:dyDescent="0.35">
      <c r="B15"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Q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169</v>
      </c>
      <c r="C9" s="17">
        <v>0.64831127201738703</v>
      </c>
      <c r="D9" s="17">
        <v>0.60668284673436501</v>
      </c>
      <c r="E9" s="17">
        <v>0.69089390685334595</v>
      </c>
      <c r="F9" s="17"/>
      <c r="G9" s="17">
        <v>0.73575645757362695</v>
      </c>
      <c r="H9" s="17">
        <v>0.75444856376185798</v>
      </c>
      <c r="I9" s="17">
        <v>0.68932807460272205</v>
      </c>
      <c r="J9" s="17">
        <v>0.70107539865608204</v>
      </c>
      <c r="K9" s="17">
        <v>0.58867074393134899</v>
      </c>
      <c r="L9" s="17">
        <v>0.50697218596926497</v>
      </c>
      <c r="M9" s="17"/>
      <c r="N9" s="17">
        <v>0.51802783327560098</v>
      </c>
      <c r="O9" s="17">
        <v>0.65427595508167802</v>
      </c>
      <c r="P9" s="17">
        <v>0.63000251408290797</v>
      </c>
      <c r="Q9" s="17">
        <v>0.65133869355250895</v>
      </c>
      <c r="R9" s="17">
        <v>0.67642786367563001</v>
      </c>
      <c r="S9" s="17"/>
      <c r="T9" s="17">
        <v>0.62566664888894397</v>
      </c>
      <c r="U9" s="17">
        <v>0.65964163953313204</v>
      </c>
      <c r="V9" s="17">
        <v>0.66563254948765604</v>
      </c>
      <c r="W9" s="17">
        <v>0.62269346494349098</v>
      </c>
      <c r="X9" s="17"/>
      <c r="Y9" s="17">
        <v>0.68181542993141697</v>
      </c>
      <c r="Z9" s="17">
        <v>0.72288905520756996</v>
      </c>
      <c r="AA9" s="17">
        <v>0.518334504534114</v>
      </c>
      <c r="AB9" s="17">
        <v>0.70475057379549599</v>
      </c>
      <c r="AC9" s="17">
        <v>0.76830506472396298</v>
      </c>
      <c r="AD9" s="17">
        <v>0.596904778674898</v>
      </c>
      <c r="AE9" s="17"/>
      <c r="AF9" s="17" t="s">
        <v>63</v>
      </c>
      <c r="AG9" s="17"/>
      <c r="AH9" s="17">
        <v>0.64831127201738703</v>
      </c>
      <c r="AI9" s="17"/>
      <c r="AJ9" s="17">
        <v>0.66432117598026097</v>
      </c>
      <c r="AK9" s="17">
        <v>0.62475423521270101</v>
      </c>
      <c r="AL9" s="17">
        <v>0.68150460853232298</v>
      </c>
      <c r="AM9" s="17">
        <v>0.57518279647539405</v>
      </c>
      <c r="AN9" s="17">
        <v>0.67860639574215997</v>
      </c>
      <c r="AO9" s="17">
        <v>0.71443657157579898</v>
      </c>
      <c r="AP9" s="17">
        <v>0.65669661695243997</v>
      </c>
      <c r="AQ9" s="17">
        <v>0.66822430997998605</v>
      </c>
    </row>
    <row r="10" spans="2:43" x14ac:dyDescent="0.35">
      <c r="B10" s="18" t="s">
        <v>170</v>
      </c>
      <c r="C10" s="19">
        <v>0.35168872798261303</v>
      </c>
      <c r="D10" s="19">
        <v>0.39331715326563499</v>
      </c>
      <c r="E10" s="19">
        <v>0.30910609314665399</v>
      </c>
      <c r="F10" s="19"/>
      <c r="G10" s="19">
        <v>0.26424354242637299</v>
      </c>
      <c r="H10" s="19">
        <v>0.24555143623814199</v>
      </c>
      <c r="I10" s="19">
        <v>0.310671925397278</v>
      </c>
      <c r="J10" s="19">
        <v>0.29892460134391802</v>
      </c>
      <c r="K10" s="19">
        <v>0.41132925606865101</v>
      </c>
      <c r="L10" s="19">
        <v>0.49302781403073498</v>
      </c>
      <c r="M10" s="19"/>
      <c r="N10" s="19">
        <v>0.48197216672439902</v>
      </c>
      <c r="O10" s="19">
        <v>0.34572404491832198</v>
      </c>
      <c r="P10" s="19">
        <v>0.36999748591709197</v>
      </c>
      <c r="Q10" s="19">
        <v>0.34866130644749099</v>
      </c>
      <c r="R10" s="19">
        <v>0.32357213632436999</v>
      </c>
      <c r="S10" s="19"/>
      <c r="T10" s="19">
        <v>0.37433335111105598</v>
      </c>
      <c r="U10" s="19">
        <v>0.34035836046686802</v>
      </c>
      <c r="V10" s="19">
        <v>0.33436745051234401</v>
      </c>
      <c r="W10" s="19">
        <v>0.37730653505650902</v>
      </c>
      <c r="X10" s="19"/>
      <c r="Y10" s="19">
        <v>0.31818457006858297</v>
      </c>
      <c r="Z10" s="19">
        <v>0.27711094479242998</v>
      </c>
      <c r="AA10" s="19">
        <v>0.481665495465886</v>
      </c>
      <c r="AB10" s="19">
        <v>0.29524942620450401</v>
      </c>
      <c r="AC10" s="19">
        <v>0.23169493527603699</v>
      </c>
      <c r="AD10" s="19">
        <v>0.403095221325102</v>
      </c>
      <c r="AE10" s="19"/>
      <c r="AF10" s="19" t="s">
        <v>63</v>
      </c>
      <c r="AG10" s="19"/>
      <c r="AH10" s="19">
        <v>0.35168872798261303</v>
      </c>
      <c r="AI10" s="19"/>
      <c r="AJ10" s="19">
        <v>0.33567882401973897</v>
      </c>
      <c r="AK10" s="19">
        <v>0.37524576478729899</v>
      </c>
      <c r="AL10" s="19">
        <v>0.31849539146767702</v>
      </c>
      <c r="AM10" s="19">
        <v>0.424817203524606</v>
      </c>
      <c r="AN10" s="19">
        <v>0.32139360425784003</v>
      </c>
      <c r="AO10" s="19">
        <v>0.28556342842420102</v>
      </c>
      <c r="AP10" s="19">
        <v>0.34330338304755997</v>
      </c>
      <c r="AQ10" s="19">
        <v>0.331775690020014</v>
      </c>
    </row>
    <row r="11" spans="2:43" x14ac:dyDescent="0.35">
      <c r="B11" s="16" t="s">
        <v>122</v>
      </c>
    </row>
    <row r="12" spans="2:43" x14ac:dyDescent="0.35">
      <c r="B12" t="s">
        <v>66</v>
      </c>
    </row>
    <row r="13" spans="2:43" x14ac:dyDescent="0.35">
      <c r="B13" t="s">
        <v>67</v>
      </c>
    </row>
    <row r="15" spans="2:43" x14ac:dyDescent="0.35">
      <c r="B15"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677</v>
      </c>
      <c r="D7" s="10">
        <v>302</v>
      </c>
      <c r="E7" s="10">
        <v>373</v>
      </c>
      <c r="F7" s="10"/>
      <c r="G7" s="10">
        <v>62</v>
      </c>
      <c r="H7" s="10">
        <v>128</v>
      </c>
      <c r="I7" s="10">
        <v>123</v>
      </c>
      <c r="J7" s="10">
        <v>121</v>
      </c>
      <c r="K7" s="10">
        <v>98</v>
      </c>
      <c r="L7" s="10">
        <v>145</v>
      </c>
      <c r="M7" s="10"/>
      <c r="N7" s="10">
        <v>29</v>
      </c>
      <c r="O7" s="10">
        <v>258</v>
      </c>
      <c r="P7" s="10">
        <v>101</v>
      </c>
      <c r="Q7" s="10">
        <v>194</v>
      </c>
      <c r="R7" s="10">
        <v>94</v>
      </c>
      <c r="S7" s="10"/>
      <c r="T7" s="10">
        <v>147</v>
      </c>
      <c r="U7" s="10">
        <v>181</v>
      </c>
      <c r="V7" s="10">
        <v>190</v>
      </c>
      <c r="W7" s="10">
        <v>112</v>
      </c>
      <c r="X7" s="10"/>
      <c r="Y7" s="10">
        <v>326</v>
      </c>
      <c r="Z7" s="10">
        <v>71</v>
      </c>
      <c r="AA7" s="10">
        <v>162</v>
      </c>
      <c r="AB7" s="10">
        <v>46</v>
      </c>
      <c r="AC7" s="10">
        <v>55</v>
      </c>
      <c r="AD7" s="10">
        <v>13</v>
      </c>
      <c r="AE7" s="10"/>
      <c r="AF7" s="10" t="s">
        <v>62</v>
      </c>
      <c r="AG7" s="10"/>
      <c r="AH7" s="10">
        <v>677</v>
      </c>
      <c r="AI7" s="10"/>
      <c r="AJ7" s="10">
        <v>173</v>
      </c>
      <c r="AK7" s="10">
        <v>136</v>
      </c>
      <c r="AL7" s="10">
        <v>113</v>
      </c>
      <c r="AM7" s="10">
        <v>104</v>
      </c>
      <c r="AN7" s="10">
        <v>27</v>
      </c>
      <c r="AO7" s="10">
        <v>57</v>
      </c>
      <c r="AP7" s="10">
        <v>56</v>
      </c>
      <c r="AQ7" s="10">
        <v>11</v>
      </c>
    </row>
    <row r="8" spans="2:43" ht="30" customHeight="1" x14ac:dyDescent="0.35">
      <c r="B8" s="11" t="s">
        <v>19</v>
      </c>
      <c r="C8" s="11">
        <v>674</v>
      </c>
      <c r="D8" s="11">
        <v>323</v>
      </c>
      <c r="E8" s="11">
        <v>350</v>
      </c>
      <c r="F8" s="11"/>
      <c r="G8" s="11">
        <v>72</v>
      </c>
      <c r="H8" s="11">
        <v>135</v>
      </c>
      <c r="I8" s="11">
        <v>116</v>
      </c>
      <c r="J8" s="11">
        <v>115</v>
      </c>
      <c r="K8" s="11">
        <v>95</v>
      </c>
      <c r="L8" s="11">
        <v>141</v>
      </c>
      <c r="M8" s="11"/>
      <c r="N8" s="11">
        <v>26</v>
      </c>
      <c r="O8" s="11">
        <v>237</v>
      </c>
      <c r="P8" s="11">
        <v>87</v>
      </c>
      <c r="Q8" s="11">
        <v>214</v>
      </c>
      <c r="R8" s="11">
        <v>108</v>
      </c>
      <c r="S8" s="11"/>
      <c r="T8" s="11">
        <v>142</v>
      </c>
      <c r="U8" s="11">
        <v>177</v>
      </c>
      <c r="V8" s="11">
        <v>193</v>
      </c>
      <c r="W8" s="11">
        <v>116</v>
      </c>
      <c r="X8" s="11"/>
      <c r="Y8" s="11">
        <v>333</v>
      </c>
      <c r="Z8" s="11">
        <v>71</v>
      </c>
      <c r="AA8" s="11">
        <v>155</v>
      </c>
      <c r="AB8" s="11">
        <v>44</v>
      </c>
      <c r="AC8" s="11">
        <v>54</v>
      </c>
      <c r="AD8" s="11">
        <v>14</v>
      </c>
      <c r="AE8" s="11"/>
      <c r="AF8" s="11" t="s">
        <v>62</v>
      </c>
      <c r="AG8" s="11"/>
      <c r="AH8" s="11">
        <v>674</v>
      </c>
      <c r="AI8" s="11"/>
      <c r="AJ8" s="11">
        <v>153</v>
      </c>
      <c r="AK8" s="11">
        <v>141</v>
      </c>
      <c r="AL8" s="11">
        <v>101</v>
      </c>
      <c r="AM8" s="11">
        <v>111</v>
      </c>
      <c r="AN8" s="11">
        <v>25</v>
      </c>
      <c r="AO8" s="11">
        <v>61</v>
      </c>
      <c r="AP8" s="11">
        <v>56</v>
      </c>
      <c r="AQ8" s="11">
        <v>27</v>
      </c>
    </row>
    <row r="9" spans="2:43" x14ac:dyDescent="0.35">
      <c r="B9" s="18" t="s">
        <v>175</v>
      </c>
      <c r="C9" s="17">
        <v>0.39665783191476001</v>
      </c>
      <c r="D9" s="17">
        <v>0.309775709718147</v>
      </c>
      <c r="E9" s="17">
        <v>0.47865620022007299</v>
      </c>
      <c r="F9" s="17"/>
      <c r="G9" s="17">
        <v>0.33744526381340501</v>
      </c>
      <c r="H9" s="17">
        <v>0.39552478597810897</v>
      </c>
      <c r="I9" s="17">
        <v>0.36190129140130201</v>
      </c>
      <c r="J9" s="17">
        <v>0.401388091813971</v>
      </c>
      <c r="K9" s="17">
        <v>0.45081391474870702</v>
      </c>
      <c r="L9" s="17">
        <v>0.41599701252562699</v>
      </c>
      <c r="M9" s="17"/>
      <c r="N9" s="17">
        <v>0.42856170964923701</v>
      </c>
      <c r="O9" s="17">
        <v>0.40098865548734403</v>
      </c>
      <c r="P9" s="17">
        <v>0.40348881322207403</v>
      </c>
      <c r="Q9" s="17">
        <v>0.37205115951047701</v>
      </c>
      <c r="R9" s="17">
        <v>0.42612369903884001</v>
      </c>
      <c r="S9" s="17"/>
      <c r="T9" s="17">
        <v>0.39872078387861998</v>
      </c>
      <c r="U9" s="17">
        <v>0.413837668410723</v>
      </c>
      <c r="V9" s="17">
        <v>0.41506397812512502</v>
      </c>
      <c r="W9" s="17">
        <v>0.32726803818174999</v>
      </c>
      <c r="X9" s="17"/>
      <c r="Y9" s="17">
        <v>0.38486160855062401</v>
      </c>
      <c r="Z9" s="17">
        <v>0.39719813073014498</v>
      </c>
      <c r="AA9" s="17">
        <v>0.418980668760212</v>
      </c>
      <c r="AB9" s="17">
        <v>0.460171631961446</v>
      </c>
      <c r="AC9" s="17">
        <v>0.38522146842261501</v>
      </c>
      <c r="AD9" s="17">
        <v>0.37369634696507398</v>
      </c>
      <c r="AE9" s="17"/>
      <c r="AF9" s="17" t="s">
        <v>63</v>
      </c>
      <c r="AG9" s="17"/>
      <c r="AH9" s="17">
        <v>0.39665783191476001</v>
      </c>
      <c r="AI9" s="17"/>
      <c r="AJ9" s="17">
        <v>0.47265852140260101</v>
      </c>
      <c r="AK9" s="17">
        <v>0.32247630210912398</v>
      </c>
      <c r="AL9" s="17">
        <v>0.39042808681421998</v>
      </c>
      <c r="AM9" s="17">
        <v>0.348687849193629</v>
      </c>
      <c r="AN9" s="17">
        <v>0.61517463321218102</v>
      </c>
      <c r="AO9" s="17">
        <v>0.39834435320133799</v>
      </c>
      <c r="AP9" s="17">
        <v>0.440142685673794</v>
      </c>
      <c r="AQ9" s="17">
        <v>0.28020306968437397</v>
      </c>
    </row>
    <row r="10" spans="2:43" x14ac:dyDescent="0.35">
      <c r="B10" s="18" t="s">
        <v>176</v>
      </c>
      <c r="C10" s="17">
        <v>0.485345907654604</v>
      </c>
      <c r="D10" s="17">
        <v>0.57396106158353899</v>
      </c>
      <c r="E10" s="17">
        <v>0.401226165812338</v>
      </c>
      <c r="F10" s="17"/>
      <c r="G10" s="17">
        <v>0.58498028942076197</v>
      </c>
      <c r="H10" s="17">
        <v>0.51014765874744505</v>
      </c>
      <c r="I10" s="17">
        <v>0.51060729069732502</v>
      </c>
      <c r="J10" s="17">
        <v>0.52918458019371395</v>
      </c>
      <c r="K10" s="17">
        <v>0.40386245384334002</v>
      </c>
      <c r="L10" s="17">
        <v>0.40930588244489002</v>
      </c>
      <c r="M10" s="17"/>
      <c r="N10" s="17">
        <v>0.50309149096572003</v>
      </c>
      <c r="O10" s="17">
        <v>0.48280779840689397</v>
      </c>
      <c r="P10" s="17">
        <v>0.468681940612793</v>
      </c>
      <c r="Q10" s="17">
        <v>0.49034394274678</v>
      </c>
      <c r="R10" s="17">
        <v>0.49460839336580897</v>
      </c>
      <c r="S10" s="17"/>
      <c r="T10" s="17">
        <v>0.50968214903243303</v>
      </c>
      <c r="U10" s="17">
        <v>0.47865609482084998</v>
      </c>
      <c r="V10" s="17">
        <v>0.48187697813178998</v>
      </c>
      <c r="W10" s="17">
        <v>0.52280607320628703</v>
      </c>
      <c r="X10" s="17"/>
      <c r="Y10" s="17">
        <v>0.50742810075818001</v>
      </c>
      <c r="Z10" s="17">
        <v>0.52061050271031295</v>
      </c>
      <c r="AA10" s="17">
        <v>0.42871148598132502</v>
      </c>
      <c r="AB10" s="17">
        <v>0.38876479621734</v>
      </c>
      <c r="AC10" s="17">
        <v>0.53593133109424096</v>
      </c>
      <c r="AD10" s="17">
        <v>0.44863144973892299</v>
      </c>
      <c r="AE10" s="17"/>
      <c r="AF10" s="17" t="s">
        <v>63</v>
      </c>
      <c r="AG10" s="17"/>
      <c r="AH10" s="17">
        <v>0.485345907654604</v>
      </c>
      <c r="AI10" s="17"/>
      <c r="AJ10" s="17">
        <v>0.44370023365253303</v>
      </c>
      <c r="AK10" s="17">
        <v>0.52869883548857199</v>
      </c>
      <c r="AL10" s="17">
        <v>0.45830257803084401</v>
      </c>
      <c r="AM10" s="17">
        <v>0.50571453072740002</v>
      </c>
      <c r="AN10" s="17">
        <v>0.311382344482661</v>
      </c>
      <c r="AO10" s="17">
        <v>0.52680202684120503</v>
      </c>
      <c r="AP10" s="17">
        <v>0.472036462524138</v>
      </c>
      <c r="AQ10" s="17">
        <v>0.607053503939747</v>
      </c>
    </row>
    <row r="11" spans="2:43" x14ac:dyDescent="0.35">
      <c r="B11" s="18" t="s">
        <v>177</v>
      </c>
      <c r="C11" s="17">
        <v>9.2152295340140494E-2</v>
      </c>
      <c r="D11" s="17">
        <v>9.4755804078469397E-2</v>
      </c>
      <c r="E11" s="17">
        <v>9.0154213929250507E-2</v>
      </c>
      <c r="F11" s="17"/>
      <c r="G11" s="17">
        <v>5.1638226714875897E-2</v>
      </c>
      <c r="H11" s="17">
        <v>7.3720537053274804E-2</v>
      </c>
      <c r="I11" s="17">
        <v>8.5845970896036794E-2</v>
      </c>
      <c r="J11" s="17">
        <v>6.1000614829623503E-2</v>
      </c>
      <c r="K11" s="17">
        <v>0.12558413344209299</v>
      </c>
      <c r="L11" s="17">
        <v>0.138516315422441</v>
      </c>
      <c r="M11" s="17"/>
      <c r="N11" s="17">
        <v>6.8346799385043205E-2</v>
      </c>
      <c r="O11" s="17">
        <v>9.3537226587081093E-2</v>
      </c>
      <c r="P11" s="17">
        <v>0.11829166224582</v>
      </c>
      <c r="Q11" s="17">
        <v>9.4698130986908505E-2</v>
      </c>
      <c r="R11" s="17">
        <v>6.0477461697055097E-2</v>
      </c>
      <c r="S11" s="17"/>
      <c r="T11" s="17">
        <v>7.3373844016904693E-2</v>
      </c>
      <c r="U11" s="17">
        <v>9.0248442256818606E-2</v>
      </c>
      <c r="V11" s="17">
        <v>9.2224659474646101E-2</v>
      </c>
      <c r="W11" s="17">
        <v>9.0004384582014998E-2</v>
      </c>
      <c r="X11" s="17"/>
      <c r="Y11" s="17">
        <v>8.4533008831878198E-2</v>
      </c>
      <c r="Z11" s="17">
        <v>6.7816718016872807E-2</v>
      </c>
      <c r="AA11" s="17">
        <v>0.119382927014085</v>
      </c>
      <c r="AB11" s="17">
        <v>0.12892667447230199</v>
      </c>
      <c r="AC11" s="17">
        <v>4.3749655892998202E-2</v>
      </c>
      <c r="AD11" s="17">
        <v>0.12727098501794701</v>
      </c>
      <c r="AE11" s="17"/>
      <c r="AF11" s="17" t="s">
        <v>63</v>
      </c>
      <c r="AG11" s="17"/>
      <c r="AH11" s="17">
        <v>9.2152295340140494E-2</v>
      </c>
      <c r="AI11" s="17"/>
      <c r="AJ11" s="17">
        <v>5.3344903772642199E-2</v>
      </c>
      <c r="AK11" s="17">
        <v>0.128100129524363</v>
      </c>
      <c r="AL11" s="17">
        <v>0.105007690429645</v>
      </c>
      <c r="AM11" s="17">
        <v>0.10786897257221199</v>
      </c>
      <c r="AN11" s="17">
        <v>3.3539321153081003E-2</v>
      </c>
      <c r="AO11" s="17">
        <v>7.4853619957456402E-2</v>
      </c>
      <c r="AP11" s="17">
        <v>8.7820851802068001E-2</v>
      </c>
      <c r="AQ11" s="17">
        <v>0.112743426375879</v>
      </c>
    </row>
    <row r="12" spans="2:43" x14ac:dyDescent="0.35">
      <c r="B12" s="18" t="s">
        <v>178</v>
      </c>
      <c r="C12" s="17">
        <v>1.7673754889053699E-2</v>
      </c>
      <c r="D12" s="17">
        <v>1.8673166399362399E-2</v>
      </c>
      <c r="E12" s="17">
        <v>1.6828642591615602E-2</v>
      </c>
      <c r="F12" s="17"/>
      <c r="G12" s="17">
        <v>0</v>
      </c>
      <c r="H12" s="17">
        <v>1.5239746089093901E-2</v>
      </c>
      <c r="I12" s="17">
        <v>3.2450394409885598E-2</v>
      </c>
      <c r="J12" s="17">
        <v>8.4267131626911893E-3</v>
      </c>
      <c r="K12" s="17">
        <v>1.01415448938532E-2</v>
      </c>
      <c r="L12" s="17">
        <v>2.94801555708958E-2</v>
      </c>
      <c r="M12" s="17"/>
      <c r="N12" s="17">
        <v>0</v>
      </c>
      <c r="O12" s="17">
        <v>1.17794143290798E-2</v>
      </c>
      <c r="P12" s="17">
        <v>9.5375839193122605E-3</v>
      </c>
      <c r="Q12" s="17">
        <v>2.92242817368214E-2</v>
      </c>
      <c r="R12" s="17">
        <v>1.87904458982956E-2</v>
      </c>
      <c r="S12" s="17"/>
      <c r="T12" s="17">
        <v>1.2329402640585E-2</v>
      </c>
      <c r="U12" s="17">
        <v>1.12196227593825E-2</v>
      </c>
      <c r="V12" s="17">
        <v>1.0834384268438999E-2</v>
      </c>
      <c r="W12" s="17">
        <v>3.5023919750586198E-2</v>
      </c>
      <c r="X12" s="17"/>
      <c r="Y12" s="17">
        <v>1.7212748077535998E-2</v>
      </c>
      <c r="Z12" s="17">
        <v>0</v>
      </c>
      <c r="AA12" s="17">
        <v>2.6827267247212499E-2</v>
      </c>
      <c r="AB12" s="17">
        <v>2.2136897348911701E-2</v>
      </c>
      <c r="AC12" s="17">
        <v>1.9696026155972698E-2</v>
      </c>
      <c r="AD12" s="17">
        <v>0</v>
      </c>
      <c r="AE12" s="17"/>
      <c r="AF12" s="17" t="s">
        <v>63</v>
      </c>
      <c r="AG12" s="17"/>
      <c r="AH12" s="17">
        <v>1.7673754889053699E-2</v>
      </c>
      <c r="AI12" s="17"/>
      <c r="AJ12" s="17">
        <v>1.8137601207885101E-2</v>
      </c>
      <c r="AK12" s="17">
        <v>2.0724732877941399E-2</v>
      </c>
      <c r="AL12" s="17">
        <v>3.0851272127668399E-2</v>
      </c>
      <c r="AM12" s="17">
        <v>1.8974423912528599E-2</v>
      </c>
      <c r="AN12" s="17">
        <v>3.9903701152077198E-2</v>
      </c>
      <c r="AO12" s="17">
        <v>0</v>
      </c>
      <c r="AP12" s="17">
        <v>0</v>
      </c>
      <c r="AQ12" s="17">
        <v>0</v>
      </c>
    </row>
    <row r="13" spans="2:43" x14ac:dyDescent="0.35">
      <c r="B13" s="18" t="s">
        <v>179</v>
      </c>
      <c r="C13" s="17">
        <v>1.5102510769618199E-3</v>
      </c>
      <c r="D13" s="17">
        <v>0</v>
      </c>
      <c r="E13" s="17">
        <v>2.9118482361555802E-3</v>
      </c>
      <c r="F13" s="17"/>
      <c r="G13" s="17">
        <v>1.42184538400234E-2</v>
      </c>
      <c r="H13" s="17">
        <v>0</v>
      </c>
      <c r="I13" s="17">
        <v>0</v>
      </c>
      <c r="J13" s="17">
        <v>0</v>
      </c>
      <c r="K13" s="17">
        <v>0</v>
      </c>
      <c r="L13" s="17">
        <v>0</v>
      </c>
      <c r="M13" s="17"/>
      <c r="N13" s="17">
        <v>0</v>
      </c>
      <c r="O13" s="17">
        <v>4.2947627656905601E-3</v>
      </c>
      <c r="P13" s="17">
        <v>0</v>
      </c>
      <c r="Q13" s="17">
        <v>0</v>
      </c>
      <c r="R13" s="17">
        <v>0</v>
      </c>
      <c r="S13" s="17"/>
      <c r="T13" s="17">
        <v>0</v>
      </c>
      <c r="U13" s="17">
        <v>0</v>
      </c>
      <c r="V13" s="17">
        <v>0</v>
      </c>
      <c r="W13" s="17">
        <v>8.8124605185601005E-3</v>
      </c>
      <c r="X13" s="17"/>
      <c r="Y13" s="17">
        <v>0</v>
      </c>
      <c r="Z13" s="17">
        <v>1.4374648542669901E-2</v>
      </c>
      <c r="AA13" s="17">
        <v>0</v>
      </c>
      <c r="AB13" s="17">
        <v>0</v>
      </c>
      <c r="AC13" s="17">
        <v>0</v>
      </c>
      <c r="AD13" s="17">
        <v>0</v>
      </c>
      <c r="AE13" s="17"/>
      <c r="AF13" s="17" t="s">
        <v>63</v>
      </c>
      <c r="AG13" s="17"/>
      <c r="AH13" s="17">
        <v>1.5102510769618199E-3</v>
      </c>
      <c r="AI13" s="17"/>
      <c r="AJ13" s="17">
        <v>0</v>
      </c>
      <c r="AK13" s="17">
        <v>0</v>
      </c>
      <c r="AL13" s="17">
        <v>0</v>
      </c>
      <c r="AM13" s="17">
        <v>9.1500112637653407E-3</v>
      </c>
      <c r="AN13" s="17">
        <v>0</v>
      </c>
      <c r="AO13" s="17">
        <v>0</v>
      </c>
      <c r="AP13" s="17">
        <v>0</v>
      </c>
      <c r="AQ13" s="17">
        <v>0</v>
      </c>
    </row>
    <row r="14" spans="2:43" x14ac:dyDescent="0.35">
      <c r="B14" s="18" t="s">
        <v>60</v>
      </c>
      <c r="C14" s="19">
        <v>6.6599591244799802E-3</v>
      </c>
      <c r="D14" s="19">
        <v>2.83425822048198E-3</v>
      </c>
      <c r="E14" s="19">
        <v>1.02229292105676E-2</v>
      </c>
      <c r="F14" s="19"/>
      <c r="G14" s="19">
        <v>1.1717766210933201E-2</v>
      </c>
      <c r="H14" s="19">
        <v>5.3672721320771099E-3</v>
      </c>
      <c r="I14" s="19">
        <v>9.1950525954502503E-3</v>
      </c>
      <c r="J14" s="19">
        <v>0</v>
      </c>
      <c r="K14" s="19">
        <v>9.5979530720074896E-3</v>
      </c>
      <c r="L14" s="19">
        <v>6.7006340361467302E-3</v>
      </c>
      <c r="M14" s="19"/>
      <c r="N14" s="19">
        <v>0</v>
      </c>
      <c r="O14" s="19">
        <v>6.5921424239107403E-3</v>
      </c>
      <c r="P14" s="19">
        <v>0</v>
      </c>
      <c r="Q14" s="19">
        <v>1.3682485019012499E-2</v>
      </c>
      <c r="R14" s="19">
        <v>0</v>
      </c>
      <c r="S14" s="19"/>
      <c r="T14" s="19">
        <v>5.8938204314572798E-3</v>
      </c>
      <c r="U14" s="19">
        <v>6.0381717522264098E-3</v>
      </c>
      <c r="V14" s="19">
        <v>0</v>
      </c>
      <c r="W14" s="19">
        <v>1.60851237608019E-2</v>
      </c>
      <c r="X14" s="19"/>
      <c r="Y14" s="19">
        <v>5.9645337817814201E-3</v>
      </c>
      <c r="Z14" s="19">
        <v>0</v>
      </c>
      <c r="AA14" s="19">
        <v>6.0976509971658399E-3</v>
      </c>
      <c r="AB14" s="19">
        <v>0</v>
      </c>
      <c r="AC14" s="19">
        <v>1.54015184341731E-2</v>
      </c>
      <c r="AD14" s="19">
        <v>5.0401218278055701E-2</v>
      </c>
      <c r="AE14" s="19"/>
      <c r="AF14" s="19" t="s">
        <v>63</v>
      </c>
      <c r="AG14" s="19"/>
      <c r="AH14" s="19">
        <v>6.6599591244799802E-3</v>
      </c>
      <c r="AI14" s="19"/>
      <c r="AJ14" s="19">
        <v>1.2158739964339201E-2</v>
      </c>
      <c r="AK14" s="19">
        <v>0</v>
      </c>
      <c r="AL14" s="19">
        <v>1.54103725976218E-2</v>
      </c>
      <c r="AM14" s="19">
        <v>9.6042123304645698E-3</v>
      </c>
      <c r="AN14" s="19">
        <v>0</v>
      </c>
      <c r="AO14" s="19">
        <v>0</v>
      </c>
      <c r="AP14" s="19">
        <v>0</v>
      </c>
      <c r="AQ14" s="19">
        <v>0</v>
      </c>
    </row>
    <row r="15" spans="2:43" x14ac:dyDescent="0.35">
      <c r="B15" s="16" t="s">
        <v>181</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194</v>
      </c>
      <c r="E2" s="26"/>
      <c r="F2" s="26"/>
      <c r="G2" s="26"/>
    </row>
    <row r="6" spans="2:7" ht="50" customHeight="1" x14ac:dyDescent="0.35">
      <c r="B6" s="20" t="s">
        <v>14</v>
      </c>
      <c r="C6" s="20" t="s">
        <v>182</v>
      </c>
      <c r="D6" s="20" t="s">
        <v>183</v>
      </c>
      <c r="E6" s="20" t="s">
        <v>184</v>
      </c>
      <c r="F6" s="20" t="s">
        <v>185</v>
      </c>
    </row>
    <row r="7" spans="2:7" x14ac:dyDescent="0.35">
      <c r="B7" s="18" t="s">
        <v>186</v>
      </c>
      <c r="C7" s="17">
        <v>3.3073063714246301E-2</v>
      </c>
      <c r="D7" s="17">
        <v>1.47328551683564E-2</v>
      </c>
      <c r="E7" s="17">
        <v>3.99511833486208E-2</v>
      </c>
      <c r="F7" s="17">
        <v>4.5180737662115701E-2</v>
      </c>
    </row>
    <row r="8" spans="2:7" x14ac:dyDescent="0.35">
      <c r="B8" s="18" t="s">
        <v>187</v>
      </c>
      <c r="C8" s="17">
        <v>6.2837562346393705E-2</v>
      </c>
      <c r="D8" s="17">
        <v>2.4427371134311499E-2</v>
      </c>
      <c r="E8" s="17">
        <v>6.9249873844387994E-2</v>
      </c>
      <c r="F8" s="17">
        <v>7.3557968958547604E-2</v>
      </c>
    </row>
    <row r="9" spans="2:7" x14ac:dyDescent="0.35">
      <c r="B9" s="18" t="s">
        <v>188</v>
      </c>
      <c r="C9" s="17">
        <v>0.15223342415350899</v>
      </c>
      <c r="D9" s="17">
        <v>5.2514455631703899E-2</v>
      </c>
      <c r="E9" s="17">
        <v>0.13489672289551499</v>
      </c>
      <c r="F9" s="17">
        <v>0.112601173010158</v>
      </c>
    </row>
    <row r="10" spans="2:7" x14ac:dyDescent="0.35">
      <c r="B10" s="18" t="s">
        <v>189</v>
      </c>
      <c r="C10" s="17">
        <v>0.104567057514957</v>
      </c>
      <c r="D10" s="17">
        <v>4.4918597972604099E-2</v>
      </c>
      <c r="E10" s="17">
        <v>8.7700472425706194E-2</v>
      </c>
      <c r="F10" s="17">
        <v>0.119407009778858</v>
      </c>
    </row>
    <row r="11" spans="2:7" x14ac:dyDescent="0.35">
      <c r="B11" s="18" t="s">
        <v>190</v>
      </c>
      <c r="C11" s="17">
        <v>0.12378106026277801</v>
      </c>
      <c r="D11" s="17">
        <v>4.97570481942659E-2</v>
      </c>
      <c r="E11" s="17">
        <v>9.5928429733739703E-2</v>
      </c>
      <c r="F11" s="17">
        <v>8.1321707818415703E-2</v>
      </c>
    </row>
    <row r="12" spans="2:7" x14ac:dyDescent="0.35">
      <c r="B12" s="18" t="s">
        <v>191</v>
      </c>
      <c r="C12" s="17">
        <v>9.2696495696139997E-2</v>
      </c>
      <c r="D12" s="17">
        <v>4.5510445416469598E-2</v>
      </c>
      <c r="E12" s="17">
        <v>9.1491637210355206E-2</v>
      </c>
      <c r="F12" s="17">
        <v>6.0961729509880297E-2</v>
      </c>
    </row>
    <row r="13" spans="2:7" x14ac:dyDescent="0.35">
      <c r="B13" s="18" t="s">
        <v>192</v>
      </c>
      <c r="C13" s="17">
        <v>0.11672010767985</v>
      </c>
      <c r="D13" s="17">
        <v>9.9766893319512398E-2</v>
      </c>
      <c r="E13" s="17">
        <v>0.127704727261366</v>
      </c>
      <c r="F13" s="17">
        <v>8.8584747867759495E-2</v>
      </c>
    </row>
    <row r="14" spans="2:7" x14ac:dyDescent="0.35">
      <c r="B14" s="18" t="s">
        <v>193</v>
      </c>
      <c r="C14" s="17">
        <v>0.23336566339661399</v>
      </c>
      <c r="D14" s="17">
        <v>0.62371230750462603</v>
      </c>
      <c r="E14" s="17">
        <v>0.296855682759533</v>
      </c>
      <c r="F14" s="17">
        <v>0.34362690550262998</v>
      </c>
    </row>
    <row r="15" spans="2:7" x14ac:dyDescent="0.35">
      <c r="B15" s="18" t="s">
        <v>60</v>
      </c>
      <c r="C15" s="17">
        <v>8.0725565235510902E-2</v>
      </c>
      <c r="D15" s="17">
        <v>4.4660025658150401E-2</v>
      </c>
      <c r="E15" s="17">
        <v>5.62212705207768E-2</v>
      </c>
      <c r="F15" s="17">
        <v>7.4758019891634803E-2</v>
      </c>
    </row>
    <row r="16" spans="2:7" x14ac:dyDescent="0.35">
      <c r="B16" s="16" t="s">
        <v>122</v>
      </c>
      <c r="C16" s="16"/>
      <c r="D16" s="16"/>
      <c r="E16" s="16"/>
      <c r="F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186</v>
      </c>
      <c r="C9" s="17">
        <v>3.3073063714246301E-2</v>
      </c>
      <c r="D9" s="17">
        <v>2.9163182968775101E-2</v>
      </c>
      <c r="E9" s="17">
        <v>3.7091129599749702E-2</v>
      </c>
      <c r="F9" s="17"/>
      <c r="G9" s="17">
        <v>2.0463888487417699E-2</v>
      </c>
      <c r="H9" s="17">
        <v>7.8997067170408705E-2</v>
      </c>
      <c r="I9" s="17">
        <v>5.6853582990093403E-2</v>
      </c>
      <c r="J9" s="17">
        <v>1.06130649874228E-2</v>
      </c>
      <c r="K9" s="17">
        <v>1.34293392833645E-2</v>
      </c>
      <c r="L9" s="17">
        <v>1.5523213431049499E-2</v>
      </c>
      <c r="M9" s="17"/>
      <c r="N9" s="17">
        <v>3.10969222394668E-2</v>
      </c>
      <c r="O9" s="17">
        <v>4.9756519448199102E-2</v>
      </c>
      <c r="P9" s="17">
        <v>4.2943318200153797E-2</v>
      </c>
      <c r="Q9" s="17">
        <v>1.7337561211993199E-2</v>
      </c>
      <c r="R9" s="17">
        <v>1.8522252824479099E-2</v>
      </c>
      <c r="S9" s="17"/>
      <c r="T9" s="17">
        <v>4.1250531960701199E-2</v>
      </c>
      <c r="U9" s="17">
        <v>3.36015207805722E-2</v>
      </c>
      <c r="V9" s="17">
        <v>3.5527779975700301E-2</v>
      </c>
      <c r="W9" s="17">
        <v>2.5664315726254199E-2</v>
      </c>
      <c r="X9" s="17"/>
      <c r="Y9" s="17">
        <v>3.7050848116502E-2</v>
      </c>
      <c r="Z9" s="17">
        <v>2.9036480620201598E-2</v>
      </c>
      <c r="AA9" s="17">
        <v>2.2271505168379901E-2</v>
      </c>
      <c r="AB9" s="17">
        <v>3.5150865823529699E-2</v>
      </c>
      <c r="AC9" s="17">
        <v>5.24653215950684E-2</v>
      </c>
      <c r="AD9" s="17">
        <v>3.3957910001980098E-2</v>
      </c>
      <c r="AE9" s="17"/>
      <c r="AF9" s="17" t="s">
        <v>63</v>
      </c>
      <c r="AG9" s="17"/>
      <c r="AH9" s="17">
        <v>3.3073063714246301E-2</v>
      </c>
      <c r="AI9" s="17"/>
      <c r="AJ9" s="17">
        <v>4.3958314198609801E-2</v>
      </c>
      <c r="AK9" s="17">
        <v>3.8531505398123597E-2</v>
      </c>
      <c r="AL9" s="17">
        <v>4.2306975569062502E-2</v>
      </c>
      <c r="AM9" s="17">
        <v>6.4308639098272303E-3</v>
      </c>
      <c r="AN9" s="17">
        <v>2.1546537680404699E-2</v>
      </c>
      <c r="AO9" s="17">
        <v>1.62409392829947E-2</v>
      </c>
      <c r="AP9" s="17">
        <v>1.5163106643936801E-2</v>
      </c>
      <c r="AQ9" s="17">
        <v>9.3126286795107593E-2</v>
      </c>
    </row>
    <row r="10" spans="2:43" x14ac:dyDescent="0.35">
      <c r="B10" s="18" t="s">
        <v>187</v>
      </c>
      <c r="C10" s="17">
        <v>6.2837562346393705E-2</v>
      </c>
      <c r="D10" s="17">
        <v>6.3905676607103695E-2</v>
      </c>
      <c r="E10" s="17">
        <v>6.2083310884128703E-2</v>
      </c>
      <c r="F10" s="17"/>
      <c r="G10" s="17">
        <v>0.116823288938567</v>
      </c>
      <c r="H10" s="17">
        <v>0.10329375856496301</v>
      </c>
      <c r="I10" s="17">
        <v>6.4804370673428993E-2</v>
      </c>
      <c r="J10" s="17">
        <v>5.7966814289912197E-2</v>
      </c>
      <c r="K10" s="17">
        <v>2.0092000959429101E-2</v>
      </c>
      <c r="L10" s="17">
        <v>3.7444199641576199E-2</v>
      </c>
      <c r="M10" s="17"/>
      <c r="N10" s="17">
        <v>4.4748870245709498E-2</v>
      </c>
      <c r="O10" s="17">
        <v>6.86444824797314E-2</v>
      </c>
      <c r="P10" s="17">
        <v>9.7146059320762604E-2</v>
      </c>
      <c r="Q10" s="17">
        <v>3.8195620796960497E-2</v>
      </c>
      <c r="R10" s="17">
        <v>7.66135394615787E-2</v>
      </c>
      <c r="S10" s="17"/>
      <c r="T10" s="17">
        <v>6.20874238225817E-2</v>
      </c>
      <c r="U10" s="17">
        <v>6.2020287108772901E-2</v>
      </c>
      <c r="V10" s="17">
        <v>5.2306992745504398E-2</v>
      </c>
      <c r="W10" s="17">
        <v>7.7247466591917904E-2</v>
      </c>
      <c r="X10" s="17"/>
      <c r="Y10" s="17">
        <v>7.8569489893530395E-2</v>
      </c>
      <c r="Z10" s="17">
        <v>7.0278395608124503E-2</v>
      </c>
      <c r="AA10" s="17">
        <v>2.7897603051497501E-2</v>
      </c>
      <c r="AB10" s="17">
        <v>7.2070172146828995E-2</v>
      </c>
      <c r="AC10" s="17">
        <v>9.49733274830937E-2</v>
      </c>
      <c r="AD10" s="17">
        <v>0</v>
      </c>
      <c r="AE10" s="17"/>
      <c r="AF10" s="17" t="s">
        <v>63</v>
      </c>
      <c r="AG10" s="17"/>
      <c r="AH10" s="17">
        <v>6.2837562346393705E-2</v>
      </c>
      <c r="AI10" s="17"/>
      <c r="AJ10" s="17">
        <v>5.5260207312240399E-2</v>
      </c>
      <c r="AK10" s="17">
        <v>6.0736595323496498E-2</v>
      </c>
      <c r="AL10" s="17">
        <v>7.5938157859221006E-2</v>
      </c>
      <c r="AM10" s="17">
        <v>6.5423298883298606E-2</v>
      </c>
      <c r="AN10" s="17">
        <v>0.14310754915382401</v>
      </c>
      <c r="AO10" s="17">
        <v>3.25526028562141E-2</v>
      </c>
      <c r="AP10" s="17">
        <v>9.0805537085061699E-2</v>
      </c>
      <c r="AQ10" s="17">
        <v>0</v>
      </c>
    </row>
    <row r="11" spans="2:43" x14ac:dyDescent="0.35">
      <c r="B11" s="18" t="s">
        <v>188</v>
      </c>
      <c r="C11" s="17">
        <v>0.15223342415350899</v>
      </c>
      <c r="D11" s="17">
        <v>0.16851721649411799</v>
      </c>
      <c r="E11" s="17">
        <v>0.13527176845195499</v>
      </c>
      <c r="F11" s="17"/>
      <c r="G11" s="17">
        <v>0.246853886104523</v>
      </c>
      <c r="H11" s="17">
        <v>0.25956270059339998</v>
      </c>
      <c r="I11" s="17">
        <v>0.128245443345159</v>
      </c>
      <c r="J11" s="17">
        <v>0.13859567746929</v>
      </c>
      <c r="K11" s="17">
        <v>0.126239383862708</v>
      </c>
      <c r="L11" s="17">
        <v>7.3932191082343293E-2</v>
      </c>
      <c r="M11" s="17"/>
      <c r="N11" s="17">
        <v>0.25721293829059</v>
      </c>
      <c r="O11" s="17">
        <v>0.122570379960452</v>
      </c>
      <c r="P11" s="17">
        <v>0.134036068068768</v>
      </c>
      <c r="Q11" s="17">
        <v>0.154757976074443</v>
      </c>
      <c r="R11" s="17">
        <v>0.205296380073271</v>
      </c>
      <c r="S11" s="17"/>
      <c r="T11" s="17">
        <v>0.15980302591853701</v>
      </c>
      <c r="U11" s="17">
        <v>0.14809105035478901</v>
      </c>
      <c r="V11" s="17">
        <v>0.17968299062183599</v>
      </c>
      <c r="W11" s="17">
        <v>0.13160562578830301</v>
      </c>
      <c r="X11" s="17"/>
      <c r="Y11" s="17">
        <v>0.170351668031892</v>
      </c>
      <c r="Z11" s="17">
        <v>0.228801561251121</v>
      </c>
      <c r="AA11" s="17">
        <v>7.1585367518224904E-2</v>
      </c>
      <c r="AB11" s="17">
        <v>0.13341388180765201</v>
      </c>
      <c r="AC11" s="17">
        <v>0.23891605173132299</v>
      </c>
      <c r="AD11" s="17">
        <v>0.162658926201109</v>
      </c>
      <c r="AE11" s="17"/>
      <c r="AF11" s="17" t="s">
        <v>63</v>
      </c>
      <c r="AG11" s="17"/>
      <c r="AH11" s="17">
        <v>0.15223342415350899</v>
      </c>
      <c r="AI11" s="17"/>
      <c r="AJ11" s="17">
        <v>0.14634134257775799</v>
      </c>
      <c r="AK11" s="17">
        <v>0.15785149369667001</v>
      </c>
      <c r="AL11" s="17">
        <v>0.13936710897559501</v>
      </c>
      <c r="AM11" s="17">
        <v>0.15823452829465601</v>
      </c>
      <c r="AN11" s="17">
        <v>0.13076956944202101</v>
      </c>
      <c r="AO11" s="17">
        <v>0.17905240822409499</v>
      </c>
      <c r="AP11" s="17">
        <v>0.140586873401854</v>
      </c>
      <c r="AQ11" s="17">
        <v>0.165684607491806</v>
      </c>
    </row>
    <row r="12" spans="2:43" x14ac:dyDescent="0.35">
      <c r="B12" s="18" t="s">
        <v>189</v>
      </c>
      <c r="C12" s="17">
        <v>0.104567057514957</v>
      </c>
      <c r="D12" s="17">
        <v>9.9983589566450898E-2</v>
      </c>
      <c r="E12" s="17">
        <v>0.109591732090549</v>
      </c>
      <c r="F12" s="17"/>
      <c r="G12" s="17">
        <v>0.119787630260325</v>
      </c>
      <c r="H12" s="17">
        <v>0.142604524345216</v>
      </c>
      <c r="I12" s="17">
        <v>0.116874146915301</v>
      </c>
      <c r="J12" s="17">
        <v>0.16387403323698899</v>
      </c>
      <c r="K12" s="17">
        <v>6.5805999621680406E-2</v>
      </c>
      <c r="L12" s="17">
        <v>4.5313566374552403E-2</v>
      </c>
      <c r="M12" s="17"/>
      <c r="N12" s="17">
        <v>1.73131350925292E-2</v>
      </c>
      <c r="O12" s="17">
        <v>9.0118304777997996E-2</v>
      </c>
      <c r="P12" s="17">
        <v>0.101920737571694</v>
      </c>
      <c r="Q12" s="17">
        <v>0.122663994230264</v>
      </c>
      <c r="R12" s="17">
        <v>0.128057841218322</v>
      </c>
      <c r="S12" s="17"/>
      <c r="T12" s="17">
        <v>5.5832115533306102E-2</v>
      </c>
      <c r="U12" s="17">
        <v>0.116428914259311</v>
      </c>
      <c r="V12" s="17">
        <v>0.131233787750349</v>
      </c>
      <c r="W12" s="17">
        <v>0.10226721455013001</v>
      </c>
      <c r="X12" s="17"/>
      <c r="Y12" s="17">
        <v>0.138685487576163</v>
      </c>
      <c r="Z12" s="17">
        <v>0.116004466473209</v>
      </c>
      <c r="AA12" s="17">
        <v>4.7625017413138203E-2</v>
      </c>
      <c r="AB12" s="17">
        <v>9.1656295237820401E-2</v>
      </c>
      <c r="AC12" s="17">
        <v>0.116978961445612</v>
      </c>
      <c r="AD12" s="17">
        <v>3.9780609860287898E-2</v>
      </c>
      <c r="AE12" s="17"/>
      <c r="AF12" s="17" t="s">
        <v>63</v>
      </c>
      <c r="AG12" s="17"/>
      <c r="AH12" s="17">
        <v>0.104567057514957</v>
      </c>
      <c r="AI12" s="17"/>
      <c r="AJ12" s="17">
        <v>0.150271990556859</v>
      </c>
      <c r="AK12" s="17">
        <v>7.7630186139160395E-2</v>
      </c>
      <c r="AL12" s="17">
        <v>0.13982231696987399</v>
      </c>
      <c r="AM12" s="17">
        <v>7.3964771449604394E-2</v>
      </c>
      <c r="AN12" s="17">
        <v>0.111253495865059</v>
      </c>
      <c r="AO12" s="17">
        <v>8.5571448814038595E-2</v>
      </c>
      <c r="AP12" s="17">
        <v>5.8982737819013101E-2</v>
      </c>
      <c r="AQ12" s="17">
        <v>0.10513501921396901</v>
      </c>
    </row>
    <row r="13" spans="2:43" x14ac:dyDescent="0.35">
      <c r="B13" s="18" t="s">
        <v>190</v>
      </c>
      <c r="C13" s="17">
        <v>0.12378106026277801</v>
      </c>
      <c r="D13" s="17">
        <v>0.11629419309130699</v>
      </c>
      <c r="E13" s="17">
        <v>0.13176392914992899</v>
      </c>
      <c r="F13" s="17"/>
      <c r="G13" s="17">
        <v>0.153115640761708</v>
      </c>
      <c r="H13" s="17">
        <v>0.12948371494954999</v>
      </c>
      <c r="I13" s="17">
        <v>0.13946302650922801</v>
      </c>
      <c r="J13" s="17">
        <v>8.8880971426648095E-2</v>
      </c>
      <c r="K13" s="17">
        <v>0.14902588243668</v>
      </c>
      <c r="L13" s="17">
        <v>0.105902381077559</v>
      </c>
      <c r="M13" s="17"/>
      <c r="N13" s="17">
        <v>0.102599677126002</v>
      </c>
      <c r="O13" s="17">
        <v>0.12471221427180799</v>
      </c>
      <c r="P13" s="17">
        <v>0.13244943785643001</v>
      </c>
      <c r="Q13" s="17">
        <v>0.13059965376464699</v>
      </c>
      <c r="R13" s="17">
        <v>0.106697956531366</v>
      </c>
      <c r="S13" s="17"/>
      <c r="T13" s="17">
        <v>0.100145693969549</v>
      </c>
      <c r="U13" s="17">
        <v>0.13882540013786801</v>
      </c>
      <c r="V13" s="17">
        <v>0.12992125961581899</v>
      </c>
      <c r="W13" s="17">
        <v>0.12083694905834499</v>
      </c>
      <c r="X13" s="17"/>
      <c r="Y13" s="17">
        <v>0.145931621505652</v>
      </c>
      <c r="Z13" s="17">
        <v>0.112704361813565</v>
      </c>
      <c r="AA13" s="17">
        <v>9.0176031572774901E-2</v>
      </c>
      <c r="AB13" s="17">
        <v>7.0190786820483506E-2</v>
      </c>
      <c r="AC13" s="17">
        <v>0.17708083923696499</v>
      </c>
      <c r="AD13" s="17">
        <v>7.34534223441458E-2</v>
      </c>
      <c r="AE13" s="17"/>
      <c r="AF13" s="17" t="s">
        <v>63</v>
      </c>
      <c r="AG13" s="17"/>
      <c r="AH13" s="17">
        <v>0.12378106026277801</v>
      </c>
      <c r="AI13" s="17"/>
      <c r="AJ13" s="17">
        <v>0.115539668810146</v>
      </c>
      <c r="AK13" s="17">
        <v>0.144709828688975</v>
      </c>
      <c r="AL13" s="17">
        <v>7.2842226425691797E-2</v>
      </c>
      <c r="AM13" s="17">
        <v>0.13487879250148399</v>
      </c>
      <c r="AN13" s="17">
        <v>9.1600559451238101E-2</v>
      </c>
      <c r="AO13" s="17">
        <v>0.179092229804897</v>
      </c>
      <c r="AP13" s="17">
        <v>0.11299296977225801</v>
      </c>
      <c r="AQ13" s="17">
        <v>0.14344178166445301</v>
      </c>
    </row>
    <row r="14" spans="2:43" x14ac:dyDescent="0.35">
      <c r="B14" s="18" t="s">
        <v>191</v>
      </c>
      <c r="C14" s="17">
        <v>9.2696495696139997E-2</v>
      </c>
      <c r="D14" s="17">
        <v>0.10181726910903401</v>
      </c>
      <c r="E14" s="17">
        <v>8.4134909318643106E-2</v>
      </c>
      <c r="F14" s="17"/>
      <c r="G14" s="17">
        <v>0.149108122883996</v>
      </c>
      <c r="H14" s="17">
        <v>7.7202186654190499E-2</v>
      </c>
      <c r="I14" s="17">
        <v>0.112634137868821</v>
      </c>
      <c r="J14" s="17">
        <v>6.5720267052098602E-2</v>
      </c>
      <c r="K14" s="17">
        <v>0.117417776234833</v>
      </c>
      <c r="L14" s="17">
        <v>7.13913450925307E-2</v>
      </c>
      <c r="M14" s="17"/>
      <c r="N14" s="17">
        <v>4.5014327497676601E-2</v>
      </c>
      <c r="O14" s="17">
        <v>0.101990055776827</v>
      </c>
      <c r="P14" s="17">
        <v>8.9425521428111304E-2</v>
      </c>
      <c r="Q14" s="17">
        <v>9.7361962091527698E-2</v>
      </c>
      <c r="R14" s="17">
        <v>7.7295027572831895E-2</v>
      </c>
      <c r="S14" s="17"/>
      <c r="T14" s="17">
        <v>8.2728264249180103E-2</v>
      </c>
      <c r="U14" s="17">
        <v>8.1716768177306304E-2</v>
      </c>
      <c r="V14" s="17">
        <v>8.3273997316001797E-2</v>
      </c>
      <c r="W14" s="17">
        <v>0.123124678712865</v>
      </c>
      <c r="X14" s="17"/>
      <c r="Y14" s="17">
        <v>0.108456199397177</v>
      </c>
      <c r="Z14" s="17">
        <v>6.8055589082455806E-2</v>
      </c>
      <c r="AA14" s="17">
        <v>7.64567872396376E-2</v>
      </c>
      <c r="AB14" s="17">
        <v>0.130080203224227</v>
      </c>
      <c r="AC14" s="17">
        <v>7.8698197126517003E-2</v>
      </c>
      <c r="AD14" s="17">
        <v>4.1204865089074998E-2</v>
      </c>
      <c r="AE14" s="17"/>
      <c r="AF14" s="17" t="s">
        <v>63</v>
      </c>
      <c r="AG14" s="17"/>
      <c r="AH14" s="17">
        <v>9.2696495696139997E-2</v>
      </c>
      <c r="AI14" s="17"/>
      <c r="AJ14" s="17">
        <v>9.01153732703808E-2</v>
      </c>
      <c r="AK14" s="17">
        <v>9.7585471072511296E-2</v>
      </c>
      <c r="AL14" s="17">
        <v>0.112582306468361</v>
      </c>
      <c r="AM14" s="17">
        <v>9.0468403728562394E-2</v>
      </c>
      <c r="AN14" s="17">
        <v>0.151337035434602</v>
      </c>
      <c r="AO14" s="17">
        <v>9.5345188161504099E-2</v>
      </c>
      <c r="AP14" s="17">
        <v>8.0823157381704105E-2</v>
      </c>
      <c r="AQ14" s="17">
        <v>0</v>
      </c>
    </row>
    <row r="15" spans="2:43" x14ac:dyDescent="0.35">
      <c r="B15" s="18" t="s">
        <v>192</v>
      </c>
      <c r="C15" s="17">
        <v>0.11672010767985</v>
      </c>
      <c r="D15" s="17">
        <v>0.120849079680765</v>
      </c>
      <c r="E15" s="17">
        <v>0.11003617588844999</v>
      </c>
      <c r="F15" s="17"/>
      <c r="G15" s="17">
        <v>6.6450463859075506E-2</v>
      </c>
      <c r="H15" s="17">
        <v>7.2539143454135105E-2</v>
      </c>
      <c r="I15" s="17">
        <v>0.140181300786969</v>
      </c>
      <c r="J15" s="17">
        <v>0.14908061804464801</v>
      </c>
      <c r="K15" s="17">
        <v>0.134597267722109</v>
      </c>
      <c r="L15" s="17">
        <v>0.122893329947442</v>
      </c>
      <c r="M15" s="17"/>
      <c r="N15" s="17">
        <v>9.5816393906962297E-2</v>
      </c>
      <c r="O15" s="17">
        <v>0.108396995365688</v>
      </c>
      <c r="P15" s="17">
        <v>0.13427989058363099</v>
      </c>
      <c r="Q15" s="17">
        <v>0.14316971060464301</v>
      </c>
      <c r="R15" s="17">
        <v>7.3231798424062605E-2</v>
      </c>
      <c r="S15" s="17"/>
      <c r="T15" s="17">
        <v>0.14458167481863499</v>
      </c>
      <c r="U15" s="17">
        <v>0.109953635387446</v>
      </c>
      <c r="V15" s="17">
        <v>0.106333202722981</v>
      </c>
      <c r="W15" s="17">
        <v>0.121816243102323</v>
      </c>
      <c r="X15" s="17"/>
      <c r="Y15" s="17">
        <v>0.122635973737297</v>
      </c>
      <c r="Z15" s="17">
        <v>9.4905372253269296E-2</v>
      </c>
      <c r="AA15" s="17">
        <v>0.12666055366269999</v>
      </c>
      <c r="AB15" s="17">
        <v>0.12712621139816599</v>
      </c>
      <c r="AC15" s="17">
        <v>6.0950941782399702E-2</v>
      </c>
      <c r="AD15" s="17">
        <v>8.5875258541504296E-2</v>
      </c>
      <c r="AE15" s="17"/>
      <c r="AF15" s="17" t="s">
        <v>63</v>
      </c>
      <c r="AG15" s="17"/>
      <c r="AH15" s="17">
        <v>0.11672010767985</v>
      </c>
      <c r="AI15" s="17"/>
      <c r="AJ15" s="17">
        <v>8.9624866600197806E-2</v>
      </c>
      <c r="AK15" s="17">
        <v>0.117292177462452</v>
      </c>
      <c r="AL15" s="17">
        <v>9.2597294009447398E-2</v>
      </c>
      <c r="AM15" s="17">
        <v>0.17572138591936201</v>
      </c>
      <c r="AN15" s="17">
        <v>9.1744880402456999E-2</v>
      </c>
      <c r="AO15" s="17">
        <v>0.144488356867464</v>
      </c>
      <c r="AP15" s="17">
        <v>9.8506490054667897E-2</v>
      </c>
      <c r="AQ15" s="17">
        <v>0.113676036989412</v>
      </c>
    </row>
    <row r="16" spans="2:43" x14ac:dyDescent="0.35">
      <c r="B16" s="18" t="s">
        <v>193</v>
      </c>
      <c r="C16" s="17">
        <v>0.23336566339661399</v>
      </c>
      <c r="D16" s="17">
        <v>0.23003489973244801</v>
      </c>
      <c r="E16" s="17">
        <v>0.237769020679442</v>
      </c>
      <c r="F16" s="17"/>
      <c r="G16" s="17">
        <v>4.4049189528366499E-2</v>
      </c>
      <c r="H16" s="17">
        <v>7.2605943336750703E-2</v>
      </c>
      <c r="I16" s="17">
        <v>0.19277743237431599</v>
      </c>
      <c r="J16" s="17">
        <v>0.202638266441278</v>
      </c>
      <c r="K16" s="17">
        <v>0.31154761005167703</v>
      </c>
      <c r="L16" s="17">
        <v>0.43136333062832399</v>
      </c>
      <c r="M16" s="17"/>
      <c r="N16" s="17">
        <v>0.35014068961646599</v>
      </c>
      <c r="O16" s="17">
        <v>0.22710063644138101</v>
      </c>
      <c r="P16" s="17">
        <v>0.20547553775147701</v>
      </c>
      <c r="Q16" s="17">
        <v>0.23188074198206299</v>
      </c>
      <c r="R16" s="17">
        <v>0.23786197419359101</v>
      </c>
      <c r="S16" s="17"/>
      <c r="T16" s="17">
        <v>0.26260112069721703</v>
      </c>
      <c r="U16" s="17">
        <v>0.220933721474982</v>
      </c>
      <c r="V16" s="17">
        <v>0.220973094685536</v>
      </c>
      <c r="W16" s="17">
        <v>0.244058702880663</v>
      </c>
      <c r="X16" s="17"/>
      <c r="Y16" s="17">
        <v>0.147553326685327</v>
      </c>
      <c r="Z16" s="17">
        <v>0.22548950320997399</v>
      </c>
      <c r="AA16" s="17">
        <v>0.42864269366152602</v>
      </c>
      <c r="AB16" s="17">
        <v>0.207807380358802</v>
      </c>
      <c r="AC16" s="17">
        <v>8.2986652419218904E-2</v>
      </c>
      <c r="AD16" s="17">
        <v>0.34128321859831101</v>
      </c>
      <c r="AE16" s="17"/>
      <c r="AF16" s="17" t="s">
        <v>63</v>
      </c>
      <c r="AG16" s="17"/>
      <c r="AH16" s="17">
        <v>0.23336566339661399</v>
      </c>
      <c r="AI16" s="17"/>
      <c r="AJ16" s="17">
        <v>0.25506355978432399</v>
      </c>
      <c r="AK16" s="17">
        <v>0.228653755743152</v>
      </c>
      <c r="AL16" s="17">
        <v>0.25313451630900502</v>
      </c>
      <c r="AM16" s="17">
        <v>0.20726812529639399</v>
      </c>
      <c r="AN16" s="17">
        <v>0.23288265969480601</v>
      </c>
      <c r="AO16" s="17">
        <v>0.17766882590873301</v>
      </c>
      <c r="AP16" s="17">
        <v>0.241711950585248</v>
      </c>
      <c r="AQ16" s="17">
        <v>0.26378225134004901</v>
      </c>
    </row>
    <row r="17" spans="2:43" x14ac:dyDescent="0.35">
      <c r="B17" s="18" t="s">
        <v>60</v>
      </c>
      <c r="C17" s="19">
        <v>8.0725565235510902E-2</v>
      </c>
      <c r="D17" s="19">
        <v>6.9434892749997604E-2</v>
      </c>
      <c r="E17" s="19">
        <v>9.2258023937153197E-2</v>
      </c>
      <c r="F17" s="19"/>
      <c r="G17" s="19">
        <v>8.3347889176023093E-2</v>
      </c>
      <c r="H17" s="19">
        <v>6.3710960931386701E-2</v>
      </c>
      <c r="I17" s="19">
        <v>4.81665585366833E-2</v>
      </c>
      <c r="J17" s="19">
        <v>0.122630287051713</v>
      </c>
      <c r="K17" s="19">
        <v>6.18447398275178E-2</v>
      </c>
      <c r="L17" s="19">
        <v>9.6236442724622201E-2</v>
      </c>
      <c r="M17" s="19"/>
      <c r="N17" s="19">
        <v>5.6057045984598201E-2</v>
      </c>
      <c r="O17" s="19">
        <v>0.106710411477916</v>
      </c>
      <c r="P17" s="19">
        <v>6.2323429218972597E-2</v>
      </c>
      <c r="Q17" s="19">
        <v>6.4032779243458002E-2</v>
      </c>
      <c r="R17" s="19">
        <v>7.6423229700496906E-2</v>
      </c>
      <c r="S17" s="19"/>
      <c r="T17" s="19">
        <v>9.0970149030293407E-2</v>
      </c>
      <c r="U17" s="19">
        <v>8.8428702318952807E-2</v>
      </c>
      <c r="V17" s="19">
        <v>6.0746894566272601E-2</v>
      </c>
      <c r="W17" s="19">
        <v>5.3378803589199698E-2</v>
      </c>
      <c r="X17" s="19"/>
      <c r="Y17" s="19">
        <v>5.0765385056460603E-2</v>
      </c>
      <c r="Z17" s="19">
        <v>5.4724269688079898E-2</v>
      </c>
      <c r="AA17" s="19">
        <v>0.10868444071212099</v>
      </c>
      <c r="AB17" s="19">
        <v>0.13250420318249101</v>
      </c>
      <c r="AC17" s="19">
        <v>9.6949707179802697E-2</v>
      </c>
      <c r="AD17" s="19">
        <v>0.221785789363587</v>
      </c>
      <c r="AE17" s="19"/>
      <c r="AF17" s="19" t="s">
        <v>63</v>
      </c>
      <c r="AG17" s="19"/>
      <c r="AH17" s="19">
        <v>8.0725565235510902E-2</v>
      </c>
      <c r="AI17" s="19"/>
      <c r="AJ17" s="19">
        <v>5.3824676889484099E-2</v>
      </c>
      <c r="AK17" s="19">
        <v>7.7008986475459104E-2</v>
      </c>
      <c r="AL17" s="19">
        <v>7.1409097413743294E-2</v>
      </c>
      <c r="AM17" s="19">
        <v>8.7609830016811205E-2</v>
      </c>
      <c r="AN17" s="19">
        <v>2.5757712875588298E-2</v>
      </c>
      <c r="AO17" s="19">
        <v>8.9988000080059596E-2</v>
      </c>
      <c r="AP17" s="19">
        <v>0.16042717725625699</v>
      </c>
      <c r="AQ17" s="19">
        <v>0.115154016505204</v>
      </c>
    </row>
    <row r="18" spans="2:43" x14ac:dyDescent="0.35">
      <c r="B18" s="16" t="s">
        <v>122</v>
      </c>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972</v>
      </c>
      <c r="D7" s="10">
        <v>454</v>
      </c>
      <c r="E7" s="10">
        <v>515</v>
      </c>
      <c r="F7" s="10"/>
      <c r="G7" s="10">
        <v>85</v>
      </c>
      <c r="H7" s="10">
        <v>163</v>
      </c>
      <c r="I7" s="10">
        <v>161</v>
      </c>
      <c r="J7" s="10">
        <v>167</v>
      </c>
      <c r="K7" s="10">
        <v>148</v>
      </c>
      <c r="L7" s="10">
        <v>248</v>
      </c>
      <c r="M7" s="10"/>
      <c r="N7" s="10">
        <v>45</v>
      </c>
      <c r="O7" s="10">
        <v>378</v>
      </c>
      <c r="P7" s="10">
        <v>142</v>
      </c>
      <c r="Q7" s="10">
        <v>276</v>
      </c>
      <c r="R7" s="10">
        <v>130</v>
      </c>
      <c r="S7" s="10"/>
      <c r="T7" s="10">
        <v>214</v>
      </c>
      <c r="U7" s="10">
        <v>264</v>
      </c>
      <c r="V7" s="10">
        <v>261</v>
      </c>
      <c r="W7" s="10">
        <v>165</v>
      </c>
      <c r="X7" s="10"/>
      <c r="Y7" s="10">
        <v>440</v>
      </c>
      <c r="Z7" s="10">
        <v>103</v>
      </c>
      <c r="AA7" s="10">
        <v>268</v>
      </c>
      <c r="AB7" s="10">
        <v>63</v>
      </c>
      <c r="AC7" s="10">
        <v>71</v>
      </c>
      <c r="AD7" s="10">
        <v>22</v>
      </c>
      <c r="AE7" s="10"/>
      <c r="AF7" s="10" t="s">
        <v>62</v>
      </c>
      <c r="AG7" s="10"/>
      <c r="AH7" s="10">
        <v>972</v>
      </c>
      <c r="AI7" s="10"/>
      <c r="AJ7" s="10">
        <v>250</v>
      </c>
      <c r="AK7" s="10">
        <v>187</v>
      </c>
      <c r="AL7" s="10">
        <v>165</v>
      </c>
      <c r="AM7" s="10">
        <v>154</v>
      </c>
      <c r="AN7" s="10">
        <v>39</v>
      </c>
      <c r="AO7" s="10">
        <v>77</v>
      </c>
      <c r="AP7" s="10">
        <v>81</v>
      </c>
      <c r="AQ7" s="10">
        <v>19</v>
      </c>
    </row>
    <row r="8" spans="2:43" ht="30" customHeight="1" x14ac:dyDescent="0.35">
      <c r="B8" s="11" t="s">
        <v>19</v>
      </c>
      <c r="C8" s="11">
        <v>971</v>
      </c>
      <c r="D8" s="11">
        <v>481</v>
      </c>
      <c r="E8" s="11">
        <v>487</v>
      </c>
      <c r="F8" s="11"/>
      <c r="G8" s="11">
        <v>100</v>
      </c>
      <c r="H8" s="11">
        <v>176</v>
      </c>
      <c r="I8" s="11">
        <v>156</v>
      </c>
      <c r="J8" s="11">
        <v>160</v>
      </c>
      <c r="K8" s="11">
        <v>139</v>
      </c>
      <c r="L8" s="11">
        <v>240</v>
      </c>
      <c r="M8" s="11"/>
      <c r="N8" s="11">
        <v>40</v>
      </c>
      <c r="O8" s="11">
        <v>351</v>
      </c>
      <c r="P8" s="11">
        <v>125</v>
      </c>
      <c r="Q8" s="11">
        <v>307</v>
      </c>
      <c r="R8" s="11">
        <v>148</v>
      </c>
      <c r="S8" s="11"/>
      <c r="T8" s="11">
        <v>214</v>
      </c>
      <c r="U8" s="11">
        <v>259</v>
      </c>
      <c r="V8" s="11">
        <v>261</v>
      </c>
      <c r="W8" s="11">
        <v>170</v>
      </c>
      <c r="X8" s="11"/>
      <c r="Y8" s="11">
        <v>449</v>
      </c>
      <c r="Z8" s="11">
        <v>103</v>
      </c>
      <c r="AA8" s="11">
        <v>258</v>
      </c>
      <c r="AB8" s="11">
        <v>60</v>
      </c>
      <c r="AC8" s="11">
        <v>73</v>
      </c>
      <c r="AD8" s="11">
        <v>23</v>
      </c>
      <c r="AE8" s="11"/>
      <c r="AF8" s="11" t="s">
        <v>62</v>
      </c>
      <c r="AG8" s="11"/>
      <c r="AH8" s="11">
        <v>971</v>
      </c>
      <c r="AI8" s="11"/>
      <c r="AJ8" s="11">
        <v>220</v>
      </c>
      <c r="AK8" s="11">
        <v>195</v>
      </c>
      <c r="AL8" s="11">
        <v>148</v>
      </c>
      <c r="AM8" s="11">
        <v>163</v>
      </c>
      <c r="AN8" s="11">
        <v>35</v>
      </c>
      <c r="AO8" s="11">
        <v>82</v>
      </c>
      <c r="AP8" s="11">
        <v>81</v>
      </c>
      <c r="AQ8" s="11">
        <v>46</v>
      </c>
    </row>
    <row r="9" spans="2:43" x14ac:dyDescent="0.35">
      <c r="B9" s="18" t="s">
        <v>186</v>
      </c>
      <c r="C9" s="17">
        <v>1.47328551683564E-2</v>
      </c>
      <c r="D9" s="17">
        <v>1.4629208174318301E-2</v>
      </c>
      <c r="E9" s="17">
        <v>1.49055765232541E-2</v>
      </c>
      <c r="F9" s="17"/>
      <c r="G9" s="17">
        <v>1.2276494845096299E-2</v>
      </c>
      <c r="H9" s="17">
        <v>3.68334753065186E-2</v>
      </c>
      <c r="I9" s="17">
        <v>2.4650587183061502E-2</v>
      </c>
      <c r="J9" s="17">
        <v>1.1810253535459199E-2</v>
      </c>
      <c r="K9" s="17">
        <v>6.1951012465854098E-3</v>
      </c>
      <c r="L9" s="17">
        <v>0</v>
      </c>
      <c r="M9" s="17"/>
      <c r="N9" s="17">
        <v>2.2715955009864699E-2</v>
      </c>
      <c r="O9" s="17">
        <v>2.7420255759672E-2</v>
      </c>
      <c r="P9" s="17">
        <v>2.3039130321395599E-2</v>
      </c>
      <c r="Q9" s="17">
        <v>2.9277546820672502E-3</v>
      </c>
      <c r="R9" s="17">
        <v>0</v>
      </c>
      <c r="S9" s="17"/>
      <c r="T9" s="17">
        <v>1.1488839567364699E-2</v>
      </c>
      <c r="U9" s="17">
        <v>2.0736957997048298E-2</v>
      </c>
      <c r="V9" s="17">
        <v>8.3786564751235706E-3</v>
      </c>
      <c r="W9" s="17">
        <v>1.7980605874710801E-2</v>
      </c>
      <c r="X9" s="17"/>
      <c r="Y9" s="17">
        <v>2.1850714381619899E-2</v>
      </c>
      <c r="Z9" s="17">
        <v>0</v>
      </c>
      <c r="AA9" s="17">
        <v>3.9109010130913696E-3</v>
      </c>
      <c r="AB9" s="17">
        <v>2.64515336310777E-2</v>
      </c>
      <c r="AC9" s="17">
        <v>2.5853799854013999E-2</v>
      </c>
      <c r="AD9" s="17">
        <v>0</v>
      </c>
      <c r="AE9" s="17"/>
      <c r="AF9" s="17" t="s">
        <v>63</v>
      </c>
      <c r="AG9" s="17"/>
      <c r="AH9" s="17">
        <v>1.47328551683564E-2</v>
      </c>
      <c r="AI9" s="17"/>
      <c r="AJ9" s="17">
        <v>2.0187941940053598E-2</v>
      </c>
      <c r="AK9" s="17">
        <v>1.42695792714098E-2</v>
      </c>
      <c r="AL9" s="17">
        <v>1.2920772522088401E-2</v>
      </c>
      <c r="AM9" s="17">
        <v>0</v>
      </c>
      <c r="AN9" s="17">
        <v>2.1546537680404699E-2</v>
      </c>
      <c r="AO9" s="17">
        <v>1.1863825083056801E-2</v>
      </c>
      <c r="AP9" s="17">
        <v>1.5047761740116E-2</v>
      </c>
      <c r="AQ9" s="17">
        <v>4.7894797377241199E-2</v>
      </c>
    </row>
    <row r="10" spans="2:43" x14ac:dyDescent="0.35">
      <c r="B10" s="18" t="s">
        <v>187</v>
      </c>
      <c r="C10" s="17">
        <v>2.4427371134311499E-2</v>
      </c>
      <c r="D10" s="17">
        <v>3.0152016742797601E-2</v>
      </c>
      <c r="E10" s="17">
        <v>1.8892419834175701E-2</v>
      </c>
      <c r="F10" s="17"/>
      <c r="G10" s="17">
        <v>2.78682130193081E-2</v>
      </c>
      <c r="H10" s="17">
        <v>3.7838904919373403E-2</v>
      </c>
      <c r="I10" s="17">
        <v>3.70682551142405E-2</v>
      </c>
      <c r="J10" s="17">
        <v>1.6604176450135899E-2</v>
      </c>
      <c r="K10" s="17">
        <v>2.74370526174018E-2</v>
      </c>
      <c r="L10" s="17">
        <v>8.4410419854623695E-3</v>
      </c>
      <c r="M10" s="17"/>
      <c r="N10" s="17">
        <v>7.6866439913381102E-2</v>
      </c>
      <c r="O10" s="17">
        <v>2.6974175606593299E-2</v>
      </c>
      <c r="P10" s="17">
        <v>0</v>
      </c>
      <c r="Q10" s="17">
        <v>1.6409842288204201E-2</v>
      </c>
      <c r="R10" s="17">
        <v>4.1518508098412697E-2</v>
      </c>
      <c r="S10" s="17"/>
      <c r="T10" s="17">
        <v>3.9140220006211097E-2</v>
      </c>
      <c r="U10" s="17">
        <v>3.3321004533799298E-2</v>
      </c>
      <c r="V10" s="17">
        <v>1.46654524484864E-2</v>
      </c>
      <c r="W10" s="17">
        <v>6.5157086932455897E-3</v>
      </c>
      <c r="X10" s="17"/>
      <c r="Y10" s="17">
        <v>2.2647891531060699E-2</v>
      </c>
      <c r="Z10" s="17">
        <v>2.7793927085978901E-2</v>
      </c>
      <c r="AA10" s="17">
        <v>3.4368488095604401E-3</v>
      </c>
      <c r="AB10" s="17">
        <v>0.12712541954439999</v>
      </c>
      <c r="AC10" s="17">
        <v>2.9003363692030999E-2</v>
      </c>
      <c r="AD10" s="17">
        <v>0</v>
      </c>
      <c r="AE10" s="17"/>
      <c r="AF10" s="17" t="s">
        <v>63</v>
      </c>
      <c r="AG10" s="17"/>
      <c r="AH10" s="17">
        <v>2.4427371134311499E-2</v>
      </c>
      <c r="AI10" s="17"/>
      <c r="AJ10" s="17">
        <v>2.2633103421203699E-2</v>
      </c>
      <c r="AK10" s="17">
        <v>5.5321408304426202E-2</v>
      </c>
      <c r="AL10" s="17">
        <v>1.21743555737167E-2</v>
      </c>
      <c r="AM10" s="17">
        <v>3.1651436852766002E-2</v>
      </c>
      <c r="AN10" s="17">
        <v>0</v>
      </c>
      <c r="AO10" s="17">
        <v>0</v>
      </c>
      <c r="AP10" s="17">
        <v>1.2132292116317001E-2</v>
      </c>
      <c r="AQ10" s="17">
        <v>0</v>
      </c>
    </row>
    <row r="11" spans="2:43" x14ac:dyDescent="0.35">
      <c r="B11" s="18" t="s">
        <v>188</v>
      </c>
      <c r="C11" s="17">
        <v>5.2514455631703899E-2</v>
      </c>
      <c r="D11" s="17">
        <v>4.1809622774460702E-2</v>
      </c>
      <c r="E11" s="17">
        <v>6.3333746283579698E-2</v>
      </c>
      <c r="F11" s="17"/>
      <c r="G11" s="17">
        <v>0.12456348401583101</v>
      </c>
      <c r="H11" s="17">
        <v>8.3298800668946099E-2</v>
      </c>
      <c r="I11" s="17">
        <v>3.5342104098208003E-2</v>
      </c>
      <c r="J11" s="17">
        <v>8.0003743664628604E-2</v>
      </c>
      <c r="K11" s="17">
        <v>2.89347406704825E-2</v>
      </c>
      <c r="L11" s="17">
        <v>6.5093745388675999E-3</v>
      </c>
      <c r="M11" s="17"/>
      <c r="N11" s="17">
        <v>6.9442070321888094E-2</v>
      </c>
      <c r="O11" s="17">
        <v>4.89969637214396E-2</v>
      </c>
      <c r="P11" s="17">
        <v>3.7932466575216497E-2</v>
      </c>
      <c r="Q11" s="17">
        <v>4.4371115446909901E-2</v>
      </c>
      <c r="R11" s="17">
        <v>8.5845867538019496E-2</v>
      </c>
      <c r="S11" s="17"/>
      <c r="T11" s="17">
        <v>5.9121968331653299E-2</v>
      </c>
      <c r="U11" s="17">
        <v>5.3731563018085703E-2</v>
      </c>
      <c r="V11" s="17">
        <v>5.0626559486154701E-2</v>
      </c>
      <c r="W11" s="17">
        <v>5.2431824669426703E-2</v>
      </c>
      <c r="X11" s="17"/>
      <c r="Y11" s="17">
        <v>6.0687259934827702E-2</v>
      </c>
      <c r="Z11" s="17">
        <v>7.4976443753605404E-2</v>
      </c>
      <c r="AA11" s="17">
        <v>2.8371192458397001E-3</v>
      </c>
      <c r="AB11" s="17">
        <v>8.9790052922160593E-2</v>
      </c>
      <c r="AC11" s="17">
        <v>9.9473751382844602E-2</v>
      </c>
      <c r="AD11" s="17">
        <v>0.112284784214957</v>
      </c>
      <c r="AE11" s="17"/>
      <c r="AF11" s="17" t="s">
        <v>63</v>
      </c>
      <c r="AG11" s="17"/>
      <c r="AH11" s="17">
        <v>5.2514455631703899E-2</v>
      </c>
      <c r="AI11" s="17"/>
      <c r="AJ11" s="17">
        <v>4.4202193458798701E-2</v>
      </c>
      <c r="AK11" s="17">
        <v>6.5298988215360093E-2</v>
      </c>
      <c r="AL11" s="17">
        <v>3.5381985518608598E-2</v>
      </c>
      <c r="AM11" s="17">
        <v>4.8640965005204602E-2</v>
      </c>
      <c r="AN11" s="17">
        <v>0.14017107940871701</v>
      </c>
      <c r="AO11" s="17">
        <v>5.91809560759455E-2</v>
      </c>
      <c r="AP11" s="17">
        <v>1.02375770607687E-2</v>
      </c>
      <c r="AQ11" s="17">
        <v>0.102016448720573</v>
      </c>
    </row>
    <row r="12" spans="2:43" x14ac:dyDescent="0.35">
      <c r="B12" s="18" t="s">
        <v>189</v>
      </c>
      <c r="C12" s="17">
        <v>4.4918597972604099E-2</v>
      </c>
      <c r="D12" s="17">
        <v>6.4141803912451001E-2</v>
      </c>
      <c r="E12" s="17">
        <v>2.6155073899089099E-2</v>
      </c>
      <c r="F12" s="17"/>
      <c r="G12" s="17">
        <v>0.16438798357117099</v>
      </c>
      <c r="H12" s="17">
        <v>6.7001109070318907E-2</v>
      </c>
      <c r="I12" s="17">
        <v>3.9434537816072902E-2</v>
      </c>
      <c r="J12" s="17">
        <v>3.7195005541773303E-2</v>
      </c>
      <c r="K12" s="17">
        <v>5.3129526308686803E-3</v>
      </c>
      <c r="L12" s="17">
        <v>1.0735448767659601E-2</v>
      </c>
      <c r="M12" s="17"/>
      <c r="N12" s="17">
        <v>6.2110189707784702E-2</v>
      </c>
      <c r="O12" s="17">
        <v>4.26050425228542E-2</v>
      </c>
      <c r="P12" s="17">
        <v>3.9135498319282001E-2</v>
      </c>
      <c r="Q12" s="17">
        <v>4.7535923706509997E-2</v>
      </c>
      <c r="R12" s="17">
        <v>4.5482614603649801E-2</v>
      </c>
      <c r="S12" s="17"/>
      <c r="T12" s="17">
        <v>3.7958723888918501E-2</v>
      </c>
      <c r="U12" s="17">
        <v>2.87457379361943E-2</v>
      </c>
      <c r="V12" s="17">
        <v>6.8239750662297094E-2</v>
      </c>
      <c r="W12" s="17">
        <v>3.4330281611653898E-2</v>
      </c>
      <c r="X12" s="17"/>
      <c r="Y12" s="17">
        <v>5.2891945291972199E-2</v>
      </c>
      <c r="Z12" s="17">
        <v>8.9335901020310804E-2</v>
      </c>
      <c r="AA12" s="17">
        <v>6.4931424665704597E-3</v>
      </c>
      <c r="AB12" s="17">
        <v>6.1890290198218303E-2</v>
      </c>
      <c r="AC12" s="17">
        <v>7.1709414131765806E-2</v>
      </c>
      <c r="AD12" s="17">
        <v>0</v>
      </c>
      <c r="AE12" s="17"/>
      <c r="AF12" s="17" t="s">
        <v>63</v>
      </c>
      <c r="AG12" s="17"/>
      <c r="AH12" s="17">
        <v>4.4918597972604099E-2</v>
      </c>
      <c r="AI12" s="17"/>
      <c r="AJ12" s="17">
        <v>6.79381992263694E-2</v>
      </c>
      <c r="AK12" s="17">
        <v>4.2595147090489699E-2</v>
      </c>
      <c r="AL12" s="17">
        <v>5.1755243120359201E-2</v>
      </c>
      <c r="AM12" s="17">
        <v>4.0566321710462101E-2</v>
      </c>
      <c r="AN12" s="17">
        <v>0</v>
      </c>
      <c r="AO12" s="17">
        <v>6.4753871080597103E-2</v>
      </c>
      <c r="AP12" s="17">
        <v>9.5844148297090596E-3</v>
      </c>
      <c r="AQ12" s="17">
        <v>0</v>
      </c>
    </row>
    <row r="13" spans="2:43" x14ac:dyDescent="0.35">
      <c r="B13" s="18" t="s">
        <v>190</v>
      </c>
      <c r="C13" s="17">
        <v>4.97570481942659E-2</v>
      </c>
      <c r="D13" s="17">
        <v>2.7673513526712198E-2</v>
      </c>
      <c r="E13" s="17">
        <v>7.1796811399076205E-2</v>
      </c>
      <c r="F13" s="17"/>
      <c r="G13" s="17">
        <v>6.0448849087863903E-2</v>
      </c>
      <c r="H13" s="17">
        <v>8.0303415063339198E-2</v>
      </c>
      <c r="I13" s="17">
        <v>8.3385809877085895E-2</v>
      </c>
      <c r="J13" s="17">
        <v>4.3385183345608001E-2</v>
      </c>
      <c r="K13" s="17">
        <v>4.4033060769974701E-2</v>
      </c>
      <c r="L13" s="17">
        <v>8.6762478463647697E-3</v>
      </c>
      <c r="M13" s="17"/>
      <c r="N13" s="17">
        <v>0</v>
      </c>
      <c r="O13" s="17">
        <v>5.2300027321607101E-2</v>
      </c>
      <c r="P13" s="17">
        <v>6.2283613366963503E-2</v>
      </c>
      <c r="Q13" s="17">
        <v>3.8987019107975703E-2</v>
      </c>
      <c r="R13" s="17">
        <v>6.9409724396657199E-2</v>
      </c>
      <c r="S13" s="17"/>
      <c r="T13" s="17">
        <v>3.9168550366308098E-2</v>
      </c>
      <c r="U13" s="17">
        <v>7.2658699117277306E-2</v>
      </c>
      <c r="V13" s="17">
        <v>4.3148403902339802E-2</v>
      </c>
      <c r="W13" s="17">
        <v>3.3024281009357198E-2</v>
      </c>
      <c r="X13" s="17"/>
      <c r="Y13" s="17">
        <v>6.3793820548507393E-2</v>
      </c>
      <c r="Z13" s="17">
        <v>5.6709880962602897E-2</v>
      </c>
      <c r="AA13" s="17">
        <v>1.1752910948916701E-2</v>
      </c>
      <c r="AB13" s="17">
        <v>8.1215227584574404E-2</v>
      </c>
      <c r="AC13" s="17">
        <v>8.0545804449543804E-2</v>
      </c>
      <c r="AD13" s="17">
        <v>0</v>
      </c>
      <c r="AE13" s="17"/>
      <c r="AF13" s="17" t="s">
        <v>63</v>
      </c>
      <c r="AG13" s="17"/>
      <c r="AH13" s="17">
        <v>4.97570481942659E-2</v>
      </c>
      <c r="AI13" s="17"/>
      <c r="AJ13" s="17">
        <v>5.5859219957445902E-2</v>
      </c>
      <c r="AK13" s="17">
        <v>4.6068968396309702E-2</v>
      </c>
      <c r="AL13" s="17">
        <v>5.4611871640303199E-2</v>
      </c>
      <c r="AM13" s="17">
        <v>4.47205987500763E-2</v>
      </c>
      <c r="AN13" s="17">
        <v>0</v>
      </c>
      <c r="AO13" s="17">
        <v>4.8123135431873597E-2</v>
      </c>
      <c r="AP13" s="17">
        <v>3.3702026309487598E-2</v>
      </c>
      <c r="AQ13" s="17">
        <v>0.10779832717334401</v>
      </c>
    </row>
    <row r="14" spans="2:43" x14ac:dyDescent="0.35">
      <c r="B14" s="18" t="s">
        <v>191</v>
      </c>
      <c r="C14" s="17">
        <v>4.5510445416469598E-2</v>
      </c>
      <c r="D14" s="17">
        <v>5.4988456964558299E-2</v>
      </c>
      <c r="E14" s="17">
        <v>3.6370713391353497E-2</v>
      </c>
      <c r="F14" s="17"/>
      <c r="G14" s="17">
        <v>4.08589991638608E-2</v>
      </c>
      <c r="H14" s="17">
        <v>4.6507895711532903E-2</v>
      </c>
      <c r="I14" s="17">
        <v>4.8545705165622503E-2</v>
      </c>
      <c r="J14" s="17">
        <v>7.8495719648760495E-2</v>
      </c>
      <c r="K14" s="17">
        <v>6.6577390370950798E-2</v>
      </c>
      <c r="L14" s="17">
        <v>1.06143328338096E-2</v>
      </c>
      <c r="M14" s="17"/>
      <c r="N14" s="17">
        <v>3.4777783526693397E-2</v>
      </c>
      <c r="O14" s="17">
        <v>4.8174684960587397E-2</v>
      </c>
      <c r="P14" s="17">
        <v>3.9828830744623199E-2</v>
      </c>
      <c r="Q14" s="17">
        <v>6.4471584001372206E-2</v>
      </c>
      <c r="R14" s="17">
        <v>7.8177484930300207E-3</v>
      </c>
      <c r="S14" s="17"/>
      <c r="T14" s="17">
        <v>4.3991286424594503E-2</v>
      </c>
      <c r="U14" s="17">
        <v>6.7621935369179903E-2</v>
      </c>
      <c r="V14" s="17">
        <v>5.0294416628473899E-2</v>
      </c>
      <c r="W14" s="17">
        <v>2.0123054329201698E-2</v>
      </c>
      <c r="X14" s="17"/>
      <c r="Y14" s="17">
        <v>5.55141018101864E-2</v>
      </c>
      <c r="Z14" s="17">
        <v>5.9975543881369602E-2</v>
      </c>
      <c r="AA14" s="17">
        <v>1.01302858456615E-2</v>
      </c>
      <c r="AB14" s="17">
        <v>0.108524059244005</v>
      </c>
      <c r="AC14" s="17">
        <v>2.9178272109134502E-2</v>
      </c>
      <c r="AD14" s="17">
        <v>7.6623930428621201E-2</v>
      </c>
      <c r="AE14" s="17"/>
      <c r="AF14" s="17" t="s">
        <v>63</v>
      </c>
      <c r="AG14" s="17"/>
      <c r="AH14" s="17">
        <v>4.5510445416469598E-2</v>
      </c>
      <c r="AI14" s="17"/>
      <c r="AJ14" s="17">
        <v>4.2689647213103803E-2</v>
      </c>
      <c r="AK14" s="17">
        <v>4.5536425819709798E-2</v>
      </c>
      <c r="AL14" s="17">
        <v>3.4176261708748802E-2</v>
      </c>
      <c r="AM14" s="17">
        <v>2.5177666225663399E-2</v>
      </c>
      <c r="AN14" s="17">
        <v>0.150620964942208</v>
      </c>
      <c r="AO14" s="17">
        <v>4.3026943399508001E-2</v>
      </c>
      <c r="AP14" s="17">
        <v>9.7126603253483601E-2</v>
      </c>
      <c r="AQ14" s="17">
        <v>0</v>
      </c>
    </row>
    <row r="15" spans="2:43" x14ac:dyDescent="0.35">
      <c r="B15" s="18" t="s">
        <v>192</v>
      </c>
      <c r="C15" s="17">
        <v>9.9766893319512398E-2</v>
      </c>
      <c r="D15" s="17">
        <v>7.6862316628712193E-2</v>
      </c>
      <c r="E15" s="17">
        <v>0.119690885782244</v>
      </c>
      <c r="F15" s="17"/>
      <c r="G15" s="17">
        <v>0.18025222864710899</v>
      </c>
      <c r="H15" s="17">
        <v>0.13192365225254199</v>
      </c>
      <c r="I15" s="17">
        <v>0.17066513496139499</v>
      </c>
      <c r="J15" s="17">
        <v>0.107548267663195</v>
      </c>
      <c r="K15" s="17">
        <v>6.40545687344347E-2</v>
      </c>
      <c r="L15" s="17">
        <v>1.2293573096776899E-2</v>
      </c>
      <c r="M15" s="17"/>
      <c r="N15" s="17">
        <v>4.24545555743907E-2</v>
      </c>
      <c r="O15" s="17">
        <v>9.8566115241239705E-2</v>
      </c>
      <c r="P15" s="17">
        <v>0.106194486454659</v>
      </c>
      <c r="Q15" s="17">
        <v>0.116064289750825</v>
      </c>
      <c r="R15" s="17">
        <v>7.9640759282014306E-2</v>
      </c>
      <c r="S15" s="17"/>
      <c r="T15" s="17">
        <v>0.119282845108407</v>
      </c>
      <c r="U15" s="17">
        <v>8.0226458488682095E-2</v>
      </c>
      <c r="V15" s="17">
        <v>8.2456348758204401E-2</v>
      </c>
      <c r="W15" s="17">
        <v>0.11746094899448301</v>
      </c>
      <c r="X15" s="17"/>
      <c r="Y15" s="17">
        <v>0.134296327434133</v>
      </c>
      <c r="Z15" s="17">
        <v>0.14410754793385999</v>
      </c>
      <c r="AA15" s="17">
        <v>8.2270712995771902E-3</v>
      </c>
      <c r="AB15" s="17">
        <v>6.3958879835364996E-2</v>
      </c>
      <c r="AC15" s="17">
        <v>0.19208957406829</v>
      </c>
      <c r="AD15" s="17">
        <v>7.34534223441458E-2</v>
      </c>
      <c r="AE15" s="17"/>
      <c r="AF15" s="17" t="s">
        <v>63</v>
      </c>
      <c r="AG15" s="17"/>
      <c r="AH15" s="17">
        <v>9.9766893319512398E-2</v>
      </c>
      <c r="AI15" s="17"/>
      <c r="AJ15" s="17">
        <v>9.8120616208661499E-2</v>
      </c>
      <c r="AK15" s="17">
        <v>8.19781927829418E-2</v>
      </c>
      <c r="AL15" s="17">
        <v>0.115598180905506</v>
      </c>
      <c r="AM15" s="17">
        <v>7.5880051639389198E-2</v>
      </c>
      <c r="AN15" s="17">
        <v>0.17424757159593299</v>
      </c>
      <c r="AO15" s="17">
        <v>0.13744254951625501</v>
      </c>
      <c r="AP15" s="17">
        <v>0.100898856228974</v>
      </c>
      <c r="AQ15" s="17">
        <v>9.0462978835732594E-2</v>
      </c>
    </row>
    <row r="16" spans="2:43" x14ac:dyDescent="0.35">
      <c r="B16" s="18" t="s">
        <v>193</v>
      </c>
      <c r="C16" s="17">
        <v>0.62371230750462603</v>
      </c>
      <c r="D16" s="17">
        <v>0.63996637437832904</v>
      </c>
      <c r="E16" s="17">
        <v>0.60903279020789403</v>
      </c>
      <c r="F16" s="17"/>
      <c r="G16" s="17">
        <v>0.319095916998616</v>
      </c>
      <c r="H16" s="17">
        <v>0.456143954106913</v>
      </c>
      <c r="I16" s="17">
        <v>0.55067555313365901</v>
      </c>
      <c r="J16" s="17">
        <v>0.57407585337392197</v>
      </c>
      <c r="K16" s="17">
        <v>0.71526854838245701</v>
      </c>
      <c r="L16" s="17">
        <v>0.90043799802084401</v>
      </c>
      <c r="M16" s="17"/>
      <c r="N16" s="17">
        <v>0.63116721383045604</v>
      </c>
      <c r="O16" s="17">
        <v>0.61333542250202699</v>
      </c>
      <c r="P16" s="17">
        <v>0.65102556314211102</v>
      </c>
      <c r="Q16" s="17">
        <v>0.62509079480058205</v>
      </c>
      <c r="R16" s="17">
        <v>0.61788210284159095</v>
      </c>
      <c r="S16" s="17"/>
      <c r="T16" s="17">
        <v>0.59479232401702697</v>
      </c>
      <c r="U16" s="17">
        <v>0.605980459847409</v>
      </c>
      <c r="V16" s="17">
        <v>0.64864874878335699</v>
      </c>
      <c r="W16" s="17">
        <v>0.65633676506630401</v>
      </c>
      <c r="X16" s="17"/>
      <c r="Y16" s="17">
        <v>0.56432212962379102</v>
      </c>
      <c r="Z16" s="17">
        <v>0.47676278013678602</v>
      </c>
      <c r="AA16" s="17">
        <v>0.91286916215341196</v>
      </c>
      <c r="AB16" s="17">
        <v>0.376663030652651</v>
      </c>
      <c r="AC16" s="17">
        <v>0.39669222096020201</v>
      </c>
      <c r="AD16" s="17">
        <v>0.53322735636903795</v>
      </c>
      <c r="AE16" s="17"/>
      <c r="AF16" s="17" t="s">
        <v>63</v>
      </c>
      <c r="AG16" s="17"/>
      <c r="AH16" s="17">
        <v>0.62371230750462603</v>
      </c>
      <c r="AI16" s="17"/>
      <c r="AJ16" s="17">
        <v>0.60677715625435202</v>
      </c>
      <c r="AK16" s="17">
        <v>0.58406680499503405</v>
      </c>
      <c r="AL16" s="17">
        <v>0.641174540669741</v>
      </c>
      <c r="AM16" s="17">
        <v>0.71119541588346202</v>
      </c>
      <c r="AN16" s="17">
        <v>0.48765613349714898</v>
      </c>
      <c r="AO16" s="17">
        <v>0.58137280697551397</v>
      </c>
      <c r="AP16" s="17">
        <v>0.67901582976875496</v>
      </c>
      <c r="AQ16" s="17">
        <v>0.58889350867387802</v>
      </c>
    </row>
    <row r="17" spans="2:43" x14ac:dyDescent="0.35">
      <c r="B17" s="18" t="s">
        <v>60</v>
      </c>
      <c r="C17" s="19">
        <v>4.4660025658150401E-2</v>
      </c>
      <c r="D17" s="19">
        <v>4.97766868976601E-2</v>
      </c>
      <c r="E17" s="19">
        <v>3.9821982679333602E-2</v>
      </c>
      <c r="F17" s="19"/>
      <c r="G17" s="19">
        <v>7.0247830651143803E-2</v>
      </c>
      <c r="H17" s="19">
        <v>6.0148792900515897E-2</v>
      </c>
      <c r="I17" s="19">
        <v>1.02323126506552E-2</v>
      </c>
      <c r="J17" s="19">
        <v>5.0881796776518301E-2</v>
      </c>
      <c r="K17" s="19">
        <v>4.2186584576844703E-2</v>
      </c>
      <c r="L17" s="19">
        <v>4.2291982910214798E-2</v>
      </c>
      <c r="M17" s="19"/>
      <c r="N17" s="19">
        <v>6.0465792115541102E-2</v>
      </c>
      <c r="O17" s="19">
        <v>4.1627312363980103E-2</v>
      </c>
      <c r="P17" s="19">
        <v>4.05604110757498E-2</v>
      </c>
      <c r="Q17" s="19">
        <v>4.4141676215554003E-2</v>
      </c>
      <c r="R17" s="19">
        <v>5.2402674746625903E-2</v>
      </c>
      <c r="S17" s="19"/>
      <c r="T17" s="19">
        <v>5.5055242289515298E-2</v>
      </c>
      <c r="U17" s="19">
        <v>3.6977183692323598E-2</v>
      </c>
      <c r="V17" s="19">
        <v>3.3541662855563197E-2</v>
      </c>
      <c r="W17" s="19">
        <v>6.1796529751617299E-2</v>
      </c>
      <c r="X17" s="19"/>
      <c r="Y17" s="19">
        <v>2.3995809443900899E-2</v>
      </c>
      <c r="Z17" s="19">
        <v>7.0337975225486696E-2</v>
      </c>
      <c r="AA17" s="19">
        <v>4.0342558217370802E-2</v>
      </c>
      <c r="AB17" s="19">
        <v>6.4381506387548207E-2</v>
      </c>
      <c r="AC17" s="19">
        <v>7.5453799352174306E-2</v>
      </c>
      <c r="AD17" s="19">
        <v>0.20441050664323801</v>
      </c>
      <c r="AE17" s="19"/>
      <c r="AF17" s="19" t="s">
        <v>63</v>
      </c>
      <c r="AG17" s="19"/>
      <c r="AH17" s="19">
        <v>4.4660025658150401E-2</v>
      </c>
      <c r="AI17" s="19"/>
      <c r="AJ17" s="19">
        <v>4.1591922320011E-2</v>
      </c>
      <c r="AK17" s="19">
        <v>6.4864485124319096E-2</v>
      </c>
      <c r="AL17" s="19">
        <v>4.22067883409281E-2</v>
      </c>
      <c r="AM17" s="19">
        <v>2.21675439329766E-2</v>
      </c>
      <c r="AN17" s="19">
        <v>2.5757712875588298E-2</v>
      </c>
      <c r="AO17" s="19">
        <v>5.4235912437249803E-2</v>
      </c>
      <c r="AP17" s="19">
        <v>4.2254638692388602E-2</v>
      </c>
      <c r="AQ17" s="19">
        <v>6.2933939219231405E-2</v>
      </c>
    </row>
    <row r="18" spans="2:43" x14ac:dyDescent="0.35">
      <c r="B18" s="16" t="s">
        <v>122</v>
      </c>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543</v>
      </c>
      <c r="D7" s="10">
        <v>272</v>
      </c>
      <c r="E7" s="10">
        <v>270</v>
      </c>
      <c r="F7" s="10"/>
      <c r="G7" s="10">
        <v>42</v>
      </c>
      <c r="H7" s="10">
        <v>120</v>
      </c>
      <c r="I7" s="10">
        <v>125</v>
      </c>
      <c r="J7" s="10">
        <v>128</v>
      </c>
      <c r="K7" s="10">
        <v>94</v>
      </c>
      <c r="L7" s="10">
        <v>34</v>
      </c>
      <c r="M7" s="10"/>
      <c r="N7" s="10">
        <v>8</v>
      </c>
      <c r="O7" s="10">
        <v>209</v>
      </c>
      <c r="P7" s="10">
        <v>83</v>
      </c>
      <c r="Q7" s="10">
        <v>165</v>
      </c>
      <c r="R7" s="10">
        <v>78</v>
      </c>
      <c r="S7" s="10"/>
      <c r="T7" s="10">
        <v>57</v>
      </c>
      <c r="U7" s="10">
        <v>162</v>
      </c>
      <c r="V7" s="10">
        <v>177</v>
      </c>
      <c r="W7" s="10">
        <v>126</v>
      </c>
      <c r="X7" s="10"/>
      <c r="Y7" s="10">
        <v>440</v>
      </c>
      <c r="Z7" s="10">
        <v>103</v>
      </c>
      <c r="AA7" s="10" t="s">
        <v>62</v>
      </c>
      <c r="AB7" s="10" t="s">
        <v>62</v>
      </c>
      <c r="AC7" s="10" t="s">
        <v>62</v>
      </c>
      <c r="AD7" s="10" t="s">
        <v>62</v>
      </c>
      <c r="AE7" s="10"/>
      <c r="AF7" s="10" t="s">
        <v>62</v>
      </c>
      <c r="AG7" s="10"/>
      <c r="AH7" s="10">
        <v>543</v>
      </c>
      <c r="AI7" s="10"/>
      <c r="AJ7" s="10">
        <v>142</v>
      </c>
      <c r="AK7" s="10">
        <v>97</v>
      </c>
      <c r="AL7" s="10">
        <v>95</v>
      </c>
      <c r="AM7" s="10">
        <v>90</v>
      </c>
      <c r="AN7" s="10">
        <v>23</v>
      </c>
      <c r="AO7" s="10">
        <v>46</v>
      </c>
      <c r="AP7" s="10">
        <v>40</v>
      </c>
      <c r="AQ7" s="10">
        <v>10</v>
      </c>
    </row>
    <row r="8" spans="2:43" ht="30" customHeight="1" x14ac:dyDescent="0.35">
      <c r="B8" s="11" t="s">
        <v>19</v>
      </c>
      <c r="C8" s="11">
        <v>552</v>
      </c>
      <c r="D8" s="11">
        <v>297</v>
      </c>
      <c r="E8" s="11">
        <v>255</v>
      </c>
      <c r="F8" s="11"/>
      <c r="G8" s="11">
        <v>52</v>
      </c>
      <c r="H8" s="11">
        <v>134</v>
      </c>
      <c r="I8" s="11">
        <v>122</v>
      </c>
      <c r="J8" s="11">
        <v>123</v>
      </c>
      <c r="K8" s="11">
        <v>88</v>
      </c>
      <c r="L8" s="11">
        <v>33</v>
      </c>
      <c r="M8" s="11"/>
      <c r="N8" s="11">
        <v>8</v>
      </c>
      <c r="O8" s="11">
        <v>195</v>
      </c>
      <c r="P8" s="11">
        <v>73</v>
      </c>
      <c r="Q8" s="11">
        <v>185</v>
      </c>
      <c r="R8" s="11">
        <v>92</v>
      </c>
      <c r="S8" s="11"/>
      <c r="T8" s="11">
        <v>60</v>
      </c>
      <c r="U8" s="11">
        <v>160</v>
      </c>
      <c r="V8" s="11">
        <v>181</v>
      </c>
      <c r="W8" s="11">
        <v>131</v>
      </c>
      <c r="X8" s="11"/>
      <c r="Y8" s="11">
        <v>449</v>
      </c>
      <c r="Z8" s="11">
        <v>103</v>
      </c>
      <c r="AA8" s="11" t="s">
        <v>62</v>
      </c>
      <c r="AB8" s="11" t="s">
        <v>62</v>
      </c>
      <c r="AC8" s="11" t="s">
        <v>62</v>
      </c>
      <c r="AD8" s="11" t="s">
        <v>62</v>
      </c>
      <c r="AE8" s="11"/>
      <c r="AF8" s="11" t="s">
        <v>62</v>
      </c>
      <c r="AG8" s="11"/>
      <c r="AH8" s="11">
        <v>552</v>
      </c>
      <c r="AI8" s="11"/>
      <c r="AJ8" s="11">
        <v>127</v>
      </c>
      <c r="AK8" s="11">
        <v>105</v>
      </c>
      <c r="AL8" s="11">
        <v>86</v>
      </c>
      <c r="AM8" s="11">
        <v>97</v>
      </c>
      <c r="AN8" s="11">
        <v>21</v>
      </c>
      <c r="AO8" s="11">
        <v>50</v>
      </c>
      <c r="AP8" s="11">
        <v>44</v>
      </c>
      <c r="AQ8" s="11">
        <v>23</v>
      </c>
    </row>
    <row r="9" spans="2:43" x14ac:dyDescent="0.35">
      <c r="B9" s="18" t="s">
        <v>186</v>
      </c>
      <c r="C9" s="17">
        <v>3.99511833486208E-2</v>
      </c>
      <c r="D9" s="17">
        <v>4.1560476287005002E-2</v>
      </c>
      <c r="E9" s="17">
        <v>3.81991666295887E-2</v>
      </c>
      <c r="F9" s="17"/>
      <c r="G9" s="17">
        <v>3.1836030416028303E-2</v>
      </c>
      <c r="H9" s="17">
        <v>8.8101129952467397E-2</v>
      </c>
      <c r="I9" s="17">
        <v>4.7854413293974399E-2</v>
      </c>
      <c r="J9" s="17">
        <v>1.5170777713053E-2</v>
      </c>
      <c r="K9" s="17">
        <v>9.7748982069499404E-3</v>
      </c>
      <c r="L9" s="17">
        <v>0</v>
      </c>
      <c r="M9" s="17"/>
      <c r="N9" s="17">
        <v>0</v>
      </c>
      <c r="O9" s="17">
        <v>6.2679418860489194E-2</v>
      </c>
      <c r="P9" s="17">
        <v>4.8603145878205502E-2</v>
      </c>
      <c r="Q9" s="17">
        <v>4.5830595748295498E-3</v>
      </c>
      <c r="R9" s="17">
        <v>5.9565554730272099E-2</v>
      </c>
      <c r="S9" s="17"/>
      <c r="T9" s="17">
        <v>3.7482584659483002E-2</v>
      </c>
      <c r="U9" s="17">
        <v>6.8552654269293398E-2</v>
      </c>
      <c r="V9" s="17">
        <v>2.3131525143924699E-2</v>
      </c>
      <c r="W9" s="17">
        <v>3.5596780927699301E-2</v>
      </c>
      <c r="X9" s="17"/>
      <c r="Y9" s="17">
        <v>4.14159980611409E-2</v>
      </c>
      <c r="Z9" s="17">
        <v>3.3574126181947897E-2</v>
      </c>
      <c r="AA9" s="17" t="s">
        <v>63</v>
      </c>
      <c r="AB9" s="17" t="s">
        <v>63</v>
      </c>
      <c r="AC9" s="17" t="s">
        <v>63</v>
      </c>
      <c r="AD9" s="17" t="s">
        <v>63</v>
      </c>
      <c r="AE9" s="17"/>
      <c r="AF9" s="17" t="s">
        <v>63</v>
      </c>
      <c r="AG9" s="17"/>
      <c r="AH9" s="17">
        <v>3.99511833486208E-2</v>
      </c>
      <c r="AI9" s="17"/>
      <c r="AJ9" s="17">
        <v>4.6703474543171697E-2</v>
      </c>
      <c r="AK9" s="17">
        <v>5.1541379359987101E-2</v>
      </c>
      <c r="AL9" s="17">
        <v>2.2552900441223201E-2</v>
      </c>
      <c r="AM9" s="17">
        <v>9.7980309937588505E-3</v>
      </c>
      <c r="AN9" s="17">
        <v>0.114219181869447</v>
      </c>
      <c r="AO9" s="17">
        <v>0</v>
      </c>
      <c r="AP9" s="17">
        <v>2.2679744286731099E-2</v>
      </c>
      <c r="AQ9" s="17">
        <v>0.19543458452489901</v>
      </c>
    </row>
    <row r="10" spans="2:43" x14ac:dyDescent="0.35">
      <c r="B10" s="18" t="s">
        <v>187</v>
      </c>
      <c r="C10" s="17">
        <v>6.9249873844387994E-2</v>
      </c>
      <c r="D10" s="17">
        <v>7.10354258836218E-2</v>
      </c>
      <c r="E10" s="17">
        <v>6.7382868059244802E-2</v>
      </c>
      <c r="F10" s="17"/>
      <c r="G10" s="17">
        <v>0.13485747228984701</v>
      </c>
      <c r="H10" s="17">
        <v>9.5157183404379203E-2</v>
      </c>
      <c r="I10" s="17">
        <v>8.8801853783243095E-2</v>
      </c>
      <c r="J10" s="17">
        <v>2.88798146069888E-2</v>
      </c>
      <c r="K10" s="17">
        <v>3.5876408015633202E-2</v>
      </c>
      <c r="L10" s="17">
        <v>2.6940568460620901E-2</v>
      </c>
      <c r="M10" s="17"/>
      <c r="N10" s="17">
        <v>0.25518367891730798</v>
      </c>
      <c r="O10" s="17">
        <v>7.1698095620436303E-2</v>
      </c>
      <c r="P10" s="17">
        <v>8.0296206000516193E-2</v>
      </c>
      <c r="Q10" s="17">
        <v>6.8852167305993001E-2</v>
      </c>
      <c r="R10" s="17">
        <v>3.9941594605246503E-2</v>
      </c>
      <c r="S10" s="17"/>
      <c r="T10" s="17">
        <v>2.59460067122982E-2</v>
      </c>
      <c r="U10" s="17">
        <v>0.106978392568117</v>
      </c>
      <c r="V10" s="17">
        <v>7.4808870235972103E-2</v>
      </c>
      <c r="W10" s="17">
        <v>3.3401930538914403E-2</v>
      </c>
      <c r="X10" s="17"/>
      <c r="Y10" s="17">
        <v>7.2085686393089099E-2</v>
      </c>
      <c r="Z10" s="17">
        <v>5.6904190405747901E-2</v>
      </c>
      <c r="AA10" s="17" t="s">
        <v>63</v>
      </c>
      <c r="AB10" s="17" t="s">
        <v>63</v>
      </c>
      <c r="AC10" s="17" t="s">
        <v>63</v>
      </c>
      <c r="AD10" s="17" t="s">
        <v>63</v>
      </c>
      <c r="AE10" s="17"/>
      <c r="AF10" s="17" t="s">
        <v>63</v>
      </c>
      <c r="AG10" s="17"/>
      <c r="AH10" s="17">
        <v>6.9249873844387994E-2</v>
      </c>
      <c r="AI10" s="17"/>
      <c r="AJ10" s="17">
        <v>6.0420344267034701E-2</v>
      </c>
      <c r="AK10" s="17">
        <v>5.6421072210449598E-2</v>
      </c>
      <c r="AL10" s="17">
        <v>6.5230948948781606E-2</v>
      </c>
      <c r="AM10" s="17">
        <v>6.4032483442922797E-2</v>
      </c>
      <c r="AN10" s="17">
        <v>4.29330158207352E-2</v>
      </c>
      <c r="AO10" s="17">
        <v>0.107513769934289</v>
      </c>
      <c r="AP10" s="17">
        <v>4.3419587285931399E-2</v>
      </c>
      <c r="AQ10" s="17">
        <v>0.20557964556153399</v>
      </c>
    </row>
    <row r="11" spans="2:43" x14ac:dyDescent="0.35">
      <c r="B11" s="18" t="s">
        <v>188</v>
      </c>
      <c r="C11" s="17">
        <v>0.13489672289551499</v>
      </c>
      <c r="D11" s="17">
        <v>0.139680356671917</v>
      </c>
      <c r="E11" s="17">
        <v>0.12665306605995899</v>
      </c>
      <c r="F11" s="17"/>
      <c r="G11" s="17">
        <v>0.32842012179276298</v>
      </c>
      <c r="H11" s="17">
        <v>0.11478425415703</v>
      </c>
      <c r="I11" s="17">
        <v>0.15495798560694701</v>
      </c>
      <c r="J11" s="17">
        <v>0.110783187634261</v>
      </c>
      <c r="K11" s="17">
        <v>8.4750631717381106E-2</v>
      </c>
      <c r="L11" s="17">
        <v>6.0070895869645202E-2</v>
      </c>
      <c r="M11" s="17"/>
      <c r="N11" s="17">
        <v>0.122603779943291</v>
      </c>
      <c r="O11" s="17">
        <v>0.114201599384376</v>
      </c>
      <c r="P11" s="17">
        <v>0.18106248127095101</v>
      </c>
      <c r="Q11" s="17">
        <v>0.13055247530769301</v>
      </c>
      <c r="R11" s="17">
        <v>0.151935812648365</v>
      </c>
      <c r="S11" s="17"/>
      <c r="T11" s="17">
        <v>0.221815880429827</v>
      </c>
      <c r="U11" s="17">
        <v>8.8655471798833305E-2</v>
      </c>
      <c r="V11" s="17">
        <v>0.118609907849843</v>
      </c>
      <c r="W11" s="17">
        <v>0.181704054993611</v>
      </c>
      <c r="X11" s="17"/>
      <c r="Y11" s="17">
        <v>0.141133246224808</v>
      </c>
      <c r="Z11" s="17">
        <v>0.10774607684297</v>
      </c>
      <c r="AA11" s="17" t="s">
        <v>63</v>
      </c>
      <c r="AB11" s="17" t="s">
        <v>63</v>
      </c>
      <c r="AC11" s="17" t="s">
        <v>63</v>
      </c>
      <c r="AD11" s="17" t="s">
        <v>63</v>
      </c>
      <c r="AE11" s="17"/>
      <c r="AF11" s="17" t="s">
        <v>63</v>
      </c>
      <c r="AG11" s="17"/>
      <c r="AH11" s="17">
        <v>0.13489672289551499</v>
      </c>
      <c r="AI11" s="17"/>
      <c r="AJ11" s="17">
        <v>0.12116328639303101</v>
      </c>
      <c r="AK11" s="17">
        <v>0.12808950225662499</v>
      </c>
      <c r="AL11" s="17">
        <v>0.129020068100966</v>
      </c>
      <c r="AM11" s="17">
        <v>0.125711693149615</v>
      </c>
      <c r="AN11" s="17">
        <v>0.21273036076583199</v>
      </c>
      <c r="AO11" s="17">
        <v>0.12835662691765301</v>
      </c>
      <c r="AP11" s="17">
        <v>0.21519090650248601</v>
      </c>
      <c r="AQ11" s="17">
        <v>9.2283481984450202E-2</v>
      </c>
    </row>
    <row r="12" spans="2:43" x14ac:dyDescent="0.35">
      <c r="B12" s="18" t="s">
        <v>189</v>
      </c>
      <c r="C12" s="17">
        <v>8.7700472425706194E-2</v>
      </c>
      <c r="D12" s="17">
        <v>9.34198993084316E-2</v>
      </c>
      <c r="E12" s="17">
        <v>8.1306301265794495E-2</v>
      </c>
      <c r="F12" s="17"/>
      <c r="G12" s="17">
        <v>9.4736274509191101E-2</v>
      </c>
      <c r="H12" s="17">
        <v>0.119138318516671</v>
      </c>
      <c r="I12" s="17">
        <v>6.5618214007417103E-2</v>
      </c>
      <c r="J12" s="17">
        <v>0.10143503777188199</v>
      </c>
      <c r="K12" s="17">
        <v>5.0024907481556601E-2</v>
      </c>
      <c r="L12" s="17">
        <v>7.9335674605195E-2</v>
      </c>
      <c r="M12" s="17"/>
      <c r="N12" s="17">
        <v>0</v>
      </c>
      <c r="O12" s="17">
        <v>7.8264655864370605E-2</v>
      </c>
      <c r="P12" s="17">
        <v>4.1219281938202297E-2</v>
      </c>
      <c r="Q12" s="17">
        <v>0.126472975001095</v>
      </c>
      <c r="R12" s="17">
        <v>7.4151279177312096E-2</v>
      </c>
      <c r="S12" s="17"/>
      <c r="T12" s="17">
        <v>7.0824823878086099E-2</v>
      </c>
      <c r="U12" s="17">
        <v>7.7526470406014E-2</v>
      </c>
      <c r="V12" s="17">
        <v>0.11470141603079</v>
      </c>
      <c r="W12" s="17">
        <v>7.0628507468674107E-2</v>
      </c>
      <c r="X12" s="17"/>
      <c r="Y12" s="17">
        <v>9.6800865110708803E-2</v>
      </c>
      <c r="Z12" s="17">
        <v>4.8081997887317401E-2</v>
      </c>
      <c r="AA12" s="17" t="s">
        <v>63</v>
      </c>
      <c r="AB12" s="17" t="s">
        <v>63</v>
      </c>
      <c r="AC12" s="17" t="s">
        <v>63</v>
      </c>
      <c r="AD12" s="17" t="s">
        <v>63</v>
      </c>
      <c r="AE12" s="17"/>
      <c r="AF12" s="17" t="s">
        <v>63</v>
      </c>
      <c r="AG12" s="17"/>
      <c r="AH12" s="17">
        <v>8.7700472425706194E-2</v>
      </c>
      <c r="AI12" s="17"/>
      <c r="AJ12" s="17">
        <v>0.106661512554376</v>
      </c>
      <c r="AK12" s="17">
        <v>6.9443163834949903E-2</v>
      </c>
      <c r="AL12" s="17">
        <v>0.100063640386943</v>
      </c>
      <c r="AM12" s="17">
        <v>8.6640514130551405E-2</v>
      </c>
      <c r="AN12" s="17">
        <v>3.5913819195942602E-2</v>
      </c>
      <c r="AO12" s="17">
        <v>6.8721624472086199E-2</v>
      </c>
      <c r="AP12" s="17">
        <v>0.147489938793023</v>
      </c>
      <c r="AQ12" s="17">
        <v>0</v>
      </c>
    </row>
    <row r="13" spans="2:43" x14ac:dyDescent="0.35">
      <c r="B13" s="18" t="s">
        <v>190</v>
      </c>
      <c r="C13" s="17">
        <v>9.5928429733739703E-2</v>
      </c>
      <c r="D13" s="17">
        <v>8.2062344431722695E-2</v>
      </c>
      <c r="E13" s="17">
        <v>0.112382404240743</v>
      </c>
      <c r="F13" s="17"/>
      <c r="G13" s="17">
        <v>8.0978386487422699E-2</v>
      </c>
      <c r="H13" s="17">
        <v>0.119201101312315</v>
      </c>
      <c r="I13" s="17">
        <v>8.6531263522419896E-2</v>
      </c>
      <c r="J13" s="17">
        <v>9.4191840996770596E-2</v>
      </c>
      <c r="K13" s="17">
        <v>8.42728106959207E-2</v>
      </c>
      <c r="L13" s="17">
        <v>9.6999836218498697E-2</v>
      </c>
      <c r="M13" s="17"/>
      <c r="N13" s="17">
        <v>0</v>
      </c>
      <c r="O13" s="17">
        <v>7.5225137479892706E-2</v>
      </c>
      <c r="P13" s="17">
        <v>4.5835191309323703E-2</v>
      </c>
      <c r="Q13" s="17">
        <v>0.105746279651191</v>
      </c>
      <c r="R13" s="17">
        <v>0.16848296028162901</v>
      </c>
      <c r="S13" s="17"/>
      <c r="T13" s="17">
        <v>0.160951278852968</v>
      </c>
      <c r="U13" s="17">
        <v>9.5955969857748805E-2</v>
      </c>
      <c r="V13" s="17">
        <v>0.101482620497998</v>
      </c>
      <c r="W13" s="17">
        <v>5.9768400368174601E-2</v>
      </c>
      <c r="X13" s="17"/>
      <c r="Y13" s="17">
        <v>8.9695939000067601E-2</v>
      </c>
      <c r="Z13" s="17">
        <v>0.12306151991892</v>
      </c>
      <c r="AA13" s="17" t="s">
        <v>63</v>
      </c>
      <c r="AB13" s="17" t="s">
        <v>63</v>
      </c>
      <c r="AC13" s="17" t="s">
        <v>63</v>
      </c>
      <c r="AD13" s="17" t="s">
        <v>63</v>
      </c>
      <c r="AE13" s="17"/>
      <c r="AF13" s="17" t="s">
        <v>63</v>
      </c>
      <c r="AG13" s="17"/>
      <c r="AH13" s="17">
        <v>9.5928429733739703E-2</v>
      </c>
      <c r="AI13" s="17"/>
      <c r="AJ13" s="17">
        <v>9.6659190656826405E-2</v>
      </c>
      <c r="AK13" s="17">
        <v>0.115571999475672</v>
      </c>
      <c r="AL13" s="17">
        <v>7.5360214628127004E-2</v>
      </c>
      <c r="AM13" s="17">
        <v>8.9334761527473897E-2</v>
      </c>
      <c r="AN13" s="17">
        <v>6.8620171589262799E-2</v>
      </c>
      <c r="AO13" s="17">
        <v>0.109891319279922</v>
      </c>
      <c r="AP13" s="17">
        <v>9.9342500514911294E-2</v>
      </c>
      <c r="AQ13" s="17">
        <v>9.4842750900136302E-2</v>
      </c>
    </row>
    <row r="14" spans="2:43" x14ac:dyDescent="0.35">
      <c r="B14" s="18" t="s">
        <v>191</v>
      </c>
      <c r="C14" s="17">
        <v>9.1491637210355206E-2</v>
      </c>
      <c r="D14" s="17">
        <v>9.6415894278989805E-2</v>
      </c>
      <c r="E14" s="17">
        <v>8.6035765651439902E-2</v>
      </c>
      <c r="F14" s="17"/>
      <c r="G14" s="17">
        <v>0.13280248208064999</v>
      </c>
      <c r="H14" s="17">
        <v>6.7351358904966394E-2</v>
      </c>
      <c r="I14" s="17">
        <v>8.6275325200075401E-2</v>
      </c>
      <c r="J14" s="17">
        <v>0.11547468009968601</v>
      </c>
      <c r="K14" s="17">
        <v>7.5923458811482394E-2</v>
      </c>
      <c r="L14" s="17">
        <v>9.6032122462587202E-2</v>
      </c>
      <c r="M14" s="17"/>
      <c r="N14" s="17">
        <v>0.243188862221215</v>
      </c>
      <c r="O14" s="17">
        <v>5.7938919925308398E-2</v>
      </c>
      <c r="P14" s="17">
        <v>0.105900679311284</v>
      </c>
      <c r="Q14" s="17">
        <v>0.111896111830198</v>
      </c>
      <c r="R14" s="17">
        <v>9.7086827519791696E-2</v>
      </c>
      <c r="S14" s="17"/>
      <c r="T14" s="17">
        <v>3.8006476115733698E-2</v>
      </c>
      <c r="U14" s="17">
        <v>7.7699372159021202E-2</v>
      </c>
      <c r="V14" s="17">
        <v>9.9726214215507702E-2</v>
      </c>
      <c r="W14" s="17">
        <v>0.10553058862218501</v>
      </c>
      <c r="X14" s="17"/>
      <c r="Y14" s="17">
        <v>9.2665124830349901E-2</v>
      </c>
      <c r="Z14" s="17">
        <v>8.6382869819417105E-2</v>
      </c>
      <c r="AA14" s="17" t="s">
        <v>63</v>
      </c>
      <c r="AB14" s="17" t="s">
        <v>63</v>
      </c>
      <c r="AC14" s="17" t="s">
        <v>63</v>
      </c>
      <c r="AD14" s="17" t="s">
        <v>63</v>
      </c>
      <c r="AE14" s="17"/>
      <c r="AF14" s="17" t="s">
        <v>63</v>
      </c>
      <c r="AG14" s="17"/>
      <c r="AH14" s="17">
        <v>9.1491637210355206E-2</v>
      </c>
      <c r="AI14" s="17"/>
      <c r="AJ14" s="17">
        <v>0.103057272184903</v>
      </c>
      <c r="AK14" s="17">
        <v>8.6057563476020005E-2</v>
      </c>
      <c r="AL14" s="17">
        <v>0.120825993172035</v>
      </c>
      <c r="AM14" s="17">
        <v>8.0970679524145703E-2</v>
      </c>
      <c r="AN14" s="17">
        <v>7.1478059807384295E-2</v>
      </c>
      <c r="AO14" s="17">
        <v>0.11223186624338501</v>
      </c>
      <c r="AP14" s="17">
        <v>7.0079898378400299E-2</v>
      </c>
      <c r="AQ14" s="17">
        <v>0</v>
      </c>
    </row>
    <row r="15" spans="2:43" x14ac:dyDescent="0.35">
      <c r="B15" s="18" t="s">
        <v>192</v>
      </c>
      <c r="C15" s="17">
        <v>0.127704727261366</v>
      </c>
      <c r="D15" s="17">
        <v>0.13877906668303699</v>
      </c>
      <c r="E15" s="17">
        <v>0.115193978462927</v>
      </c>
      <c r="F15" s="17"/>
      <c r="G15" s="17">
        <v>5.49951876487084E-2</v>
      </c>
      <c r="H15" s="17">
        <v>0.125934554498291</v>
      </c>
      <c r="I15" s="17">
        <v>0.177664116876425</v>
      </c>
      <c r="J15" s="17">
        <v>0.12467427875651201</v>
      </c>
      <c r="K15" s="17">
        <v>9.2322679962322296E-2</v>
      </c>
      <c r="L15" s="17">
        <v>0.17111975747081101</v>
      </c>
      <c r="M15" s="17"/>
      <c r="N15" s="17">
        <v>0.26523130855779498</v>
      </c>
      <c r="O15" s="17">
        <v>9.5573064379141204E-2</v>
      </c>
      <c r="P15" s="17">
        <v>0.125999734149394</v>
      </c>
      <c r="Q15" s="17">
        <v>0.17146167473385401</v>
      </c>
      <c r="R15" s="17">
        <v>9.7178577517498005E-2</v>
      </c>
      <c r="S15" s="17"/>
      <c r="T15" s="17">
        <v>0.126219215228944</v>
      </c>
      <c r="U15" s="17">
        <v>0.110550159261341</v>
      </c>
      <c r="V15" s="17">
        <v>0.106533157596734</v>
      </c>
      <c r="W15" s="17">
        <v>0.18153118803307</v>
      </c>
      <c r="X15" s="17"/>
      <c r="Y15" s="17">
        <v>0.12781722909138199</v>
      </c>
      <c r="Z15" s="17">
        <v>0.12721495159538099</v>
      </c>
      <c r="AA15" s="17" t="s">
        <v>63</v>
      </c>
      <c r="AB15" s="17" t="s">
        <v>63</v>
      </c>
      <c r="AC15" s="17" t="s">
        <v>63</v>
      </c>
      <c r="AD15" s="17" t="s">
        <v>63</v>
      </c>
      <c r="AE15" s="17"/>
      <c r="AF15" s="17" t="s">
        <v>63</v>
      </c>
      <c r="AG15" s="17"/>
      <c r="AH15" s="17">
        <v>0.127704727261366</v>
      </c>
      <c r="AI15" s="17"/>
      <c r="AJ15" s="17">
        <v>0.12678719105477301</v>
      </c>
      <c r="AK15" s="17">
        <v>0.17443903728183899</v>
      </c>
      <c r="AL15" s="17">
        <v>0.112208268693782</v>
      </c>
      <c r="AM15" s="17">
        <v>0.156345269998661</v>
      </c>
      <c r="AN15" s="17">
        <v>8.65580306144553E-2</v>
      </c>
      <c r="AO15" s="17">
        <v>0.118135518668096</v>
      </c>
      <c r="AP15" s="17">
        <v>8.1389088440042806E-2</v>
      </c>
      <c r="AQ15" s="17">
        <v>0</v>
      </c>
    </row>
    <row r="16" spans="2:43" x14ac:dyDescent="0.35">
      <c r="B16" s="18" t="s">
        <v>193</v>
      </c>
      <c r="C16" s="17">
        <v>0.296855682759533</v>
      </c>
      <c r="D16" s="17">
        <v>0.30310335230028901</v>
      </c>
      <c r="E16" s="17">
        <v>0.29049132241048597</v>
      </c>
      <c r="F16" s="17"/>
      <c r="G16" s="17">
        <v>9.7726582537411399E-2</v>
      </c>
      <c r="H16" s="17">
        <v>0.207973640656093</v>
      </c>
      <c r="I16" s="17">
        <v>0.26172713938161501</v>
      </c>
      <c r="J16" s="17">
        <v>0.30142374363071001</v>
      </c>
      <c r="K16" s="17">
        <v>0.53877971676313297</v>
      </c>
      <c r="L16" s="17">
        <v>0.44196138217875203</v>
      </c>
      <c r="M16" s="17"/>
      <c r="N16" s="17">
        <v>0.113792370360391</v>
      </c>
      <c r="O16" s="17">
        <v>0.35871649537237199</v>
      </c>
      <c r="P16" s="17">
        <v>0.29702857809004901</v>
      </c>
      <c r="Q16" s="17">
        <v>0.26035424244888999</v>
      </c>
      <c r="R16" s="17">
        <v>0.25456971427240099</v>
      </c>
      <c r="S16" s="17"/>
      <c r="T16" s="17">
        <v>0.26769880603298701</v>
      </c>
      <c r="U16" s="17">
        <v>0.285498871317442</v>
      </c>
      <c r="V16" s="17">
        <v>0.33785538003726201</v>
      </c>
      <c r="W16" s="17">
        <v>0.27852271934344602</v>
      </c>
      <c r="X16" s="17"/>
      <c r="Y16" s="17">
        <v>0.28701552262086499</v>
      </c>
      <c r="Z16" s="17">
        <v>0.33969472799655198</v>
      </c>
      <c r="AA16" s="17" t="s">
        <v>63</v>
      </c>
      <c r="AB16" s="17" t="s">
        <v>63</v>
      </c>
      <c r="AC16" s="17" t="s">
        <v>63</v>
      </c>
      <c r="AD16" s="17" t="s">
        <v>63</v>
      </c>
      <c r="AE16" s="17"/>
      <c r="AF16" s="17" t="s">
        <v>63</v>
      </c>
      <c r="AG16" s="17"/>
      <c r="AH16" s="17">
        <v>0.296855682759533</v>
      </c>
      <c r="AI16" s="17"/>
      <c r="AJ16" s="17">
        <v>0.28897763200769899</v>
      </c>
      <c r="AK16" s="17">
        <v>0.27446854598193299</v>
      </c>
      <c r="AL16" s="17">
        <v>0.28359165213328902</v>
      </c>
      <c r="AM16" s="17">
        <v>0.35490935436744497</v>
      </c>
      <c r="AN16" s="17">
        <v>0.333630617352903</v>
      </c>
      <c r="AO16" s="17">
        <v>0.29232821429504502</v>
      </c>
      <c r="AP16" s="17">
        <v>0.24898904524186899</v>
      </c>
      <c r="AQ16" s="17">
        <v>0.31414224476653102</v>
      </c>
    </row>
    <row r="17" spans="2:43" x14ac:dyDescent="0.35">
      <c r="B17" s="18" t="s">
        <v>60</v>
      </c>
      <c r="C17" s="19">
        <v>5.62212705207768E-2</v>
      </c>
      <c r="D17" s="19">
        <v>3.3943184154986497E-2</v>
      </c>
      <c r="E17" s="19">
        <v>8.2355127219816193E-2</v>
      </c>
      <c r="F17" s="19"/>
      <c r="G17" s="19">
        <v>4.3647462237977899E-2</v>
      </c>
      <c r="H17" s="19">
        <v>6.2358458597786701E-2</v>
      </c>
      <c r="I17" s="19">
        <v>3.05696883278837E-2</v>
      </c>
      <c r="J17" s="19">
        <v>0.107966638790138</v>
      </c>
      <c r="K17" s="19">
        <v>2.82744883456209E-2</v>
      </c>
      <c r="L17" s="19">
        <v>2.7539762733889198E-2</v>
      </c>
      <c r="M17" s="19"/>
      <c r="N17" s="19">
        <v>0</v>
      </c>
      <c r="O17" s="19">
        <v>8.5702613113614004E-2</v>
      </c>
      <c r="P17" s="19">
        <v>7.4054702052074997E-2</v>
      </c>
      <c r="Q17" s="19">
        <v>2.0081014146255901E-2</v>
      </c>
      <c r="R17" s="19">
        <v>5.7087679247484299E-2</v>
      </c>
      <c r="S17" s="19"/>
      <c r="T17" s="19">
        <v>5.1054928089673698E-2</v>
      </c>
      <c r="U17" s="19">
        <v>8.8582638362188298E-2</v>
      </c>
      <c r="V17" s="19">
        <v>2.3150908391968601E-2</v>
      </c>
      <c r="W17" s="19">
        <v>5.3315829704225402E-2</v>
      </c>
      <c r="X17" s="19"/>
      <c r="Y17" s="19">
        <v>5.1370388667588397E-2</v>
      </c>
      <c r="Z17" s="19">
        <v>7.7339539351746506E-2</v>
      </c>
      <c r="AA17" s="19" t="s">
        <v>63</v>
      </c>
      <c r="AB17" s="19" t="s">
        <v>63</v>
      </c>
      <c r="AC17" s="19" t="s">
        <v>63</v>
      </c>
      <c r="AD17" s="19" t="s">
        <v>63</v>
      </c>
      <c r="AE17" s="19"/>
      <c r="AF17" s="19" t="s">
        <v>63</v>
      </c>
      <c r="AG17" s="19"/>
      <c r="AH17" s="19">
        <v>5.62212705207768E-2</v>
      </c>
      <c r="AI17" s="19"/>
      <c r="AJ17" s="19">
        <v>4.95700963381853E-2</v>
      </c>
      <c r="AK17" s="19">
        <v>4.3967736122524297E-2</v>
      </c>
      <c r="AL17" s="19">
        <v>9.1146313494852901E-2</v>
      </c>
      <c r="AM17" s="19">
        <v>3.2257212865427203E-2</v>
      </c>
      <c r="AN17" s="19">
        <v>3.39167429840374E-2</v>
      </c>
      <c r="AO17" s="19">
        <v>6.2821060189523395E-2</v>
      </c>
      <c r="AP17" s="19">
        <v>7.1419290556604606E-2</v>
      </c>
      <c r="AQ17" s="19">
        <v>9.7717292262449601E-2</v>
      </c>
    </row>
    <row r="18" spans="2:43" x14ac:dyDescent="0.35">
      <c r="B18" s="16" t="s">
        <v>122</v>
      </c>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543</v>
      </c>
      <c r="D7" s="10">
        <v>272</v>
      </c>
      <c r="E7" s="10">
        <v>270</v>
      </c>
      <c r="F7" s="10"/>
      <c r="G7" s="10">
        <v>42</v>
      </c>
      <c r="H7" s="10">
        <v>120</v>
      </c>
      <c r="I7" s="10">
        <v>125</v>
      </c>
      <c r="J7" s="10">
        <v>128</v>
      </c>
      <c r="K7" s="10">
        <v>94</v>
      </c>
      <c r="L7" s="10">
        <v>34</v>
      </c>
      <c r="M7" s="10"/>
      <c r="N7" s="10">
        <v>8</v>
      </c>
      <c r="O7" s="10">
        <v>209</v>
      </c>
      <c r="P7" s="10">
        <v>83</v>
      </c>
      <c r="Q7" s="10">
        <v>165</v>
      </c>
      <c r="R7" s="10">
        <v>78</v>
      </c>
      <c r="S7" s="10"/>
      <c r="T7" s="10">
        <v>57</v>
      </c>
      <c r="U7" s="10">
        <v>162</v>
      </c>
      <c r="V7" s="10">
        <v>177</v>
      </c>
      <c r="W7" s="10">
        <v>126</v>
      </c>
      <c r="X7" s="10"/>
      <c r="Y7" s="10">
        <v>440</v>
      </c>
      <c r="Z7" s="10">
        <v>103</v>
      </c>
      <c r="AA7" s="10" t="s">
        <v>62</v>
      </c>
      <c r="AB7" s="10" t="s">
        <v>62</v>
      </c>
      <c r="AC7" s="10" t="s">
        <v>62</v>
      </c>
      <c r="AD7" s="10" t="s">
        <v>62</v>
      </c>
      <c r="AE7" s="10"/>
      <c r="AF7" s="10" t="s">
        <v>62</v>
      </c>
      <c r="AG7" s="10"/>
      <c r="AH7" s="10">
        <v>543</v>
      </c>
      <c r="AI7" s="10"/>
      <c r="AJ7" s="10">
        <v>142</v>
      </c>
      <c r="AK7" s="10">
        <v>97</v>
      </c>
      <c r="AL7" s="10">
        <v>95</v>
      </c>
      <c r="AM7" s="10">
        <v>90</v>
      </c>
      <c r="AN7" s="10">
        <v>23</v>
      </c>
      <c r="AO7" s="10">
        <v>46</v>
      </c>
      <c r="AP7" s="10">
        <v>40</v>
      </c>
      <c r="AQ7" s="10">
        <v>10</v>
      </c>
    </row>
    <row r="8" spans="2:43" ht="30" customHeight="1" x14ac:dyDescent="0.35">
      <c r="B8" s="11" t="s">
        <v>19</v>
      </c>
      <c r="C8" s="11">
        <v>552</v>
      </c>
      <c r="D8" s="11">
        <v>297</v>
      </c>
      <c r="E8" s="11">
        <v>255</v>
      </c>
      <c r="F8" s="11"/>
      <c r="G8" s="11">
        <v>52</v>
      </c>
      <c r="H8" s="11">
        <v>134</v>
      </c>
      <c r="I8" s="11">
        <v>122</v>
      </c>
      <c r="J8" s="11">
        <v>123</v>
      </c>
      <c r="K8" s="11">
        <v>88</v>
      </c>
      <c r="L8" s="11">
        <v>33</v>
      </c>
      <c r="M8" s="11"/>
      <c r="N8" s="11">
        <v>8</v>
      </c>
      <c r="O8" s="11">
        <v>195</v>
      </c>
      <c r="P8" s="11">
        <v>73</v>
      </c>
      <c r="Q8" s="11">
        <v>185</v>
      </c>
      <c r="R8" s="11">
        <v>92</v>
      </c>
      <c r="S8" s="11"/>
      <c r="T8" s="11">
        <v>60</v>
      </c>
      <c r="U8" s="11">
        <v>160</v>
      </c>
      <c r="V8" s="11">
        <v>181</v>
      </c>
      <c r="W8" s="11">
        <v>131</v>
      </c>
      <c r="X8" s="11"/>
      <c r="Y8" s="11">
        <v>449</v>
      </c>
      <c r="Z8" s="11">
        <v>103</v>
      </c>
      <c r="AA8" s="11" t="s">
        <v>62</v>
      </c>
      <c r="AB8" s="11" t="s">
        <v>62</v>
      </c>
      <c r="AC8" s="11" t="s">
        <v>62</v>
      </c>
      <c r="AD8" s="11" t="s">
        <v>62</v>
      </c>
      <c r="AE8" s="11"/>
      <c r="AF8" s="11" t="s">
        <v>62</v>
      </c>
      <c r="AG8" s="11"/>
      <c r="AH8" s="11">
        <v>552</v>
      </c>
      <c r="AI8" s="11"/>
      <c r="AJ8" s="11">
        <v>127</v>
      </c>
      <c r="AK8" s="11">
        <v>105</v>
      </c>
      <c r="AL8" s="11">
        <v>86</v>
      </c>
      <c r="AM8" s="11">
        <v>97</v>
      </c>
      <c r="AN8" s="11">
        <v>21</v>
      </c>
      <c r="AO8" s="11">
        <v>50</v>
      </c>
      <c r="AP8" s="11">
        <v>44</v>
      </c>
      <c r="AQ8" s="11">
        <v>23</v>
      </c>
    </row>
    <row r="9" spans="2:43" x14ac:dyDescent="0.35">
      <c r="B9" s="18" t="s">
        <v>186</v>
      </c>
      <c r="C9" s="17">
        <v>4.5180737662115701E-2</v>
      </c>
      <c r="D9" s="17">
        <v>3.8044546091536999E-2</v>
      </c>
      <c r="E9" s="17">
        <v>5.3635863218482703E-2</v>
      </c>
      <c r="F9" s="17"/>
      <c r="G9" s="17">
        <v>9.2982119888941006E-2</v>
      </c>
      <c r="H9" s="17">
        <v>5.9372157202007003E-2</v>
      </c>
      <c r="I9" s="17">
        <v>6.9877065715726605E-2</v>
      </c>
      <c r="J9" s="17">
        <v>2.2306879700200101E-2</v>
      </c>
      <c r="K9" s="17">
        <v>9.7748982069499404E-3</v>
      </c>
      <c r="L9" s="17">
        <v>0</v>
      </c>
      <c r="M9" s="17"/>
      <c r="N9" s="17">
        <v>0</v>
      </c>
      <c r="O9" s="17">
        <v>4.1686795487628298E-2</v>
      </c>
      <c r="P9" s="17">
        <v>0.110378503961668</v>
      </c>
      <c r="Q9" s="17">
        <v>1.5566406719750301E-2</v>
      </c>
      <c r="R9" s="17">
        <v>6.4296487061964794E-2</v>
      </c>
      <c r="S9" s="17"/>
      <c r="T9" s="17">
        <v>5.27996378051626E-2</v>
      </c>
      <c r="U9" s="17">
        <v>5.1700451131843898E-2</v>
      </c>
      <c r="V9" s="17">
        <v>3.54328502409548E-2</v>
      </c>
      <c r="W9" s="17">
        <v>4.8775965024652999E-2</v>
      </c>
      <c r="X9" s="17"/>
      <c r="Y9" s="17">
        <v>4.6718350708290599E-2</v>
      </c>
      <c r="Z9" s="17">
        <v>3.8486753629958001E-2</v>
      </c>
      <c r="AA9" s="17" t="s">
        <v>63</v>
      </c>
      <c r="AB9" s="17" t="s">
        <v>63</v>
      </c>
      <c r="AC9" s="17" t="s">
        <v>63</v>
      </c>
      <c r="AD9" s="17" t="s">
        <v>63</v>
      </c>
      <c r="AE9" s="17"/>
      <c r="AF9" s="17" t="s">
        <v>63</v>
      </c>
      <c r="AG9" s="17"/>
      <c r="AH9" s="17">
        <v>4.5180737662115701E-2</v>
      </c>
      <c r="AI9" s="17"/>
      <c r="AJ9" s="17">
        <v>5.76677153893142E-2</v>
      </c>
      <c r="AK9" s="17">
        <v>4.5089416452541699E-2</v>
      </c>
      <c r="AL9" s="17">
        <v>2.09070477570894E-2</v>
      </c>
      <c r="AM9" s="17">
        <v>2.02864527901786E-2</v>
      </c>
      <c r="AN9" s="17">
        <v>0.180710779916364</v>
      </c>
      <c r="AO9" s="17">
        <v>0</v>
      </c>
      <c r="AP9" s="17">
        <v>2.3088315751090001E-2</v>
      </c>
      <c r="AQ9" s="17">
        <v>0.19000077424690001</v>
      </c>
    </row>
    <row r="10" spans="2:43" x14ac:dyDescent="0.35">
      <c r="B10" s="18" t="s">
        <v>187</v>
      </c>
      <c r="C10" s="17">
        <v>7.3557968958547604E-2</v>
      </c>
      <c r="D10" s="17">
        <v>9.0911601551949606E-2</v>
      </c>
      <c r="E10" s="17">
        <v>5.3562962429587101E-2</v>
      </c>
      <c r="F10" s="17"/>
      <c r="G10" s="17">
        <v>0.159148965544158</v>
      </c>
      <c r="H10" s="17">
        <v>0.10071949349234301</v>
      </c>
      <c r="I10" s="17">
        <v>5.2184295601525002E-2</v>
      </c>
      <c r="J10" s="17">
        <v>7.7134737193125996E-2</v>
      </c>
      <c r="K10" s="17">
        <v>2.3344445207555301E-2</v>
      </c>
      <c r="L10" s="17">
        <v>2.6940568460620901E-2</v>
      </c>
      <c r="M10" s="17"/>
      <c r="N10" s="17">
        <v>0.25518367891730798</v>
      </c>
      <c r="O10" s="17">
        <v>6.8823412684906493E-2</v>
      </c>
      <c r="P10" s="17">
        <v>7.7310793715158005E-2</v>
      </c>
      <c r="Q10" s="17">
        <v>6.4108441820870707E-2</v>
      </c>
      <c r="R10" s="17">
        <v>8.4036253380946696E-2</v>
      </c>
      <c r="S10" s="17"/>
      <c r="T10" s="17">
        <v>5.8790167532801897E-2</v>
      </c>
      <c r="U10" s="17">
        <v>7.5919360624247298E-2</v>
      </c>
      <c r="V10" s="17">
        <v>6.5718362737284194E-2</v>
      </c>
      <c r="W10" s="17">
        <v>7.9992358672403993E-2</v>
      </c>
      <c r="X10" s="17"/>
      <c r="Y10" s="17">
        <v>7.2476847877002898E-2</v>
      </c>
      <c r="Z10" s="17">
        <v>7.8264619487230902E-2</v>
      </c>
      <c r="AA10" s="17" t="s">
        <v>63</v>
      </c>
      <c r="AB10" s="17" t="s">
        <v>63</v>
      </c>
      <c r="AC10" s="17" t="s">
        <v>63</v>
      </c>
      <c r="AD10" s="17" t="s">
        <v>63</v>
      </c>
      <c r="AE10" s="17"/>
      <c r="AF10" s="17" t="s">
        <v>63</v>
      </c>
      <c r="AG10" s="17"/>
      <c r="AH10" s="17">
        <v>7.3557968958547604E-2</v>
      </c>
      <c r="AI10" s="17"/>
      <c r="AJ10" s="17">
        <v>4.7826358423419903E-2</v>
      </c>
      <c r="AK10" s="17">
        <v>0.11967015680545801</v>
      </c>
      <c r="AL10" s="17">
        <v>8.0482564959151195E-2</v>
      </c>
      <c r="AM10" s="17">
        <v>5.1462661965558799E-2</v>
      </c>
      <c r="AN10" s="17">
        <v>9.9664535963918097E-2</v>
      </c>
      <c r="AO10" s="17">
        <v>0.115665698971155</v>
      </c>
      <c r="AP10" s="17">
        <v>0</v>
      </c>
      <c r="AQ10" s="17">
        <v>9.4842750900136302E-2</v>
      </c>
    </row>
    <row r="11" spans="2:43" x14ac:dyDescent="0.35">
      <c r="B11" s="18" t="s">
        <v>188</v>
      </c>
      <c r="C11" s="17">
        <v>0.112601173010158</v>
      </c>
      <c r="D11" s="17">
        <v>0.10455293370319101</v>
      </c>
      <c r="E11" s="17">
        <v>0.122327127900393</v>
      </c>
      <c r="F11" s="17"/>
      <c r="G11" s="17">
        <v>0.12783091071286301</v>
      </c>
      <c r="H11" s="17">
        <v>0.15362527759623201</v>
      </c>
      <c r="I11" s="17">
        <v>0.11938932825434199</v>
      </c>
      <c r="J11" s="17">
        <v>6.3236170076243894E-2</v>
      </c>
      <c r="K11" s="17">
        <v>0.121065001818732</v>
      </c>
      <c r="L11" s="17">
        <v>5.7361363790405101E-2</v>
      </c>
      <c r="M11" s="17"/>
      <c r="N11" s="17">
        <v>0</v>
      </c>
      <c r="O11" s="17">
        <v>9.5383968738751199E-2</v>
      </c>
      <c r="P11" s="17">
        <v>8.1275898031401797E-2</v>
      </c>
      <c r="Q11" s="17">
        <v>0.121834545409138</v>
      </c>
      <c r="R11" s="17">
        <v>0.16536356303581601</v>
      </c>
      <c r="S11" s="17"/>
      <c r="T11" s="17">
        <v>0.14266393795276899</v>
      </c>
      <c r="U11" s="17">
        <v>0.10786924765731799</v>
      </c>
      <c r="V11" s="17">
        <v>0.11568772140981801</v>
      </c>
      <c r="W11" s="17">
        <v>9.0326758163298507E-2</v>
      </c>
      <c r="X11" s="17"/>
      <c r="Y11" s="17">
        <v>0.109732722605829</v>
      </c>
      <c r="Z11" s="17">
        <v>0.12508894504836901</v>
      </c>
      <c r="AA11" s="17" t="s">
        <v>63</v>
      </c>
      <c r="AB11" s="17" t="s">
        <v>63</v>
      </c>
      <c r="AC11" s="17" t="s">
        <v>63</v>
      </c>
      <c r="AD11" s="17" t="s">
        <v>63</v>
      </c>
      <c r="AE11" s="17"/>
      <c r="AF11" s="17" t="s">
        <v>63</v>
      </c>
      <c r="AG11" s="17"/>
      <c r="AH11" s="17">
        <v>0.112601173010158</v>
      </c>
      <c r="AI11" s="17"/>
      <c r="AJ11" s="17">
        <v>0.15744932363397701</v>
      </c>
      <c r="AK11" s="17">
        <v>9.7020055366318497E-2</v>
      </c>
      <c r="AL11" s="17">
        <v>7.1013289117221004E-2</v>
      </c>
      <c r="AM11" s="17">
        <v>0.127770848180323</v>
      </c>
      <c r="AN11" s="17">
        <v>8.0832362672614302E-2</v>
      </c>
      <c r="AO11" s="17">
        <v>4.2423103311963598E-2</v>
      </c>
      <c r="AP11" s="17">
        <v>0.124177346492979</v>
      </c>
      <c r="AQ11" s="17">
        <v>0.19000077424690001</v>
      </c>
    </row>
    <row r="12" spans="2:43" x14ac:dyDescent="0.35">
      <c r="B12" s="18" t="s">
        <v>189</v>
      </c>
      <c r="C12" s="17">
        <v>0.119407009778858</v>
      </c>
      <c r="D12" s="17">
        <v>0.13513406766182101</v>
      </c>
      <c r="E12" s="17">
        <v>9.8363319997085003E-2</v>
      </c>
      <c r="F12" s="17"/>
      <c r="G12" s="17">
        <v>0.209828195825491</v>
      </c>
      <c r="H12" s="17">
        <v>0.112093834423827</v>
      </c>
      <c r="I12" s="17">
        <v>0.109005597580198</v>
      </c>
      <c r="J12" s="17">
        <v>0.149699244083914</v>
      </c>
      <c r="K12" s="17">
        <v>4.8809029351350397E-2</v>
      </c>
      <c r="L12" s="17">
        <v>0.12014179173929</v>
      </c>
      <c r="M12" s="17"/>
      <c r="N12" s="17">
        <v>0.122603779943291</v>
      </c>
      <c r="O12" s="17">
        <v>0.118158052792315</v>
      </c>
      <c r="P12" s="17">
        <v>7.4670334598786595E-2</v>
      </c>
      <c r="Q12" s="17">
        <v>0.123724256373726</v>
      </c>
      <c r="R12" s="17">
        <v>0.14879917399536299</v>
      </c>
      <c r="S12" s="17"/>
      <c r="T12" s="17">
        <v>0.14360290533817999</v>
      </c>
      <c r="U12" s="17">
        <v>9.8202262463056397E-2</v>
      </c>
      <c r="V12" s="17">
        <v>0.147767764738548</v>
      </c>
      <c r="W12" s="17">
        <v>0.105221805189536</v>
      </c>
      <c r="X12" s="17"/>
      <c r="Y12" s="17">
        <v>0.122210501258131</v>
      </c>
      <c r="Z12" s="17">
        <v>0.107202035814032</v>
      </c>
      <c r="AA12" s="17" t="s">
        <v>63</v>
      </c>
      <c r="AB12" s="17" t="s">
        <v>63</v>
      </c>
      <c r="AC12" s="17" t="s">
        <v>63</v>
      </c>
      <c r="AD12" s="17" t="s">
        <v>63</v>
      </c>
      <c r="AE12" s="17"/>
      <c r="AF12" s="17" t="s">
        <v>63</v>
      </c>
      <c r="AG12" s="17"/>
      <c r="AH12" s="17">
        <v>0.119407009778858</v>
      </c>
      <c r="AI12" s="17"/>
      <c r="AJ12" s="17">
        <v>0.111866392666672</v>
      </c>
      <c r="AK12" s="17">
        <v>6.2243236823026397E-2</v>
      </c>
      <c r="AL12" s="17">
        <v>0.17912647680812899</v>
      </c>
      <c r="AM12" s="17">
        <v>0.102082122539823</v>
      </c>
      <c r="AN12" s="17">
        <v>3.5913819195942602E-2</v>
      </c>
      <c r="AO12" s="17">
        <v>0.152022394836164</v>
      </c>
      <c r="AP12" s="17">
        <v>0.20227448500162801</v>
      </c>
      <c r="AQ12" s="17">
        <v>0.122218091508612</v>
      </c>
    </row>
    <row r="13" spans="2:43" x14ac:dyDescent="0.35">
      <c r="B13" s="18" t="s">
        <v>190</v>
      </c>
      <c r="C13" s="17">
        <v>8.1321707818415703E-2</v>
      </c>
      <c r="D13" s="17">
        <v>8.9135561293185395E-2</v>
      </c>
      <c r="E13" s="17">
        <v>7.2467244785477294E-2</v>
      </c>
      <c r="F13" s="17"/>
      <c r="G13" s="17">
        <v>0.108640266622412</v>
      </c>
      <c r="H13" s="17">
        <v>0.11628419925900101</v>
      </c>
      <c r="I13" s="17">
        <v>9.8515653317893595E-2</v>
      </c>
      <c r="J13" s="17">
        <v>6.3860356150080899E-2</v>
      </c>
      <c r="K13" s="17">
        <v>3.2366085848668402E-2</v>
      </c>
      <c r="L13" s="17">
        <v>2.7539762733889198E-2</v>
      </c>
      <c r="M13" s="17"/>
      <c r="N13" s="17">
        <v>0</v>
      </c>
      <c r="O13" s="17">
        <v>6.2675913068355293E-2</v>
      </c>
      <c r="P13" s="17">
        <v>7.4177130871946606E-2</v>
      </c>
      <c r="Q13" s="17">
        <v>9.7690237201887006E-2</v>
      </c>
      <c r="R13" s="17">
        <v>0.10068900984803</v>
      </c>
      <c r="S13" s="17"/>
      <c r="T13" s="17">
        <v>0.124143756264167</v>
      </c>
      <c r="U13" s="17">
        <v>9.7199378162462796E-2</v>
      </c>
      <c r="V13" s="17">
        <v>6.6416238227488003E-2</v>
      </c>
      <c r="W13" s="17">
        <v>6.8824478137169701E-2</v>
      </c>
      <c r="X13" s="17"/>
      <c r="Y13" s="17">
        <v>8.9509789353170499E-2</v>
      </c>
      <c r="Z13" s="17">
        <v>4.5674971349830097E-2</v>
      </c>
      <c r="AA13" s="17" t="s">
        <v>63</v>
      </c>
      <c r="AB13" s="17" t="s">
        <v>63</v>
      </c>
      <c r="AC13" s="17" t="s">
        <v>63</v>
      </c>
      <c r="AD13" s="17" t="s">
        <v>63</v>
      </c>
      <c r="AE13" s="17"/>
      <c r="AF13" s="17" t="s">
        <v>63</v>
      </c>
      <c r="AG13" s="17"/>
      <c r="AH13" s="17">
        <v>8.1321707818415703E-2</v>
      </c>
      <c r="AI13" s="17"/>
      <c r="AJ13" s="17">
        <v>8.9109455276774802E-2</v>
      </c>
      <c r="AK13" s="17">
        <v>8.1597544646142495E-2</v>
      </c>
      <c r="AL13" s="17">
        <v>8.8369283408926497E-2</v>
      </c>
      <c r="AM13" s="17">
        <v>8.5348426652501294E-2</v>
      </c>
      <c r="AN13" s="17">
        <v>0</v>
      </c>
      <c r="AO13" s="17">
        <v>6.2670385284428407E-2</v>
      </c>
      <c r="AP13" s="17">
        <v>8.7678026090140804E-2</v>
      </c>
      <c r="AQ13" s="17">
        <v>9.7717292262449601E-2</v>
      </c>
    </row>
    <row r="14" spans="2:43" x14ac:dyDescent="0.35">
      <c r="B14" s="18" t="s">
        <v>191</v>
      </c>
      <c r="C14" s="17">
        <v>6.0961729509880297E-2</v>
      </c>
      <c r="D14" s="17">
        <v>4.8877288900249498E-2</v>
      </c>
      <c r="E14" s="17">
        <v>7.5231682648779594E-2</v>
      </c>
      <c r="F14" s="17"/>
      <c r="G14" s="17">
        <v>4.6112807785327101E-2</v>
      </c>
      <c r="H14" s="17">
        <v>5.60966694195471E-2</v>
      </c>
      <c r="I14" s="17">
        <v>6.9636443004003207E-2</v>
      </c>
      <c r="J14" s="17">
        <v>5.5789752710854901E-2</v>
      </c>
      <c r="K14" s="17">
        <v>8.4462288774887095E-2</v>
      </c>
      <c r="L14" s="17">
        <v>2.8680681895202498E-2</v>
      </c>
      <c r="M14" s="17"/>
      <c r="N14" s="17">
        <v>0.243188862221215</v>
      </c>
      <c r="O14" s="17">
        <v>2.6171202613867399E-2</v>
      </c>
      <c r="P14" s="17">
        <v>8.7339006944743905E-2</v>
      </c>
      <c r="Q14" s="17">
        <v>8.8677582219873499E-2</v>
      </c>
      <c r="R14" s="17">
        <v>4.2218879045417698E-2</v>
      </c>
      <c r="S14" s="17"/>
      <c r="T14" s="17">
        <v>4.2351952833986801E-2</v>
      </c>
      <c r="U14" s="17">
        <v>6.4220789999541103E-2</v>
      </c>
      <c r="V14" s="17">
        <v>6.2597821639911996E-2</v>
      </c>
      <c r="W14" s="17">
        <v>6.5793089535847601E-2</v>
      </c>
      <c r="X14" s="17"/>
      <c r="Y14" s="17">
        <v>6.4343901037757903E-2</v>
      </c>
      <c r="Z14" s="17">
        <v>4.6237477359474997E-2</v>
      </c>
      <c r="AA14" s="17" t="s">
        <v>63</v>
      </c>
      <c r="AB14" s="17" t="s">
        <v>63</v>
      </c>
      <c r="AC14" s="17" t="s">
        <v>63</v>
      </c>
      <c r="AD14" s="17" t="s">
        <v>63</v>
      </c>
      <c r="AE14" s="17"/>
      <c r="AF14" s="17" t="s">
        <v>63</v>
      </c>
      <c r="AG14" s="17"/>
      <c r="AH14" s="17">
        <v>6.0961729509880297E-2</v>
      </c>
      <c r="AI14" s="17"/>
      <c r="AJ14" s="17">
        <v>9.1848655255736295E-2</v>
      </c>
      <c r="AK14" s="17">
        <v>6.9541675373147704E-2</v>
      </c>
      <c r="AL14" s="17">
        <v>1.8421542283320901E-2</v>
      </c>
      <c r="AM14" s="17">
        <v>2.16334332113686E-2</v>
      </c>
      <c r="AN14" s="17">
        <v>0.193092445294787</v>
      </c>
      <c r="AO14" s="17">
        <v>3.53208724625073E-2</v>
      </c>
      <c r="AP14" s="17">
        <v>7.0876107489477896E-2</v>
      </c>
      <c r="AQ14" s="17">
        <v>9.2283481984450202E-2</v>
      </c>
    </row>
    <row r="15" spans="2:43" x14ac:dyDescent="0.35">
      <c r="B15" s="18" t="s">
        <v>192</v>
      </c>
      <c r="C15" s="17">
        <v>8.8584747867759495E-2</v>
      </c>
      <c r="D15" s="17">
        <v>0.101809321681326</v>
      </c>
      <c r="E15" s="17">
        <v>7.3447649353037506E-2</v>
      </c>
      <c r="F15" s="17"/>
      <c r="G15" s="17">
        <v>4.60542967249837E-2</v>
      </c>
      <c r="H15" s="17">
        <v>8.7249139779751905E-2</v>
      </c>
      <c r="I15" s="17">
        <v>0.12864885671733201</v>
      </c>
      <c r="J15" s="17">
        <v>0.1007185745338</v>
      </c>
      <c r="K15" s="17">
        <v>7.6482760268892502E-2</v>
      </c>
      <c r="L15" s="17">
        <v>0</v>
      </c>
      <c r="M15" s="17"/>
      <c r="N15" s="17">
        <v>0.16452876284697199</v>
      </c>
      <c r="O15" s="17">
        <v>7.3911878265456005E-2</v>
      </c>
      <c r="P15" s="17">
        <v>0.10030768270351299</v>
      </c>
      <c r="Q15" s="17">
        <v>0.10361707400086501</v>
      </c>
      <c r="R15" s="17">
        <v>7.3524725170332303E-2</v>
      </c>
      <c r="S15" s="17"/>
      <c r="T15" s="17">
        <v>5.0807992560577997E-2</v>
      </c>
      <c r="U15" s="17">
        <v>6.8016800790689502E-2</v>
      </c>
      <c r="V15" s="17">
        <v>0.111832673652007</v>
      </c>
      <c r="W15" s="17">
        <v>0.112724890103391</v>
      </c>
      <c r="X15" s="17"/>
      <c r="Y15" s="17">
        <v>0.101453268240325</v>
      </c>
      <c r="Z15" s="17">
        <v>3.2561764643374201E-2</v>
      </c>
      <c r="AA15" s="17" t="s">
        <v>63</v>
      </c>
      <c r="AB15" s="17" t="s">
        <v>63</v>
      </c>
      <c r="AC15" s="17" t="s">
        <v>63</v>
      </c>
      <c r="AD15" s="17" t="s">
        <v>63</v>
      </c>
      <c r="AE15" s="17"/>
      <c r="AF15" s="17" t="s">
        <v>63</v>
      </c>
      <c r="AG15" s="17"/>
      <c r="AH15" s="17">
        <v>8.8584747867759495E-2</v>
      </c>
      <c r="AI15" s="17"/>
      <c r="AJ15" s="17">
        <v>6.3390877861677394E-2</v>
      </c>
      <c r="AK15" s="17">
        <v>0.123585540098871</v>
      </c>
      <c r="AL15" s="17">
        <v>7.6600765278977495E-2</v>
      </c>
      <c r="AM15" s="17">
        <v>0.109973738719853</v>
      </c>
      <c r="AN15" s="17">
        <v>0</v>
      </c>
      <c r="AO15" s="17">
        <v>0.12885555771797699</v>
      </c>
      <c r="AP15" s="17">
        <v>9.5951171838797894E-2</v>
      </c>
      <c r="AQ15" s="17">
        <v>0</v>
      </c>
    </row>
    <row r="16" spans="2:43" x14ac:dyDescent="0.35">
      <c r="B16" s="18" t="s">
        <v>193</v>
      </c>
      <c r="C16" s="17">
        <v>0.34362690550262998</v>
      </c>
      <c r="D16" s="17">
        <v>0.33687067877129401</v>
      </c>
      <c r="E16" s="17">
        <v>0.352560142752531</v>
      </c>
      <c r="F16" s="17"/>
      <c r="G16" s="17">
        <v>9.1284289337371205E-2</v>
      </c>
      <c r="H16" s="17">
        <v>0.27130834845414098</v>
      </c>
      <c r="I16" s="17">
        <v>0.27595934202720201</v>
      </c>
      <c r="J16" s="17">
        <v>0.37989914468320202</v>
      </c>
      <c r="K16" s="17">
        <v>0.54291424123030896</v>
      </c>
      <c r="L16" s="17">
        <v>0.62169806609419598</v>
      </c>
      <c r="M16" s="17"/>
      <c r="N16" s="17">
        <v>0.21449491607121399</v>
      </c>
      <c r="O16" s="17">
        <v>0.40184523851320902</v>
      </c>
      <c r="P16" s="17">
        <v>0.346552225762775</v>
      </c>
      <c r="Q16" s="17">
        <v>0.33261299181870402</v>
      </c>
      <c r="R16" s="17">
        <v>0.25073094332179102</v>
      </c>
      <c r="S16" s="17"/>
      <c r="T16" s="17">
        <v>0.24971548373313501</v>
      </c>
      <c r="U16" s="17">
        <v>0.34861873810845101</v>
      </c>
      <c r="V16" s="17">
        <v>0.33453884726092098</v>
      </c>
      <c r="W16" s="17">
        <v>0.38548026100729799</v>
      </c>
      <c r="X16" s="17"/>
      <c r="Y16" s="17">
        <v>0.324563858292584</v>
      </c>
      <c r="Z16" s="17">
        <v>0.426617703444785</v>
      </c>
      <c r="AA16" s="17" t="s">
        <v>63</v>
      </c>
      <c r="AB16" s="17" t="s">
        <v>63</v>
      </c>
      <c r="AC16" s="17" t="s">
        <v>63</v>
      </c>
      <c r="AD16" s="17" t="s">
        <v>63</v>
      </c>
      <c r="AE16" s="17"/>
      <c r="AF16" s="17" t="s">
        <v>63</v>
      </c>
      <c r="AG16" s="17"/>
      <c r="AH16" s="17">
        <v>0.34362690550262998</v>
      </c>
      <c r="AI16" s="17"/>
      <c r="AJ16" s="17">
        <v>0.328148100741745</v>
      </c>
      <c r="AK16" s="17">
        <v>0.30385263800150802</v>
      </c>
      <c r="AL16" s="17">
        <v>0.38030926249397801</v>
      </c>
      <c r="AM16" s="17">
        <v>0.39701997356305202</v>
      </c>
      <c r="AN16" s="17">
        <v>0.37586931397233603</v>
      </c>
      <c r="AO16" s="17">
        <v>0.383339550196451</v>
      </c>
      <c r="AP16" s="17">
        <v>0.30008746125204799</v>
      </c>
      <c r="AQ16" s="17">
        <v>0.21293683485055201</v>
      </c>
    </row>
    <row r="17" spans="2:43" x14ac:dyDescent="0.35">
      <c r="B17" s="18" t="s">
        <v>60</v>
      </c>
      <c r="C17" s="19">
        <v>7.4758019891634803E-2</v>
      </c>
      <c r="D17" s="19">
        <v>5.4664000345447099E-2</v>
      </c>
      <c r="E17" s="19">
        <v>9.8404006914626196E-2</v>
      </c>
      <c r="F17" s="19"/>
      <c r="G17" s="19">
        <v>0.118118147558453</v>
      </c>
      <c r="H17" s="19">
        <v>4.32508803731491E-2</v>
      </c>
      <c r="I17" s="19">
        <v>7.6783417781777497E-2</v>
      </c>
      <c r="J17" s="19">
        <v>8.7355140868578096E-2</v>
      </c>
      <c r="K17" s="19">
        <v>6.0781249292655201E-2</v>
      </c>
      <c r="L17" s="19">
        <v>0.117637765286396</v>
      </c>
      <c r="M17" s="19"/>
      <c r="N17" s="19">
        <v>0</v>
      </c>
      <c r="O17" s="19">
        <v>0.111343537835511</v>
      </c>
      <c r="P17" s="19">
        <v>4.79884234100071E-2</v>
      </c>
      <c r="Q17" s="19">
        <v>5.2168464435187398E-2</v>
      </c>
      <c r="R17" s="19">
        <v>7.0340965140338205E-2</v>
      </c>
      <c r="S17" s="19"/>
      <c r="T17" s="19">
        <v>0.135124165979219</v>
      </c>
      <c r="U17" s="19">
        <v>8.8252971062390606E-2</v>
      </c>
      <c r="V17" s="19">
        <v>6.0007720093066201E-2</v>
      </c>
      <c r="W17" s="19">
        <v>4.2860394166401403E-2</v>
      </c>
      <c r="X17" s="19"/>
      <c r="Y17" s="19">
        <v>6.8990760626908801E-2</v>
      </c>
      <c r="Z17" s="19">
        <v>9.9865729222945496E-2</v>
      </c>
      <c r="AA17" s="19" t="s">
        <v>63</v>
      </c>
      <c r="AB17" s="19" t="s">
        <v>63</v>
      </c>
      <c r="AC17" s="19" t="s">
        <v>63</v>
      </c>
      <c r="AD17" s="19" t="s">
        <v>63</v>
      </c>
      <c r="AE17" s="19"/>
      <c r="AF17" s="19" t="s">
        <v>63</v>
      </c>
      <c r="AG17" s="19"/>
      <c r="AH17" s="19">
        <v>7.4758019891634803E-2</v>
      </c>
      <c r="AI17" s="19"/>
      <c r="AJ17" s="19">
        <v>5.2693120750682498E-2</v>
      </c>
      <c r="AK17" s="19">
        <v>9.73997364329863E-2</v>
      </c>
      <c r="AL17" s="19">
        <v>8.4769767893206602E-2</v>
      </c>
      <c r="AM17" s="19">
        <v>8.4422342377341197E-2</v>
      </c>
      <c r="AN17" s="19">
        <v>3.39167429840374E-2</v>
      </c>
      <c r="AO17" s="19">
        <v>7.9702437219353703E-2</v>
      </c>
      <c r="AP17" s="19">
        <v>9.5867086083838093E-2</v>
      </c>
      <c r="AQ17" s="19">
        <v>0</v>
      </c>
    </row>
    <row r="18" spans="2:43" x14ac:dyDescent="0.35">
      <c r="B18" s="16" t="s">
        <v>122</v>
      </c>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Q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ht="43.5" x14ac:dyDescent="0.35">
      <c r="B9" s="18" t="s">
        <v>199</v>
      </c>
      <c r="C9" s="17">
        <v>0.232789802058503</v>
      </c>
      <c r="D9" s="17">
        <v>0.228860759896203</v>
      </c>
      <c r="E9" s="17">
        <v>0.23630422254243499</v>
      </c>
      <c r="F9" s="17"/>
      <c r="G9" s="17">
        <v>0.25623137447095601</v>
      </c>
      <c r="H9" s="17">
        <v>0.20254027100233701</v>
      </c>
      <c r="I9" s="17">
        <v>0.19899046439156101</v>
      </c>
      <c r="J9" s="17">
        <v>0.20007349062525701</v>
      </c>
      <c r="K9" s="17">
        <v>0.16116549854395301</v>
      </c>
      <c r="L9" s="17">
        <v>0.32697137089960998</v>
      </c>
      <c r="M9" s="17"/>
      <c r="N9" s="17">
        <v>0.21935752660232799</v>
      </c>
      <c r="O9" s="17">
        <v>0.23245792504405299</v>
      </c>
      <c r="P9" s="17">
        <v>0.17853696771993199</v>
      </c>
      <c r="Q9" s="17">
        <v>0.236638108426069</v>
      </c>
      <c r="R9" s="17">
        <v>0.26949804224854301</v>
      </c>
      <c r="S9" s="17"/>
      <c r="T9" s="17">
        <v>0.24107093788403899</v>
      </c>
      <c r="U9" s="17">
        <v>0.24640554846795501</v>
      </c>
      <c r="V9" s="17">
        <v>0.20335255097909699</v>
      </c>
      <c r="W9" s="17">
        <v>0.24061883879057799</v>
      </c>
      <c r="X9" s="17"/>
      <c r="Y9" s="17">
        <v>0.22406263700505599</v>
      </c>
      <c r="Z9" s="17">
        <v>0.25386718774103401</v>
      </c>
      <c r="AA9" s="17">
        <v>0.29455325411427502</v>
      </c>
      <c r="AB9" s="17">
        <v>0.11796129008014999</v>
      </c>
      <c r="AC9" s="17">
        <v>0.14718715201014501</v>
      </c>
      <c r="AD9" s="17">
        <v>0.12043490249829999</v>
      </c>
      <c r="AE9" s="17"/>
      <c r="AF9" s="17" t="s">
        <v>63</v>
      </c>
      <c r="AG9" s="17"/>
      <c r="AH9" s="17">
        <v>0.22662198720058399</v>
      </c>
      <c r="AI9" s="17"/>
      <c r="AJ9" s="17">
        <v>0.24855893741335999</v>
      </c>
      <c r="AK9" s="17">
        <v>0.19565502596140999</v>
      </c>
      <c r="AL9" s="17">
        <v>0.26313171193367701</v>
      </c>
      <c r="AM9" s="17">
        <v>0.23087990857998</v>
      </c>
      <c r="AN9" s="17">
        <v>0.184375092271547</v>
      </c>
      <c r="AO9" s="17">
        <v>0.131253629282369</v>
      </c>
      <c r="AP9" s="17">
        <v>0.31520859524725198</v>
      </c>
      <c r="AQ9" s="17">
        <v>0.287564298808623</v>
      </c>
    </row>
    <row r="10" spans="2:43" ht="29" x14ac:dyDescent="0.35">
      <c r="B10" s="18" t="s">
        <v>200</v>
      </c>
      <c r="C10" s="17">
        <v>0.51281008597754496</v>
      </c>
      <c r="D10" s="17">
        <v>0.48352174241821</v>
      </c>
      <c r="E10" s="17">
        <v>0.54296059305451305</v>
      </c>
      <c r="F10" s="17"/>
      <c r="G10" s="17">
        <v>0.49358092179802199</v>
      </c>
      <c r="H10" s="17">
        <v>0.484072744905438</v>
      </c>
      <c r="I10" s="17">
        <v>0.50237740282728105</v>
      </c>
      <c r="J10" s="17">
        <v>0.52363188616212497</v>
      </c>
      <c r="K10" s="17">
        <v>0.56833756188606499</v>
      </c>
      <c r="L10" s="17">
        <v>0.50788519481323702</v>
      </c>
      <c r="M10" s="17"/>
      <c r="N10" s="17">
        <v>0.40858598551679098</v>
      </c>
      <c r="O10" s="17">
        <v>0.49595142413924298</v>
      </c>
      <c r="P10" s="17">
        <v>0.53699118440998905</v>
      </c>
      <c r="Q10" s="17">
        <v>0.52746477985755702</v>
      </c>
      <c r="R10" s="17">
        <v>0.53197800758042002</v>
      </c>
      <c r="S10" s="17"/>
      <c r="T10" s="17">
        <v>0.494101422551947</v>
      </c>
      <c r="U10" s="17">
        <v>0.52648646523162901</v>
      </c>
      <c r="V10" s="17">
        <v>0.52740679192311801</v>
      </c>
      <c r="W10" s="17">
        <v>0.48916447778682698</v>
      </c>
      <c r="X10" s="17"/>
      <c r="Y10" s="17">
        <v>0.49712711598054299</v>
      </c>
      <c r="Z10" s="17">
        <v>0.56080268628707297</v>
      </c>
      <c r="AA10" s="17">
        <v>0.52072333107886803</v>
      </c>
      <c r="AB10" s="17">
        <v>0.61584868143296601</v>
      </c>
      <c r="AC10" s="17">
        <v>0.51867310975796299</v>
      </c>
      <c r="AD10" s="17">
        <v>0.252227625976921</v>
      </c>
      <c r="AE10" s="17"/>
      <c r="AF10" s="17" t="s">
        <v>63</v>
      </c>
      <c r="AG10" s="17"/>
      <c r="AH10" s="17">
        <v>0.51950839046586805</v>
      </c>
      <c r="AI10" s="17"/>
      <c r="AJ10" s="17">
        <v>0.50264728038182505</v>
      </c>
      <c r="AK10" s="17">
        <v>0.60533356169452401</v>
      </c>
      <c r="AL10" s="17">
        <v>0.46960744871725502</v>
      </c>
      <c r="AM10" s="17">
        <v>0.51802832657503395</v>
      </c>
      <c r="AN10" s="17">
        <v>0.51250216207029098</v>
      </c>
      <c r="AO10" s="17">
        <v>0.42914388648512503</v>
      </c>
      <c r="AP10" s="17">
        <v>0.49763186499878398</v>
      </c>
      <c r="AQ10" s="17">
        <v>0.46496984222826698</v>
      </c>
    </row>
    <row r="11" spans="2:43" ht="43.5" x14ac:dyDescent="0.35">
      <c r="B11" s="18" t="s">
        <v>201</v>
      </c>
      <c r="C11" s="17">
        <v>0.19681205265917001</v>
      </c>
      <c r="D11" s="17">
        <v>0.229166434430538</v>
      </c>
      <c r="E11" s="17">
        <v>0.16374775267771599</v>
      </c>
      <c r="F11" s="17"/>
      <c r="G11" s="17">
        <v>0.22295301405799101</v>
      </c>
      <c r="H11" s="17">
        <v>0.266343095443003</v>
      </c>
      <c r="I11" s="17">
        <v>0.25130875903433803</v>
      </c>
      <c r="J11" s="17">
        <v>0.23912731267644</v>
      </c>
      <c r="K11" s="17">
        <v>0.18086253270942501</v>
      </c>
      <c r="L11" s="17">
        <v>8.7827990928541502E-2</v>
      </c>
      <c r="M11" s="17"/>
      <c r="N11" s="17">
        <v>0.187208051524626</v>
      </c>
      <c r="O11" s="17">
        <v>0.210809678332119</v>
      </c>
      <c r="P11" s="17">
        <v>0.227181671238111</v>
      </c>
      <c r="Q11" s="17">
        <v>0.19492175651822999</v>
      </c>
      <c r="R11" s="17">
        <v>0.146554221176734</v>
      </c>
      <c r="S11" s="17"/>
      <c r="T11" s="17">
        <v>0.171638455697675</v>
      </c>
      <c r="U11" s="17">
        <v>0.19471734079535899</v>
      </c>
      <c r="V11" s="17">
        <v>0.22421654449122799</v>
      </c>
      <c r="W11" s="17">
        <v>0.211717998721483</v>
      </c>
      <c r="X11" s="17"/>
      <c r="Y11" s="17">
        <v>0.25321969099659503</v>
      </c>
      <c r="Z11" s="17">
        <v>0.14772060197745801</v>
      </c>
      <c r="AA11" s="17">
        <v>0.106847624222392</v>
      </c>
      <c r="AB11" s="17">
        <v>0.14723335878725699</v>
      </c>
      <c r="AC11" s="17">
        <v>0.28801945718775201</v>
      </c>
      <c r="AD11" s="17">
        <v>0.239868973612194</v>
      </c>
      <c r="AE11" s="17"/>
      <c r="AF11" s="17" t="s">
        <v>63</v>
      </c>
      <c r="AG11" s="17"/>
      <c r="AH11" s="17">
        <v>0.19638475100694</v>
      </c>
      <c r="AI11" s="17"/>
      <c r="AJ11" s="17">
        <v>0.205510405633132</v>
      </c>
      <c r="AK11" s="17">
        <v>0.13475511807573301</v>
      </c>
      <c r="AL11" s="17">
        <v>0.20692123498468101</v>
      </c>
      <c r="AM11" s="17">
        <v>0.18244446633161401</v>
      </c>
      <c r="AN11" s="17">
        <v>0.25576267405637798</v>
      </c>
      <c r="AO11" s="17">
        <v>0.35732043916539502</v>
      </c>
      <c r="AP11" s="17">
        <v>0.152204281390764</v>
      </c>
      <c r="AQ11" s="17">
        <v>0.191534184033892</v>
      </c>
    </row>
    <row r="12" spans="2:43" x14ac:dyDescent="0.35">
      <c r="B12" s="18" t="s">
        <v>60</v>
      </c>
      <c r="C12" s="19">
        <v>5.7588059304782599E-2</v>
      </c>
      <c r="D12" s="19">
        <v>5.8451063255049202E-2</v>
      </c>
      <c r="E12" s="19">
        <v>5.6987431725335602E-2</v>
      </c>
      <c r="F12" s="19"/>
      <c r="G12" s="19">
        <v>2.7234689673031099E-2</v>
      </c>
      <c r="H12" s="19">
        <v>4.7043888649221099E-2</v>
      </c>
      <c r="I12" s="19">
        <v>4.7323373746819997E-2</v>
      </c>
      <c r="J12" s="19">
        <v>3.7167310536176799E-2</v>
      </c>
      <c r="K12" s="19">
        <v>8.9634406860557805E-2</v>
      </c>
      <c r="L12" s="19">
        <v>7.7315443358612096E-2</v>
      </c>
      <c r="M12" s="19"/>
      <c r="N12" s="19">
        <v>0.184848436356255</v>
      </c>
      <c r="O12" s="19">
        <v>6.0780972484584597E-2</v>
      </c>
      <c r="P12" s="19">
        <v>5.7290176631967699E-2</v>
      </c>
      <c r="Q12" s="19">
        <v>4.0975355198144402E-2</v>
      </c>
      <c r="R12" s="19">
        <v>5.1969728994303202E-2</v>
      </c>
      <c r="S12" s="19"/>
      <c r="T12" s="19">
        <v>9.3189183866338801E-2</v>
      </c>
      <c r="U12" s="19">
        <v>3.2390645505056201E-2</v>
      </c>
      <c r="V12" s="19">
        <v>4.5024112606556199E-2</v>
      </c>
      <c r="W12" s="19">
        <v>5.8498684701111997E-2</v>
      </c>
      <c r="X12" s="19"/>
      <c r="Y12" s="19">
        <v>2.5590556017806101E-2</v>
      </c>
      <c r="Z12" s="19">
        <v>3.7609523994434901E-2</v>
      </c>
      <c r="AA12" s="19">
        <v>7.7875790584464005E-2</v>
      </c>
      <c r="AB12" s="19">
        <v>0.118956669699627</v>
      </c>
      <c r="AC12" s="19">
        <v>4.6120281044139302E-2</v>
      </c>
      <c r="AD12" s="19">
        <v>0.38746849791258597</v>
      </c>
      <c r="AE12" s="19"/>
      <c r="AF12" s="19" t="s">
        <v>63</v>
      </c>
      <c r="AG12" s="19"/>
      <c r="AH12" s="19">
        <v>5.7484871326608698E-2</v>
      </c>
      <c r="AI12" s="19"/>
      <c r="AJ12" s="19">
        <v>4.3283376571683602E-2</v>
      </c>
      <c r="AK12" s="19">
        <v>6.4256294268332306E-2</v>
      </c>
      <c r="AL12" s="19">
        <v>6.0339604364388399E-2</v>
      </c>
      <c r="AM12" s="19">
        <v>6.8647298513371993E-2</v>
      </c>
      <c r="AN12" s="19">
        <v>4.7360071601784001E-2</v>
      </c>
      <c r="AO12" s="19">
        <v>8.2282045067110607E-2</v>
      </c>
      <c r="AP12" s="19">
        <v>3.4955258363199897E-2</v>
      </c>
      <c r="AQ12" s="19">
        <v>5.5931674929217703E-2</v>
      </c>
    </row>
    <row r="13" spans="2:43" x14ac:dyDescent="0.35">
      <c r="B13" s="16"/>
    </row>
    <row r="14" spans="2:43" x14ac:dyDescent="0.35">
      <c r="B14" t="s">
        <v>66</v>
      </c>
    </row>
    <row r="15" spans="2:43" x14ac:dyDescent="0.35">
      <c r="B15" t="s">
        <v>67</v>
      </c>
    </row>
    <row r="17" spans="2:2" x14ac:dyDescent="0.35">
      <c r="B17"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J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209</v>
      </c>
      <c r="E2" s="26"/>
      <c r="F2" s="26"/>
      <c r="G2" s="26"/>
      <c r="H2" s="26"/>
      <c r="I2" s="26"/>
      <c r="J2" s="26"/>
    </row>
    <row r="6" spans="2:10" ht="50" customHeight="1" x14ac:dyDescent="0.35">
      <c r="B6" s="20" t="s">
        <v>14</v>
      </c>
      <c r="C6" s="20" t="s">
        <v>166</v>
      </c>
      <c r="D6" s="20" t="s">
        <v>203</v>
      </c>
      <c r="E6" s="20" t="s">
        <v>204</v>
      </c>
      <c r="F6" s="20" t="s">
        <v>205</v>
      </c>
      <c r="G6" s="20" t="s">
        <v>206</v>
      </c>
      <c r="H6" s="20" t="s">
        <v>207</v>
      </c>
      <c r="I6" s="20" t="s">
        <v>208</v>
      </c>
    </row>
    <row r="7" spans="2:10" x14ac:dyDescent="0.35">
      <c r="B7" s="18" t="s">
        <v>169</v>
      </c>
      <c r="C7" s="17">
        <v>0.63990506914970902</v>
      </c>
      <c r="D7" s="17">
        <v>0.69733098009571604</v>
      </c>
      <c r="E7" s="17">
        <v>0.80253503793645298</v>
      </c>
      <c r="F7" s="17">
        <v>0.26704788433433801</v>
      </c>
      <c r="G7" s="17">
        <v>0.411381962689162</v>
      </c>
      <c r="H7" s="17">
        <v>0.46122998671689402</v>
      </c>
      <c r="I7" s="17">
        <v>0.23308266110272</v>
      </c>
    </row>
    <row r="8" spans="2:10" x14ac:dyDescent="0.35">
      <c r="B8" s="18" t="s">
        <v>170</v>
      </c>
      <c r="C8" s="17">
        <v>0.33495379696338201</v>
      </c>
      <c r="D8" s="17">
        <v>0.28937319517717403</v>
      </c>
      <c r="E8" s="17">
        <v>0.179203562650121</v>
      </c>
      <c r="F8" s="17">
        <v>0.71147161533869996</v>
      </c>
      <c r="G8" s="17">
        <v>0.57143513319527195</v>
      </c>
      <c r="H8" s="17">
        <v>0.51566000608417695</v>
      </c>
      <c r="I8" s="17">
        <v>0.734085766129566</v>
      </c>
    </row>
    <row r="9" spans="2:10" x14ac:dyDescent="0.35">
      <c r="B9" s="18" t="s">
        <v>92</v>
      </c>
      <c r="C9" s="17">
        <v>2.51411338869089E-2</v>
      </c>
      <c r="D9" s="17">
        <v>1.32958247271105E-2</v>
      </c>
      <c r="E9" s="17">
        <v>1.8261399413425999E-2</v>
      </c>
      <c r="F9" s="17">
        <v>2.1480500326962301E-2</v>
      </c>
      <c r="G9" s="17">
        <v>1.7182904115566298E-2</v>
      </c>
      <c r="H9" s="17">
        <v>2.3110007198929399E-2</v>
      </c>
      <c r="I9" s="17">
        <v>3.2831572767714E-2</v>
      </c>
    </row>
    <row r="10" spans="2:10" x14ac:dyDescent="0.35">
      <c r="B10" s="16" t="s">
        <v>210</v>
      </c>
      <c r="C10" s="16"/>
      <c r="D10" s="16"/>
      <c r="E10" s="16"/>
      <c r="F10" s="16"/>
      <c r="G10" s="16"/>
      <c r="H10" s="16"/>
      <c r="I10" s="16"/>
    </row>
    <row r="11" spans="2:10" x14ac:dyDescent="0.35">
      <c r="B11" t="s">
        <v>66</v>
      </c>
    </row>
    <row r="12" spans="2:10" x14ac:dyDescent="0.35">
      <c r="B12" t="s">
        <v>67</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0.63990506914970902</v>
      </c>
      <c r="D9" s="17">
        <v>0.62830052492948896</v>
      </c>
      <c r="E9" s="17">
        <v>0.65189262591047104</v>
      </c>
      <c r="F9" s="17"/>
      <c r="G9" s="17">
        <v>0.55699204201293995</v>
      </c>
      <c r="H9" s="17">
        <v>0.65640379360237</v>
      </c>
      <c r="I9" s="17">
        <v>0.69293745804578</v>
      </c>
      <c r="J9" s="17">
        <v>0.59900445106647504</v>
      </c>
      <c r="K9" s="17">
        <v>0.59090068948063901</v>
      </c>
      <c r="L9" s="17">
        <v>0.68540687535598399</v>
      </c>
      <c r="M9" s="17"/>
      <c r="N9" s="17">
        <v>0.38467575308308899</v>
      </c>
      <c r="O9" s="17">
        <v>0.63553090003023505</v>
      </c>
      <c r="P9" s="17">
        <v>0.71294748423064702</v>
      </c>
      <c r="Q9" s="17">
        <v>0.64385553303188003</v>
      </c>
      <c r="R9" s="17">
        <v>0.64177132640564605</v>
      </c>
      <c r="S9" s="17"/>
      <c r="T9" s="17">
        <v>0.58532917211973201</v>
      </c>
      <c r="U9" s="17">
        <v>0.66910590471738096</v>
      </c>
      <c r="V9" s="17">
        <v>0.65319212045988195</v>
      </c>
      <c r="W9" s="17">
        <v>0.62294962287760902</v>
      </c>
      <c r="X9" s="17"/>
      <c r="Y9" s="17">
        <v>0.63840431205660897</v>
      </c>
      <c r="Z9" s="17">
        <v>0.67328222262688797</v>
      </c>
      <c r="AA9" s="17">
        <v>0.66001683786175402</v>
      </c>
      <c r="AB9" s="17">
        <v>0.560428393118797</v>
      </c>
      <c r="AC9" s="17">
        <v>0.61320973649718502</v>
      </c>
      <c r="AD9" s="17">
        <v>0.60123793253328905</v>
      </c>
      <c r="AE9" s="17"/>
      <c r="AF9" s="17" t="s">
        <v>63</v>
      </c>
      <c r="AG9" s="17"/>
      <c r="AH9" s="17">
        <v>0.65064043707391295</v>
      </c>
      <c r="AI9" s="17"/>
      <c r="AJ9" s="17">
        <v>0.61216541822848602</v>
      </c>
      <c r="AK9" s="17">
        <v>0.65980773567487405</v>
      </c>
      <c r="AL9" s="17">
        <v>0.660305628805536</v>
      </c>
      <c r="AM9" s="17">
        <v>0.65109321676787901</v>
      </c>
      <c r="AN9" s="17">
        <v>0.76106399422493598</v>
      </c>
      <c r="AO9" s="17">
        <v>0.50562352465447902</v>
      </c>
      <c r="AP9" s="17">
        <v>0.63849193957115302</v>
      </c>
      <c r="AQ9" s="17">
        <v>0.76946125601128901</v>
      </c>
    </row>
    <row r="10" spans="2:43" x14ac:dyDescent="0.35">
      <c r="B10" s="18" t="s">
        <v>170</v>
      </c>
      <c r="C10" s="17">
        <v>0.33495379696338201</v>
      </c>
      <c r="D10" s="17">
        <v>0.345428990013116</v>
      </c>
      <c r="E10" s="17">
        <v>0.32400993316847299</v>
      </c>
      <c r="F10" s="17"/>
      <c r="G10" s="17">
        <v>0.39326918744554201</v>
      </c>
      <c r="H10" s="17">
        <v>0.30332924750037898</v>
      </c>
      <c r="I10" s="17">
        <v>0.30142002850719701</v>
      </c>
      <c r="J10" s="17">
        <v>0.36046145810579999</v>
      </c>
      <c r="K10" s="17">
        <v>0.38257183935882799</v>
      </c>
      <c r="L10" s="17">
        <v>0.31025471713895397</v>
      </c>
      <c r="M10" s="17"/>
      <c r="N10" s="17">
        <v>0.455771789987585</v>
      </c>
      <c r="O10" s="17">
        <v>0.33170723777531802</v>
      </c>
      <c r="P10" s="17">
        <v>0.246748292915666</v>
      </c>
      <c r="Q10" s="17">
        <v>0.34831465003129503</v>
      </c>
      <c r="R10" s="17">
        <v>0.35822867359435401</v>
      </c>
      <c r="S10" s="17"/>
      <c r="T10" s="17">
        <v>0.35116002767288601</v>
      </c>
      <c r="U10" s="17">
        <v>0.31660735576225002</v>
      </c>
      <c r="V10" s="17">
        <v>0.32980945710326198</v>
      </c>
      <c r="W10" s="17">
        <v>0.36005261423003498</v>
      </c>
      <c r="X10" s="17"/>
      <c r="Y10" s="17">
        <v>0.35265166215708899</v>
      </c>
      <c r="Z10" s="17">
        <v>0.25826058806215801</v>
      </c>
      <c r="AA10" s="17">
        <v>0.33998316213824598</v>
      </c>
      <c r="AB10" s="17">
        <v>0.38961705161281002</v>
      </c>
      <c r="AC10" s="17">
        <v>0.27501421539625898</v>
      </c>
      <c r="AD10" s="17">
        <v>0.34757238723788297</v>
      </c>
      <c r="AE10" s="17"/>
      <c r="AF10" s="17" t="s">
        <v>63</v>
      </c>
      <c r="AG10" s="17"/>
      <c r="AH10" s="17">
        <v>0.32417682520907198</v>
      </c>
      <c r="AI10" s="17"/>
      <c r="AJ10" s="17">
        <v>0.36389603942071602</v>
      </c>
      <c r="AK10" s="17">
        <v>0.31478022268348699</v>
      </c>
      <c r="AL10" s="17">
        <v>0.326507501628862</v>
      </c>
      <c r="AM10" s="17">
        <v>0.33680533839855697</v>
      </c>
      <c r="AN10" s="17">
        <v>0.215375106725711</v>
      </c>
      <c r="AO10" s="17">
        <v>0.39354300233767697</v>
      </c>
      <c r="AP10" s="17">
        <v>0.34894248917937098</v>
      </c>
      <c r="AQ10" s="17">
        <v>0.23053874398871099</v>
      </c>
    </row>
    <row r="11" spans="2:43" x14ac:dyDescent="0.35">
      <c r="B11" s="18" t="s">
        <v>92</v>
      </c>
      <c r="C11" s="19">
        <v>2.51411338869089E-2</v>
      </c>
      <c r="D11" s="19">
        <v>2.62704850573947E-2</v>
      </c>
      <c r="E11" s="19">
        <v>2.4097440921056899E-2</v>
      </c>
      <c r="F11" s="19"/>
      <c r="G11" s="19">
        <v>4.9738770541518401E-2</v>
      </c>
      <c r="H11" s="19">
        <v>4.0266958897251098E-2</v>
      </c>
      <c r="I11" s="19">
        <v>5.6425134470230003E-3</v>
      </c>
      <c r="J11" s="19">
        <v>4.0534090827725397E-2</v>
      </c>
      <c r="K11" s="19">
        <v>2.6527471160533101E-2</v>
      </c>
      <c r="L11" s="19">
        <v>4.3384075050618897E-3</v>
      </c>
      <c r="M11" s="19"/>
      <c r="N11" s="19">
        <v>0.15955245692932499</v>
      </c>
      <c r="O11" s="19">
        <v>3.2761862194447898E-2</v>
      </c>
      <c r="P11" s="19">
        <v>4.0304222853687101E-2</v>
      </c>
      <c r="Q11" s="19">
        <v>7.8298169368251798E-3</v>
      </c>
      <c r="R11" s="19">
        <v>0</v>
      </c>
      <c r="S11" s="19"/>
      <c r="T11" s="19">
        <v>6.3510800207381604E-2</v>
      </c>
      <c r="U11" s="19">
        <v>1.4286739520368699E-2</v>
      </c>
      <c r="V11" s="19">
        <v>1.69984224368557E-2</v>
      </c>
      <c r="W11" s="19">
        <v>1.6997762892356199E-2</v>
      </c>
      <c r="X11" s="19"/>
      <c r="Y11" s="19">
        <v>8.9440257863014506E-3</v>
      </c>
      <c r="Z11" s="19">
        <v>6.8457189310954195E-2</v>
      </c>
      <c r="AA11" s="19">
        <v>0</v>
      </c>
      <c r="AB11" s="19">
        <v>4.9954555268392403E-2</v>
      </c>
      <c r="AC11" s="19">
        <v>0.111776048106556</v>
      </c>
      <c r="AD11" s="19">
        <v>5.1189680228827798E-2</v>
      </c>
      <c r="AE11" s="19"/>
      <c r="AF11" s="19" t="s">
        <v>63</v>
      </c>
      <c r="AG11" s="19"/>
      <c r="AH11" s="19">
        <v>2.5182737717014899E-2</v>
      </c>
      <c r="AI11" s="19"/>
      <c r="AJ11" s="19">
        <v>2.3938542350797998E-2</v>
      </c>
      <c r="AK11" s="19">
        <v>2.5412041641639401E-2</v>
      </c>
      <c r="AL11" s="19">
        <v>1.3186869565601901E-2</v>
      </c>
      <c r="AM11" s="19">
        <v>1.21014448335639E-2</v>
      </c>
      <c r="AN11" s="19">
        <v>2.3560899049353101E-2</v>
      </c>
      <c r="AO11" s="19">
        <v>0.100833473007844</v>
      </c>
      <c r="AP11" s="19">
        <v>1.2565571249475301E-2</v>
      </c>
      <c r="AQ11" s="19">
        <v>0</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0.69733098009571604</v>
      </c>
      <c r="D9" s="17">
        <v>0.67582858122552703</v>
      </c>
      <c r="E9" s="17">
        <v>0.71995376259642796</v>
      </c>
      <c r="F9" s="17"/>
      <c r="G9" s="17">
        <v>0.77646356504214897</v>
      </c>
      <c r="H9" s="17">
        <v>0.75630539167942901</v>
      </c>
      <c r="I9" s="17">
        <v>0.68753465571219696</v>
      </c>
      <c r="J9" s="17">
        <v>0.70186583734389496</v>
      </c>
      <c r="K9" s="17">
        <v>0.59445210263573101</v>
      </c>
      <c r="L9" s="17">
        <v>0.68138356508791098</v>
      </c>
      <c r="M9" s="17"/>
      <c r="N9" s="17">
        <v>0.67928783027984196</v>
      </c>
      <c r="O9" s="17">
        <v>0.66198885854880596</v>
      </c>
      <c r="P9" s="17">
        <v>0.72336881411683096</v>
      </c>
      <c r="Q9" s="17">
        <v>0.70246555650011799</v>
      </c>
      <c r="R9" s="17">
        <v>0.74909698154017301</v>
      </c>
      <c r="S9" s="17"/>
      <c r="T9" s="17">
        <v>0.665828947129257</v>
      </c>
      <c r="U9" s="17">
        <v>0.70642737931385002</v>
      </c>
      <c r="V9" s="17">
        <v>0.701767272599775</v>
      </c>
      <c r="W9" s="17">
        <v>0.696790512414181</v>
      </c>
      <c r="X9" s="17"/>
      <c r="Y9" s="17">
        <v>0.69756796313827296</v>
      </c>
      <c r="Z9" s="17">
        <v>0.73791374926421105</v>
      </c>
      <c r="AA9" s="17">
        <v>0.65491124647946897</v>
      </c>
      <c r="AB9" s="17">
        <v>0.72188158300690297</v>
      </c>
      <c r="AC9" s="17">
        <v>0.76170032443639102</v>
      </c>
      <c r="AD9" s="17">
        <v>0.70086982407569198</v>
      </c>
      <c r="AE9" s="17"/>
      <c r="AF9" s="17" t="s">
        <v>63</v>
      </c>
      <c r="AG9" s="17"/>
      <c r="AH9" s="17">
        <v>0.70935378030589502</v>
      </c>
      <c r="AI9" s="17"/>
      <c r="AJ9" s="17">
        <v>0.70840912829634795</v>
      </c>
      <c r="AK9" s="17">
        <v>0.75959716297858404</v>
      </c>
      <c r="AL9" s="17">
        <v>0.67315329716421102</v>
      </c>
      <c r="AM9" s="17">
        <v>0.68447754320176102</v>
      </c>
      <c r="AN9" s="17">
        <v>0.81233948919629995</v>
      </c>
      <c r="AO9" s="17">
        <v>0.68365238347980795</v>
      </c>
      <c r="AP9" s="17">
        <v>0.61255767727067401</v>
      </c>
      <c r="AQ9" s="17">
        <v>0.56954029818496799</v>
      </c>
    </row>
    <row r="10" spans="2:43" x14ac:dyDescent="0.35">
      <c r="B10" s="18" t="s">
        <v>170</v>
      </c>
      <c r="C10" s="17">
        <v>0.28937319517717403</v>
      </c>
      <c r="D10" s="17">
        <v>0.30350411099105401</v>
      </c>
      <c r="E10" s="17">
        <v>0.27437070254726997</v>
      </c>
      <c r="F10" s="17"/>
      <c r="G10" s="17">
        <v>0.20798474896552899</v>
      </c>
      <c r="H10" s="17">
        <v>0.23578164862485201</v>
      </c>
      <c r="I10" s="17">
        <v>0.29393248240780301</v>
      </c>
      <c r="J10" s="17">
        <v>0.26434246024768598</v>
      </c>
      <c r="K10" s="17">
        <v>0.398553204399691</v>
      </c>
      <c r="L10" s="17">
        <v>0.315129911105751</v>
      </c>
      <c r="M10" s="17"/>
      <c r="N10" s="17">
        <v>0.27390677743438302</v>
      </c>
      <c r="O10" s="17">
        <v>0.31675674616954802</v>
      </c>
      <c r="P10" s="17">
        <v>0.27663118588316898</v>
      </c>
      <c r="Q10" s="17">
        <v>0.28873851866115602</v>
      </c>
      <c r="R10" s="17">
        <v>0.24336057508141201</v>
      </c>
      <c r="S10" s="17"/>
      <c r="T10" s="17">
        <v>0.303521266201426</v>
      </c>
      <c r="U10" s="17">
        <v>0.290537729825734</v>
      </c>
      <c r="V10" s="17">
        <v>0.29124984404855497</v>
      </c>
      <c r="W10" s="17">
        <v>0.27998371964704499</v>
      </c>
      <c r="X10" s="17"/>
      <c r="Y10" s="17">
        <v>0.296169148336484</v>
      </c>
      <c r="Z10" s="17">
        <v>0.23997699381655199</v>
      </c>
      <c r="AA10" s="17">
        <v>0.34175925774145399</v>
      </c>
      <c r="AB10" s="17">
        <v>0.23335845714424999</v>
      </c>
      <c r="AC10" s="17">
        <v>0.19244801931358499</v>
      </c>
      <c r="AD10" s="17">
        <v>0.29913017592430802</v>
      </c>
      <c r="AE10" s="17"/>
      <c r="AF10" s="17" t="s">
        <v>63</v>
      </c>
      <c r="AG10" s="17"/>
      <c r="AH10" s="17">
        <v>0.27690079354380698</v>
      </c>
      <c r="AI10" s="17"/>
      <c r="AJ10" s="17">
        <v>0.27662464062273101</v>
      </c>
      <c r="AK10" s="17">
        <v>0.22377512260344201</v>
      </c>
      <c r="AL10" s="17">
        <v>0.32142451182182102</v>
      </c>
      <c r="AM10" s="17">
        <v>0.31027788055069599</v>
      </c>
      <c r="AN10" s="17">
        <v>0.1876605108037</v>
      </c>
      <c r="AO10" s="17">
        <v>0.28380710537019399</v>
      </c>
      <c r="AP10" s="17">
        <v>0.36231118023037601</v>
      </c>
      <c r="AQ10" s="17">
        <v>0.43045970181503201</v>
      </c>
    </row>
    <row r="11" spans="2:43" x14ac:dyDescent="0.35">
      <c r="B11" s="18" t="s">
        <v>92</v>
      </c>
      <c r="C11" s="19">
        <v>1.32958247271105E-2</v>
      </c>
      <c r="D11" s="19">
        <v>2.0667307783418399E-2</v>
      </c>
      <c r="E11" s="19">
        <v>5.6755348563021198E-3</v>
      </c>
      <c r="F11" s="19"/>
      <c r="G11" s="19">
        <v>1.5551685992322E-2</v>
      </c>
      <c r="H11" s="19">
        <v>7.9129596957187697E-3</v>
      </c>
      <c r="I11" s="19">
        <v>1.8532861880000299E-2</v>
      </c>
      <c r="J11" s="19">
        <v>3.3791702408419597E-2</v>
      </c>
      <c r="K11" s="19">
        <v>6.9946929645779898E-3</v>
      </c>
      <c r="L11" s="19">
        <v>3.486523806339E-3</v>
      </c>
      <c r="M11" s="19"/>
      <c r="N11" s="19">
        <v>4.68053922857746E-2</v>
      </c>
      <c r="O11" s="19">
        <v>2.1254395281646202E-2</v>
      </c>
      <c r="P11" s="19">
        <v>0</v>
      </c>
      <c r="Q11" s="19">
        <v>8.7959248387258892E-3</v>
      </c>
      <c r="R11" s="19">
        <v>7.5424433784148396E-3</v>
      </c>
      <c r="S11" s="19"/>
      <c r="T11" s="19">
        <v>3.06497866693177E-2</v>
      </c>
      <c r="U11" s="19">
        <v>3.0348908604160502E-3</v>
      </c>
      <c r="V11" s="19">
        <v>6.9828833516696401E-3</v>
      </c>
      <c r="W11" s="19">
        <v>2.32257679387738E-2</v>
      </c>
      <c r="X11" s="19"/>
      <c r="Y11" s="19">
        <v>6.2628885252438999E-3</v>
      </c>
      <c r="Z11" s="19">
        <v>2.2109256919237201E-2</v>
      </c>
      <c r="AA11" s="19">
        <v>3.3294957790770802E-3</v>
      </c>
      <c r="AB11" s="19">
        <v>4.4759959848846599E-2</v>
      </c>
      <c r="AC11" s="19">
        <v>4.5851656250024297E-2</v>
      </c>
      <c r="AD11" s="19">
        <v>0</v>
      </c>
      <c r="AE11" s="19"/>
      <c r="AF11" s="19" t="s">
        <v>63</v>
      </c>
      <c r="AG11" s="19"/>
      <c r="AH11" s="19">
        <v>1.37454261502987E-2</v>
      </c>
      <c r="AI11" s="19"/>
      <c r="AJ11" s="19">
        <v>1.4966231080921001E-2</v>
      </c>
      <c r="AK11" s="19">
        <v>1.6627714417974299E-2</v>
      </c>
      <c r="AL11" s="19">
        <v>5.4221910139671797E-3</v>
      </c>
      <c r="AM11" s="19">
        <v>5.2445762475421404E-3</v>
      </c>
      <c r="AN11" s="19">
        <v>0</v>
      </c>
      <c r="AO11" s="19">
        <v>3.25405111499983E-2</v>
      </c>
      <c r="AP11" s="19">
        <v>2.5131142498950501E-2</v>
      </c>
      <c r="AQ11" s="19">
        <v>0</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0.80253503793645298</v>
      </c>
      <c r="D9" s="17">
        <v>0.80016301618309205</v>
      </c>
      <c r="E9" s="17">
        <v>0.80576050123388998</v>
      </c>
      <c r="F9" s="17"/>
      <c r="G9" s="17">
        <v>0.87532030369890101</v>
      </c>
      <c r="H9" s="17">
        <v>0.82877840911124401</v>
      </c>
      <c r="I9" s="17">
        <v>0.78132610749758502</v>
      </c>
      <c r="J9" s="17">
        <v>0.85468714745000096</v>
      </c>
      <c r="K9" s="17">
        <v>0.751238557895193</v>
      </c>
      <c r="L9" s="17">
        <v>0.76056924962613304</v>
      </c>
      <c r="M9" s="17"/>
      <c r="N9" s="17">
        <v>0.75467505256815504</v>
      </c>
      <c r="O9" s="17">
        <v>0.79158225592402798</v>
      </c>
      <c r="P9" s="17">
        <v>0.83692135790696398</v>
      </c>
      <c r="Q9" s="17">
        <v>0.819072312285681</v>
      </c>
      <c r="R9" s="17">
        <v>0.77726098928612197</v>
      </c>
      <c r="S9" s="17"/>
      <c r="T9" s="17">
        <v>0.71877575524188697</v>
      </c>
      <c r="U9" s="17">
        <v>0.76552145595684395</v>
      </c>
      <c r="V9" s="17">
        <v>0.87889836437341096</v>
      </c>
      <c r="W9" s="17">
        <v>0.83686660591650797</v>
      </c>
      <c r="X9" s="17"/>
      <c r="Y9" s="17">
        <v>0.84814961580137704</v>
      </c>
      <c r="Z9" s="17">
        <v>0.74520236407276896</v>
      </c>
      <c r="AA9" s="17">
        <v>0.72854558127231195</v>
      </c>
      <c r="AB9" s="17">
        <v>0.81834888216089996</v>
      </c>
      <c r="AC9" s="17">
        <v>0.85337591595854001</v>
      </c>
      <c r="AD9" s="17">
        <v>0.68193934934614098</v>
      </c>
      <c r="AE9" s="17"/>
      <c r="AF9" s="17" t="s">
        <v>63</v>
      </c>
      <c r="AG9" s="17"/>
      <c r="AH9" s="17">
        <v>0.809816355712348</v>
      </c>
      <c r="AI9" s="17"/>
      <c r="AJ9" s="17">
        <v>0.80176269379785403</v>
      </c>
      <c r="AK9" s="17">
        <v>0.82500137633967197</v>
      </c>
      <c r="AL9" s="17">
        <v>0.81716479545330301</v>
      </c>
      <c r="AM9" s="17">
        <v>0.80440960520164795</v>
      </c>
      <c r="AN9" s="17">
        <v>0.76385384906843701</v>
      </c>
      <c r="AO9" s="17">
        <v>0.77654148618133401</v>
      </c>
      <c r="AP9" s="17">
        <v>0.85145866324634001</v>
      </c>
      <c r="AQ9" s="17">
        <v>0.61931753002298695</v>
      </c>
    </row>
    <row r="10" spans="2:43" x14ac:dyDescent="0.35">
      <c r="B10" s="18" t="s">
        <v>170</v>
      </c>
      <c r="C10" s="17">
        <v>0.179203562650121</v>
      </c>
      <c r="D10" s="17">
        <v>0.17435451803273699</v>
      </c>
      <c r="E10" s="17">
        <v>0.183414839837617</v>
      </c>
      <c r="F10" s="17"/>
      <c r="G10" s="17">
        <v>9.6259484046825203E-2</v>
      </c>
      <c r="H10" s="17">
        <v>0.135528047007997</v>
      </c>
      <c r="I10" s="17">
        <v>0.20634430665112799</v>
      </c>
      <c r="J10" s="17">
        <v>0.12514078257165701</v>
      </c>
      <c r="K10" s="17">
        <v>0.226605048384625</v>
      </c>
      <c r="L10" s="17">
        <v>0.23943075037386699</v>
      </c>
      <c r="M10" s="17"/>
      <c r="N10" s="17">
        <v>0.198519555146071</v>
      </c>
      <c r="O10" s="17">
        <v>0.19463619917491901</v>
      </c>
      <c r="P10" s="17">
        <v>0.15538944473556099</v>
      </c>
      <c r="Q10" s="17">
        <v>0.16814039367733799</v>
      </c>
      <c r="R10" s="17">
        <v>0.18160814488730201</v>
      </c>
      <c r="S10" s="17"/>
      <c r="T10" s="17">
        <v>0.25507162691610602</v>
      </c>
      <c r="U10" s="17">
        <v>0.229237153171963</v>
      </c>
      <c r="V10" s="17">
        <v>0.113023427617095</v>
      </c>
      <c r="W10" s="17">
        <v>0.118212082924911</v>
      </c>
      <c r="X10" s="17"/>
      <c r="Y10" s="17">
        <v>0.13564065689299401</v>
      </c>
      <c r="Z10" s="17">
        <v>0.22597127717797499</v>
      </c>
      <c r="AA10" s="17">
        <v>0.271454418727688</v>
      </c>
      <c r="AB10" s="17">
        <v>0.155164291258134</v>
      </c>
      <c r="AC10" s="17">
        <v>0.12553031055983499</v>
      </c>
      <c r="AD10" s="17">
        <v>0.15272060416841199</v>
      </c>
      <c r="AE10" s="17"/>
      <c r="AF10" s="17" t="s">
        <v>63</v>
      </c>
      <c r="AG10" s="17"/>
      <c r="AH10" s="17">
        <v>0.171304731381517</v>
      </c>
      <c r="AI10" s="17"/>
      <c r="AJ10" s="17">
        <v>0.17408220273465899</v>
      </c>
      <c r="AK10" s="17">
        <v>0.14696395339859</v>
      </c>
      <c r="AL10" s="17">
        <v>0.18283520454669699</v>
      </c>
      <c r="AM10" s="17">
        <v>0.195590394798352</v>
      </c>
      <c r="AN10" s="17">
        <v>0.23614615093156299</v>
      </c>
      <c r="AO10" s="17">
        <v>0.19150721004079599</v>
      </c>
      <c r="AP10" s="17">
        <v>0.13467251401980701</v>
      </c>
      <c r="AQ10" s="17">
        <v>0.29450185698183301</v>
      </c>
    </row>
    <row r="11" spans="2:43" x14ac:dyDescent="0.35">
      <c r="B11" s="18" t="s">
        <v>92</v>
      </c>
      <c r="C11" s="19">
        <v>1.8261399413425999E-2</v>
      </c>
      <c r="D11" s="19">
        <v>2.5482465784171099E-2</v>
      </c>
      <c r="E11" s="19">
        <v>1.0824658928493399E-2</v>
      </c>
      <c r="F11" s="19"/>
      <c r="G11" s="19">
        <v>2.8420212254273599E-2</v>
      </c>
      <c r="H11" s="19">
        <v>3.5693543880759598E-2</v>
      </c>
      <c r="I11" s="19">
        <v>1.23295858512864E-2</v>
      </c>
      <c r="J11" s="19">
        <v>2.01720699783417E-2</v>
      </c>
      <c r="K11" s="19">
        <v>2.21563937201824E-2</v>
      </c>
      <c r="L11" s="19">
        <v>0</v>
      </c>
      <c r="M11" s="19"/>
      <c r="N11" s="19">
        <v>4.68053922857746E-2</v>
      </c>
      <c r="O11" s="19">
        <v>1.3781544901053201E-2</v>
      </c>
      <c r="P11" s="19">
        <v>7.6891973574754104E-3</v>
      </c>
      <c r="Q11" s="19">
        <v>1.2787294036980999E-2</v>
      </c>
      <c r="R11" s="19">
        <v>4.1130865826575103E-2</v>
      </c>
      <c r="S11" s="19"/>
      <c r="T11" s="19">
        <v>2.6152617842007099E-2</v>
      </c>
      <c r="U11" s="19">
        <v>5.24139087119232E-3</v>
      </c>
      <c r="V11" s="19">
        <v>8.0782080094940895E-3</v>
      </c>
      <c r="W11" s="19">
        <v>4.49213111585803E-2</v>
      </c>
      <c r="X11" s="19"/>
      <c r="Y11" s="19">
        <v>1.6209727305628599E-2</v>
      </c>
      <c r="Z11" s="19">
        <v>2.8826358749256199E-2</v>
      </c>
      <c r="AA11" s="19">
        <v>0</v>
      </c>
      <c r="AB11" s="19">
        <v>2.6486826580965701E-2</v>
      </c>
      <c r="AC11" s="19">
        <v>2.1093773481624601E-2</v>
      </c>
      <c r="AD11" s="19">
        <v>0.16534004648544701</v>
      </c>
      <c r="AE11" s="19"/>
      <c r="AF11" s="19" t="s">
        <v>63</v>
      </c>
      <c r="AG11" s="19"/>
      <c r="AH11" s="19">
        <v>1.8878912906134901E-2</v>
      </c>
      <c r="AI11" s="19"/>
      <c r="AJ11" s="19">
        <v>2.4155103467486699E-2</v>
      </c>
      <c r="AK11" s="19">
        <v>2.80346702617379E-2</v>
      </c>
      <c r="AL11" s="19">
        <v>0</v>
      </c>
      <c r="AM11" s="19">
        <v>0</v>
      </c>
      <c r="AN11" s="19">
        <v>0</v>
      </c>
      <c r="AO11" s="19">
        <v>3.1951303777869498E-2</v>
      </c>
      <c r="AP11" s="19">
        <v>1.3868822733852801E-2</v>
      </c>
      <c r="AQ11" s="19">
        <v>8.6180612995179998E-2</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0.26704788433433801</v>
      </c>
      <c r="D9" s="17">
        <v>0.28674229266884699</v>
      </c>
      <c r="E9" s="17">
        <v>0.244380103958621</v>
      </c>
      <c r="F9" s="17"/>
      <c r="G9" s="17">
        <v>0.39088964877196197</v>
      </c>
      <c r="H9" s="17">
        <v>0.345968323188313</v>
      </c>
      <c r="I9" s="17">
        <v>0.31408866974664001</v>
      </c>
      <c r="J9" s="17">
        <v>0.27787181901406199</v>
      </c>
      <c r="K9" s="17">
        <v>0.205532772467556</v>
      </c>
      <c r="L9" s="17">
        <v>0.14406970980438699</v>
      </c>
      <c r="M9" s="17"/>
      <c r="N9" s="17">
        <v>0.23811474854123299</v>
      </c>
      <c r="O9" s="17">
        <v>0.25933798601279201</v>
      </c>
      <c r="P9" s="17">
        <v>0.25420606384021299</v>
      </c>
      <c r="Q9" s="17">
        <v>0.266423380210982</v>
      </c>
      <c r="R9" s="17">
        <v>0.30235531035858798</v>
      </c>
      <c r="S9" s="17"/>
      <c r="T9" s="17">
        <v>0.26268977448463499</v>
      </c>
      <c r="U9" s="17">
        <v>0.224826887008409</v>
      </c>
      <c r="V9" s="17">
        <v>0.29269806401300702</v>
      </c>
      <c r="W9" s="17">
        <v>0.29420626102209402</v>
      </c>
      <c r="X9" s="17"/>
      <c r="Y9" s="17">
        <v>0.30142986046367698</v>
      </c>
      <c r="Z9" s="17">
        <v>0.305472961345024</v>
      </c>
      <c r="AA9" s="17">
        <v>0.160214460800402</v>
      </c>
      <c r="AB9" s="17">
        <v>0.28100300933897499</v>
      </c>
      <c r="AC9" s="17">
        <v>0.34044342922913101</v>
      </c>
      <c r="AD9" s="17">
        <v>0.27179617286563501</v>
      </c>
      <c r="AE9" s="17"/>
      <c r="AF9" s="17" t="s">
        <v>63</v>
      </c>
      <c r="AG9" s="17"/>
      <c r="AH9" s="17">
        <v>0.27049187477946302</v>
      </c>
      <c r="AI9" s="17"/>
      <c r="AJ9" s="17">
        <v>0.38588946382033601</v>
      </c>
      <c r="AK9" s="17">
        <v>0.30655258354839698</v>
      </c>
      <c r="AL9" s="17">
        <v>0.24525088608725301</v>
      </c>
      <c r="AM9" s="17">
        <v>0.187667670821344</v>
      </c>
      <c r="AN9" s="17">
        <v>0.13704795608196699</v>
      </c>
      <c r="AO9" s="17">
        <v>0.212408166548261</v>
      </c>
      <c r="AP9" s="17">
        <v>0.241719364240467</v>
      </c>
      <c r="AQ9" s="17">
        <v>6.5586280605636593E-2</v>
      </c>
    </row>
    <row r="10" spans="2:43" x14ac:dyDescent="0.35">
      <c r="B10" s="18" t="s">
        <v>170</v>
      </c>
      <c r="C10" s="17">
        <v>0.71147161533869996</v>
      </c>
      <c r="D10" s="17">
        <v>0.69679177661481095</v>
      </c>
      <c r="E10" s="17">
        <v>0.72879203738849296</v>
      </c>
      <c r="F10" s="17"/>
      <c r="G10" s="17">
        <v>0.58040093416723504</v>
      </c>
      <c r="H10" s="17">
        <v>0.62473140024604501</v>
      </c>
      <c r="I10" s="17">
        <v>0.65612879490610898</v>
      </c>
      <c r="J10" s="17">
        <v>0.70369115802658599</v>
      </c>
      <c r="K10" s="17">
        <v>0.77999238926430603</v>
      </c>
      <c r="L10" s="17">
        <v>0.84359300820227601</v>
      </c>
      <c r="M10" s="17"/>
      <c r="N10" s="17">
        <v>0.665093216907514</v>
      </c>
      <c r="O10" s="17">
        <v>0.707531313384969</v>
      </c>
      <c r="P10" s="17">
        <v>0.72375181232519803</v>
      </c>
      <c r="Q10" s="17">
        <v>0.72314688545308103</v>
      </c>
      <c r="R10" s="17">
        <v>0.69764468964141202</v>
      </c>
      <c r="S10" s="17"/>
      <c r="T10" s="17">
        <v>0.70385694618329298</v>
      </c>
      <c r="U10" s="17">
        <v>0.75405042949315404</v>
      </c>
      <c r="V10" s="17">
        <v>0.70378872843964202</v>
      </c>
      <c r="W10" s="17">
        <v>0.68872568119821198</v>
      </c>
      <c r="X10" s="17"/>
      <c r="Y10" s="17">
        <v>0.67752104649543599</v>
      </c>
      <c r="Z10" s="17">
        <v>0.676756178680605</v>
      </c>
      <c r="AA10" s="17">
        <v>0.82756427548030997</v>
      </c>
      <c r="AB10" s="17">
        <v>0.66748598209909504</v>
      </c>
      <c r="AC10" s="17">
        <v>0.63846279728924404</v>
      </c>
      <c r="AD10" s="17">
        <v>0.68706568173228999</v>
      </c>
      <c r="AE10" s="17"/>
      <c r="AF10" s="17" t="s">
        <v>63</v>
      </c>
      <c r="AG10" s="17"/>
      <c r="AH10" s="17">
        <v>0.70730125675049105</v>
      </c>
      <c r="AI10" s="17"/>
      <c r="AJ10" s="17">
        <v>0.59129875774909202</v>
      </c>
      <c r="AK10" s="17">
        <v>0.67771044089142796</v>
      </c>
      <c r="AL10" s="17">
        <v>0.74191097454758603</v>
      </c>
      <c r="AM10" s="17">
        <v>0.79587167324311303</v>
      </c>
      <c r="AN10" s="17">
        <v>0.80083643069949995</v>
      </c>
      <c r="AO10" s="17">
        <v>0.73153521849212499</v>
      </c>
      <c r="AP10" s="17">
        <v>0.74441181302568005</v>
      </c>
      <c r="AQ10" s="17">
        <v>0.93441371939436302</v>
      </c>
    </row>
    <row r="11" spans="2:43" x14ac:dyDescent="0.35">
      <c r="B11" s="18" t="s">
        <v>92</v>
      </c>
      <c r="C11" s="19">
        <v>2.1480500326962301E-2</v>
      </c>
      <c r="D11" s="19">
        <v>1.6465930716341899E-2</v>
      </c>
      <c r="E11" s="19">
        <v>2.68278586528868E-2</v>
      </c>
      <c r="F11" s="19"/>
      <c r="G11" s="19">
        <v>2.8709417060802302E-2</v>
      </c>
      <c r="H11" s="19">
        <v>2.9300276565642099E-2</v>
      </c>
      <c r="I11" s="19">
        <v>2.9782535347251199E-2</v>
      </c>
      <c r="J11" s="19">
        <v>1.8437022959352501E-2</v>
      </c>
      <c r="K11" s="19">
        <v>1.4474838268137899E-2</v>
      </c>
      <c r="L11" s="19">
        <v>1.2337281993336601E-2</v>
      </c>
      <c r="M11" s="19"/>
      <c r="N11" s="19">
        <v>9.6792034551252307E-2</v>
      </c>
      <c r="O11" s="19">
        <v>3.3130700602239598E-2</v>
      </c>
      <c r="P11" s="19">
        <v>2.2042123834589301E-2</v>
      </c>
      <c r="Q11" s="19">
        <v>1.04297343359364E-2</v>
      </c>
      <c r="R11" s="19">
        <v>0</v>
      </c>
      <c r="S11" s="19"/>
      <c r="T11" s="19">
        <v>3.3453279332071699E-2</v>
      </c>
      <c r="U11" s="19">
        <v>2.1122683498436601E-2</v>
      </c>
      <c r="V11" s="19">
        <v>3.5132075473503499E-3</v>
      </c>
      <c r="W11" s="19">
        <v>1.70680577796944E-2</v>
      </c>
      <c r="X11" s="19"/>
      <c r="Y11" s="19">
        <v>2.1049093040887701E-2</v>
      </c>
      <c r="Z11" s="19">
        <v>1.77708599743715E-2</v>
      </c>
      <c r="AA11" s="19">
        <v>1.22212637192885E-2</v>
      </c>
      <c r="AB11" s="19">
        <v>5.1511008561929701E-2</v>
      </c>
      <c r="AC11" s="19">
        <v>2.1093773481624601E-2</v>
      </c>
      <c r="AD11" s="19">
        <v>4.1138145402074798E-2</v>
      </c>
      <c r="AE11" s="19"/>
      <c r="AF11" s="19" t="s">
        <v>63</v>
      </c>
      <c r="AG11" s="19"/>
      <c r="AH11" s="19">
        <v>2.2206868470045899E-2</v>
      </c>
      <c r="AI11" s="19"/>
      <c r="AJ11" s="19">
        <v>2.2811778430572398E-2</v>
      </c>
      <c r="AK11" s="19">
        <v>1.5736975560174699E-2</v>
      </c>
      <c r="AL11" s="19">
        <v>1.28381393651612E-2</v>
      </c>
      <c r="AM11" s="19">
        <v>1.6460655935542801E-2</v>
      </c>
      <c r="AN11" s="19">
        <v>6.21156132185329E-2</v>
      </c>
      <c r="AO11" s="19">
        <v>5.6056614959613997E-2</v>
      </c>
      <c r="AP11" s="19">
        <v>1.3868822733852801E-2</v>
      </c>
      <c r="AQ11" s="19">
        <v>0</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0.411381962689162</v>
      </c>
      <c r="D9" s="17">
        <v>0.39181888277006</v>
      </c>
      <c r="E9" s="17">
        <v>0.428640957337734</v>
      </c>
      <c r="F9" s="17"/>
      <c r="G9" s="17">
        <v>0.641362759348866</v>
      </c>
      <c r="H9" s="17">
        <v>0.497528983919167</v>
      </c>
      <c r="I9" s="17">
        <v>0.51273193856034605</v>
      </c>
      <c r="J9" s="17">
        <v>0.37967738561934899</v>
      </c>
      <c r="K9" s="17">
        <v>0.28621213401097201</v>
      </c>
      <c r="L9" s="17">
        <v>0.26223834377556798</v>
      </c>
      <c r="M9" s="17"/>
      <c r="N9" s="17">
        <v>0.39216703637990702</v>
      </c>
      <c r="O9" s="17">
        <v>0.428807799992734</v>
      </c>
      <c r="P9" s="17">
        <v>0.37814135288635298</v>
      </c>
      <c r="Q9" s="17">
        <v>0.41607762119481301</v>
      </c>
      <c r="R9" s="17">
        <v>0.394101629107457</v>
      </c>
      <c r="S9" s="17"/>
      <c r="T9" s="17">
        <v>0.46431406449047102</v>
      </c>
      <c r="U9" s="17">
        <v>0.404113506732172</v>
      </c>
      <c r="V9" s="17">
        <v>0.446792199710705</v>
      </c>
      <c r="W9" s="17">
        <v>0.32339067050106401</v>
      </c>
      <c r="X9" s="17"/>
      <c r="Y9" s="17">
        <v>0.45334473308496398</v>
      </c>
      <c r="Z9" s="17">
        <v>0.459022740302794</v>
      </c>
      <c r="AA9" s="17">
        <v>0.24605603112865401</v>
      </c>
      <c r="AB9" s="17">
        <v>0.37567379376202398</v>
      </c>
      <c r="AC9" s="17">
        <v>0.66435397551659303</v>
      </c>
      <c r="AD9" s="17">
        <v>0.30413526024238602</v>
      </c>
      <c r="AE9" s="17"/>
      <c r="AF9" s="17" t="s">
        <v>63</v>
      </c>
      <c r="AG9" s="17"/>
      <c r="AH9" s="17">
        <v>0.413213249506865</v>
      </c>
      <c r="AI9" s="17"/>
      <c r="AJ9" s="17">
        <v>0.441442097417868</v>
      </c>
      <c r="AK9" s="17">
        <v>0.401496637580531</v>
      </c>
      <c r="AL9" s="17">
        <v>0.50243357173624104</v>
      </c>
      <c r="AM9" s="17">
        <v>0.40165406661706599</v>
      </c>
      <c r="AN9" s="17">
        <v>0.457056164422108</v>
      </c>
      <c r="AO9" s="17">
        <v>0.38424214742184598</v>
      </c>
      <c r="AP9" s="17">
        <v>0.298503674593044</v>
      </c>
      <c r="AQ9" s="17">
        <v>0.20528578448864901</v>
      </c>
    </row>
    <row r="10" spans="2:43" x14ac:dyDescent="0.35">
      <c r="B10" s="18" t="s">
        <v>170</v>
      </c>
      <c r="C10" s="17">
        <v>0.57143513319527195</v>
      </c>
      <c r="D10" s="17">
        <v>0.59119170127393394</v>
      </c>
      <c r="E10" s="17">
        <v>0.55388219531826399</v>
      </c>
      <c r="F10" s="17"/>
      <c r="G10" s="17">
        <v>0.32851244490939802</v>
      </c>
      <c r="H10" s="17">
        <v>0.47985543813637899</v>
      </c>
      <c r="I10" s="17">
        <v>0.45711194632434199</v>
      </c>
      <c r="J10" s="17">
        <v>0.60774888442080699</v>
      </c>
      <c r="K10" s="17">
        <v>0.70837707728300703</v>
      </c>
      <c r="L10" s="17">
        <v>0.72976278173615805</v>
      </c>
      <c r="M10" s="17"/>
      <c r="N10" s="17">
        <v>0.53854724253233099</v>
      </c>
      <c r="O10" s="17">
        <v>0.54582367298044099</v>
      </c>
      <c r="P10" s="17">
        <v>0.61484771768751301</v>
      </c>
      <c r="Q10" s="17">
        <v>0.56915738156399298</v>
      </c>
      <c r="R10" s="17">
        <v>0.60589837089254295</v>
      </c>
      <c r="S10" s="17"/>
      <c r="T10" s="17">
        <v>0.50040925283682203</v>
      </c>
      <c r="U10" s="17">
        <v>0.59299055983451898</v>
      </c>
      <c r="V10" s="17">
        <v>0.52848821320589401</v>
      </c>
      <c r="W10" s="17">
        <v>0.66218080352149999</v>
      </c>
      <c r="X10" s="17"/>
      <c r="Y10" s="17">
        <v>0.53105978343706794</v>
      </c>
      <c r="Z10" s="17">
        <v>0.53311254601818703</v>
      </c>
      <c r="AA10" s="17">
        <v>0.74245671651337697</v>
      </c>
      <c r="AB10" s="17">
        <v>0.58397693835335196</v>
      </c>
      <c r="AC10" s="17">
        <v>0.30217330961758199</v>
      </c>
      <c r="AD10" s="17">
        <v>0.69586473975761398</v>
      </c>
      <c r="AE10" s="17"/>
      <c r="AF10" s="17" t="s">
        <v>63</v>
      </c>
      <c r="AG10" s="17"/>
      <c r="AH10" s="17">
        <v>0.56902280245562897</v>
      </c>
      <c r="AI10" s="17"/>
      <c r="AJ10" s="17">
        <v>0.53430428606814495</v>
      </c>
      <c r="AK10" s="17">
        <v>0.57554694470988699</v>
      </c>
      <c r="AL10" s="17">
        <v>0.490639797480309</v>
      </c>
      <c r="AM10" s="17">
        <v>0.59310135713539203</v>
      </c>
      <c r="AN10" s="17">
        <v>0.54294383557789205</v>
      </c>
      <c r="AO10" s="17">
        <v>0.59545368832638801</v>
      </c>
      <c r="AP10" s="17">
        <v>0.66094326437311701</v>
      </c>
      <c r="AQ10" s="17">
        <v>0.79471421551135102</v>
      </c>
    </row>
    <row r="11" spans="2:43" x14ac:dyDescent="0.35">
      <c r="B11" s="18" t="s">
        <v>92</v>
      </c>
      <c r="C11" s="19">
        <v>1.7182904115566298E-2</v>
      </c>
      <c r="D11" s="19">
        <v>1.69894159560053E-2</v>
      </c>
      <c r="E11" s="19">
        <v>1.7476847344001799E-2</v>
      </c>
      <c r="F11" s="19"/>
      <c r="G11" s="19">
        <v>3.0124795741735599E-2</v>
      </c>
      <c r="H11" s="19">
        <v>2.2615577944453701E-2</v>
      </c>
      <c r="I11" s="19">
        <v>3.0156115115312201E-2</v>
      </c>
      <c r="J11" s="19">
        <v>1.2573729959844101E-2</v>
      </c>
      <c r="K11" s="19">
        <v>5.4107887060208396E-3</v>
      </c>
      <c r="L11" s="19">
        <v>7.9988744882747397E-3</v>
      </c>
      <c r="M11" s="19"/>
      <c r="N11" s="19">
        <v>6.9285721087762195E-2</v>
      </c>
      <c r="O11" s="19">
        <v>2.5368527026824399E-2</v>
      </c>
      <c r="P11" s="19">
        <v>7.0109294261345304E-3</v>
      </c>
      <c r="Q11" s="19">
        <v>1.47649972411942E-2</v>
      </c>
      <c r="R11" s="19">
        <v>0</v>
      </c>
      <c r="S11" s="19"/>
      <c r="T11" s="19">
        <v>3.5276682672707102E-2</v>
      </c>
      <c r="U11" s="19">
        <v>2.8959334333085798E-3</v>
      </c>
      <c r="V11" s="19">
        <v>2.47195870834005E-2</v>
      </c>
      <c r="W11" s="19">
        <v>1.4428525977436501E-2</v>
      </c>
      <c r="X11" s="19"/>
      <c r="Y11" s="19">
        <v>1.55954834779682E-2</v>
      </c>
      <c r="Z11" s="19">
        <v>7.8647136790190395E-3</v>
      </c>
      <c r="AA11" s="19">
        <v>1.1487252357968601E-2</v>
      </c>
      <c r="AB11" s="19">
        <v>4.0349267884623501E-2</v>
      </c>
      <c r="AC11" s="19">
        <v>3.3472714865824503E-2</v>
      </c>
      <c r="AD11" s="19">
        <v>0</v>
      </c>
      <c r="AE11" s="19"/>
      <c r="AF11" s="19" t="s">
        <v>63</v>
      </c>
      <c r="AG11" s="19"/>
      <c r="AH11" s="19">
        <v>1.7763948037506101E-2</v>
      </c>
      <c r="AI11" s="19"/>
      <c r="AJ11" s="19">
        <v>2.42536165139869E-2</v>
      </c>
      <c r="AK11" s="19">
        <v>2.29564177095813E-2</v>
      </c>
      <c r="AL11" s="19">
        <v>6.9266307834502903E-3</v>
      </c>
      <c r="AM11" s="19">
        <v>5.2445762475421404E-3</v>
      </c>
      <c r="AN11" s="19">
        <v>0</v>
      </c>
      <c r="AO11" s="19">
        <v>2.0304164251766101E-2</v>
      </c>
      <c r="AP11" s="19">
        <v>4.0553061033839301E-2</v>
      </c>
      <c r="AQ11" s="19">
        <v>0</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0.46122998671689402</v>
      </c>
      <c r="D9" s="17">
        <v>0.43178979372912601</v>
      </c>
      <c r="E9" s="17">
        <v>0.490870313662012</v>
      </c>
      <c r="F9" s="17"/>
      <c r="G9" s="17">
        <v>0.67411708131960002</v>
      </c>
      <c r="H9" s="17">
        <v>0.50807370596158696</v>
      </c>
      <c r="I9" s="17">
        <v>0.40775304764025999</v>
      </c>
      <c r="J9" s="17">
        <v>0.46790612685671001</v>
      </c>
      <c r="K9" s="17">
        <v>0.35261520260025803</v>
      </c>
      <c r="L9" s="17">
        <v>0.42543263460417302</v>
      </c>
      <c r="M9" s="17"/>
      <c r="N9" s="17">
        <v>0.52960423295326897</v>
      </c>
      <c r="O9" s="17">
        <v>0.439159227279452</v>
      </c>
      <c r="P9" s="17">
        <v>0.39035081693950402</v>
      </c>
      <c r="Q9" s="17">
        <v>0.49899243331762499</v>
      </c>
      <c r="R9" s="17">
        <v>0.47567936455891302</v>
      </c>
      <c r="S9" s="17"/>
      <c r="T9" s="17">
        <v>0.49804163525321299</v>
      </c>
      <c r="U9" s="17">
        <v>0.480986483439024</v>
      </c>
      <c r="V9" s="17">
        <v>0.46278117772334298</v>
      </c>
      <c r="W9" s="17">
        <v>0.378977502881436</v>
      </c>
      <c r="X9" s="17"/>
      <c r="Y9" s="17">
        <v>0.44842919832323602</v>
      </c>
      <c r="Z9" s="17">
        <v>0.47515159017893099</v>
      </c>
      <c r="AA9" s="17">
        <v>0.39628943511681403</v>
      </c>
      <c r="AB9" s="17">
        <v>0.52589867028304005</v>
      </c>
      <c r="AC9" s="17">
        <v>0.68964846187342699</v>
      </c>
      <c r="AD9" s="17">
        <v>0.411807030065313</v>
      </c>
      <c r="AE9" s="17"/>
      <c r="AF9" s="17" t="s">
        <v>63</v>
      </c>
      <c r="AG9" s="17"/>
      <c r="AH9" s="17">
        <v>0.46907823690304801</v>
      </c>
      <c r="AI9" s="17"/>
      <c r="AJ9" s="17">
        <v>0.60223150246858104</v>
      </c>
      <c r="AK9" s="17">
        <v>0.49518205425952</v>
      </c>
      <c r="AL9" s="17">
        <v>0.43874951443466798</v>
      </c>
      <c r="AM9" s="17">
        <v>0.35837410412102899</v>
      </c>
      <c r="AN9" s="17">
        <v>0.44808947077486599</v>
      </c>
      <c r="AO9" s="17">
        <v>0.37905557801235701</v>
      </c>
      <c r="AP9" s="17">
        <v>0.44119845154010601</v>
      </c>
      <c r="AQ9" s="17">
        <v>0.19642661537362899</v>
      </c>
    </row>
    <row r="10" spans="2:43" x14ac:dyDescent="0.35">
      <c r="B10" s="18" t="s">
        <v>170</v>
      </c>
      <c r="C10" s="17">
        <v>0.51566000608417695</v>
      </c>
      <c r="D10" s="17">
        <v>0.53425106878840301</v>
      </c>
      <c r="E10" s="17">
        <v>0.497216022325635</v>
      </c>
      <c r="F10" s="17"/>
      <c r="G10" s="17">
        <v>0.279663596805101</v>
      </c>
      <c r="H10" s="17">
        <v>0.47596126646418602</v>
      </c>
      <c r="I10" s="17">
        <v>0.55513243484735497</v>
      </c>
      <c r="J10" s="17">
        <v>0.50572072590919703</v>
      </c>
      <c r="K10" s="17">
        <v>0.62153557973943896</v>
      </c>
      <c r="L10" s="17">
        <v>0.57024268898427399</v>
      </c>
      <c r="M10" s="17"/>
      <c r="N10" s="17">
        <v>0.42359037476095701</v>
      </c>
      <c r="O10" s="17">
        <v>0.529468102047707</v>
      </c>
      <c r="P10" s="17">
        <v>0.59319830927448203</v>
      </c>
      <c r="Q10" s="17">
        <v>0.47560221104105699</v>
      </c>
      <c r="R10" s="17">
        <v>0.52432063544108698</v>
      </c>
      <c r="S10" s="17"/>
      <c r="T10" s="17">
        <v>0.45019331152347097</v>
      </c>
      <c r="U10" s="17">
        <v>0.503345439961154</v>
      </c>
      <c r="V10" s="17">
        <v>0.52443566736435099</v>
      </c>
      <c r="W10" s="17">
        <v>0.59876936442582096</v>
      </c>
      <c r="X10" s="17"/>
      <c r="Y10" s="17">
        <v>0.52530610564378</v>
      </c>
      <c r="Z10" s="17">
        <v>0.489900646490318</v>
      </c>
      <c r="AA10" s="17">
        <v>0.59912839388090899</v>
      </c>
      <c r="AB10" s="17">
        <v>0.45582819644907902</v>
      </c>
      <c r="AC10" s="17">
        <v>0.26584609235965201</v>
      </c>
      <c r="AD10" s="17">
        <v>0.58819296993468695</v>
      </c>
      <c r="AE10" s="17"/>
      <c r="AF10" s="17" t="s">
        <v>63</v>
      </c>
      <c r="AG10" s="17"/>
      <c r="AH10" s="17">
        <v>0.50795528615817098</v>
      </c>
      <c r="AI10" s="17"/>
      <c r="AJ10" s="17">
        <v>0.38270854802519799</v>
      </c>
      <c r="AK10" s="17">
        <v>0.47273562516974799</v>
      </c>
      <c r="AL10" s="17">
        <v>0.54258266520070098</v>
      </c>
      <c r="AM10" s="17">
        <v>0.62132233584627805</v>
      </c>
      <c r="AN10" s="17">
        <v>0.55191052922513395</v>
      </c>
      <c r="AO10" s="17">
        <v>0.58840391083764498</v>
      </c>
      <c r="AP10" s="17">
        <v>0.50641875250517498</v>
      </c>
      <c r="AQ10" s="17">
        <v>0.80357338462637096</v>
      </c>
    </row>
    <row r="11" spans="2:43" x14ac:dyDescent="0.35">
      <c r="B11" s="18" t="s">
        <v>92</v>
      </c>
      <c r="C11" s="19">
        <v>2.3110007198929399E-2</v>
      </c>
      <c r="D11" s="19">
        <v>3.3959137482470703E-2</v>
      </c>
      <c r="E11" s="19">
        <v>1.19136640123533E-2</v>
      </c>
      <c r="F11" s="19"/>
      <c r="G11" s="19">
        <v>4.6219321875299202E-2</v>
      </c>
      <c r="H11" s="19">
        <v>1.5965027574226399E-2</v>
      </c>
      <c r="I11" s="19">
        <v>3.7114517512385599E-2</v>
      </c>
      <c r="J11" s="19">
        <v>2.63731472340933E-2</v>
      </c>
      <c r="K11" s="19">
        <v>2.58492176603023E-2</v>
      </c>
      <c r="L11" s="19">
        <v>4.3246764115531296E-3</v>
      </c>
      <c r="M11" s="19"/>
      <c r="N11" s="19">
        <v>4.68053922857746E-2</v>
      </c>
      <c r="O11" s="19">
        <v>3.1372670672841101E-2</v>
      </c>
      <c r="P11" s="19">
        <v>1.6450873786014099E-2</v>
      </c>
      <c r="Q11" s="19">
        <v>2.5405355641317899E-2</v>
      </c>
      <c r="R11" s="19">
        <v>0</v>
      </c>
      <c r="S11" s="19"/>
      <c r="T11" s="19">
        <v>5.1765053223316003E-2</v>
      </c>
      <c r="U11" s="19">
        <v>1.56680765998219E-2</v>
      </c>
      <c r="V11" s="19">
        <v>1.27831549123055E-2</v>
      </c>
      <c r="W11" s="19">
        <v>2.22531326927424E-2</v>
      </c>
      <c r="X11" s="19"/>
      <c r="Y11" s="19">
        <v>2.6264696032984199E-2</v>
      </c>
      <c r="Z11" s="19">
        <v>3.49477633307511E-2</v>
      </c>
      <c r="AA11" s="19">
        <v>4.5821710022772699E-3</v>
      </c>
      <c r="AB11" s="19">
        <v>1.8273133267880999E-2</v>
      </c>
      <c r="AC11" s="19">
        <v>4.4505445766921503E-2</v>
      </c>
      <c r="AD11" s="19">
        <v>0</v>
      </c>
      <c r="AE11" s="19"/>
      <c r="AF11" s="19" t="s">
        <v>63</v>
      </c>
      <c r="AG11" s="19"/>
      <c r="AH11" s="19">
        <v>2.2966476938781601E-2</v>
      </c>
      <c r="AI11" s="19"/>
      <c r="AJ11" s="19">
        <v>1.5059949506221601E-2</v>
      </c>
      <c r="AK11" s="19">
        <v>3.2082320570731702E-2</v>
      </c>
      <c r="AL11" s="19">
        <v>1.8667820364630602E-2</v>
      </c>
      <c r="AM11" s="19">
        <v>2.0303560032692201E-2</v>
      </c>
      <c r="AN11" s="19">
        <v>0</v>
      </c>
      <c r="AO11" s="19">
        <v>3.25405111499983E-2</v>
      </c>
      <c r="AP11" s="19">
        <v>5.2382795954718897E-2</v>
      </c>
      <c r="AQ11" s="19">
        <v>0</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169</v>
      </c>
      <c r="C9" s="17">
        <v>0.23308266110272</v>
      </c>
      <c r="D9" s="17">
        <v>0.27011533479969602</v>
      </c>
      <c r="E9" s="17">
        <v>0.193882550337073</v>
      </c>
      <c r="F9" s="17"/>
      <c r="G9" s="17">
        <v>0.306274878904084</v>
      </c>
      <c r="H9" s="17">
        <v>0.23580927255488901</v>
      </c>
      <c r="I9" s="17">
        <v>0.27628175751733702</v>
      </c>
      <c r="J9" s="17">
        <v>0.22752396814894199</v>
      </c>
      <c r="K9" s="17">
        <v>0.21157247051888201</v>
      </c>
      <c r="L9" s="17">
        <v>0.18329907009363799</v>
      </c>
      <c r="M9" s="17"/>
      <c r="N9" s="17">
        <v>0.25306135751553799</v>
      </c>
      <c r="O9" s="17">
        <v>0.24225699743114501</v>
      </c>
      <c r="P9" s="17">
        <v>0.31540120488883699</v>
      </c>
      <c r="Q9" s="17">
        <v>0.17597102820364099</v>
      </c>
      <c r="R9" s="17">
        <v>0.25679786414341399</v>
      </c>
      <c r="S9" s="17"/>
      <c r="T9" s="17">
        <v>0.23950746366571801</v>
      </c>
      <c r="U9" s="17">
        <v>0.21332506727765599</v>
      </c>
      <c r="V9" s="17">
        <v>0.25277503004992002</v>
      </c>
      <c r="W9" s="17">
        <v>0.24394244150388</v>
      </c>
      <c r="X9" s="17"/>
      <c r="Y9" s="17">
        <v>0.25480475610799702</v>
      </c>
      <c r="Z9" s="17">
        <v>0.249600128310213</v>
      </c>
      <c r="AA9" s="17">
        <v>0.18338363847682901</v>
      </c>
      <c r="AB9" s="17">
        <v>0.316984379301324</v>
      </c>
      <c r="AC9" s="17">
        <v>0.197039781819351</v>
      </c>
      <c r="AD9" s="17">
        <v>0.19374194417184801</v>
      </c>
      <c r="AE9" s="17"/>
      <c r="AF9" s="17" t="s">
        <v>63</v>
      </c>
      <c r="AG9" s="17"/>
      <c r="AH9" s="17">
        <v>0.23875267128032501</v>
      </c>
      <c r="AI9" s="17"/>
      <c r="AJ9" s="17">
        <v>0.20431228731676601</v>
      </c>
      <c r="AK9" s="17">
        <v>0.23940521977455101</v>
      </c>
      <c r="AL9" s="17">
        <v>0.21620610550313901</v>
      </c>
      <c r="AM9" s="17">
        <v>0.24488058094541401</v>
      </c>
      <c r="AN9" s="17">
        <v>0.15034931347841801</v>
      </c>
      <c r="AO9" s="17">
        <v>0.29032306293404903</v>
      </c>
      <c r="AP9" s="17">
        <v>0.21360867845110401</v>
      </c>
      <c r="AQ9" s="17">
        <v>0.39082931198028698</v>
      </c>
    </row>
    <row r="10" spans="2:43" x14ac:dyDescent="0.35">
      <c r="B10" s="18" t="s">
        <v>170</v>
      </c>
      <c r="C10" s="17">
        <v>0.734085766129566</v>
      </c>
      <c r="D10" s="17">
        <v>0.69960928085117002</v>
      </c>
      <c r="E10" s="17">
        <v>0.77044282019920696</v>
      </c>
      <c r="F10" s="17"/>
      <c r="G10" s="17">
        <v>0.65064086587311598</v>
      </c>
      <c r="H10" s="17">
        <v>0.72539365929584798</v>
      </c>
      <c r="I10" s="17">
        <v>0.68769685390750401</v>
      </c>
      <c r="J10" s="17">
        <v>0.71221017165865097</v>
      </c>
      <c r="K10" s="17">
        <v>0.76612485974669797</v>
      </c>
      <c r="L10" s="17">
        <v>0.80695823457961902</v>
      </c>
      <c r="M10" s="17"/>
      <c r="N10" s="17">
        <v>0.700133250198688</v>
      </c>
      <c r="O10" s="17">
        <v>0.72570370427188602</v>
      </c>
      <c r="P10" s="17">
        <v>0.678811271740691</v>
      </c>
      <c r="Q10" s="17">
        <v>0.78552591729250998</v>
      </c>
      <c r="R10" s="17">
        <v>0.70156603236570503</v>
      </c>
      <c r="S10" s="17"/>
      <c r="T10" s="17">
        <v>0.71733181888920405</v>
      </c>
      <c r="U10" s="17">
        <v>0.77346333056581196</v>
      </c>
      <c r="V10" s="17">
        <v>0.72241817751385595</v>
      </c>
      <c r="W10" s="17">
        <v>0.70038211345073698</v>
      </c>
      <c r="X10" s="17"/>
      <c r="Y10" s="17">
        <v>0.71444143908542002</v>
      </c>
      <c r="Z10" s="17">
        <v>0.70818614218923004</v>
      </c>
      <c r="AA10" s="17">
        <v>0.79814764515041103</v>
      </c>
      <c r="AB10" s="17">
        <v>0.630556467815794</v>
      </c>
      <c r="AC10" s="17">
        <v>0.74074291895158095</v>
      </c>
      <c r="AD10" s="17">
        <v>0.80625805582815202</v>
      </c>
      <c r="AE10" s="17"/>
      <c r="AF10" s="17" t="s">
        <v>63</v>
      </c>
      <c r="AG10" s="17"/>
      <c r="AH10" s="17">
        <v>0.72906848454270701</v>
      </c>
      <c r="AI10" s="17"/>
      <c r="AJ10" s="17">
        <v>0.74597966681875305</v>
      </c>
      <c r="AK10" s="17">
        <v>0.72468940245914704</v>
      </c>
      <c r="AL10" s="17">
        <v>0.76886791811315502</v>
      </c>
      <c r="AM10" s="17">
        <v>0.74164073199244696</v>
      </c>
      <c r="AN10" s="17">
        <v>0.84965068652158204</v>
      </c>
      <c r="AO10" s="17">
        <v>0.66548928638984906</v>
      </c>
      <c r="AP10" s="17">
        <v>0.71676959499392501</v>
      </c>
      <c r="AQ10" s="17">
        <v>0.60917068801971297</v>
      </c>
    </row>
    <row r="11" spans="2:43" x14ac:dyDescent="0.35">
      <c r="B11" s="18" t="s">
        <v>92</v>
      </c>
      <c r="C11" s="19">
        <v>3.2831572767714E-2</v>
      </c>
      <c r="D11" s="19">
        <v>3.0275384349134501E-2</v>
      </c>
      <c r="E11" s="19">
        <v>3.56746294637202E-2</v>
      </c>
      <c r="F11" s="19"/>
      <c r="G11" s="19">
        <v>4.3084255222800301E-2</v>
      </c>
      <c r="H11" s="19">
        <v>3.8797068149263203E-2</v>
      </c>
      <c r="I11" s="19">
        <v>3.60213885751587E-2</v>
      </c>
      <c r="J11" s="19">
        <v>6.0265860192407199E-2</v>
      </c>
      <c r="K11" s="19">
        <v>2.2302669734420001E-2</v>
      </c>
      <c r="L11" s="19">
        <v>9.7426953267437093E-3</v>
      </c>
      <c r="M11" s="19"/>
      <c r="N11" s="19">
        <v>4.68053922857746E-2</v>
      </c>
      <c r="O11" s="19">
        <v>3.2039298296968999E-2</v>
      </c>
      <c r="P11" s="19">
        <v>5.7875233704720802E-3</v>
      </c>
      <c r="Q11" s="19">
        <v>3.8503054503849297E-2</v>
      </c>
      <c r="R11" s="19">
        <v>4.1636103490881399E-2</v>
      </c>
      <c r="S11" s="19"/>
      <c r="T11" s="19">
        <v>4.3160717445077899E-2</v>
      </c>
      <c r="U11" s="19">
        <v>1.3211602156532099E-2</v>
      </c>
      <c r="V11" s="19">
        <v>2.4806792436223898E-2</v>
      </c>
      <c r="W11" s="19">
        <v>5.5675445045383E-2</v>
      </c>
      <c r="X11" s="19"/>
      <c r="Y11" s="19">
        <v>3.0753804806583102E-2</v>
      </c>
      <c r="Z11" s="19">
        <v>4.2213729500556303E-2</v>
      </c>
      <c r="AA11" s="19">
        <v>1.8468716372760201E-2</v>
      </c>
      <c r="AB11" s="19">
        <v>5.24591528828817E-2</v>
      </c>
      <c r="AC11" s="19">
        <v>6.2217299229068698E-2</v>
      </c>
      <c r="AD11" s="19">
        <v>0</v>
      </c>
      <c r="AE11" s="19"/>
      <c r="AF11" s="19" t="s">
        <v>63</v>
      </c>
      <c r="AG11" s="19"/>
      <c r="AH11" s="19">
        <v>3.2178844176968098E-2</v>
      </c>
      <c r="AI11" s="19"/>
      <c r="AJ11" s="19">
        <v>4.9708045864481097E-2</v>
      </c>
      <c r="AK11" s="19">
        <v>3.5905377766302198E-2</v>
      </c>
      <c r="AL11" s="19">
        <v>1.4925976383706199E-2</v>
      </c>
      <c r="AM11" s="19">
        <v>1.3478687062138599E-2</v>
      </c>
      <c r="AN11" s="19">
        <v>0</v>
      </c>
      <c r="AO11" s="19">
        <v>4.41876506761016E-2</v>
      </c>
      <c r="AP11" s="19">
        <v>6.9621726554970495E-2</v>
      </c>
      <c r="AQ11" s="19">
        <v>0</v>
      </c>
    </row>
    <row r="12" spans="2:43" x14ac:dyDescent="0.35">
      <c r="B12" s="16" t="s">
        <v>210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H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222</v>
      </c>
      <c r="E2" s="26"/>
      <c r="F2" s="26"/>
      <c r="G2" s="26"/>
      <c r="H2" s="26"/>
    </row>
    <row r="6" spans="2:8" ht="50" customHeight="1" x14ac:dyDescent="0.35">
      <c r="B6" s="20" t="s">
        <v>14</v>
      </c>
      <c r="C6" s="20" t="s">
        <v>95</v>
      </c>
      <c r="D6" s="20" t="s">
        <v>218</v>
      </c>
      <c r="E6" s="20" t="s">
        <v>100</v>
      </c>
      <c r="F6" s="20" t="s">
        <v>96</v>
      </c>
      <c r="G6" s="20" t="s">
        <v>219</v>
      </c>
    </row>
    <row r="7" spans="2:8" x14ac:dyDescent="0.35">
      <c r="B7" s="18" t="s">
        <v>220</v>
      </c>
      <c r="C7" s="17">
        <v>0.76015471768784104</v>
      </c>
      <c r="D7" s="17">
        <v>0.30718788226046501</v>
      </c>
      <c r="E7" s="17">
        <v>0.47495639775300003</v>
      </c>
      <c r="F7" s="17">
        <v>0.42719995422123402</v>
      </c>
      <c r="G7" s="17">
        <v>0.45626714672273999</v>
      </c>
    </row>
    <row r="8" spans="2:8" x14ac:dyDescent="0.35">
      <c r="B8" s="18" t="s">
        <v>221</v>
      </c>
      <c r="C8" s="17">
        <v>0.232531697979318</v>
      </c>
      <c r="D8" s="17">
        <v>0.64714861209793795</v>
      </c>
      <c r="E8" s="17">
        <v>0.50972625462735199</v>
      </c>
      <c r="F8" s="17">
        <v>0.55669652179855</v>
      </c>
      <c r="G8" s="17">
        <v>0.51481501849689504</v>
      </c>
    </row>
    <row r="9" spans="2:8" x14ac:dyDescent="0.35">
      <c r="B9" s="18" t="s">
        <v>60</v>
      </c>
      <c r="C9" s="17">
        <v>7.3135843328401397E-3</v>
      </c>
      <c r="D9" s="17">
        <v>4.5663505641596297E-2</v>
      </c>
      <c r="E9" s="17">
        <v>1.5317347619647899E-2</v>
      </c>
      <c r="F9" s="17">
        <v>1.6103523980215199E-2</v>
      </c>
      <c r="G9" s="17">
        <v>2.8917834780365199E-2</v>
      </c>
    </row>
    <row r="10" spans="2:8" x14ac:dyDescent="0.35">
      <c r="B10" s="16" t="s">
        <v>223</v>
      </c>
      <c r="C10" s="16"/>
      <c r="D10" s="16"/>
      <c r="E10" s="16"/>
      <c r="F10" s="16"/>
      <c r="G10" s="16"/>
    </row>
    <row r="11" spans="2:8" x14ac:dyDescent="0.35">
      <c r="B11" t="s">
        <v>66</v>
      </c>
    </row>
    <row r="12" spans="2:8" x14ac:dyDescent="0.35">
      <c r="B12" t="s">
        <v>67</v>
      </c>
    </row>
    <row r="16" spans="2:8" x14ac:dyDescent="0.35">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220</v>
      </c>
      <c r="C9" s="17">
        <v>0.76015471768784104</v>
      </c>
      <c r="D9" s="17">
        <v>0.77032936999107005</v>
      </c>
      <c r="E9" s="17">
        <v>0.74747433092752802</v>
      </c>
      <c r="F9" s="17"/>
      <c r="G9" s="17">
        <v>0.77187804289611905</v>
      </c>
      <c r="H9" s="17">
        <v>0.79289803987191898</v>
      </c>
      <c r="I9" s="17">
        <v>0.78315015063195503</v>
      </c>
      <c r="J9" s="17">
        <v>0.79419939117138105</v>
      </c>
      <c r="K9" s="17">
        <v>0.64552812307986496</v>
      </c>
      <c r="L9" s="17">
        <v>0.726752046348494</v>
      </c>
      <c r="M9" s="17"/>
      <c r="N9" s="17">
        <v>0.64373117152121695</v>
      </c>
      <c r="O9" s="17">
        <v>0.70777035111720699</v>
      </c>
      <c r="P9" s="17">
        <v>0.77100476575739896</v>
      </c>
      <c r="Q9" s="17">
        <v>0.81051638620228905</v>
      </c>
      <c r="R9" s="17">
        <v>0.77066884729567497</v>
      </c>
      <c r="S9" s="17"/>
      <c r="T9" s="17">
        <v>0.73520846845649601</v>
      </c>
      <c r="U9" s="17">
        <v>0.75147790833379302</v>
      </c>
      <c r="V9" s="17">
        <v>0.79519112094696998</v>
      </c>
      <c r="W9" s="17">
        <v>0.73502116051728905</v>
      </c>
      <c r="X9" s="17"/>
      <c r="Y9" s="17">
        <v>0.77151405531161898</v>
      </c>
      <c r="Z9" s="17">
        <v>0.71048614446296798</v>
      </c>
      <c r="AA9" s="17" t="s">
        <v>63</v>
      </c>
      <c r="AB9" s="17" t="s">
        <v>63</v>
      </c>
      <c r="AC9" s="17" t="s">
        <v>63</v>
      </c>
      <c r="AD9" s="17" t="s">
        <v>63</v>
      </c>
      <c r="AE9" s="17"/>
      <c r="AF9" s="17" t="s">
        <v>63</v>
      </c>
      <c r="AG9" s="17"/>
      <c r="AH9" s="17">
        <v>0.77178797624694895</v>
      </c>
      <c r="AI9" s="17"/>
      <c r="AJ9" s="17">
        <v>0.760962575602114</v>
      </c>
      <c r="AK9" s="17">
        <v>0.73054440186653702</v>
      </c>
      <c r="AL9" s="17">
        <v>0.79000251850473202</v>
      </c>
      <c r="AM9" s="17">
        <v>0.76591858910412702</v>
      </c>
      <c r="AN9" s="17">
        <v>0.78769157544401203</v>
      </c>
      <c r="AO9" s="17">
        <v>0.80159628950612505</v>
      </c>
      <c r="AP9" s="17">
        <v>0.70794632772504695</v>
      </c>
      <c r="AQ9" s="17">
        <v>0.74104884211958699</v>
      </c>
    </row>
    <row r="10" spans="2:43" x14ac:dyDescent="0.35">
      <c r="B10" s="18" t="s">
        <v>221</v>
      </c>
      <c r="C10" s="17">
        <v>0.232531697979318</v>
      </c>
      <c r="D10" s="17">
        <v>0.222534236253387</v>
      </c>
      <c r="E10" s="17">
        <v>0.24498183770784199</v>
      </c>
      <c r="F10" s="17"/>
      <c r="G10" s="17">
        <v>0.228121957103881</v>
      </c>
      <c r="H10" s="17">
        <v>0.19735324228728901</v>
      </c>
      <c r="I10" s="17">
        <v>0.20189872738184</v>
      </c>
      <c r="J10" s="17">
        <v>0.205800608828619</v>
      </c>
      <c r="K10" s="17">
        <v>0.344390897376739</v>
      </c>
      <c r="L10" s="17">
        <v>0.273247953651506</v>
      </c>
      <c r="M10" s="17"/>
      <c r="N10" s="17">
        <v>0.356268828478783</v>
      </c>
      <c r="O10" s="17">
        <v>0.28305989659385999</v>
      </c>
      <c r="P10" s="17">
        <v>0.22899523424260099</v>
      </c>
      <c r="Q10" s="17">
        <v>0.189483613797711</v>
      </c>
      <c r="R10" s="17">
        <v>0.205378881996996</v>
      </c>
      <c r="S10" s="17"/>
      <c r="T10" s="17">
        <v>0.24848556554259599</v>
      </c>
      <c r="U10" s="17">
        <v>0.24852209166620701</v>
      </c>
      <c r="V10" s="17">
        <v>0.19952989744185901</v>
      </c>
      <c r="W10" s="17">
        <v>0.248807662086038</v>
      </c>
      <c r="X10" s="17"/>
      <c r="Y10" s="17">
        <v>0.22166424556332001</v>
      </c>
      <c r="Z10" s="17">
        <v>0.280049508785644</v>
      </c>
      <c r="AA10" s="17" t="s">
        <v>63</v>
      </c>
      <c r="AB10" s="17" t="s">
        <v>63</v>
      </c>
      <c r="AC10" s="17" t="s">
        <v>63</v>
      </c>
      <c r="AD10" s="17" t="s">
        <v>63</v>
      </c>
      <c r="AE10" s="17"/>
      <c r="AF10" s="17" t="s">
        <v>63</v>
      </c>
      <c r="AG10" s="17"/>
      <c r="AH10" s="17">
        <v>0.22066211955045101</v>
      </c>
      <c r="AI10" s="17"/>
      <c r="AJ10" s="17">
        <v>0.22894737008354399</v>
      </c>
      <c r="AK10" s="17">
        <v>0.26945559813346298</v>
      </c>
      <c r="AL10" s="17">
        <v>0.20013379402814199</v>
      </c>
      <c r="AM10" s="17">
        <v>0.234081410895873</v>
      </c>
      <c r="AN10" s="17">
        <v>0.212308424555988</v>
      </c>
      <c r="AO10" s="17">
        <v>0.17902771925859601</v>
      </c>
      <c r="AP10" s="17">
        <v>0.26962097473719299</v>
      </c>
      <c r="AQ10" s="17">
        <v>0.25895115788041401</v>
      </c>
    </row>
    <row r="11" spans="2:43" x14ac:dyDescent="0.35">
      <c r="B11" s="18" t="s">
        <v>60</v>
      </c>
      <c r="C11" s="19">
        <v>7.3135843328401397E-3</v>
      </c>
      <c r="D11" s="19">
        <v>7.1363937555429403E-3</v>
      </c>
      <c r="E11" s="19">
        <v>7.5438313646293796E-3</v>
      </c>
      <c r="F11" s="19"/>
      <c r="G11" s="19">
        <v>0</v>
      </c>
      <c r="H11" s="19">
        <v>9.7487178407920407E-3</v>
      </c>
      <c r="I11" s="19">
        <v>1.49511219862043E-2</v>
      </c>
      <c r="J11" s="19">
        <v>0</v>
      </c>
      <c r="K11" s="19">
        <v>1.00809795433957E-2</v>
      </c>
      <c r="L11" s="19">
        <v>0</v>
      </c>
      <c r="M11" s="19"/>
      <c r="N11" s="19">
        <v>0</v>
      </c>
      <c r="O11" s="19">
        <v>9.1697522889334498E-3</v>
      </c>
      <c r="P11" s="19">
        <v>0</v>
      </c>
      <c r="Q11" s="19">
        <v>0</v>
      </c>
      <c r="R11" s="19">
        <v>2.39522707073292E-2</v>
      </c>
      <c r="S11" s="19"/>
      <c r="T11" s="19">
        <v>1.6305966000908698E-2</v>
      </c>
      <c r="U11" s="19">
        <v>0</v>
      </c>
      <c r="V11" s="19">
        <v>5.2789816111704097E-3</v>
      </c>
      <c r="W11" s="19">
        <v>1.61711773966727E-2</v>
      </c>
      <c r="X11" s="19"/>
      <c r="Y11" s="19">
        <v>6.8216991250610801E-3</v>
      </c>
      <c r="Z11" s="19">
        <v>9.4643467513870899E-3</v>
      </c>
      <c r="AA11" s="19" t="s">
        <v>63</v>
      </c>
      <c r="AB11" s="19" t="s">
        <v>63</v>
      </c>
      <c r="AC11" s="19" t="s">
        <v>63</v>
      </c>
      <c r="AD11" s="19" t="s">
        <v>63</v>
      </c>
      <c r="AE11" s="19"/>
      <c r="AF11" s="19" t="s">
        <v>63</v>
      </c>
      <c r="AG11" s="19"/>
      <c r="AH11" s="19">
        <v>7.5499042025996199E-3</v>
      </c>
      <c r="AI11" s="19"/>
      <c r="AJ11" s="19">
        <v>1.00900543143423E-2</v>
      </c>
      <c r="AK11" s="19">
        <v>0</v>
      </c>
      <c r="AL11" s="19">
        <v>9.8636874671262295E-3</v>
      </c>
      <c r="AM11" s="19">
        <v>0</v>
      </c>
      <c r="AN11" s="19">
        <v>0</v>
      </c>
      <c r="AO11" s="19">
        <v>1.9375991235278899E-2</v>
      </c>
      <c r="AP11" s="19">
        <v>2.2432697537760699E-2</v>
      </c>
      <c r="AQ11" s="19">
        <v>0</v>
      </c>
    </row>
    <row r="12" spans="2:43" x14ac:dyDescent="0.35">
      <c r="B12" s="16" t="s">
        <v>223</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220</v>
      </c>
      <c r="C9" s="17">
        <v>0.30718788226046501</v>
      </c>
      <c r="D9" s="17">
        <v>0.29630003760714002</v>
      </c>
      <c r="E9" s="17">
        <v>0.32090884142061998</v>
      </c>
      <c r="F9" s="17"/>
      <c r="G9" s="17">
        <v>0.46623180083481403</v>
      </c>
      <c r="H9" s="17">
        <v>0.43033712346143599</v>
      </c>
      <c r="I9" s="17">
        <v>0.24335177022402599</v>
      </c>
      <c r="J9" s="17">
        <v>0.24409912876737999</v>
      </c>
      <c r="K9" s="17">
        <v>0.22507149688303099</v>
      </c>
      <c r="L9" s="17">
        <v>0.25989136151741998</v>
      </c>
      <c r="M9" s="17"/>
      <c r="N9" s="17">
        <v>0.27832113320736201</v>
      </c>
      <c r="O9" s="17">
        <v>0.22387860290592801</v>
      </c>
      <c r="P9" s="17">
        <v>0.31957459291231999</v>
      </c>
      <c r="Q9" s="17">
        <v>0.36323318892501799</v>
      </c>
      <c r="R9" s="17">
        <v>0.36181911053291499</v>
      </c>
      <c r="S9" s="17"/>
      <c r="T9" s="17">
        <v>0.23871163245086799</v>
      </c>
      <c r="U9" s="17">
        <v>0.27598371424764201</v>
      </c>
      <c r="V9" s="17">
        <v>0.36585510706132002</v>
      </c>
      <c r="W9" s="17">
        <v>0.288172447469212</v>
      </c>
      <c r="X9" s="17"/>
      <c r="Y9" s="17">
        <v>0.32157458114239801</v>
      </c>
      <c r="Z9" s="17">
        <v>0.244282206723032</v>
      </c>
      <c r="AA9" s="17" t="s">
        <v>63</v>
      </c>
      <c r="AB9" s="17" t="s">
        <v>63</v>
      </c>
      <c r="AC9" s="17" t="s">
        <v>63</v>
      </c>
      <c r="AD9" s="17" t="s">
        <v>63</v>
      </c>
      <c r="AE9" s="17"/>
      <c r="AF9" s="17" t="s">
        <v>63</v>
      </c>
      <c r="AG9" s="17"/>
      <c r="AH9" s="17">
        <v>0.30816761869813603</v>
      </c>
      <c r="AI9" s="17"/>
      <c r="AJ9" s="17">
        <v>0.384067310605886</v>
      </c>
      <c r="AK9" s="17">
        <v>0.310771077006464</v>
      </c>
      <c r="AL9" s="17">
        <v>0.19482395238286801</v>
      </c>
      <c r="AM9" s="17">
        <v>0.27674441432069602</v>
      </c>
      <c r="AN9" s="17">
        <v>0.46116060793922098</v>
      </c>
      <c r="AO9" s="17">
        <v>0.30756233586388498</v>
      </c>
      <c r="AP9" s="17">
        <v>0.3031455531533</v>
      </c>
      <c r="AQ9" s="17">
        <v>0.26878474059409602</v>
      </c>
    </row>
    <row r="10" spans="2:43" x14ac:dyDescent="0.35">
      <c r="B10" s="18" t="s">
        <v>221</v>
      </c>
      <c r="C10" s="17">
        <v>0.64714861209793795</v>
      </c>
      <c r="D10" s="17">
        <v>0.66604631286701599</v>
      </c>
      <c r="E10" s="17">
        <v>0.62387506693070105</v>
      </c>
      <c r="F10" s="17"/>
      <c r="G10" s="17">
        <v>0.46804358080496899</v>
      </c>
      <c r="H10" s="17">
        <v>0.52420257460289199</v>
      </c>
      <c r="I10" s="17">
        <v>0.69336549960407701</v>
      </c>
      <c r="J10" s="17">
        <v>0.73064789758132298</v>
      </c>
      <c r="K10" s="17">
        <v>0.72890618761354897</v>
      </c>
      <c r="L10" s="17">
        <v>0.71619846733637604</v>
      </c>
      <c r="M10" s="17"/>
      <c r="N10" s="17">
        <v>0.59907508684934596</v>
      </c>
      <c r="O10" s="17">
        <v>0.69965382071768101</v>
      </c>
      <c r="P10" s="17">
        <v>0.62237164953428004</v>
      </c>
      <c r="Q10" s="17">
        <v>0.61912363030933804</v>
      </c>
      <c r="R10" s="17">
        <v>0.61687312641745395</v>
      </c>
      <c r="S10" s="17"/>
      <c r="T10" s="17">
        <v>0.690315060444599</v>
      </c>
      <c r="U10" s="17">
        <v>0.66875308583934601</v>
      </c>
      <c r="V10" s="17">
        <v>0.59682989364149996</v>
      </c>
      <c r="W10" s="17">
        <v>0.68327205403024305</v>
      </c>
      <c r="X10" s="17"/>
      <c r="Y10" s="17">
        <v>0.63365121931231205</v>
      </c>
      <c r="Z10" s="17">
        <v>0.70616580694867703</v>
      </c>
      <c r="AA10" s="17" t="s">
        <v>63</v>
      </c>
      <c r="AB10" s="17" t="s">
        <v>63</v>
      </c>
      <c r="AC10" s="17" t="s">
        <v>63</v>
      </c>
      <c r="AD10" s="17" t="s">
        <v>63</v>
      </c>
      <c r="AE10" s="17"/>
      <c r="AF10" s="17" t="s">
        <v>63</v>
      </c>
      <c r="AG10" s="17"/>
      <c r="AH10" s="17">
        <v>0.64469337565714002</v>
      </c>
      <c r="AI10" s="17"/>
      <c r="AJ10" s="17">
        <v>0.59709063816323804</v>
      </c>
      <c r="AK10" s="17">
        <v>0.639376300246705</v>
      </c>
      <c r="AL10" s="17">
        <v>0.73174114475121799</v>
      </c>
      <c r="AM10" s="17">
        <v>0.69767142795603898</v>
      </c>
      <c r="AN10" s="17">
        <v>0.47500538829889999</v>
      </c>
      <c r="AO10" s="17">
        <v>0.61133691122114497</v>
      </c>
      <c r="AP10" s="17">
        <v>0.61459878408145996</v>
      </c>
      <c r="AQ10" s="17">
        <v>0.73121525940590404</v>
      </c>
    </row>
    <row r="11" spans="2:43" x14ac:dyDescent="0.35">
      <c r="B11" s="18" t="s">
        <v>60</v>
      </c>
      <c r="C11" s="19">
        <v>4.5663505641596297E-2</v>
      </c>
      <c r="D11" s="19">
        <v>3.7653649525844601E-2</v>
      </c>
      <c r="E11" s="19">
        <v>5.5216091648679001E-2</v>
      </c>
      <c r="F11" s="19"/>
      <c r="G11" s="19">
        <v>6.5724618360216397E-2</v>
      </c>
      <c r="H11" s="19">
        <v>4.5460301935672402E-2</v>
      </c>
      <c r="I11" s="19">
        <v>6.3282730171897394E-2</v>
      </c>
      <c r="J11" s="19">
        <v>2.52529736512964E-2</v>
      </c>
      <c r="K11" s="19">
        <v>4.6022315503420598E-2</v>
      </c>
      <c r="L11" s="19">
        <v>2.3910171146204601E-2</v>
      </c>
      <c r="M11" s="19"/>
      <c r="N11" s="19">
        <v>0.122603779943291</v>
      </c>
      <c r="O11" s="19">
        <v>7.6467576376391497E-2</v>
      </c>
      <c r="P11" s="19">
        <v>5.8053757553400802E-2</v>
      </c>
      <c r="Q11" s="19">
        <v>1.76431807656449E-2</v>
      </c>
      <c r="R11" s="19">
        <v>2.1307763049631799E-2</v>
      </c>
      <c r="S11" s="19"/>
      <c r="T11" s="19">
        <v>7.0973307104533007E-2</v>
      </c>
      <c r="U11" s="19">
        <v>5.5263199913011998E-2</v>
      </c>
      <c r="V11" s="19">
        <v>3.7314999297179401E-2</v>
      </c>
      <c r="W11" s="19">
        <v>2.8555498500545499E-2</v>
      </c>
      <c r="X11" s="19"/>
      <c r="Y11" s="19">
        <v>4.4774199545290203E-2</v>
      </c>
      <c r="Z11" s="19">
        <v>4.95519863282914E-2</v>
      </c>
      <c r="AA11" s="19" t="s">
        <v>63</v>
      </c>
      <c r="AB11" s="19" t="s">
        <v>63</v>
      </c>
      <c r="AC11" s="19" t="s">
        <v>63</v>
      </c>
      <c r="AD11" s="19" t="s">
        <v>63</v>
      </c>
      <c r="AE11" s="19"/>
      <c r="AF11" s="19" t="s">
        <v>63</v>
      </c>
      <c r="AG11" s="19"/>
      <c r="AH11" s="19">
        <v>4.7139005644724397E-2</v>
      </c>
      <c r="AI11" s="19"/>
      <c r="AJ11" s="19">
        <v>1.8842051230876299E-2</v>
      </c>
      <c r="AK11" s="19">
        <v>4.9852622746831901E-2</v>
      </c>
      <c r="AL11" s="19">
        <v>7.3434902865914503E-2</v>
      </c>
      <c r="AM11" s="19">
        <v>2.55841577232651E-2</v>
      </c>
      <c r="AN11" s="19">
        <v>6.3834003761879601E-2</v>
      </c>
      <c r="AO11" s="19">
        <v>8.1100752914969904E-2</v>
      </c>
      <c r="AP11" s="19">
        <v>8.2255662765240697E-2</v>
      </c>
      <c r="AQ11" s="19">
        <v>0</v>
      </c>
    </row>
    <row r="12" spans="2:43" x14ac:dyDescent="0.35">
      <c r="B12" s="16" t="s">
        <v>223</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220</v>
      </c>
      <c r="C9" s="17">
        <v>0.47495639775300003</v>
      </c>
      <c r="D9" s="17">
        <v>0.483839459727891</v>
      </c>
      <c r="E9" s="17">
        <v>0.462937821414798</v>
      </c>
      <c r="F9" s="17"/>
      <c r="G9" s="17">
        <v>0.759268354347022</v>
      </c>
      <c r="H9" s="17">
        <v>0.50022237944172898</v>
      </c>
      <c r="I9" s="17">
        <v>0.48765628090930702</v>
      </c>
      <c r="J9" s="17">
        <v>0.34412482567596903</v>
      </c>
      <c r="K9" s="17">
        <v>0.445031371044388</v>
      </c>
      <c r="L9" s="17">
        <v>0.44026344183618599</v>
      </c>
      <c r="M9" s="17"/>
      <c r="N9" s="17">
        <v>0.52417453303213801</v>
      </c>
      <c r="O9" s="17">
        <v>0.48323127244314401</v>
      </c>
      <c r="P9" s="17">
        <v>0.49950202741483002</v>
      </c>
      <c r="Q9" s="17">
        <v>0.46049892436211698</v>
      </c>
      <c r="R9" s="17">
        <v>0.46335105065353299</v>
      </c>
      <c r="S9" s="17"/>
      <c r="T9" s="17">
        <v>0.64890285152746496</v>
      </c>
      <c r="U9" s="17">
        <v>0.48850884172338499</v>
      </c>
      <c r="V9" s="17">
        <v>0.52007154885727902</v>
      </c>
      <c r="W9" s="17">
        <v>0.32794741879324202</v>
      </c>
      <c r="X9" s="17"/>
      <c r="Y9" s="17">
        <v>0.47987724577721202</v>
      </c>
      <c r="Z9" s="17">
        <v>0.453440046314738</v>
      </c>
      <c r="AA9" s="17" t="s">
        <v>63</v>
      </c>
      <c r="AB9" s="17" t="s">
        <v>63</v>
      </c>
      <c r="AC9" s="17" t="s">
        <v>63</v>
      </c>
      <c r="AD9" s="17" t="s">
        <v>63</v>
      </c>
      <c r="AE9" s="17"/>
      <c r="AF9" s="17" t="s">
        <v>63</v>
      </c>
      <c r="AG9" s="17"/>
      <c r="AH9" s="17">
        <v>0.48061202735456399</v>
      </c>
      <c r="AI9" s="17"/>
      <c r="AJ9" s="17">
        <v>0.52342528584026604</v>
      </c>
      <c r="AK9" s="17">
        <v>0.44540324579479501</v>
      </c>
      <c r="AL9" s="17">
        <v>0.50460190520630599</v>
      </c>
      <c r="AM9" s="17">
        <v>0.42363242413485003</v>
      </c>
      <c r="AN9" s="17">
        <v>0.46696934838722098</v>
      </c>
      <c r="AO9" s="17">
        <v>0.37475000031058397</v>
      </c>
      <c r="AP9" s="17">
        <v>0.54693136689272503</v>
      </c>
      <c r="AQ9" s="17">
        <v>0.52546784909508404</v>
      </c>
    </row>
    <row r="10" spans="2:43" x14ac:dyDescent="0.35">
      <c r="B10" s="18" t="s">
        <v>221</v>
      </c>
      <c r="C10" s="17">
        <v>0.50972625462735199</v>
      </c>
      <c r="D10" s="17">
        <v>0.49882468532563301</v>
      </c>
      <c r="E10" s="17">
        <v>0.52407155780349202</v>
      </c>
      <c r="F10" s="17"/>
      <c r="G10" s="17">
        <v>0.240731645652978</v>
      </c>
      <c r="H10" s="17">
        <v>0.46809157029002602</v>
      </c>
      <c r="I10" s="17">
        <v>0.50427750522110104</v>
      </c>
      <c r="J10" s="17">
        <v>0.64360065860536997</v>
      </c>
      <c r="K10" s="17">
        <v>0.53544100669193295</v>
      </c>
      <c r="L10" s="17">
        <v>0.55973655816381396</v>
      </c>
      <c r="M10" s="17"/>
      <c r="N10" s="17">
        <v>0.47582546696786199</v>
      </c>
      <c r="O10" s="17">
        <v>0.49928008376211502</v>
      </c>
      <c r="P10" s="17">
        <v>0.488325650434627</v>
      </c>
      <c r="Q10" s="17">
        <v>0.53222493475916399</v>
      </c>
      <c r="R10" s="17">
        <v>0.50646521794642496</v>
      </c>
      <c r="S10" s="17"/>
      <c r="T10" s="17">
        <v>0.32332483433429399</v>
      </c>
      <c r="U10" s="17">
        <v>0.49843187238751302</v>
      </c>
      <c r="V10" s="17">
        <v>0.46970266322240101</v>
      </c>
      <c r="W10" s="17">
        <v>0.65037934597952496</v>
      </c>
      <c r="X10" s="17"/>
      <c r="Y10" s="17">
        <v>0.50498890019337095</v>
      </c>
      <c r="Z10" s="17">
        <v>0.530440282450935</v>
      </c>
      <c r="AA10" s="17" t="s">
        <v>63</v>
      </c>
      <c r="AB10" s="17" t="s">
        <v>63</v>
      </c>
      <c r="AC10" s="17" t="s">
        <v>63</v>
      </c>
      <c r="AD10" s="17" t="s">
        <v>63</v>
      </c>
      <c r="AE10" s="17"/>
      <c r="AF10" s="17" t="s">
        <v>63</v>
      </c>
      <c r="AG10" s="17"/>
      <c r="AH10" s="17">
        <v>0.50781082517973997</v>
      </c>
      <c r="AI10" s="17"/>
      <c r="AJ10" s="17">
        <v>0.466484659845391</v>
      </c>
      <c r="AK10" s="17">
        <v>0.51408705536693999</v>
      </c>
      <c r="AL10" s="17">
        <v>0.47162455203324899</v>
      </c>
      <c r="AM10" s="17">
        <v>0.57636757586514997</v>
      </c>
      <c r="AN10" s="17">
        <v>0.53303065161277896</v>
      </c>
      <c r="AO10" s="17">
        <v>0.60587400845413697</v>
      </c>
      <c r="AP10" s="17">
        <v>0.45306863310727502</v>
      </c>
      <c r="AQ10" s="17">
        <v>0.47453215090491602</v>
      </c>
    </row>
    <row r="11" spans="2:43" x14ac:dyDescent="0.35">
      <c r="B11" s="18" t="s">
        <v>60</v>
      </c>
      <c r="C11" s="19">
        <v>1.5317347619647899E-2</v>
      </c>
      <c r="D11" s="19">
        <v>1.7335854946475202E-2</v>
      </c>
      <c r="E11" s="19">
        <v>1.29906207817099E-2</v>
      </c>
      <c r="F11" s="19"/>
      <c r="G11" s="19">
        <v>0</v>
      </c>
      <c r="H11" s="19">
        <v>3.16860502682446E-2</v>
      </c>
      <c r="I11" s="19">
        <v>8.0662138695924198E-3</v>
      </c>
      <c r="J11" s="19">
        <v>1.2274515718661699E-2</v>
      </c>
      <c r="K11" s="19">
        <v>1.9527622263679E-2</v>
      </c>
      <c r="L11" s="19">
        <v>0</v>
      </c>
      <c r="M11" s="19"/>
      <c r="N11" s="19">
        <v>0</v>
      </c>
      <c r="O11" s="19">
        <v>1.7488643794740698E-2</v>
      </c>
      <c r="P11" s="19">
        <v>1.21723221505429E-2</v>
      </c>
      <c r="Q11" s="19">
        <v>7.2761408787194301E-3</v>
      </c>
      <c r="R11" s="19">
        <v>3.0183731400042501E-2</v>
      </c>
      <c r="S11" s="19"/>
      <c r="T11" s="19">
        <v>2.7772314138241001E-2</v>
      </c>
      <c r="U11" s="19">
        <v>1.3059285889102301E-2</v>
      </c>
      <c r="V11" s="19">
        <v>1.0225787920319401E-2</v>
      </c>
      <c r="W11" s="19">
        <v>2.1673235227232801E-2</v>
      </c>
      <c r="X11" s="19"/>
      <c r="Y11" s="19">
        <v>1.5133854029417099E-2</v>
      </c>
      <c r="Z11" s="19">
        <v>1.6119671234327001E-2</v>
      </c>
      <c r="AA11" s="19" t="s">
        <v>63</v>
      </c>
      <c r="AB11" s="19" t="s">
        <v>63</v>
      </c>
      <c r="AC11" s="19" t="s">
        <v>63</v>
      </c>
      <c r="AD11" s="19" t="s">
        <v>63</v>
      </c>
      <c r="AE11" s="19"/>
      <c r="AF11" s="19" t="s">
        <v>63</v>
      </c>
      <c r="AG11" s="19"/>
      <c r="AH11" s="19">
        <v>1.1577147465695501E-2</v>
      </c>
      <c r="AI11" s="19"/>
      <c r="AJ11" s="19">
        <v>1.00900543143423E-2</v>
      </c>
      <c r="AK11" s="19">
        <v>4.05096988382656E-2</v>
      </c>
      <c r="AL11" s="19">
        <v>2.3773542760444799E-2</v>
      </c>
      <c r="AM11" s="19">
        <v>0</v>
      </c>
      <c r="AN11" s="19">
        <v>0</v>
      </c>
      <c r="AO11" s="19">
        <v>1.9375991235278899E-2</v>
      </c>
      <c r="AP11" s="19">
        <v>0</v>
      </c>
      <c r="AQ11" s="19">
        <v>0</v>
      </c>
    </row>
    <row r="12" spans="2:43" x14ac:dyDescent="0.35">
      <c r="B12" s="16" t="s">
        <v>223</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220</v>
      </c>
      <c r="C9" s="17">
        <v>0.42719995422123402</v>
      </c>
      <c r="D9" s="17">
        <v>0.45389999458591701</v>
      </c>
      <c r="E9" s="17">
        <v>0.39709732895787397</v>
      </c>
      <c r="F9" s="17"/>
      <c r="G9" s="17">
        <v>0.61739653525552396</v>
      </c>
      <c r="H9" s="17">
        <v>0.42699714474388201</v>
      </c>
      <c r="I9" s="17">
        <v>0.43420398496637203</v>
      </c>
      <c r="J9" s="17">
        <v>0.37906341369084201</v>
      </c>
      <c r="K9" s="17">
        <v>0.39070999885164498</v>
      </c>
      <c r="L9" s="17">
        <v>0.38174721479451101</v>
      </c>
      <c r="M9" s="17"/>
      <c r="N9" s="17">
        <v>0.52112739157792498</v>
      </c>
      <c r="O9" s="17">
        <v>0.404094100596466</v>
      </c>
      <c r="P9" s="17">
        <v>0.53748600028293603</v>
      </c>
      <c r="Q9" s="17">
        <v>0.41771825142661201</v>
      </c>
      <c r="R9" s="17">
        <v>0.40100561083761999</v>
      </c>
      <c r="S9" s="17"/>
      <c r="T9" s="17">
        <v>0.51973198773523599</v>
      </c>
      <c r="U9" s="17">
        <v>0.38287326690175699</v>
      </c>
      <c r="V9" s="17">
        <v>0.427777682228903</v>
      </c>
      <c r="W9" s="17">
        <v>0.42925425051336202</v>
      </c>
      <c r="X9" s="17"/>
      <c r="Y9" s="17">
        <v>0.43605108031078599</v>
      </c>
      <c r="Z9" s="17">
        <v>0.388498507106811</v>
      </c>
      <c r="AA9" s="17" t="s">
        <v>63</v>
      </c>
      <c r="AB9" s="17" t="s">
        <v>63</v>
      </c>
      <c r="AC9" s="17" t="s">
        <v>63</v>
      </c>
      <c r="AD9" s="17" t="s">
        <v>63</v>
      </c>
      <c r="AE9" s="17"/>
      <c r="AF9" s="17" t="s">
        <v>63</v>
      </c>
      <c r="AG9" s="17"/>
      <c r="AH9" s="17">
        <v>0.43417446804068399</v>
      </c>
      <c r="AI9" s="17"/>
      <c r="AJ9" s="17">
        <v>0.42788907818056698</v>
      </c>
      <c r="AK9" s="17">
        <v>0.52081303268302703</v>
      </c>
      <c r="AL9" s="17">
        <v>0.43633290584081902</v>
      </c>
      <c r="AM9" s="17">
        <v>0.42309198677788401</v>
      </c>
      <c r="AN9" s="17">
        <v>0.39406017789838799</v>
      </c>
      <c r="AO9" s="17">
        <v>0.40098306624631602</v>
      </c>
      <c r="AP9" s="17">
        <v>0.38598829550379898</v>
      </c>
      <c r="AQ9" s="17">
        <v>0.168380561917404</v>
      </c>
    </row>
    <row r="10" spans="2:43" x14ac:dyDescent="0.35">
      <c r="B10" s="18" t="s">
        <v>221</v>
      </c>
      <c r="C10" s="17">
        <v>0.55669652179855</v>
      </c>
      <c r="D10" s="17">
        <v>0.53840887317289599</v>
      </c>
      <c r="E10" s="17">
        <v>0.57686215359521398</v>
      </c>
      <c r="F10" s="17"/>
      <c r="G10" s="17">
        <v>0.36316023358800198</v>
      </c>
      <c r="H10" s="17">
        <v>0.53868117030655005</v>
      </c>
      <c r="I10" s="17">
        <v>0.55758448978967101</v>
      </c>
      <c r="J10" s="17">
        <v>0.60918271655497702</v>
      </c>
      <c r="K10" s="17">
        <v>0.59920902160495904</v>
      </c>
      <c r="L10" s="17">
        <v>0.61825278520548899</v>
      </c>
      <c r="M10" s="17"/>
      <c r="N10" s="17">
        <v>0.47887260842207502</v>
      </c>
      <c r="O10" s="17">
        <v>0.57417603768177605</v>
      </c>
      <c r="P10" s="17">
        <v>0.46251399971706397</v>
      </c>
      <c r="Q10" s="17">
        <v>0.56279556606446801</v>
      </c>
      <c r="R10" s="17">
        <v>0.58738986656294501</v>
      </c>
      <c r="S10" s="17"/>
      <c r="T10" s="17">
        <v>0.45192270892660802</v>
      </c>
      <c r="U10" s="17">
        <v>0.60308847187201498</v>
      </c>
      <c r="V10" s="17">
        <v>0.55499822239295704</v>
      </c>
      <c r="W10" s="17">
        <v>0.56318376877530396</v>
      </c>
      <c r="X10" s="17"/>
      <c r="Y10" s="17">
        <v>0.54730125100056704</v>
      </c>
      <c r="Z10" s="17">
        <v>0.59777723539758498</v>
      </c>
      <c r="AA10" s="17" t="s">
        <v>63</v>
      </c>
      <c r="AB10" s="17" t="s">
        <v>63</v>
      </c>
      <c r="AC10" s="17" t="s">
        <v>63</v>
      </c>
      <c r="AD10" s="17" t="s">
        <v>63</v>
      </c>
      <c r="AE10" s="17"/>
      <c r="AF10" s="17" t="s">
        <v>63</v>
      </c>
      <c r="AG10" s="17"/>
      <c r="AH10" s="17">
        <v>0.549201663573885</v>
      </c>
      <c r="AI10" s="17"/>
      <c r="AJ10" s="17">
        <v>0.56639118902399199</v>
      </c>
      <c r="AK10" s="17">
        <v>0.45460464952824498</v>
      </c>
      <c r="AL10" s="17">
        <v>0.55565875944569099</v>
      </c>
      <c r="AM10" s="17">
        <v>0.55682108451454504</v>
      </c>
      <c r="AN10" s="17">
        <v>0.60593982210161201</v>
      </c>
      <c r="AO10" s="17">
        <v>0.55879041757785797</v>
      </c>
      <c r="AP10" s="17">
        <v>0.59025813111129199</v>
      </c>
      <c r="AQ10" s="17">
        <v>0.83161943808259597</v>
      </c>
    </row>
    <row r="11" spans="2:43" x14ac:dyDescent="0.35">
      <c r="B11" s="18" t="s">
        <v>60</v>
      </c>
      <c r="C11" s="19">
        <v>1.6103523980215199E-2</v>
      </c>
      <c r="D11" s="19">
        <v>7.6911322411870901E-3</v>
      </c>
      <c r="E11" s="19">
        <v>2.6040517446912499E-2</v>
      </c>
      <c r="F11" s="19"/>
      <c r="G11" s="19">
        <v>1.9443231156473801E-2</v>
      </c>
      <c r="H11" s="19">
        <v>3.4321684949567402E-2</v>
      </c>
      <c r="I11" s="19">
        <v>8.2115252439565398E-3</v>
      </c>
      <c r="J11" s="19">
        <v>1.17538697541811E-2</v>
      </c>
      <c r="K11" s="19">
        <v>1.00809795433957E-2</v>
      </c>
      <c r="L11" s="19">
        <v>0</v>
      </c>
      <c r="M11" s="19"/>
      <c r="N11" s="19">
        <v>0</v>
      </c>
      <c r="O11" s="19">
        <v>2.17298617217586E-2</v>
      </c>
      <c r="P11" s="19">
        <v>0</v>
      </c>
      <c r="Q11" s="19">
        <v>1.9486182508920299E-2</v>
      </c>
      <c r="R11" s="19">
        <v>1.1604522599435001E-2</v>
      </c>
      <c r="S11" s="19"/>
      <c r="T11" s="19">
        <v>2.8345303338155801E-2</v>
      </c>
      <c r="U11" s="19">
        <v>1.40382612262275E-2</v>
      </c>
      <c r="V11" s="19">
        <v>1.7224095378140899E-2</v>
      </c>
      <c r="W11" s="19">
        <v>7.5619807113340301E-3</v>
      </c>
      <c r="X11" s="19"/>
      <c r="Y11" s="19">
        <v>1.6647668688646301E-2</v>
      </c>
      <c r="Z11" s="19">
        <v>1.37242574956039E-2</v>
      </c>
      <c r="AA11" s="19" t="s">
        <v>63</v>
      </c>
      <c r="AB11" s="19" t="s">
        <v>63</v>
      </c>
      <c r="AC11" s="19" t="s">
        <v>63</v>
      </c>
      <c r="AD11" s="19" t="s">
        <v>63</v>
      </c>
      <c r="AE11" s="19"/>
      <c r="AF11" s="19" t="s">
        <v>63</v>
      </c>
      <c r="AG11" s="19"/>
      <c r="AH11" s="19">
        <v>1.6623868385431801E-2</v>
      </c>
      <c r="AI11" s="19"/>
      <c r="AJ11" s="19">
        <v>5.71973279544131E-3</v>
      </c>
      <c r="AK11" s="19">
        <v>2.45823177887282E-2</v>
      </c>
      <c r="AL11" s="19">
        <v>8.0083347134906994E-3</v>
      </c>
      <c r="AM11" s="19">
        <v>2.0086928707571099E-2</v>
      </c>
      <c r="AN11" s="19">
        <v>0</v>
      </c>
      <c r="AO11" s="19">
        <v>4.0226516175825497E-2</v>
      </c>
      <c r="AP11" s="19">
        <v>2.3753573384908199E-2</v>
      </c>
      <c r="AQ11" s="19">
        <v>0</v>
      </c>
    </row>
    <row r="12" spans="2:43" x14ac:dyDescent="0.35">
      <c r="B12" s="16" t="s">
        <v>223</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220</v>
      </c>
      <c r="C9" s="17">
        <v>0.45626714672273999</v>
      </c>
      <c r="D9" s="17">
        <v>0.47044637047751597</v>
      </c>
      <c r="E9" s="17">
        <v>0.43796689193377902</v>
      </c>
      <c r="F9" s="17"/>
      <c r="G9" s="17">
        <v>0.587133005610319</v>
      </c>
      <c r="H9" s="17">
        <v>0.49253632886583298</v>
      </c>
      <c r="I9" s="17">
        <v>0.46916891593597698</v>
      </c>
      <c r="J9" s="17">
        <v>0.432276927921945</v>
      </c>
      <c r="K9" s="17">
        <v>0.35530129519180798</v>
      </c>
      <c r="L9" s="17">
        <v>0.43038041902865498</v>
      </c>
      <c r="M9" s="17"/>
      <c r="N9" s="17">
        <v>0.113792370360391</v>
      </c>
      <c r="O9" s="17">
        <v>0.45229179919739998</v>
      </c>
      <c r="P9" s="17">
        <v>0.42538323756660501</v>
      </c>
      <c r="Q9" s="17">
        <v>0.46047963773650102</v>
      </c>
      <c r="R9" s="17">
        <v>0.50766731479659899</v>
      </c>
      <c r="S9" s="17"/>
      <c r="T9" s="17">
        <v>0.38609455565734102</v>
      </c>
      <c r="U9" s="17">
        <v>0.42427397465886901</v>
      </c>
      <c r="V9" s="17">
        <v>0.46811243179651901</v>
      </c>
      <c r="W9" s="17">
        <v>0.50058695770706096</v>
      </c>
      <c r="X9" s="17"/>
      <c r="Y9" s="17">
        <v>0.47534884282954398</v>
      </c>
      <c r="Z9" s="17">
        <v>0.37283264977181302</v>
      </c>
      <c r="AA9" s="17" t="s">
        <v>63</v>
      </c>
      <c r="AB9" s="17" t="s">
        <v>63</v>
      </c>
      <c r="AC9" s="17" t="s">
        <v>63</v>
      </c>
      <c r="AD9" s="17" t="s">
        <v>63</v>
      </c>
      <c r="AE9" s="17"/>
      <c r="AF9" s="17" t="s">
        <v>63</v>
      </c>
      <c r="AG9" s="17"/>
      <c r="AH9" s="17">
        <v>0.46341742030194999</v>
      </c>
      <c r="AI9" s="17"/>
      <c r="AJ9" s="17">
        <v>0.52442629995487999</v>
      </c>
      <c r="AK9" s="17">
        <v>0.44330723158086099</v>
      </c>
      <c r="AL9" s="17">
        <v>0.44546503959220701</v>
      </c>
      <c r="AM9" s="17">
        <v>0.41302099046210899</v>
      </c>
      <c r="AN9" s="17">
        <v>0.56814096516756196</v>
      </c>
      <c r="AO9" s="17">
        <v>0.42419202160347802</v>
      </c>
      <c r="AP9" s="17">
        <v>0.44069749171333999</v>
      </c>
      <c r="AQ9" s="17">
        <v>0.35538276970958499</v>
      </c>
    </row>
    <row r="10" spans="2:43" x14ac:dyDescent="0.35">
      <c r="B10" s="18" t="s">
        <v>221</v>
      </c>
      <c r="C10" s="17">
        <v>0.51481501849689504</v>
      </c>
      <c r="D10" s="17">
        <v>0.49213218614068899</v>
      </c>
      <c r="E10" s="17">
        <v>0.54302429424279297</v>
      </c>
      <c r="F10" s="17"/>
      <c r="G10" s="17">
        <v>0.30739735594356599</v>
      </c>
      <c r="H10" s="17">
        <v>0.47088318907669502</v>
      </c>
      <c r="I10" s="17">
        <v>0.50748604234843997</v>
      </c>
      <c r="J10" s="17">
        <v>0.55203501616769901</v>
      </c>
      <c r="K10" s="17">
        <v>0.63461772526479598</v>
      </c>
      <c r="L10" s="17">
        <v>0.56961958097134502</v>
      </c>
      <c r="M10" s="17"/>
      <c r="N10" s="17">
        <v>0.88620762963960897</v>
      </c>
      <c r="O10" s="17">
        <v>0.51923611649803803</v>
      </c>
      <c r="P10" s="17">
        <v>0.57461676243339499</v>
      </c>
      <c r="Q10" s="17">
        <v>0.49295675571055397</v>
      </c>
      <c r="R10" s="17">
        <v>0.47239146165587498</v>
      </c>
      <c r="S10" s="17"/>
      <c r="T10" s="17">
        <v>0.55652952683390799</v>
      </c>
      <c r="U10" s="17">
        <v>0.54275723863430403</v>
      </c>
      <c r="V10" s="17">
        <v>0.50541991189017499</v>
      </c>
      <c r="W10" s="17">
        <v>0.48588327458291403</v>
      </c>
      <c r="X10" s="17"/>
      <c r="Y10" s="17">
        <v>0.49271519038239497</v>
      </c>
      <c r="Z10" s="17">
        <v>0.611446262968802</v>
      </c>
      <c r="AA10" s="17" t="s">
        <v>63</v>
      </c>
      <c r="AB10" s="17" t="s">
        <v>63</v>
      </c>
      <c r="AC10" s="17" t="s">
        <v>63</v>
      </c>
      <c r="AD10" s="17" t="s">
        <v>63</v>
      </c>
      <c r="AE10" s="17"/>
      <c r="AF10" s="17" t="s">
        <v>63</v>
      </c>
      <c r="AG10" s="17"/>
      <c r="AH10" s="17">
        <v>0.50673033866241901</v>
      </c>
      <c r="AI10" s="17"/>
      <c r="AJ10" s="17">
        <v>0.44403732700665399</v>
      </c>
      <c r="AK10" s="17">
        <v>0.49777834550926298</v>
      </c>
      <c r="AL10" s="17">
        <v>0.53243727647394201</v>
      </c>
      <c r="AM10" s="17">
        <v>0.57648682306008103</v>
      </c>
      <c r="AN10" s="17">
        <v>0.43185903483243798</v>
      </c>
      <c r="AO10" s="17">
        <v>0.53558146222069702</v>
      </c>
      <c r="AP10" s="17">
        <v>0.53686981074889895</v>
      </c>
      <c r="AQ10" s="17">
        <v>0.64461723029041496</v>
      </c>
    </row>
    <row r="11" spans="2:43" x14ac:dyDescent="0.35">
      <c r="B11" s="18" t="s">
        <v>60</v>
      </c>
      <c r="C11" s="19">
        <v>2.8917834780365199E-2</v>
      </c>
      <c r="D11" s="19">
        <v>3.7421443381794102E-2</v>
      </c>
      <c r="E11" s="19">
        <v>1.9008813823427902E-2</v>
      </c>
      <c r="F11" s="19"/>
      <c r="G11" s="19">
        <v>0.105469638446115</v>
      </c>
      <c r="H11" s="19">
        <v>3.65804820574719E-2</v>
      </c>
      <c r="I11" s="19">
        <v>2.3345041715582202E-2</v>
      </c>
      <c r="J11" s="19">
        <v>1.56880559103551E-2</v>
      </c>
      <c r="K11" s="19">
        <v>1.00809795433957E-2</v>
      </c>
      <c r="L11" s="19">
        <v>0</v>
      </c>
      <c r="M11" s="19"/>
      <c r="N11" s="19">
        <v>0</v>
      </c>
      <c r="O11" s="19">
        <v>2.8472084304562401E-2</v>
      </c>
      <c r="P11" s="19">
        <v>0</v>
      </c>
      <c r="Q11" s="19">
        <v>4.65636065529451E-2</v>
      </c>
      <c r="R11" s="19">
        <v>1.99412235475263E-2</v>
      </c>
      <c r="S11" s="19"/>
      <c r="T11" s="19">
        <v>5.7375917508750901E-2</v>
      </c>
      <c r="U11" s="19">
        <v>3.2968786706826E-2</v>
      </c>
      <c r="V11" s="19">
        <v>2.6467656313306699E-2</v>
      </c>
      <c r="W11" s="19">
        <v>1.35297677100249E-2</v>
      </c>
      <c r="X11" s="19"/>
      <c r="Y11" s="19">
        <v>3.1935966788060502E-2</v>
      </c>
      <c r="Z11" s="19">
        <v>1.5721087259385699E-2</v>
      </c>
      <c r="AA11" s="19" t="s">
        <v>63</v>
      </c>
      <c r="AB11" s="19" t="s">
        <v>63</v>
      </c>
      <c r="AC11" s="19" t="s">
        <v>63</v>
      </c>
      <c r="AD11" s="19" t="s">
        <v>63</v>
      </c>
      <c r="AE11" s="19"/>
      <c r="AF11" s="19" t="s">
        <v>63</v>
      </c>
      <c r="AG11" s="19"/>
      <c r="AH11" s="19">
        <v>2.9852241035631302E-2</v>
      </c>
      <c r="AI11" s="19"/>
      <c r="AJ11" s="19">
        <v>3.1536373038466202E-2</v>
      </c>
      <c r="AK11" s="19">
        <v>5.8914422909875502E-2</v>
      </c>
      <c r="AL11" s="19">
        <v>2.2097683933850101E-2</v>
      </c>
      <c r="AM11" s="19">
        <v>1.04921864778093E-2</v>
      </c>
      <c r="AN11" s="19">
        <v>0</v>
      </c>
      <c r="AO11" s="19">
        <v>4.0226516175825497E-2</v>
      </c>
      <c r="AP11" s="19">
        <v>2.2432697537760699E-2</v>
      </c>
      <c r="AQ11" s="19">
        <v>0</v>
      </c>
    </row>
    <row r="12" spans="2:43" x14ac:dyDescent="0.35">
      <c r="B12" s="16" t="s">
        <v>223</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ht="29" x14ac:dyDescent="0.35">
      <c r="B9" s="18" t="s">
        <v>229</v>
      </c>
      <c r="C9" s="17">
        <v>0.32401333379492497</v>
      </c>
      <c r="D9" s="17">
        <v>0.329676804958838</v>
      </c>
      <c r="E9" s="17">
        <v>0.31832900473245701</v>
      </c>
      <c r="F9" s="17"/>
      <c r="G9" s="17">
        <v>0.27826298369860097</v>
      </c>
      <c r="H9" s="17">
        <v>0.38778454370603399</v>
      </c>
      <c r="I9" s="17">
        <v>0.28824969305618098</v>
      </c>
      <c r="J9" s="17">
        <v>0.28633235605771601</v>
      </c>
      <c r="K9" s="17">
        <v>0.38157108402936601</v>
      </c>
      <c r="L9" s="17">
        <v>0.24803486881899101</v>
      </c>
      <c r="M9" s="17"/>
      <c r="N9" s="17">
        <v>0.47951844836026802</v>
      </c>
      <c r="O9" s="17">
        <v>0.38216372184306502</v>
      </c>
      <c r="P9" s="17">
        <v>0.34518672719985799</v>
      </c>
      <c r="Q9" s="17">
        <v>0.23764956725115099</v>
      </c>
      <c r="R9" s="17">
        <v>0.344125434170929</v>
      </c>
      <c r="S9" s="17"/>
      <c r="T9" s="17">
        <v>0.356416454122507</v>
      </c>
      <c r="U9" s="17">
        <v>0.317655808627058</v>
      </c>
      <c r="V9" s="17">
        <v>0.31762119913728099</v>
      </c>
      <c r="W9" s="17">
        <v>0.35306550108644202</v>
      </c>
      <c r="X9" s="17"/>
      <c r="Y9" s="17">
        <v>0.32660752834498902</v>
      </c>
      <c r="Z9" s="17">
        <v>0.31267024793579001</v>
      </c>
      <c r="AA9" s="17" t="s">
        <v>63</v>
      </c>
      <c r="AB9" s="17" t="s">
        <v>63</v>
      </c>
      <c r="AC9" s="17" t="s">
        <v>63</v>
      </c>
      <c r="AD9" s="17" t="s">
        <v>63</v>
      </c>
      <c r="AE9" s="17"/>
      <c r="AF9" s="17" t="s">
        <v>63</v>
      </c>
      <c r="AG9" s="17"/>
      <c r="AH9" s="17">
        <v>0.31886004052362898</v>
      </c>
      <c r="AI9" s="17"/>
      <c r="AJ9" s="17">
        <v>0.39008488043800899</v>
      </c>
      <c r="AK9" s="17">
        <v>0.34309722919626301</v>
      </c>
      <c r="AL9" s="17">
        <v>0.23619985473223101</v>
      </c>
      <c r="AM9" s="17">
        <v>0.39091239257315002</v>
      </c>
      <c r="AN9" s="17">
        <v>0.34249089830571799</v>
      </c>
      <c r="AO9" s="17">
        <v>0.25472531924673297</v>
      </c>
      <c r="AP9" s="17">
        <v>0.150134137013124</v>
      </c>
      <c r="AQ9" s="17">
        <v>0.36622127161370299</v>
      </c>
    </row>
    <row r="10" spans="2:43" ht="29" x14ac:dyDescent="0.35">
      <c r="B10" s="18" t="s">
        <v>230</v>
      </c>
      <c r="C10" s="17">
        <v>0.40646799516495302</v>
      </c>
      <c r="D10" s="17">
        <v>0.39163547378137498</v>
      </c>
      <c r="E10" s="17">
        <v>0.42512399279233298</v>
      </c>
      <c r="F10" s="17"/>
      <c r="G10" s="17">
        <v>0.38808237486172698</v>
      </c>
      <c r="H10" s="17">
        <v>0.40262364750455298</v>
      </c>
      <c r="I10" s="17">
        <v>0.37418750368835302</v>
      </c>
      <c r="J10" s="17">
        <v>0.38972805985877601</v>
      </c>
      <c r="K10" s="17">
        <v>0.452637574555802</v>
      </c>
      <c r="L10" s="17">
        <v>0.49778539142425898</v>
      </c>
      <c r="M10" s="17"/>
      <c r="N10" s="17">
        <v>0.39787777169644101</v>
      </c>
      <c r="O10" s="17">
        <v>0.42138897660421798</v>
      </c>
      <c r="P10" s="17">
        <v>0.34692521594754</v>
      </c>
      <c r="Q10" s="17">
        <v>0.436616420719523</v>
      </c>
      <c r="R10" s="17">
        <v>0.36339241572893399</v>
      </c>
      <c r="S10" s="17"/>
      <c r="T10" s="17">
        <v>0.33397533121940198</v>
      </c>
      <c r="U10" s="17">
        <v>0.42620213407256002</v>
      </c>
      <c r="V10" s="17">
        <v>0.38832409337629797</v>
      </c>
      <c r="W10" s="17">
        <v>0.44489865386348598</v>
      </c>
      <c r="X10" s="17"/>
      <c r="Y10" s="17">
        <v>0.40583856538042301</v>
      </c>
      <c r="Z10" s="17">
        <v>0.40922016966475699</v>
      </c>
      <c r="AA10" s="17" t="s">
        <v>63</v>
      </c>
      <c r="AB10" s="17" t="s">
        <v>63</v>
      </c>
      <c r="AC10" s="17" t="s">
        <v>63</v>
      </c>
      <c r="AD10" s="17" t="s">
        <v>63</v>
      </c>
      <c r="AE10" s="17"/>
      <c r="AF10" s="17" t="s">
        <v>63</v>
      </c>
      <c r="AG10" s="17"/>
      <c r="AH10" s="17">
        <v>0.41064046539209798</v>
      </c>
      <c r="AI10" s="17"/>
      <c r="AJ10" s="17">
        <v>0.360221569809968</v>
      </c>
      <c r="AK10" s="17">
        <v>0.37103257121643701</v>
      </c>
      <c r="AL10" s="17">
        <v>0.433583328193969</v>
      </c>
      <c r="AM10" s="17">
        <v>0.43674902349009298</v>
      </c>
      <c r="AN10" s="17">
        <v>0.44541481970130697</v>
      </c>
      <c r="AO10" s="17">
        <v>0.40964632356834701</v>
      </c>
      <c r="AP10" s="17">
        <v>0.44981437388248502</v>
      </c>
      <c r="AQ10" s="17">
        <v>0.46539816646889198</v>
      </c>
    </row>
    <row r="11" spans="2:43" ht="29" x14ac:dyDescent="0.35">
      <c r="B11" s="18" t="s">
        <v>231</v>
      </c>
      <c r="C11" s="17">
        <v>0.203052249097286</v>
      </c>
      <c r="D11" s="17">
        <v>0.22846237528785601</v>
      </c>
      <c r="E11" s="17">
        <v>0.17078985378686001</v>
      </c>
      <c r="F11" s="17"/>
      <c r="G11" s="17">
        <v>0.23030243829553301</v>
      </c>
      <c r="H11" s="17">
        <v>0.13447776934841499</v>
      </c>
      <c r="I11" s="17">
        <v>0.26152550265763502</v>
      </c>
      <c r="J11" s="17">
        <v>0.26794637234924601</v>
      </c>
      <c r="K11" s="17">
        <v>0.1184647913343</v>
      </c>
      <c r="L11" s="17">
        <v>0.2226853313305</v>
      </c>
      <c r="M11" s="17"/>
      <c r="N11" s="17">
        <v>0.122603779943291</v>
      </c>
      <c r="O11" s="17">
        <v>0.10567319228183999</v>
      </c>
      <c r="P11" s="17">
        <v>0.25329582215937801</v>
      </c>
      <c r="Q11" s="17">
        <v>0.26651969784969198</v>
      </c>
      <c r="R11" s="17">
        <v>0.24728686782058901</v>
      </c>
      <c r="S11" s="17"/>
      <c r="T11" s="17">
        <v>0.219608024518229</v>
      </c>
      <c r="U11" s="17">
        <v>0.19566208563571499</v>
      </c>
      <c r="V11" s="17">
        <v>0.21912378206056299</v>
      </c>
      <c r="W11" s="17">
        <v>0.16480494180653299</v>
      </c>
      <c r="X11" s="17"/>
      <c r="Y11" s="17">
        <v>0.20162046745508899</v>
      </c>
      <c r="Z11" s="17">
        <v>0.20931269787456799</v>
      </c>
      <c r="AA11" s="17" t="s">
        <v>63</v>
      </c>
      <c r="AB11" s="17" t="s">
        <v>63</v>
      </c>
      <c r="AC11" s="17" t="s">
        <v>63</v>
      </c>
      <c r="AD11" s="17" t="s">
        <v>63</v>
      </c>
      <c r="AE11" s="17"/>
      <c r="AF11" s="17" t="s">
        <v>63</v>
      </c>
      <c r="AG11" s="17"/>
      <c r="AH11" s="17">
        <v>0.20533211313747199</v>
      </c>
      <c r="AI11" s="17"/>
      <c r="AJ11" s="17">
        <v>0.22575483779330399</v>
      </c>
      <c r="AK11" s="17">
        <v>0.21129722402975201</v>
      </c>
      <c r="AL11" s="17">
        <v>0.25656538768077403</v>
      </c>
      <c r="AM11" s="17">
        <v>0.112727953286854</v>
      </c>
      <c r="AN11" s="17">
        <v>0.109754641651418</v>
      </c>
      <c r="AO11" s="17">
        <v>0.260393308209732</v>
      </c>
      <c r="AP11" s="17">
        <v>0.26611781780747301</v>
      </c>
      <c r="AQ11" s="17">
        <v>8.1782532801915206E-2</v>
      </c>
    </row>
    <row r="12" spans="2:43" ht="43.5" x14ac:dyDescent="0.35">
      <c r="B12" s="18" t="s">
        <v>232</v>
      </c>
      <c r="C12" s="17">
        <v>3.8842507471416397E-2</v>
      </c>
      <c r="D12" s="17">
        <v>2.6486767550127001E-2</v>
      </c>
      <c r="E12" s="17">
        <v>5.3483129175670198E-2</v>
      </c>
      <c r="F12" s="17"/>
      <c r="G12" s="17">
        <v>8.0382512984021395E-2</v>
      </c>
      <c r="H12" s="17">
        <v>5.2570696537732199E-2</v>
      </c>
      <c r="I12" s="17">
        <v>3.5755223208176902E-2</v>
      </c>
      <c r="J12" s="17">
        <v>3.4508981961806399E-2</v>
      </c>
      <c r="K12" s="17">
        <v>1.9840562945891201E-2</v>
      </c>
      <c r="L12" s="17">
        <v>0</v>
      </c>
      <c r="M12" s="17"/>
      <c r="N12" s="17">
        <v>0</v>
      </c>
      <c r="O12" s="17">
        <v>5.3793578736610302E-2</v>
      </c>
      <c r="P12" s="17">
        <v>4.30097946177289E-2</v>
      </c>
      <c r="Q12" s="17">
        <v>3.6840922816682303E-2</v>
      </c>
      <c r="R12" s="17">
        <v>1.2014976217801799E-2</v>
      </c>
      <c r="S12" s="17"/>
      <c r="T12" s="17">
        <v>3.7963466817890097E-2</v>
      </c>
      <c r="U12" s="17">
        <v>2.7319934414322299E-2</v>
      </c>
      <c r="V12" s="17">
        <v>5.3698785287001699E-2</v>
      </c>
      <c r="W12" s="17">
        <v>2.1201165396062101E-2</v>
      </c>
      <c r="X12" s="17"/>
      <c r="Y12" s="17">
        <v>3.56784726678845E-2</v>
      </c>
      <c r="Z12" s="17">
        <v>5.2677213290558203E-2</v>
      </c>
      <c r="AA12" s="17" t="s">
        <v>63</v>
      </c>
      <c r="AB12" s="17" t="s">
        <v>63</v>
      </c>
      <c r="AC12" s="17" t="s">
        <v>63</v>
      </c>
      <c r="AD12" s="17" t="s">
        <v>63</v>
      </c>
      <c r="AE12" s="17"/>
      <c r="AF12" s="17" t="s">
        <v>63</v>
      </c>
      <c r="AG12" s="17"/>
      <c r="AH12" s="17">
        <v>4.0097604273344099E-2</v>
      </c>
      <c r="AI12" s="17"/>
      <c r="AJ12" s="17">
        <v>1.7133609759503302E-2</v>
      </c>
      <c r="AK12" s="17">
        <v>3.5565075786328698E-2</v>
      </c>
      <c r="AL12" s="17">
        <v>2.67058969554183E-2</v>
      </c>
      <c r="AM12" s="17">
        <v>2.8870748353806801E-2</v>
      </c>
      <c r="AN12" s="17">
        <v>0.102339640341557</v>
      </c>
      <c r="AO12" s="17">
        <v>5.5859057739908603E-2</v>
      </c>
      <c r="AP12" s="17">
        <v>7.7997009578759699E-2</v>
      </c>
      <c r="AQ12" s="17">
        <v>8.6598029115488903E-2</v>
      </c>
    </row>
    <row r="13" spans="2:43" x14ac:dyDescent="0.35">
      <c r="B13" s="18" t="s">
        <v>60</v>
      </c>
      <c r="C13" s="19">
        <v>2.7623914471419899E-2</v>
      </c>
      <c r="D13" s="19">
        <v>2.3738578421802901E-2</v>
      </c>
      <c r="E13" s="19">
        <v>3.2274019512679698E-2</v>
      </c>
      <c r="F13" s="19"/>
      <c r="G13" s="19">
        <v>2.2969690160117E-2</v>
      </c>
      <c r="H13" s="19">
        <v>2.2543342903265901E-2</v>
      </c>
      <c r="I13" s="19">
        <v>4.0282077389653601E-2</v>
      </c>
      <c r="J13" s="19">
        <v>2.1484229772455302E-2</v>
      </c>
      <c r="K13" s="19">
        <v>2.7485987134640299E-2</v>
      </c>
      <c r="L13" s="19">
        <v>3.1494408426251001E-2</v>
      </c>
      <c r="M13" s="19"/>
      <c r="N13" s="19">
        <v>0</v>
      </c>
      <c r="O13" s="19">
        <v>3.6980530534266198E-2</v>
      </c>
      <c r="P13" s="19">
        <v>1.1582440075494501E-2</v>
      </c>
      <c r="Q13" s="19">
        <v>2.2373391362952098E-2</v>
      </c>
      <c r="R13" s="19">
        <v>3.3180306061746601E-2</v>
      </c>
      <c r="S13" s="19"/>
      <c r="T13" s="19">
        <v>5.2036723321972199E-2</v>
      </c>
      <c r="U13" s="19">
        <v>3.3160037250344603E-2</v>
      </c>
      <c r="V13" s="19">
        <v>2.12321401388567E-2</v>
      </c>
      <c r="W13" s="19">
        <v>1.6029737847477101E-2</v>
      </c>
      <c r="X13" s="19"/>
      <c r="Y13" s="19">
        <v>3.0254966151615E-2</v>
      </c>
      <c r="Z13" s="19">
        <v>1.6119671234327001E-2</v>
      </c>
      <c r="AA13" s="19" t="s">
        <v>63</v>
      </c>
      <c r="AB13" s="19" t="s">
        <v>63</v>
      </c>
      <c r="AC13" s="19" t="s">
        <v>63</v>
      </c>
      <c r="AD13" s="19" t="s">
        <v>63</v>
      </c>
      <c r="AE13" s="19"/>
      <c r="AF13" s="19" t="s">
        <v>63</v>
      </c>
      <c r="AG13" s="19"/>
      <c r="AH13" s="19">
        <v>2.50697766734563E-2</v>
      </c>
      <c r="AI13" s="19"/>
      <c r="AJ13" s="19">
        <v>6.8051021992154501E-3</v>
      </c>
      <c r="AK13" s="19">
        <v>3.9007899771218997E-2</v>
      </c>
      <c r="AL13" s="19">
        <v>4.6945532437606699E-2</v>
      </c>
      <c r="AM13" s="19">
        <v>3.07398822960963E-2</v>
      </c>
      <c r="AN13" s="19">
        <v>0</v>
      </c>
      <c r="AO13" s="19">
        <v>1.9375991235278899E-2</v>
      </c>
      <c r="AP13" s="19">
        <v>5.5936661718158399E-2</v>
      </c>
      <c r="AQ13" s="19">
        <v>0</v>
      </c>
    </row>
    <row r="14" spans="2:43" x14ac:dyDescent="0.35">
      <c r="B14" s="16" t="s">
        <v>223</v>
      </c>
    </row>
    <row r="15" spans="2:43" x14ac:dyDescent="0.35">
      <c r="B15" t="s">
        <v>66</v>
      </c>
    </row>
    <row r="16" spans="2:43" x14ac:dyDescent="0.35">
      <c r="B16" t="s">
        <v>67</v>
      </c>
    </row>
    <row r="18" spans="2:2" x14ac:dyDescent="0.35">
      <c r="B18"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ht="29" x14ac:dyDescent="0.35">
      <c r="B9" s="18" t="s">
        <v>229</v>
      </c>
      <c r="C9" s="17">
        <v>0.56751137349909797</v>
      </c>
      <c r="D9" s="17">
        <v>0.62294825162817902</v>
      </c>
      <c r="E9" s="17">
        <v>0.50405038981976602</v>
      </c>
      <c r="F9" s="17"/>
      <c r="G9" s="17">
        <v>0.37455948538040701</v>
      </c>
      <c r="H9" s="17">
        <v>0.51139947105766004</v>
      </c>
      <c r="I9" s="17">
        <v>0.62831323556083496</v>
      </c>
      <c r="J9" s="17">
        <v>0.59233949898586002</v>
      </c>
      <c r="K9" s="17">
        <v>0.63186676292336297</v>
      </c>
      <c r="L9" s="17">
        <v>0.60043977847433005</v>
      </c>
      <c r="M9" s="17"/>
      <c r="N9" s="17">
        <v>0.47951844836026802</v>
      </c>
      <c r="O9" s="17">
        <v>0.56293412310263202</v>
      </c>
      <c r="P9" s="17">
        <v>0.638225319218089</v>
      </c>
      <c r="Q9" s="17">
        <v>0.55460214482047299</v>
      </c>
      <c r="R9" s="17">
        <v>0.555040184458786</v>
      </c>
      <c r="S9" s="17"/>
      <c r="T9" s="17">
        <v>0.54453010297507598</v>
      </c>
      <c r="U9" s="17">
        <v>0.56433096853739095</v>
      </c>
      <c r="V9" s="17">
        <v>0.54257655137525995</v>
      </c>
      <c r="W9" s="17">
        <v>0.65697228233729599</v>
      </c>
      <c r="X9" s="17"/>
      <c r="Y9" s="17">
        <v>0.56424999369919404</v>
      </c>
      <c r="Z9" s="17">
        <v>0.58177171919624404</v>
      </c>
      <c r="AA9" s="17" t="s">
        <v>63</v>
      </c>
      <c r="AB9" s="17" t="s">
        <v>63</v>
      </c>
      <c r="AC9" s="17" t="s">
        <v>63</v>
      </c>
      <c r="AD9" s="17" t="s">
        <v>63</v>
      </c>
      <c r="AE9" s="17"/>
      <c r="AF9" s="17" t="s">
        <v>63</v>
      </c>
      <c r="AG9" s="17"/>
      <c r="AH9" s="17">
        <v>0.56275195269960698</v>
      </c>
      <c r="AI9" s="17"/>
      <c r="AJ9" s="17">
        <v>0.59186794077962401</v>
      </c>
      <c r="AK9" s="17">
        <v>0.58470307996283799</v>
      </c>
      <c r="AL9" s="17">
        <v>0.54222571295350996</v>
      </c>
      <c r="AM9" s="17">
        <v>0.64337623169420599</v>
      </c>
      <c r="AN9" s="17">
        <v>0.48739846913775903</v>
      </c>
      <c r="AO9" s="17">
        <v>0.551863739457367</v>
      </c>
      <c r="AP9" s="17">
        <v>0.45876015776524598</v>
      </c>
      <c r="AQ9" s="17">
        <v>0.452255768817863</v>
      </c>
    </row>
    <row r="10" spans="2:43" ht="29" x14ac:dyDescent="0.35">
      <c r="B10" s="18" t="s">
        <v>230</v>
      </c>
      <c r="C10" s="17">
        <v>0.19953005853655201</v>
      </c>
      <c r="D10" s="17">
        <v>0.175838741608069</v>
      </c>
      <c r="E10" s="17">
        <v>0.227978009872566</v>
      </c>
      <c r="F10" s="17"/>
      <c r="G10" s="17">
        <v>0.27181627232105599</v>
      </c>
      <c r="H10" s="17">
        <v>0.19942118800286601</v>
      </c>
      <c r="I10" s="17">
        <v>0.19081866366097</v>
      </c>
      <c r="J10" s="17">
        <v>0.20621156452161901</v>
      </c>
      <c r="K10" s="17">
        <v>0.201569492554876</v>
      </c>
      <c r="L10" s="17">
        <v>9.0374755730475403E-2</v>
      </c>
      <c r="M10" s="17"/>
      <c r="N10" s="17">
        <v>0.23334900884946899</v>
      </c>
      <c r="O10" s="17">
        <v>0.21074780896357401</v>
      </c>
      <c r="P10" s="17">
        <v>0.14138895761873499</v>
      </c>
      <c r="Q10" s="17">
        <v>0.23404639909820801</v>
      </c>
      <c r="R10" s="17">
        <v>0.15102796234172799</v>
      </c>
      <c r="S10" s="17"/>
      <c r="T10" s="17">
        <v>0.17639174537003199</v>
      </c>
      <c r="U10" s="17">
        <v>0.17450849007373201</v>
      </c>
      <c r="V10" s="17">
        <v>0.25863828197272398</v>
      </c>
      <c r="W10" s="17">
        <v>0.178174608445863</v>
      </c>
      <c r="X10" s="17"/>
      <c r="Y10" s="17">
        <v>0.205111753295218</v>
      </c>
      <c r="Z10" s="17">
        <v>0.175124162345969</v>
      </c>
      <c r="AA10" s="17" t="s">
        <v>63</v>
      </c>
      <c r="AB10" s="17" t="s">
        <v>63</v>
      </c>
      <c r="AC10" s="17" t="s">
        <v>63</v>
      </c>
      <c r="AD10" s="17" t="s">
        <v>63</v>
      </c>
      <c r="AE10" s="17"/>
      <c r="AF10" s="17" t="s">
        <v>63</v>
      </c>
      <c r="AG10" s="17"/>
      <c r="AH10" s="17">
        <v>0.20284578591180599</v>
      </c>
      <c r="AI10" s="17"/>
      <c r="AJ10" s="17">
        <v>0.18517170287971299</v>
      </c>
      <c r="AK10" s="17">
        <v>0.180348053389359</v>
      </c>
      <c r="AL10" s="17">
        <v>0.207162383112202</v>
      </c>
      <c r="AM10" s="17">
        <v>0.160395222550484</v>
      </c>
      <c r="AN10" s="17">
        <v>0.28825078158020501</v>
      </c>
      <c r="AO10" s="17">
        <v>0.23093579989242</v>
      </c>
      <c r="AP10" s="17">
        <v>0.235853097593895</v>
      </c>
      <c r="AQ10" s="17">
        <v>0.276691441208616</v>
      </c>
    </row>
    <row r="11" spans="2:43" ht="29" x14ac:dyDescent="0.35">
      <c r="B11" s="18" t="s">
        <v>231</v>
      </c>
      <c r="C11" s="17">
        <v>0.10433127877906601</v>
      </c>
      <c r="D11" s="17">
        <v>0.10699729545016</v>
      </c>
      <c r="E11" s="17">
        <v>9.8507776817576997E-2</v>
      </c>
      <c r="F11" s="17"/>
      <c r="G11" s="17">
        <v>0.15937956999523001</v>
      </c>
      <c r="H11" s="17">
        <v>0.152718266589146</v>
      </c>
      <c r="I11" s="17">
        <v>9.3634609115433698E-2</v>
      </c>
      <c r="J11" s="17">
        <v>7.0951575651423196E-2</v>
      </c>
      <c r="K11" s="17">
        <v>6.7702017925530503E-2</v>
      </c>
      <c r="L11" s="17">
        <v>8.8203740490401805E-2</v>
      </c>
      <c r="M11" s="17"/>
      <c r="N11" s="17">
        <v>0.16452876284697199</v>
      </c>
      <c r="O11" s="17">
        <v>6.7990254150764401E-2</v>
      </c>
      <c r="P11" s="17">
        <v>6.5665236916799499E-2</v>
      </c>
      <c r="Q11" s="17">
        <v>0.108451342373072</v>
      </c>
      <c r="R11" s="17">
        <v>0.19562747705552799</v>
      </c>
      <c r="S11" s="17"/>
      <c r="T11" s="17">
        <v>7.5291976562998394E-2</v>
      </c>
      <c r="U11" s="17">
        <v>0.106010298692712</v>
      </c>
      <c r="V11" s="17">
        <v>9.2729069472878803E-2</v>
      </c>
      <c r="W11" s="17">
        <v>0.104450128632112</v>
      </c>
      <c r="X11" s="17"/>
      <c r="Y11" s="17">
        <v>0.109786916776867</v>
      </c>
      <c r="Z11" s="17">
        <v>8.0476564326794203E-2</v>
      </c>
      <c r="AA11" s="17" t="s">
        <v>63</v>
      </c>
      <c r="AB11" s="17" t="s">
        <v>63</v>
      </c>
      <c r="AC11" s="17" t="s">
        <v>63</v>
      </c>
      <c r="AD11" s="17" t="s">
        <v>63</v>
      </c>
      <c r="AE11" s="17"/>
      <c r="AF11" s="17" t="s">
        <v>63</v>
      </c>
      <c r="AG11" s="17"/>
      <c r="AH11" s="17">
        <v>0.107702478602687</v>
      </c>
      <c r="AI11" s="17"/>
      <c r="AJ11" s="17">
        <v>0.10012179101325</v>
      </c>
      <c r="AK11" s="17">
        <v>0.138815041903776</v>
      </c>
      <c r="AL11" s="17">
        <v>0.102632783177313</v>
      </c>
      <c r="AM11" s="17">
        <v>8.62595470754461E-2</v>
      </c>
      <c r="AN11" s="17">
        <v>0.112529751986713</v>
      </c>
      <c r="AO11" s="17">
        <v>8.8805772676039202E-2</v>
      </c>
      <c r="AP11" s="17">
        <v>9.3176755886057894E-2</v>
      </c>
      <c r="AQ11" s="17">
        <v>0.100404178676692</v>
      </c>
    </row>
    <row r="12" spans="2:43" ht="43.5" x14ac:dyDescent="0.35">
      <c r="B12" s="18" t="s">
        <v>234</v>
      </c>
      <c r="C12" s="17">
        <v>2.9978629305863199E-2</v>
      </c>
      <c r="D12" s="17">
        <v>1.4704489529375199E-2</v>
      </c>
      <c r="E12" s="17">
        <v>4.80231668974999E-2</v>
      </c>
      <c r="F12" s="17"/>
      <c r="G12" s="17">
        <v>0.12856557460871099</v>
      </c>
      <c r="H12" s="17">
        <v>2.4571344132069801E-2</v>
      </c>
      <c r="I12" s="17">
        <v>8.5806117303083105E-3</v>
      </c>
      <c r="J12" s="17">
        <v>2.7411824521680301E-2</v>
      </c>
      <c r="K12" s="17">
        <v>1.29907459308987E-2</v>
      </c>
      <c r="L12" s="17">
        <v>3.2088049481868303E-2</v>
      </c>
      <c r="M12" s="17"/>
      <c r="N12" s="17">
        <v>0</v>
      </c>
      <c r="O12" s="17">
        <v>2.0283618743809299E-2</v>
      </c>
      <c r="P12" s="17">
        <v>4.0579850940845E-2</v>
      </c>
      <c r="Q12" s="17">
        <v>3.4430467010712298E-2</v>
      </c>
      <c r="R12" s="17">
        <v>3.5515180020281603E-2</v>
      </c>
      <c r="S12" s="17"/>
      <c r="T12" s="17">
        <v>7.62251511735067E-2</v>
      </c>
      <c r="U12" s="17">
        <v>3.2914371846110499E-2</v>
      </c>
      <c r="V12" s="17">
        <v>2.0472390923373399E-2</v>
      </c>
      <c r="W12" s="17">
        <v>7.4970519454429898E-3</v>
      </c>
      <c r="X12" s="17"/>
      <c r="Y12" s="17">
        <v>2.7636707063352899E-2</v>
      </c>
      <c r="Z12" s="17">
        <v>4.0218657399191601E-2</v>
      </c>
      <c r="AA12" s="17" t="s">
        <v>63</v>
      </c>
      <c r="AB12" s="17" t="s">
        <v>63</v>
      </c>
      <c r="AC12" s="17" t="s">
        <v>63</v>
      </c>
      <c r="AD12" s="17" t="s">
        <v>63</v>
      </c>
      <c r="AE12" s="17"/>
      <c r="AF12" s="17" t="s">
        <v>63</v>
      </c>
      <c r="AG12" s="17"/>
      <c r="AH12" s="17">
        <v>3.09473124372407E-2</v>
      </c>
      <c r="AI12" s="17"/>
      <c r="AJ12" s="17">
        <v>5.82759035922863E-2</v>
      </c>
      <c r="AK12" s="17">
        <v>1.9371358394540902E-2</v>
      </c>
      <c r="AL12" s="17">
        <v>0</v>
      </c>
      <c r="AM12" s="17">
        <v>1.0176067428250999E-2</v>
      </c>
      <c r="AN12" s="17">
        <v>8.0340514600050497E-2</v>
      </c>
      <c r="AO12" s="17">
        <v>4.5819187778646402E-2</v>
      </c>
      <c r="AP12" s="17">
        <v>4.8707699202859701E-2</v>
      </c>
      <c r="AQ12" s="17">
        <v>0</v>
      </c>
    </row>
    <row r="13" spans="2:43" x14ac:dyDescent="0.35">
      <c r="B13" s="18" t="s">
        <v>60</v>
      </c>
      <c r="C13" s="19">
        <v>9.86486598794208E-2</v>
      </c>
      <c r="D13" s="19">
        <v>7.9511221784217198E-2</v>
      </c>
      <c r="E13" s="19">
        <v>0.121440656592591</v>
      </c>
      <c r="F13" s="19"/>
      <c r="G13" s="19">
        <v>6.5679097694596303E-2</v>
      </c>
      <c r="H13" s="19">
        <v>0.111889730218258</v>
      </c>
      <c r="I13" s="19">
        <v>7.8652879932453401E-2</v>
      </c>
      <c r="J13" s="19">
        <v>0.103085536319418</v>
      </c>
      <c r="K13" s="19">
        <v>8.58709806653319E-2</v>
      </c>
      <c r="L13" s="19">
        <v>0.18889367582292399</v>
      </c>
      <c r="M13" s="19"/>
      <c r="N13" s="19">
        <v>0.122603779943291</v>
      </c>
      <c r="O13" s="19">
        <v>0.13804419503922</v>
      </c>
      <c r="P13" s="19">
        <v>0.11414063530553201</v>
      </c>
      <c r="Q13" s="19">
        <v>6.8469646697534706E-2</v>
      </c>
      <c r="R13" s="19">
        <v>6.2789196123676297E-2</v>
      </c>
      <c r="S13" s="19"/>
      <c r="T13" s="19">
        <v>0.127561023918387</v>
      </c>
      <c r="U13" s="19">
        <v>0.122235870850055</v>
      </c>
      <c r="V13" s="19">
        <v>8.55837062557636E-2</v>
      </c>
      <c r="W13" s="19">
        <v>5.2905928639286302E-2</v>
      </c>
      <c r="X13" s="19"/>
      <c r="Y13" s="19">
        <v>9.3214629165368906E-2</v>
      </c>
      <c r="Z13" s="19">
        <v>0.122408896731801</v>
      </c>
      <c r="AA13" s="19" t="s">
        <v>63</v>
      </c>
      <c r="AB13" s="19" t="s">
        <v>63</v>
      </c>
      <c r="AC13" s="19" t="s">
        <v>63</v>
      </c>
      <c r="AD13" s="19" t="s">
        <v>63</v>
      </c>
      <c r="AE13" s="19"/>
      <c r="AF13" s="19" t="s">
        <v>63</v>
      </c>
      <c r="AG13" s="19"/>
      <c r="AH13" s="19">
        <v>9.5752470348658497E-2</v>
      </c>
      <c r="AI13" s="19"/>
      <c r="AJ13" s="19">
        <v>6.4562661735127105E-2</v>
      </c>
      <c r="AK13" s="19">
        <v>7.6762466349485997E-2</v>
      </c>
      <c r="AL13" s="19">
        <v>0.147979120756975</v>
      </c>
      <c r="AM13" s="19">
        <v>9.9792931251612496E-2</v>
      </c>
      <c r="AN13" s="19">
        <v>3.1480482695272399E-2</v>
      </c>
      <c r="AO13" s="19">
        <v>8.2575500195527202E-2</v>
      </c>
      <c r="AP13" s="19">
        <v>0.16350228955194199</v>
      </c>
      <c r="AQ13" s="19">
        <v>0.17064861129682901</v>
      </c>
    </row>
    <row r="14" spans="2:43" x14ac:dyDescent="0.35">
      <c r="B14" s="16" t="s">
        <v>223</v>
      </c>
    </row>
    <row r="15" spans="2:43" x14ac:dyDescent="0.35">
      <c r="B15" t="s">
        <v>66</v>
      </c>
    </row>
    <row r="16" spans="2:43" x14ac:dyDescent="0.35">
      <c r="B16" t="s">
        <v>67</v>
      </c>
    </row>
    <row r="18" spans="2:2" x14ac:dyDescent="0.35">
      <c r="B18"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236</v>
      </c>
      <c r="C9" s="17">
        <v>0.14583144619968799</v>
      </c>
      <c r="D9" s="17">
        <v>0.143618021760895</v>
      </c>
      <c r="E9" s="17">
        <v>0.14717008917323299</v>
      </c>
      <c r="F9" s="17"/>
      <c r="G9" s="17">
        <v>9.5488687537702996E-2</v>
      </c>
      <c r="H9" s="17">
        <v>0.14988044588303401</v>
      </c>
      <c r="I9" s="17">
        <v>0.155761648494636</v>
      </c>
      <c r="J9" s="17">
        <v>0.142200377675061</v>
      </c>
      <c r="K9" s="17">
        <v>0.11687591548691199</v>
      </c>
      <c r="L9" s="17">
        <v>0.17551630209989999</v>
      </c>
      <c r="M9" s="17"/>
      <c r="N9" s="17">
        <v>9.6430492176978605E-2</v>
      </c>
      <c r="O9" s="17">
        <v>0.102897346942204</v>
      </c>
      <c r="P9" s="17">
        <v>0.18863887279540001</v>
      </c>
      <c r="Q9" s="17">
        <v>0.13902510002653201</v>
      </c>
      <c r="R9" s="17">
        <v>0.23704316229769301</v>
      </c>
      <c r="S9" s="17"/>
      <c r="T9" s="17">
        <v>0.187188314458338</v>
      </c>
      <c r="U9" s="17">
        <v>0.119260014199693</v>
      </c>
      <c r="V9" s="17">
        <v>0.13550368792944101</v>
      </c>
      <c r="W9" s="17">
        <v>0.14186555093707401</v>
      </c>
      <c r="X9" s="17"/>
      <c r="Y9" s="17">
        <v>0.124518662696347</v>
      </c>
      <c r="Z9" s="17">
        <v>0.12244534611451501</v>
      </c>
      <c r="AA9" s="17">
        <v>0.164972736822874</v>
      </c>
      <c r="AB9" s="17">
        <v>0.15179014302455601</v>
      </c>
      <c r="AC9" s="17">
        <v>0.201627819715436</v>
      </c>
      <c r="AD9" s="17">
        <v>0.26578375692915701</v>
      </c>
      <c r="AE9" s="17"/>
      <c r="AF9" s="17" t="s">
        <v>63</v>
      </c>
      <c r="AG9" s="17"/>
      <c r="AH9" s="17">
        <v>0.14312780975624101</v>
      </c>
      <c r="AI9" s="17"/>
      <c r="AJ9" s="17">
        <v>0.19064787841959299</v>
      </c>
      <c r="AK9" s="17">
        <v>0.11833462378586</v>
      </c>
      <c r="AL9" s="17">
        <v>0.13746106089707599</v>
      </c>
      <c r="AM9" s="17">
        <v>0.10119773487075701</v>
      </c>
      <c r="AN9" s="17">
        <v>0.19679645265015899</v>
      </c>
      <c r="AO9" s="17">
        <v>0.10921249096109201</v>
      </c>
      <c r="AP9" s="17">
        <v>0.17430575069788301</v>
      </c>
      <c r="AQ9" s="17">
        <v>0.19993304394887301</v>
      </c>
    </row>
    <row r="10" spans="2:43" x14ac:dyDescent="0.35">
      <c r="B10" s="18" t="s">
        <v>237</v>
      </c>
      <c r="C10" s="17">
        <v>0.38496054304838501</v>
      </c>
      <c r="D10" s="17">
        <v>0.3483373222642</v>
      </c>
      <c r="E10" s="17">
        <v>0.42038421489130601</v>
      </c>
      <c r="F10" s="17"/>
      <c r="G10" s="17">
        <v>0.43683332088531202</v>
      </c>
      <c r="H10" s="17">
        <v>0.42606583220562899</v>
      </c>
      <c r="I10" s="17">
        <v>0.38283120688493399</v>
      </c>
      <c r="J10" s="17">
        <v>0.42538732466849599</v>
      </c>
      <c r="K10" s="17">
        <v>0.38206152035431501</v>
      </c>
      <c r="L10" s="17">
        <v>0.31417147944833701</v>
      </c>
      <c r="M10" s="17"/>
      <c r="N10" s="17">
        <v>0.358344504327679</v>
      </c>
      <c r="O10" s="17">
        <v>0.34991422071247502</v>
      </c>
      <c r="P10" s="17">
        <v>0.36528961202471599</v>
      </c>
      <c r="Q10" s="17">
        <v>0.41086631015783898</v>
      </c>
      <c r="R10" s="17">
        <v>0.43963691724906001</v>
      </c>
      <c r="S10" s="17"/>
      <c r="T10" s="17">
        <v>0.39084919693282899</v>
      </c>
      <c r="U10" s="17">
        <v>0.32770325895005398</v>
      </c>
      <c r="V10" s="17">
        <v>0.42546344187773</v>
      </c>
      <c r="W10" s="17">
        <v>0.42686784868857602</v>
      </c>
      <c r="X10" s="17"/>
      <c r="Y10" s="17">
        <v>0.40152053929148701</v>
      </c>
      <c r="Z10" s="17">
        <v>0.47520841906739097</v>
      </c>
      <c r="AA10" s="17">
        <v>0.31574848656805699</v>
      </c>
      <c r="AB10" s="17">
        <v>0.449754824685904</v>
      </c>
      <c r="AC10" s="17">
        <v>0.406772989315345</v>
      </c>
      <c r="AD10" s="17">
        <v>0.31161967291502601</v>
      </c>
      <c r="AE10" s="17"/>
      <c r="AF10" s="17" t="s">
        <v>63</v>
      </c>
      <c r="AG10" s="17"/>
      <c r="AH10" s="17">
        <v>0.38703183393988699</v>
      </c>
      <c r="AI10" s="17"/>
      <c r="AJ10" s="17">
        <v>0.41973813334586202</v>
      </c>
      <c r="AK10" s="17">
        <v>0.39388956897518201</v>
      </c>
      <c r="AL10" s="17">
        <v>0.34288093601508401</v>
      </c>
      <c r="AM10" s="17">
        <v>0.41060387255112801</v>
      </c>
      <c r="AN10" s="17">
        <v>0.33259037594660901</v>
      </c>
      <c r="AO10" s="17">
        <v>0.33686819830673698</v>
      </c>
      <c r="AP10" s="17">
        <v>0.36764333316694697</v>
      </c>
      <c r="AQ10" s="17">
        <v>0.37636677932880602</v>
      </c>
    </row>
    <row r="11" spans="2:43" ht="29" x14ac:dyDescent="0.35">
      <c r="B11" s="18" t="s">
        <v>238</v>
      </c>
      <c r="C11" s="17">
        <v>0.27079492142071598</v>
      </c>
      <c r="D11" s="17">
        <v>0.26011964770864798</v>
      </c>
      <c r="E11" s="17">
        <v>0.28273334123833899</v>
      </c>
      <c r="F11" s="17"/>
      <c r="G11" s="17">
        <v>0.206440286655344</v>
      </c>
      <c r="H11" s="17">
        <v>0.24876541960600301</v>
      </c>
      <c r="I11" s="17">
        <v>0.26085162480956398</v>
      </c>
      <c r="J11" s="17">
        <v>0.243090983537567</v>
      </c>
      <c r="K11" s="17">
        <v>0.32394403577213499</v>
      </c>
      <c r="L11" s="17">
        <v>0.30391429538814602</v>
      </c>
      <c r="M11" s="17"/>
      <c r="N11" s="17">
        <v>0.33022921263993799</v>
      </c>
      <c r="O11" s="17">
        <v>0.31997800349768502</v>
      </c>
      <c r="P11" s="17">
        <v>0.27057778979493702</v>
      </c>
      <c r="Q11" s="17">
        <v>0.25171552060146402</v>
      </c>
      <c r="R11" s="17">
        <v>0.17559350848973901</v>
      </c>
      <c r="S11" s="17"/>
      <c r="T11" s="17">
        <v>0.247267666271729</v>
      </c>
      <c r="U11" s="17">
        <v>0.33450692529871701</v>
      </c>
      <c r="V11" s="17">
        <v>0.238039039422656</v>
      </c>
      <c r="W11" s="17">
        <v>0.24433317319325901</v>
      </c>
      <c r="X11" s="17"/>
      <c r="Y11" s="17">
        <v>0.27599982211853502</v>
      </c>
      <c r="Z11" s="17">
        <v>0.229109220923149</v>
      </c>
      <c r="AA11" s="17">
        <v>0.30558083309683198</v>
      </c>
      <c r="AB11" s="17">
        <v>0.27419860986841799</v>
      </c>
      <c r="AC11" s="17">
        <v>0.177346662834065</v>
      </c>
      <c r="AD11" s="17">
        <v>0.150137483251186</v>
      </c>
      <c r="AE11" s="17"/>
      <c r="AF11" s="17" t="s">
        <v>63</v>
      </c>
      <c r="AG11" s="17"/>
      <c r="AH11" s="17">
        <v>0.26817876471829</v>
      </c>
      <c r="AI11" s="17"/>
      <c r="AJ11" s="17">
        <v>0.192021772421134</v>
      </c>
      <c r="AK11" s="17">
        <v>0.27673862542269501</v>
      </c>
      <c r="AL11" s="17">
        <v>0.27770024935458298</v>
      </c>
      <c r="AM11" s="17">
        <v>0.32955120136291699</v>
      </c>
      <c r="AN11" s="17">
        <v>0.36953893281835098</v>
      </c>
      <c r="AO11" s="17">
        <v>0.30808842726629398</v>
      </c>
      <c r="AP11" s="17">
        <v>0.28722536334939303</v>
      </c>
      <c r="AQ11" s="17">
        <v>0.229362103455866</v>
      </c>
    </row>
    <row r="12" spans="2:43" x14ac:dyDescent="0.35">
      <c r="B12" s="18" t="s">
        <v>239</v>
      </c>
      <c r="C12" s="17">
        <v>8.4113415137715503E-2</v>
      </c>
      <c r="D12" s="17">
        <v>9.4650443823464006E-2</v>
      </c>
      <c r="E12" s="17">
        <v>7.3941116205598498E-2</v>
      </c>
      <c r="F12" s="17"/>
      <c r="G12" s="17">
        <v>0.169340903353912</v>
      </c>
      <c r="H12" s="17">
        <v>4.8015237561263399E-2</v>
      </c>
      <c r="I12" s="17">
        <v>9.6311045760143502E-2</v>
      </c>
      <c r="J12" s="17">
        <v>7.0186264976270701E-2</v>
      </c>
      <c r="K12" s="17">
        <v>6.8581992844838194E-2</v>
      </c>
      <c r="L12" s="17">
        <v>8.5764082359456303E-2</v>
      </c>
      <c r="M12" s="17"/>
      <c r="N12" s="17">
        <v>2.2032915235844799E-2</v>
      </c>
      <c r="O12" s="17">
        <v>9.7309687752221999E-2</v>
      </c>
      <c r="P12" s="17">
        <v>7.8392258634597506E-2</v>
      </c>
      <c r="Q12" s="17">
        <v>0.10264369122099801</v>
      </c>
      <c r="R12" s="17">
        <v>3.7189121905669101E-2</v>
      </c>
      <c r="S12" s="17"/>
      <c r="T12" s="17">
        <v>7.9865541535106499E-2</v>
      </c>
      <c r="U12" s="17">
        <v>9.3659478708318394E-2</v>
      </c>
      <c r="V12" s="17">
        <v>8.0113710813012801E-2</v>
      </c>
      <c r="W12" s="17">
        <v>9.00111450637434E-2</v>
      </c>
      <c r="X12" s="17"/>
      <c r="Y12" s="17">
        <v>8.8158274826676E-2</v>
      </c>
      <c r="Z12" s="17">
        <v>8.79067416713777E-2</v>
      </c>
      <c r="AA12" s="17">
        <v>9.2665209840339394E-2</v>
      </c>
      <c r="AB12" s="17">
        <v>2.3642470741541299E-2</v>
      </c>
      <c r="AC12" s="17">
        <v>8.9482693112115097E-2</v>
      </c>
      <c r="AD12" s="17">
        <v>3.8239365004120299E-2</v>
      </c>
      <c r="AE12" s="17"/>
      <c r="AF12" s="17" t="s">
        <v>63</v>
      </c>
      <c r="AG12" s="17"/>
      <c r="AH12" s="17">
        <v>8.6555073404084595E-2</v>
      </c>
      <c r="AI12" s="17"/>
      <c r="AJ12" s="17">
        <v>0.10348093147878901</v>
      </c>
      <c r="AK12" s="17">
        <v>9.4245683919535597E-2</v>
      </c>
      <c r="AL12" s="17">
        <v>9.2708839380275507E-2</v>
      </c>
      <c r="AM12" s="17">
        <v>6.5549994067377798E-2</v>
      </c>
      <c r="AN12" s="17">
        <v>3.94303455498837E-2</v>
      </c>
      <c r="AO12" s="17">
        <v>9.6514008098271098E-2</v>
      </c>
      <c r="AP12" s="17">
        <v>8.7296528305407503E-2</v>
      </c>
      <c r="AQ12" s="17">
        <v>0</v>
      </c>
    </row>
    <row r="13" spans="2:43" x14ac:dyDescent="0.35">
      <c r="B13" s="18" t="s">
        <v>240</v>
      </c>
      <c r="C13" s="17">
        <v>9.5941682617907406E-2</v>
      </c>
      <c r="D13" s="17">
        <v>0.13066734971343399</v>
      </c>
      <c r="E13" s="17">
        <v>6.15867542816863E-2</v>
      </c>
      <c r="F13" s="17"/>
      <c r="G13" s="17">
        <v>5.6810284423829002E-2</v>
      </c>
      <c r="H13" s="17">
        <v>0.116456403108011</v>
      </c>
      <c r="I13" s="17">
        <v>9.3628612273131906E-2</v>
      </c>
      <c r="J13" s="17">
        <v>9.3981094128254103E-2</v>
      </c>
      <c r="K13" s="17">
        <v>9.5998097323080206E-2</v>
      </c>
      <c r="L13" s="17">
        <v>9.9705801806276806E-2</v>
      </c>
      <c r="M13" s="17"/>
      <c r="N13" s="17">
        <v>9.6729032066353804E-2</v>
      </c>
      <c r="O13" s="17">
        <v>0.10420144091877501</v>
      </c>
      <c r="P13" s="17">
        <v>9.7101466750349197E-2</v>
      </c>
      <c r="Q13" s="17">
        <v>8.9154378658041294E-2</v>
      </c>
      <c r="R13" s="17">
        <v>8.9891064532966594E-2</v>
      </c>
      <c r="S13" s="17"/>
      <c r="T13" s="17">
        <v>7.0279459949002102E-2</v>
      </c>
      <c r="U13" s="17">
        <v>0.105857054723049</v>
      </c>
      <c r="V13" s="17">
        <v>0.109352982596189</v>
      </c>
      <c r="W13" s="17">
        <v>8.6796721051132605E-2</v>
      </c>
      <c r="X13" s="17"/>
      <c r="Y13" s="17">
        <v>9.9081734480902101E-2</v>
      </c>
      <c r="Z13" s="17">
        <v>7.70580682770894E-2</v>
      </c>
      <c r="AA13" s="17">
        <v>0.10159210601148801</v>
      </c>
      <c r="AB13" s="17">
        <v>6.7640922006667006E-2</v>
      </c>
      <c r="AC13" s="17">
        <v>7.9134067705785599E-2</v>
      </c>
      <c r="AD13" s="17">
        <v>0.158845981772921</v>
      </c>
      <c r="AE13" s="17"/>
      <c r="AF13" s="17" t="s">
        <v>63</v>
      </c>
      <c r="AG13" s="17"/>
      <c r="AH13" s="17">
        <v>9.6751856329640298E-2</v>
      </c>
      <c r="AI13" s="17"/>
      <c r="AJ13" s="17">
        <v>9.0970667631717905E-2</v>
      </c>
      <c r="AK13" s="17">
        <v>0.101469766295102</v>
      </c>
      <c r="AL13" s="17">
        <v>0.105521457253427</v>
      </c>
      <c r="AM13" s="17">
        <v>7.0053441009964607E-2</v>
      </c>
      <c r="AN13" s="17">
        <v>6.1643893034996899E-2</v>
      </c>
      <c r="AO13" s="17">
        <v>9.85747241972528E-2</v>
      </c>
      <c r="AP13" s="17">
        <v>8.3529024480369404E-2</v>
      </c>
      <c r="AQ13" s="17">
        <v>0.194338073266456</v>
      </c>
    </row>
    <row r="14" spans="2:43" x14ac:dyDescent="0.35">
      <c r="B14" s="18" t="s">
        <v>60</v>
      </c>
      <c r="C14" s="21">
        <v>1.8357991575587498E-2</v>
      </c>
      <c r="D14" s="21">
        <v>2.2607214729358401E-2</v>
      </c>
      <c r="E14" s="21">
        <v>1.41844842098365E-2</v>
      </c>
      <c r="F14" s="21"/>
      <c r="G14" s="21">
        <v>3.50865171439005E-2</v>
      </c>
      <c r="H14" s="21">
        <v>1.08166616360592E-2</v>
      </c>
      <c r="I14" s="21">
        <v>1.06158617775911E-2</v>
      </c>
      <c r="J14" s="21">
        <v>2.5153955014350499E-2</v>
      </c>
      <c r="K14" s="21">
        <v>1.25384382187198E-2</v>
      </c>
      <c r="L14" s="21">
        <v>2.09280388978835E-2</v>
      </c>
      <c r="M14" s="21"/>
      <c r="N14" s="21">
        <v>9.6233843553205994E-2</v>
      </c>
      <c r="O14" s="21">
        <v>2.5699300176639399E-2</v>
      </c>
      <c r="P14" s="21">
        <v>0</v>
      </c>
      <c r="Q14" s="21">
        <v>6.5949993351258401E-3</v>
      </c>
      <c r="R14" s="21">
        <v>2.0646225524872001E-2</v>
      </c>
      <c r="S14" s="21"/>
      <c r="T14" s="21">
        <v>2.4549820852995299E-2</v>
      </c>
      <c r="U14" s="21">
        <v>1.9013268120169201E-2</v>
      </c>
      <c r="V14" s="21">
        <v>1.1527137360970101E-2</v>
      </c>
      <c r="W14" s="21">
        <v>1.01255610662152E-2</v>
      </c>
      <c r="X14" s="21"/>
      <c r="Y14" s="21">
        <v>1.0720966586052099E-2</v>
      </c>
      <c r="Z14" s="21">
        <v>8.2722039464781603E-3</v>
      </c>
      <c r="AA14" s="21">
        <v>1.9440627660410999E-2</v>
      </c>
      <c r="AB14" s="21">
        <v>3.29730296729134E-2</v>
      </c>
      <c r="AC14" s="21">
        <v>4.5635767317252801E-2</v>
      </c>
      <c r="AD14" s="21">
        <v>7.5373740127589794E-2</v>
      </c>
      <c r="AE14" s="21"/>
      <c r="AF14" s="21" t="s">
        <v>63</v>
      </c>
      <c r="AG14" s="21"/>
      <c r="AH14" s="21">
        <v>1.8354661851856299E-2</v>
      </c>
      <c r="AI14" s="21"/>
      <c r="AJ14" s="21">
        <v>3.14061670290464E-3</v>
      </c>
      <c r="AK14" s="21">
        <v>1.53217316016253E-2</v>
      </c>
      <c r="AL14" s="21">
        <v>4.3727457099555299E-2</v>
      </c>
      <c r="AM14" s="21">
        <v>2.3043756137855299E-2</v>
      </c>
      <c r="AN14" s="21">
        <v>0</v>
      </c>
      <c r="AO14" s="21">
        <v>5.0742151170352898E-2</v>
      </c>
      <c r="AP14" s="21">
        <v>0</v>
      </c>
      <c r="AQ14" s="21">
        <v>0</v>
      </c>
    </row>
    <row r="15" spans="2:43" x14ac:dyDescent="0.35">
      <c r="B15" s="18" t="s">
        <v>241</v>
      </c>
      <c r="C15" s="21">
        <v>0.53079198924807303</v>
      </c>
      <c r="D15" s="21">
        <v>0.491955344025096</v>
      </c>
      <c r="E15" s="21">
        <v>0.56755430406453999</v>
      </c>
      <c r="F15" s="21"/>
      <c r="G15" s="21">
        <v>0.53232200842301503</v>
      </c>
      <c r="H15" s="21">
        <v>0.57594627808866306</v>
      </c>
      <c r="I15" s="21">
        <v>0.53859285537956902</v>
      </c>
      <c r="J15" s="21">
        <v>0.56758770234355804</v>
      </c>
      <c r="K15" s="21">
        <v>0.49893743584122702</v>
      </c>
      <c r="L15" s="21">
        <v>0.489687781548237</v>
      </c>
      <c r="M15" s="21"/>
      <c r="N15" s="21">
        <v>0.45477499650465802</v>
      </c>
      <c r="O15" s="21">
        <v>0.452811567654678</v>
      </c>
      <c r="P15" s="21">
        <v>0.55392848482011603</v>
      </c>
      <c r="Q15" s="21">
        <v>0.54989141018437104</v>
      </c>
      <c r="R15" s="21">
        <v>0.67668007954675302</v>
      </c>
      <c r="S15" s="21"/>
      <c r="T15" s="21">
        <v>0.57803751139116699</v>
      </c>
      <c r="U15" s="21">
        <v>0.44696327314974699</v>
      </c>
      <c r="V15" s="21">
        <v>0.560967129807172</v>
      </c>
      <c r="W15" s="21">
        <v>0.56873339962564995</v>
      </c>
      <c r="X15" s="21"/>
      <c r="Y15" s="21">
        <v>0.52603920198783405</v>
      </c>
      <c r="Z15" s="21">
        <v>0.59765376518190605</v>
      </c>
      <c r="AA15" s="21">
        <v>0.48072122339092999</v>
      </c>
      <c r="AB15" s="21">
        <v>0.60154496771045995</v>
      </c>
      <c r="AC15" s="21">
        <v>0.60840080903078098</v>
      </c>
      <c r="AD15" s="21">
        <v>0.57740342984418302</v>
      </c>
      <c r="AE15" s="21"/>
      <c r="AF15" s="21" t="s">
        <v>63</v>
      </c>
      <c r="AG15" s="21"/>
      <c r="AH15" s="21">
        <v>0.530159643696128</v>
      </c>
      <c r="AI15" s="21"/>
      <c r="AJ15" s="21">
        <v>0.61038601176545404</v>
      </c>
      <c r="AK15" s="21">
        <v>0.51222419276104203</v>
      </c>
      <c r="AL15" s="21">
        <v>0.48034199691216001</v>
      </c>
      <c r="AM15" s="21">
        <v>0.51180160742188496</v>
      </c>
      <c r="AN15" s="21">
        <v>0.529386828596768</v>
      </c>
      <c r="AO15" s="21">
        <v>0.44608068926782901</v>
      </c>
      <c r="AP15" s="21">
        <v>0.54194908386482998</v>
      </c>
      <c r="AQ15" s="21">
        <v>0.57629982327767804</v>
      </c>
    </row>
    <row r="16" spans="2:43" x14ac:dyDescent="0.35">
      <c r="B16" s="18" t="s">
        <v>242</v>
      </c>
      <c r="C16" s="22">
        <v>-0.51243399767248599</v>
      </c>
      <c r="D16" s="22">
        <v>-0.46934812929573699</v>
      </c>
      <c r="E16" s="22">
        <v>-0.55336981985470302</v>
      </c>
      <c r="F16" s="22"/>
      <c r="G16" s="22">
        <v>-0.49723549127911398</v>
      </c>
      <c r="H16" s="22">
        <v>-0.56512961645260396</v>
      </c>
      <c r="I16" s="22">
        <v>-0.52797699360197803</v>
      </c>
      <c r="J16" s="22">
        <v>-0.54243374732920702</v>
      </c>
      <c r="K16" s="22">
        <v>-0.48639899762250699</v>
      </c>
      <c r="L16" s="22">
        <v>-0.46875974265035403</v>
      </c>
      <c r="M16" s="22"/>
      <c r="N16" s="22">
        <v>-0.358541152951452</v>
      </c>
      <c r="O16" s="22">
        <v>-0.42711226747803899</v>
      </c>
      <c r="P16" s="22">
        <v>-0.55392848482011603</v>
      </c>
      <c r="Q16" s="22">
        <v>-0.54329641084924496</v>
      </c>
      <c r="R16" s="22">
        <v>-0.65603385402188097</v>
      </c>
      <c r="S16" s="22"/>
      <c r="T16" s="22">
        <v>-0.55348769053817204</v>
      </c>
      <c r="U16" s="22">
        <v>-0.42795000502957697</v>
      </c>
      <c r="V16" s="22">
        <v>-0.54943999244620201</v>
      </c>
      <c r="W16" s="22">
        <v>-0.55860783855943497</v>
      </c>
      <c r="X16" s="22"/>
      <c r="Y16" s="22">
        <v>-0.51531823540178201</v>
      </c>
      <c r="Z16" s="22">
        <v>-0.58938156123542795</v>
      </c>
      <c r="AA16" s="22">
        <v>-0.46128059573051899</v>
      </c>
      <c r="AB16" s="22">
        <v>-0.56857193803754702</v>
      </c>
      <c r="AC16" s="22">
        <v>-0.56276504171352804</v>
      </c>
      <c r="AD16" s="22">
        <v>-0.50202968971659301</v>
      </c>
      <c r="AE16" s="22"/>
      <c r="AF16" s="22" t="s">
        <v>63</v>
      </c>
      <c r="AG16" s="22"/>
      <c r="AH16" s="22">
        <v>-0.51180498184427203</v>
      </c>
      <c r="AI16" s="22"/>
      <c r="AJ16" s="22">
        <v>-0.60724539506255004</v>
      </c>
      <c r="AK16" s="22">
        <v>-0.496902461159417</v>
      </c>
      <c r="AL16" s="22">
        <v>-0.43661453981260401</v>
      </c>
      <c r="AM16" s="22">
        <v>-0.48875785128402999</v>
      </c>
      <c r="AN16" s="22">
        <v>-0.529386828596768</v>
      </c>
      <c r="AO16" s="22">
        <v>-0.39533853809747599</v>
      </c>
      <c r="AP16" s="22">
        <v>-0.54194908386482998</v>
      </c>
      <c r="AQ16" s="22">
        <v>-0.57629982327767804</v>
      </c>
    </row>
    <row r="17" spans="2:2" x14ac:dyDescent="0.35">
      <c r="B17" s="16"/>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ht="58" x14ac:dyDescent="0.35">
      <c r="B9" s="18" t="s">
        <v>244</v>
      </c>
      <c r="C9" s="17">
        <v>0.246567702431952</v>
      </c>
      <c r="D9" s="17">
        <v>0.27551068491575498</v>
      </c>
      <c r="E9" s="17">
        <v>0.21714978257203901</v>
      </c>
      <c r="F9" s="17"/>
      <c r="G9" s="17">
        <v>0.43051385527456698</v>
      </c>
      <c r="H9" s="17">
        <v>0.29319994636962099</v>
      </c>
      <c r="I9" s="17">
        <v>0.29007128688443701</v>
      </c>
      <c r="J9" s="17">
        <v>0.199357052021154</v>
      </c>
      <c r="K9" s="17">
        <v>0.22583192976675101</v>
      </c>
      <c r="L9" s="17">
        <v>0.15692325969469301</v>
      </c>
      <c r="M9" s="17"/>
      <c r="N9" s="17">
        <v>0.27039678839807801</v>
      </c>
      <c r="O9" s="17">
        <v>0.22110938047668699</v>
      </c>
      <c r="P9" s="17">
        <v>0.271172890273572</v>
      </c>
      <c r="Q9" s="17">
        <v>0.24743242958439199</v>
      </c>
      <c r="R9" s="17">
        <v>0.27264200727999599</v>
      </c>
      <c r="S9" s="17"/>
      <c r="T9" s="17">
        <v>0.21653631081823899</v>
      </c>
      <c r="U9" s="17">
        <v>0.22205371424818501</v>
      </c>
      <c r="V9" s="17">
        <v>0.28791209194962197</v>
      </c>
      <c r="W9" s="17">
        <v>0.30472195174283701</v>
      </c>
      <c r="X9" s="17"/>
      <c r="Y9" s="17">
        <v>0.28705115987850699</v>
      </c>
      <c r="Z9" s="17">
        <v>0.29983325944040701</v>
      </c>
      <c r="AA9" s="17">
        <v>0.15788208396481401</v>
      </c>
      <c r="AB9" s="17">
        <v>0.25493068546383102</v>
      </c>
      <c r="AC9" s="17">
        <v>0.26499199241646798</v>
      </c>
      <c r="AD9" s="17">
        <v>0.19437524031410799</v>
      </c>
      <c r="AE9" s="17"/>
      <c r="AF9" s="17" t="s">
        <v>63</v>
      </c>
      <c r="AG9" s="17"/>
      <c r="AH9" s="17">
        <v>0.25269491910240799</v>
      </c>
      <c r="AI9" s="17"/>
      <c r="AJ9" s="17">
        <v>0.20979903182943699</v>
      </c>
      <c r="AK9" s="17">
        <v>0.22026783266491101</v>
      </c>
      <c r="AL9" s="17">
        <v>0.24936623676733499</v>
      </c>
      <c r="AM9" s="17">
        <v>0.33137540166093798</v>
      </c>
      <c r="AN9" s="17">
        <v>0.16074797716258901</v>
      </c>
      <c r="AO9" s="17">
        <v>0.27559572248132003</v>
      </c>
      <c r="AP9" s="17">
        <v>0.27764779741534501</v>
      </c>
      <c r="AQ9" s="17">
        <v>0.19019977700840299</v>
      </c>
    </row>
    <row r="10" spans="2:43" ht="43.5" x14ac:dyDescent="0.35">
      <c r="B10" s="18" t="s">
        <v>245</v>
      </c>
      <c r="C10" s="17">
        <v>0.16947953164867699</v>
      </c>
      <c r="D10" s="17">
        <v>0.16754420786657201</v>
      </c>
      <c r="E10" s="17">
        <v>0.17219594332352101</v>
      </c>
      <c r="F10" s="17"/>
      <c r="G10" s="17">
        <v>0.34016898715925198</v>
      </c>
      <c r="H10" s="17">
        <v>0.25931282670662698</v>
      </c>
      <c r="I10" s="17">
        <v>0.185009407963799</v>
      </c>
      <c r="J10" s="17">
        <v>0.16047787094415999</v>
      </c>
      <c r="K10" s="17">
        <v>9.8517974795696003E-2</v>
      </c>
      <c r="L10" s="17">
        <v>7.7664276443700803E-2</v>
      </c>
      <c r="M10" s="17"/>
      <c r="N10" s="17">
        <v>7.2726628467943505E-2</v>
      </c>
      <c r="O10" s="17">
        <v>0.18675597750560899</v>
      </c>
      <c r="P10" s="17">
        <v>0.14769752348988699</v>
      </c>
      <c r="Q10" s="17">
        <v>0.17347406808052199</v>
      </c>
      <c r="R10" s="17">
        <v>0.16507590261313901</v>
      </c>
      <c r="S10" s="17"/>
      <c r="T10" s="17">
        <v>0.223837399911957</v>
      </c>
      <c r="U10" s="17">
        <v>0.14705048340368901</v>
      </c>
      <c r="V10" s="17">
        <v>0.18739558653362001</v>
      </c>
      <c r="W10" s="17">
        <v>0.123188405556939</v>
      </c>
      <c r="X10" s="17"/>
      <c r="Y10" s="17">
        <v>0.183283840758691</v>
      </c>
      <c r="Z10" s="17">
        <v>0.20530811408107499</v>
      </c>
      <c r="AA10" s="17">
        <v>7.8587395317895894E-2</v>
      </c>
      <c r="AB10" s="17">
        <v>0.23226432473283601</v>
      </c>
      <c r="AC10" s="17">
        <v>0.30629227347857202</v>
      </c>
      <c r="AD10" s="17">
        <v>0.23484730074691301</v>
      </c>
      <c r="AE10" s="17"/>
      <c r="AF10" s="17" t="s">
        <v>63</v>
      </c>
      <c r="AG10" s="17"/>
      <c r="AH10" s="17">
        <v>0.17313551887033399</v>
      </c>
      <c r="AI10" s="17"/>
      <c r="AJ10" s="17">
        <v>0.169599560210482</v>
      </c>
      <c r="AK10" s="17">
        <v>0.17893625576165501</v>
      </c>
      <c r="AL10" s="17">
        <v>0.19554888543239601</v>
      </c>
      <c r="AM10" s="17">
        <v>0.16225747127378101</v>
      </c>
      <c r="AN10" s="17">
        <v>0.150021482988143</v>
      </c>
      <c r="AO10" s="17">
        <v>0.16660423337288299</v>
      </c>
      <c r="AP10" s="17">
        <v>8.6327289861199294E-2</v>
      </c>
      <c r="AQ10" s="17">
        <v>0.23539987442490401</v>
      </c>
    </row>
    <row r="11" spans="2:43" x14ac:dyDescent="0.35">
      <c r="B11" s="18" t="s">
        <v>60</v>
      </c>
      <c r="C11" s="17">
        <v>0.14509660891749199</v>
      </c>
      <c r="D11" s="17">
        <v>0.128822722110599</v>
      </c>
      <c r="E11" s="17">
        <v>0.16206835703737299</v>
      </c>
      <c r="F11" s="17"/>
      <c r="G11" s="17">
        <v>7.8062025461348702E-2</v>
      </c>
      <c r="H11" s="17">
        <v>0.138611865431539</v>
      </c>
      <c r="I11" s="17">
        <v>0.13654394621264099</v>
      </c>
      <c r="J11" s="17">
        <v>0.162222742336874</v>
      </c>
      <c r="K11" s="17">
        <v>0.14015949633269001</v>
      </c>
      <c r="L11" s="17">
        <v>0.17324945158906799</v>
      </c>
      <c r="M11" s="17"/>
      <c r="N11" s="17">
        <v>0.27176872551912701</v>
      </c>
      <c r="O11" s="17">
        <v>0.14918072784268699</v>
      </c>
      <c r="P11" s="17">
        <v>0.163185025667061</v>
      </c>
      <c r="Q11" s="17">
        <v>0.14150108245575899</v>
      </c>
      <c r="R11" s="17">
        <v>9.6585678133664907E-2</v>
      </c>
      <c r="S11" s="17"/>
      <c r="T11" s="17">
        <v>0.13828464041055899</v>
      </c>
      <c r="U11" s="17">
        <v>0.18578966449961701</v>
      </c>
      <c r="V11" s="17">
        <v>0.120617440764892</v>
      </c>
      <c r="W11" s="17">
        <v>9.3311591058621898E-2</v>
      </c>
      <c r="X11" s="17"/>
      <c r="Y11" s="17">
        <v>0.12738846178320101</v>
      </c>
      <c r="Z11" s="17">
        <v>0.20845074385453999</v>
      </c>
      <c r="AA11" s="17">
        <v>0.15315641365510699</v>
      </c>
      <c r="AB11" s="17">
        <v>0.14830361465400299</v>
      </c>
      <c r="AC11" s="17">
        <v>0.10686825441454501</v>
      </c>
      <c r="AD11" s="17">
        <v>0.184074783169204</v>
      </c>
      <c r="AE11" s="17"/>
      <c r="AF11" s="17" t="s">
        <v>63</v>
      </c>
      <c r="AG11" s="17"/>
      <c r="AH11" s="17">
        <v>0.14067846345500001</v>
      </c>
      <c r="AI11" s="17"/>
      <c r="AJ11" s="17">
        <v>8.5774332354917895E-2</v>
      </c>
      <c r="AK11" s="17">
        <v>0.143738633626772</v>
      </c>
      <c r="AL11" s="17">
        <v>0.175654601149455</v>
      </c>
      <c r="AM11" s="17">
        <v>0.143095581336632</v>
      </c>
      <c r="AN11" s="17">
        <v>0.16511393501973701</v>
      </c>
      <c r="AO11" s="17">
        <v>0.18116792549795599</v>
      </c>
      <c r="AP11" s="17">
        <v>0.156632757753769</v>
      </c>
      <c r="AQ11" s="17">
        <v>0.24189925962889899</v>
      </c>
    </row>
    <row r="12" spans="2:43" ht="43.5" x14ac:dyDescent="0.35">
      <c r="B12" s="18" t="s">
        <v>246</v>
      </c>
      <c r="C12" s="17">
        <v>0.12530469410773701</v>
      </c>
      <c r="D12" s="17">
        <v>0.14292406543069999</v>
      </c>
      <c r="E12" s="17">
        <v>0.10667685715183201</v>
      </c>
      <c r="F12" s="17"/>
      <c r="G12" s="17">
        <v>0.18121265436855699</v>
      </c>
      <c r="H12" s="17">
        <v>0.169980447415012</v>
      </c>
      <c r="I12" s="17">
        <v>0.11727969803631599</v>
      </c>
      <c r="J12" s="17">
        <v>0.12573959863641801</v>
      </c>
      <c r="K12" s="17">
        <v>0.11270905682917599</v>
      </c>
      <c r="L12" s="17">
        <v>8.4577869225377994E-2</v>
      </c>
      <c r="M12" s="17"/>
      <c r="N12" s="17">
        <v>0.14066372687529</v>
      </c>
      <c r="O12" s="17">
        <v>0.114274385151777</v>
      </c>
      <c r="P12" s="17">
        <v>7.9047738072240498E-2</v>
      </c>
      <c r="Q12" s="17">
        <v>0.132901125638659</v>
      </c>
      <c r="R12" s="17">
        <v>0.170963225012945</v>
      </c>
      <c r="S12" s="17"/>
      <c r="T12" s="17">
        <v>0.112026104797395</v>
      </c>
      <c r="U12" s="17">
        <v>0.129416683608436</v>
      </c>
      <c r="V12" s="17">
        <v>0.14959849494449901</v>
      </c>
      <c r="W12" s="17">
        <v>0.13158542751509</v>
      </c>
      <c r="X12" s="17"/>
      <c r="Y12" s="17">
        <v>0.15674700003858</v>
      </c>
      <c r="Z12" s="17">
        <v>0.14853381545564201</v>
      </c>
      <c r="AA12" s="17">
        <v>7.3057042276123002E-2</v>
      </c>
      <c r="AB12" s="17">
        <v>9.8577713157798605E-2</v>
      </c>
      <c r="AC12" s="17">
        <v>0.123894271001836</v>
      </c>
      <c r="AD12" s="17">
        <v>0.121691181975509</v>
      </c>
      <c r="AE12" s="17"/>
      <c r="AF12" s="17" t="s">
        <v>63</v>
      </c>
      <c r="AG12" s="17"/>
      <c r="AH12" s="17">
        <v>0.129755593361361</v>
      </c>
      <c r="AI12" s="17"/>
      <c r="AJ12" s="17">
        <v>0.13248971322313099</v>
      </c>
      <c r="AK12" s="17">
        <v>0.158169167213003</v>
      </c>
      <c r="AL12" s="17">
        <v>0.111712630748686</v>
      </c>
      <c r="AM12" s="17">
        <v>0.13059938641135599</v>
      </c>
      <c r="AN12" s="17">
        <v>5.7023946081843503E-2</v>
      </c>
      <c r="AO12" s="17">
        <v>0.100856118754081</v>
      </c>
      <c r="AP12" s="17">
        <v>8.3803365063433402E-2</v>
      </c>
      <c r="AQ12" s="17">
        <v>0.143214724564874</v>
      </c>
    </row>
    <row r="13" spans="2:43" ht="43.5" x14ac:dyDescent="0.35">
      <c r="B13" s="18" t="s">
        <v>247</v>
      </c>
      <c r="C13" s="17">
        <v>0.123543393630362</v>
      </c>
      <c r="D13" s="17">
        <v>0.122395961663032</v>
      </c>
      <c r="E13" s="17">
        <v>0.12376965592691599</v>
      </c>
      <c r="F13" s="17"/>
      <c r="G13" s="17">
        <v>0.24269902261905901</v>
      </c>
      <c r="H13" s="17">
        <v>0.16903253307128799</v>
      </c>
      <c r="I13" s="17">
        <v>9.4737003672147893E-2</v>
      </c>
      <c r="J13" s="17">
        <v>0.12668780494409801</v>
      </c>
      <c r="K13" s="17">
        <v>7.8257763201882602E-2</v>
      </c>
      <c r="L13" s="17">
        <v>8.7512317721559693E-2</v>
      </c>
      <c r="M13" s="17"/>
      <c r="N13" s="17">
        <v>0.14235437017226099</v>
      </c>
      <c r="O13" s="17">
        <v>9.9844839105736605E-2</v>
      </c>
      <c r="P13" s="17">
        <v>0.102423839600567</v>
      </c>
      <c r="Q13" s="17">
        <v>0.120096693558603</v>
      </c>
      <c r="R13" s="17">
        <v>0.199061830138863</v>
      </c>
      <c r="S13" s="17"/>
      <c r="T13" s="17">
        <v>0.16553768491190299</v>
      </c>
      <c r="U13" s="17">
        <v>0.109005334221445</v>
      </c>
      <c r="V13" s="17">
        <v>0.13617656066600201</v>
      </c>
      <c r="W13" s="17">
        <v>0.112363641281575</v>
      </c>
      <c r="X13" s="17"/>
      <c r="Y13" s="17">
        <v>0.13148503858652599</v>
      </c>
      <c r="Z13" s="17">
        <v>0.198669836757775</v>
      </c>
      <c r="AA13" s="17">
        <v>7.4484089119181904E-2</v>
      </c>
      <c r="AB13" s="17">
        <v>9.2422931762494304E-2</v>
      </c>
      <c r="AC13" s="17">
        <v>0.160936213157577</v>
      </c>
      <c r="AD13" s="17">
        <v>0.19142598833390301</v>
      </c>
      <c r="AE13" s="17"/>
      <c r="AF13" s="17" t="s">
        <v>63</v>
      </c>
      <c r="AG13" s="17"/>
      <c r="AH13" s="17">
        <v>0.122412691873982</v>
      </c>
      <c r="AI13" s="17"/>
      <c r="AJ13" s="17">
        <v>0.17784435825372599</v>
      </c>
      <c r="AK13" s="17">
        <v>0.13935680217828</v>
      </c>
      <c r="AL13" s="17">
        <v>0.109071499738342</v>
      </c>
      <c r="AM13" s="17">
        <v>9.0015442343190297E-2</v>
      </c>
      <c r="AN13" s="17">
        <v>4.4463747018087203E-2</v>
      </c>
      <c r="AO13" s="17">
        <v>9.6825175360006094E-2</v>
      </c>
      <c r="AP13" s="17">
        <v>4.7950704194821503E-2</v>
      </c>
      <c r="AQ13" s="17">
        <v>0.19520100885140801</v>
      </c>
    </row>
    <row r="14" spans="2:43" ht="29" x14ac:dyDescent="0.35">
      <c r="B14" s="18" t="s">
        <v>248</v>
      </c>
      <c r="C14" s="17">
        <v>0.110309067703317</v>
      </c>
      <c r="D14" s="17">
        <v>0.113508998149339</v>
      </c>
      <c r="E14" s="17">
        <v>0.10760863065059501</v>
      </c>
      <c r="F14" s="17"/>
      <c r="G14" s="17">
        <v>0.126284279888222</v>
      </c>
      <c r="H14" s="17">
        <v>0.148309562170891</v>
      </c>
      <c r="I14" s="17">
        <v>0.105686219532917</v>
      </c>
      <c r="J14" s="17">
        <v>9.3977631859980995E-2</v>
      </c>
      <c r="K14" s="17">
        <v>0.102408820236946</v>
      </c>
      <c r="L14" s="17">
        <v>9.5419119704936106E-2</v>
      </c>
      <c r="M14" s="17"/>
      <c r="N14" s="17">
        <v>8.1149497292977393E-2</v>
      </c>
      <c r="O14" s="17">
        <v>0.121893234248803</v>
      </c>
      <c r="P14" s="17">
        <v>8.62443502016563E-2</v>
      </c>
      <c r="Q14" s="17">
        <v>0.10446547737480601</v>
      </c>
      <c r="R14" s="17">
        <v>0.123313038329304</v>
      </c>
      <c r="S14" s="17"/>
      <c r="T14" s="17">
        <v>0.121669605821036</v>
      </c>
      <c r="U14" s="17">
        <v>9.7214371364801794E-2</v>
      </c>
      <c r="V14" s="17">
        <v>0.119646559649409</v>
      </c>
      <c r="W14" s="17">
        <v>0.13330559688937699</v>
      </c>
      <c r="X14" s="17"/>
      <c r="Y14" s="17">
        <v>0.12896916015488999</v>
      </c>
      <c r="Z14" s="17">
        <v>0.124057957504558</v>
      </c>
      <c r="AA14" s="17">
        <v>9.0142083431693304E-2</v>
      </c>
      <c r="AB14" s="17">
        <v>6.7362844979599407E-2</v>
      </c>
      <c r="AC14" s="17">
        <v>7.8935208657722702E-2</v>
      </c>
      <c r="AD14" s="17">
        <v>0.155957776481087</v>
      </c>
      <c r="AE14" s="17"/>
      <c r="AF14" s="17" t="s">
        <v>63</v>
      </c>
      <c r="AG14" s="17"/>
      <c r="AH14" s="17">
        <v>0.11305836191600099</v>
      </c>
      <c r="AI14" s="17"/>
      <c r="AJ14" s="17">
        <v>0.113305956286037</v>
      </c>
      <c r="AK14" s="17">
        <v>0.11245518516533901</v>
      </c>
      <c r="AL14" s="17">
        <v>0.13693673042211299</v>
      </c>
      <c r="AM14" s="17">
        <v>0.104112788716823</v>
      </c>
      <c r="AN14" s="17">
        <v>6.7507160469643501E-2</v>
      </c>
      <c r="AO14" s="17">
        <v>9.43761717282499E-2</v>
      </c>
      <c r="AP14" s="17">
        <v>0.102174643645125</v>
      </c>
      <c r="AQ14" s="17">
        <v>0.100648880587226</v>
      </c>
    </row>
    <row r="15" spans="2:43" ht="58" x14ac:dyDescent="0.35">
      <c r="B15" s="18" t="s">
        <v>249</v>
      </c>
      <c r="C15" s="17">
        <v>5.7898682139742398E-2</v>
      </c>
      <c r="D15" s="17">
        <v>6.0097358519876402E-2</v>
      </c>
      <c r="E15" s="17">
        <v>5.4413168709086301E-2</v>
      </c>
      <c r="F15" s="17"/>
      <c r="G15" s="17">
        <v>0.109901117221519</v>
      </c>
      <c r="H15" s="17">
        <v>9.8980251571204506E-2</v>
      </c>
      <c r="I15" s="17">
        <v>5.6840620659064402E-2</v>
      </c>
      <c r="J15" s="17">
        <v>5.2055409971705401E-2</v>
      </c>
      <c r="K15" s="17">
        <v>2.34909693572673E-2</v>
      </c>
      <c r="L15" s="17">
        <v>3.3338968225160803E-2</v>
      </c>
      <c r="M15" s="17"/>
      <c r="N15" s="17">
        <v>6.5213893386631902E-2</v>
      </c>
      <c r="O15" s="17">
        <v>5.4747625132051898E-2</v>
      </c>
      <c r="P15" s="17">
        <v>6.2644245686184E-2</v>
      </c>
      <c r="Q15" s="17">
        <v>4.45271208360144E-2</v>
      </c>
      <c r="R15" s="17">
        <v>8.6720258742313205E-2</v>
      </c>
      <c r="S15" s="17"/>
      <c r="T15" s="17">
        <v>7.0366043444677798E-2</v>
      </c>
      <c r="U15" s="17">
        <v>5.9846509053130797E-2</v>
      </c>
      <c r="V15" s="17">
        <v>5.81137358001938E-2</v>
      </c>
      <c r="W15" s="17">
        <v>5.6489357338559198E-2</v>
      </c>
      <c r="X15" s="17"/>
      <c r="Y15" s="17">
        <v>7.9810633206119197E-2</v>
      </c>
      <c r="Z15" s="17">
        <v>5.5388614742248099E-2</v>
      </c>
      <c r="AA15" s="17">
        <v>3.3965395157180701E-2</v>
      </c>
      <c r="AB15" s="17">
        <v>1.33738129461617E-2</v>
      </c>
      <c r="AC15" s="17">
        <v>7.2602713499567997E-2</v>
      </c>
      <c r="AD15" s="17">
        <v>0</v>
      </c>
      <c r="AE15" s="17"/>
      <c r="AF15" s="17" t="s">
        <v>63</v>
      </c>
      <c r="AG15" s="17"/>
      <c r="AH15" s="17">
        <v>5.8462083749356603E-2</v>
      </c>
      <c r="AI15" s="17"/>
      <c r="AJ15" s="17">
        <v>9.30347452008293E-2</v>
      </c>
      <c r="AK15" s="17">
        <v>3.7676542605792798E-2</v>
      </c>
      <c r="AL15" s="17">
        <v>6.0531805234096799E-2</v>
      </c>
      <c r="AM15" s="17">
        <v>4.3726345346388799E-2</v>
      </c>
      <c r="AN15" s="17">
        <v>2.46148467992078E-2</v>
      </c>
      <c r="AO15" s="17">
        <v>7.6985902852145405E-2</v>
      </c>
      <c r="AP15" s="17">
        <v>3.7845900719070499E-2</v>
      </c>
      <c r="AQ15" s="17">
        <v>4.4717205658008102E-2</v>
      </c>
    </row>
    <row r="16" spans="2:43" x14ac:dyDescent="0.35">
      <c r="B16" s="18" t="s">
        <v>82</v>
      </c>
      <c r="C16" s="19">
        <v>0.43524775276055699</v>
      </c>
      <c r="D16" s="19">
        <v>0.41075677474646999</v>
      </c>
      <c r="E16" s="19">
        <v>0.46023562896157</v>
      </c>
      <c r="F16" s="19"/>
      <c r="G16" s="19">
        <v>0.20722399783338699</v>
      </c>
      <c r="H16" s="19">
        <v>0.31219156163199602</v>
      </c>
      <c r="I16" s="19">
        <v>0.40657728904498103</v>
      </c>
      <c r="J16" s="19">
        <v>0.44618483986117302</v>
      </c>
      <c r="K16" s="19">
        <v>0.53428693823180595</v>
      </c>
      <c r="L16" s="19">
        <v>0.56313631051429203</v>
      </c>
      <c r="M16" s="19"/>
      <c r="N16" s="19">
        <v>0.39045764363726798</v>
      </c>
      <c r="O16" s="19">
        <v>0.44289460061559099</v>
      </c>
      <c r="P16" s="19">
        <v>0.431124786904376</v>
      </c>
      <c r="Q16" s="19">
        <v>0.44861975824419897</v>
      </c>
      <c r="R16" s="19">
        <v>0.40809617954990401</v>
      </c>
      <c r="S16" s="19"/>
      <c r="T16" s="19">
        <v>0.443627448781303</v>
      </c>
      <c r="U16" s="19">
        <v>0.42889618294870901</v>
      </c>
      <c r="V16" s="19">
        <v>0.41238449397587601</v>
      </c>
      <c r="W16" s="19">
        <v>0.43280382976779402</v>
      </c>
      <c r="X16" s="19"/>
      <c r="Y16" s="19">
        <v>0.38478338698459502</v>
      </c>
      <c r="Z16" s="19">
        <v>0.32727482930950003</v>
      </c>
      <c r="AA16" s="19">
        <v>0.58969065096294804</v>
      </c>
      <c r="AB16" s="19">
        <v>0.40917782353837601</v>
      </c>
      <c r="AC16" s="19">
        <v>0.32593045535989101</v>
      </c>
      <c r="AD16" s="19">
        <v>0.50839385774528401</v>
      </c>
      <c r="AE16" s="19"/>
      <c r="AF16" s="19" t="s">
        <v>63</v>
      </c>
      <c r="AG16" s="19"/>
      <c r="AH16" s="19">
        <v>0.43334911348340499</v>
      </c>
      <c r="AI16" s="19"/>
      <c r="AJ16" s="19">
        <v>0.45720615965733902</v>
      </c>
      <c r="AK16" s="19">
        <v>0.45117254064493501</v>
      </c>
      <c r="AL16" s="19">
        <v>0.39403665996813803</v>
      </c>
      <c r="AM16" s="19">
        <v>0.39970494861939798</v>
      </c>
      <c r="AN16" s="19">
        <v>0.52797577489297798</v>
      </c>
      <c r="AO16" s="19">
        <v>0.37489612062020999</v>
      </c>
      <c r="AP16" s="19">
        <v>0.50324435698585301</v>
      </c>
      <c r="AQ16" s="19">
        <v>0.43078299112086799</v>
      </c>
    </row>
    <row r="17" spans="2:2" x14ac:dyDescent="0.35">
      <c r="B17" s="16"/>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251</v>
      </c>
      <c r="C9" s="17">
        <v>0.109862334070067</v>
      </c>
      <c r="D9" s="17">
        <v>0.11082203493090099</v>
      </c>
      <c r="E9" s="17">
        <v>0.107856570752139</v>
      </c>
      <c r="F9" s="17"/>
      <c r="G9" s="17">
        <v>0.21107091821170501</v>
      </c>
      <c r="H9" s="17">
        <v>0.15964132619673299</v>
      </c>
      <c r="I9" s="17">
        <v>0.10020986729670101</v>
      </c>
      <c r="J9" s="17">
        <v>0.100328046837239</v>
      </c>
      <c r="K9" s="17">
        <v>8.1168208878882306E-2</v>
      </c>
      <c r="L9" s="17">
        <v>6.4384427709001699E-2</v>
      </c>
      <c r="M9" s="17"/>
      <c r="N9" s="17">
        <v>0.113234328231615</v>
      </c>
      <c r="O9" s="17">
        <v>9.4188362290871297E-2</v>
      </c>
      <c r="P9" s="17">
        <v>0.134661419477211</v>
      </c>
      <c r="Q9" s="17">
        <v>7.7069972699129602E-2</v>
      </c>
      <c r="R9" s="17">
        <v>0.19153395963818601</v>
      </c>
      <c r="S9" s="17"/>
      <c r="T9" s="17">
        <v>0.12685311867424801</v>
      </c>
      <c r="U9" s="17">
        <v>7.7701165425867497E-2</v>
      </c>
      <c r="V9" s="17">
        <v>0.12590007225293201</v>
      </c>
      <c r="W9" s="17">
        <v>0.112288380150287</v>
      </c>
      <c r="X9" s="17"/>
      <c r="Y9" s="17">
        <v>0.12433283899699001</v>
      </c>
      <c r="Z9" s="17">
        <v>0.12002241701584999</v>
      </c>
      <c r="AA9" s="17">
        <v>5.7611465130809898E-2</v>
      </c>
      <c r="AB9" s="17">
        <v>0.105808968015753</v>
      </c>
      <c r="AC9" s="17">
        <v>0.193398997197888</v>
      </c>
      <c r="AD9" s="17">
        <v>0.154485470045195</v>
      </c>
      <c r="AE9" s="17"/>
      <c r="AF9" s="17" t="s">
        <v>63</v>
      </c>
      <c r="AG9" s="17"/>
      <c r="AH9" s="17">
        <v>0.11042297983876199</v>
      </c>
      <c r="AI9" s="17"/>
      <c r="AJ9" s="17">
        <v>0.17949953901742599</v>
      </c>
      <c r="AK9" s="17">
        <v>7.2474753239163206E-2</v>
      </c>
      <c r="AL9" s="17">
        <v>5.8085094073843997E-2</v>
      </c>
      <c r="AM9" s="17">
        <v>7.6743131659375893E-2</v>
      </c>
      <c r="AN9" s="17">
        <v>0.14181873105552401</v>
      </c>
      <c r="AO9" s="17">
        <v>0.13015170539596799</v>
      </c>
      <c r="AP9" s="17">
        <v>0.116246721596241</v>
      </c>
      <c r="AQ9" s="17">
        <v>0.13869638448036201</v>
      </c>
    </row>
    <row r="10" spans="2:43" x14ac:dyDescent="0.35">
      <c r="B10" s="18" t="s">
        <v>252</v>
      </c>
      <c r="C10" s="17">
        <v>0.34699895359036798</v>
      </c>
      <c r="D10" s="17">
        <v>0.34987592426299102</v>
      </c>
      <c r="E10" s="17">
        <v>0.34415959941240698</v>
      </c>
      <c r="F10" s="17"/>
      <c r="G10" s="17">
        <v>0.46193214375477398</v>
      </c>
      <c r="H10" s="17">
        <v>0.39956789097926698</v>
      </c>
      <c r="I10" s="17">
        <v>0.35727790753821498</v>
      </c>
      <c r="J10" s="17">
        <v>0.33390311775536102</v>
      </c>
      <c r="K10" s="17">
        <v>0.31176040056201698</v>
      </c>
      <c r="L10" s="17">
        <v>0.28790009681692003</v>
      </c>
      <c r="M10" s="17"/>
      <c r="N10" s="17">
        <v>0.31250903864945201</v>
      </c>
      <c r="O10" s="17">
        <v>0.33144499387832899</v>
      </c>
      <c r="P10" s="17">
        <v>0.34644843013996601</v>
      </c>
      <c r="Q10" s="17">
        <v>0.35541439646266398</v>
      </c>
      <c r="R10" s="17">
        <v>0.37753895021768002</v>
      </c>
      <c r="S10" s="17"/>
      <c r="T10" s="17">
        <v>0.30578343516248002</v>
      </c>
      <c r="U10" s="17">
        <v>0.36651031833650199</v>
      </c>
      <c r="V10" s="17">
        <v>0.37228380512728498</v>
      </c>
      <c r="W10" s="17">
        <v>0.35204405626136198</v>
      </c>
      <c r="X10" s="17"/>
      <c r="Y10" s="17">
        <v>0.365971417789278</v>
      </c>
      <c r="Z10" s="17">
        <v>0.357706898557273</v>
      </c>
      <c r="AA10" s="17">
        <v>0.291555045632725</v>
      </c>
      <c r="AB10" s="17">
        <v>0.39068226527476602</v>
      </c>
      <c r="AC10" s="17">
        <v>0.44476281420893199</v>
      </c>
      <c r="AD10" s="17">
        <v>0.17788161958661899</v>
      </c>
      <c r="AE10" s="17"/>
      <c r="AF10" s="17" t="s">
        <v>63</v>
      </c>
      <c r="AG10" s="17"/>
      <c r="AH10" s="17">
        <v>0.353049827830339</v>
      </c>
      <c r="AI10" s="17"/>
      <c r="AJ10" s="17">
        <v>0.30933992488679002</v>
      </c>
      <c r="AK10" s="17">
        <v>0.36039128334352799</v>
      </c>
      <c r="AL10" s="17">
        <v>0.37522720337005</v>
      </c>
      <c r="AM10" s="17">
        <v>0.36915904020816998</v>
      </c>
      <c r="AN10" s="17">
        <v>0.29371480604306899</v>
      </c>
      <c r="AO10" s="17">
        <v>0.38005420014070601</v>
      </c>
      <c r="AP10" s="17">
        <v>0.326000061161692</v>
      </c>
      <c r="AQ10" s="17">
        <v>0.327061013936921</v>
      </c>
    </row>
    <row r="11" spans="2:43" x14ac:dyDescent="0.35">
      <c r="B11" s="18" t="s">
        <v>253</v>
      </c>
      <c r="C11" s="17">
        <v>0.29518350985460401</v>
      </c>
      <c r="D11" s="17">
        <v>0.30296675509464799</v>
      </c>
      <c r="E11" s="17">
        <v>0.288738447584798</v>
      </c>
      <c r="F11" s="17"/>
      <c r="G11" s="17">
        <v>0.18446496373364701</v>
      </c>
      <c r="H11" s="17">
        <v>0.27596589624631002</v>
      </c>
      <c r="I11" s="17">
        <v>0.30416933870109403</v>
      </c>
      <c r="J11" s="17">
        <v>0.315458282269168</v>
      </c>
      <c r="K11" s="17">
        <v>0.32158680161289299</v>
      </c>
      <c r="L11" s="17">
        <v>0.31835104692752397</v>
      </c>
      <c r="M11" s="17"/>
      <c r="N11" s="17">
        <v>0.313973262861175</v>
      </c>
      <c r="O11" s="17">
        <v>0.30928080343484798</v>
      </c>
      <c r="P11" s="17">
        <v>0.26043941330180997</v>
      </c>
      <c r="Q11" s="17">
        <v>0.312653294496608</v>
      </c>
      <c r="R11" s="17">
        <v>0.24694279500378899</v>
      </c>
      <c r="S11" s="17"/>
      <c r="T11" s="17">
        <v>0.28775801908315601</v>
      </c>
      <c r="U11" s="17">
        <v>0.29496604183004899</v>
      </c>
      <c r="V11" s="17">
        <v>0.32328666230180197</v>
      </c>
      <c r="W11" s="17">
        <v>0.28039264616846798</v>
      </c>
      <c r="X11" s="17"/>
      <c r="Y11" s="17">
        <v>0.28938486502322402</v>
      </c>
      <c r="Z11" s="17">
        <v>0.26447015864976597</v>
      </c>
      <c r="AA11" s="17">
        <v>0.32134581793959099</v>
      </c>
      <c r="AB11" s="17">
        <v>0.32317271581861101</v>
      </c>
      <c r="AC11" s="17">
        <v>0.233904824989034</v>
      </c>
      <c r="AD11" s="17">
        <v>0.34441699668960002</v>
      </c>
      <c r="AE11" s="17"/>
      <c r="AF11" s="17" t="s">
        <v>63</v>
      </c>
      <c r="AG11" s="17"/>
      <c r="AH11" s="17">
        <v>0.29752209155910198</v>
      </c>
      <c r="AI11" s="17"/>
      <c r="AJ11" s="17">
        <v>0.276857014745719</v>
      </c>
      <c r="AK11" s="17">
        <v>0.33146379197603998</v>
      </c>
      <c r="AL11" s="17">
        <v>0.263762190877256</v>
      </c>
      <c r="AM11" s="17">
        <v>0.33267034847716997</v>
      </c>
      <c r="AN11" s="17">
        <v>0.23798901536880901</v>
      </c>
      <c r="AO11" s="17">
        <v>0.345087570273442</v>
      </c>
      <c r="AP11" s="17">
        <v>0.28425260203921099</v>
      </c>
      <c r="AQ11" s="17">
        <v>0.18170274409711801</v>
      </c>
    </row>
    <row r="12" spans="2:43" x14ac:dyDescent="0.35">
      <c r="B12" s="18" t="s">
        <v>254</v>
      </c>
      <c r="C12" s="17">
        <v>5.9995625682932298E-2</v>
      </c>
      <c r="D12" s="17">
        <v>6.5725152348356297E-2</v>
      </c>
      <c r="E12" s="17">
        <v>5.3039787475322203E-2</v>
      </c>
      <c r="F12" s="17"/>
      <c r="G12" s="17">
        <v>5.7054507277645702E-2</v>
      </c>
      <c r="H12" s="17">
        <v>5.80655099162211E-2</v>
      </c>
      <c r="I12" s="17">
        <v>6.4430646808164294E-2</v>
      </c>
      <c r="J12" s="17">
        <v>5.9307703317473801E-2</v>
      </c>
      <c r="K12" s="17">
        <v>7.9942411480090597E-2</v>
      </c>
      <c r="L12" s="17">
        <v>4.8676986351652497E-2</v>
      </c>
      <c r="M12" s="17"/>
      <c r="N12" s="17">
        <v>0</v>
      </c>
      <c r="O12" s="17">
        <v>9.0535131196605806E-2</v>
      </c>
      <c r="P12" s="17">
        <v>5.0613316235123301E-2</v>
      </c>
      <c r="Q12" s="17">
        <v>5.4006886490175703E-2</v>
      </c>
      <c r="R12" s="17">
        <v>2.4595994735462701E-2</v>
      </c>
      <c r="S12" s="17"/>
      <c r="T12" s="17">
        <v>7.1692476012946094E-2</v>
      </c>
      <c r="U12" s="17">
        <v>7.9050109726455806E-2</v>
      </c>
      <c r="V12" s="17">
        <v>3.8747406725847602E-2</v>
      </c>
      <c r="W12" s="17">
        <v>6.5534591861125605E-2</v>
      </c>
      <c r="X12" s="17"/>
      <c r="Y12" s="17">
        <v>5.7399072467966897E-2</v>
      </c>
      <c r="Z12" s="17">
        <v>8.2508166983262798E-2</v>
      </c>
      <c r="AA12" s="17">
        <v>6.4134577657660105E-2</v>
      </c>
      <c r="AB12" s="17">
        <v>3.7745723665146003E-2</v>
      </c>
      <c r="AC12" s="17">
        <v>4.1640846304168699E-2</v>
      </c>
      <c r="AD12" s="17">
        <v>8.9050897536241902E-2</v>
      </c>
      <c r="AE12" s="17"/>
      <c r="AF12" s="17" t="s">
        <v>63</v>
      </c>
      <c r="AG12" s="17"/>
      <c r="AH12" s="17">
        <v>5.6224939101296299E-2</v>
      </c>
      <c r="AI12" s="17"/>
      <c r="AJ12" s="17">
        <v>4.7220669047810998E-2</v>
      </c>
      <c r="AK12" s="17">
        <v>4.9194800709675399E-2</v>
      </c>
      <c r="AL12" s="17">
        <v>6.8363688071142903E-2</v>
      </c>
      <c r="AM12" s="17">
        <v>7.0644095784466801E-2</v>
      </c>
      <c r="AN12" s="17">
        <v>0.11563059896790399</v>
      </c>
      <c r="AO12" s="17">
        <v>2.08434780927521E-2</v>
      </c>
      <c r="AP12" s="17">
        <v>4.96825494194831E-2</v>
      </c>
      <c r="AQ12" s="17">
        <v>0.14084774616072199</v>
      </c>
    </row>
    <row r="13" spans="2:43" x14ac:dyDescent="0.35">
      <c r="B13" s="18" t="s">
        <v>255</v>
      </c>
      <c r="C13" s="17">
        <v>4.9817763755917399E-2</v>
      </c>
      <c r="D13" s="17">
        <v>5.9478956473727702E-2</v>
      </c>
      <c r="E13" s="17">
        <v>4.0365768372086497E-2</v>
      </c>
      <c r="F13" s="17"/>
      <c r="G13" s="17">
        <v>8.2069182415867893E-3</v>
      </c>
      <c r="H13" s="17">
        <v>4.0213243905602297E-2</v>
      </c>
      <c r="I13" s="17">
        <v>3.9527807028729801E-2</v>
      </c>
      <c r="J13" s="17">
        <v>4.0075458845829998E-2</v>
      </c>
      <c r="K13" s="17">
        <v>6.7187428076623396E-2</v>
      </c>
      <c r="L13" s="17">
        <v>7.5123444225661307E-2</v>
      </c>
      <c r="M13" s="17"/>
      <c r="N13" s="17">
        <v>6.2093269085187301E-2</v>
      </c>
      <c r="O13" s="17">
        <v>3.4011009272366201E-2</v>
      </c>
      <c r="P13" s="17">
        <v>5.2822644162677401E-2</v>
      </c>
      <c r="Q13" s="17">
        <v>4.9468006731948698E-2</v>
      </c>
      <c r="R13" s="17">
        <v>8.1907118809134094E-2</v>
      </c>
      <c r="S13" s="17"/>
      <c r="T13" s="17">
        <v>2.8504391603911199E-2</v>
      </c>
      <c r="U13" s="17">
        <v>4.3376532466963102E-2</v>
      </c>
      <c r="V13" s="17">
        <v>5.3554812758704898E-2</v>
      </c>
      <c r="W13" s="17">
        <v>8.5445243888318201E-2</v>
      </c>
      <c r="X13" s="17"/>
      <c r="Y13" s="17">
        <v>5.57188667319597E-2</v>
      </c>
      <c r="Z13" s="17">
        <v>3.3543320477003397E-2</v>
      </c>
      <c r="AA13" s="17">
        <v>6.7197248536742804E-2</v>
      </c>
      <c r="AB13" s="17">
        <v>1.22193205633747E-2</v>
      </c>
      <c r="AC13" s="17">
        <v>1.06744425423793E-2</v>
      </c>
      <c r="AD13" s="17">
        <v>3.5468211852815998E-2</v>
      </c>
      <c r="AE13" s="17"/>
      <c r="AF13" s="17" t="s">
        <v>63</v>
      </c>
      <c r="AG13" s="17"/>
      <c r="AH13" s="17">
        <v>5.0331836295167499E-2</v>
      </c>
      <c r="AI13" s="17"/>
      <c r="AJ13" s="17">
        <v>5.2233418482782901E-2</v>
      </c>
      <c r="AK13" s="17">
        <v>5.1129026563890498E-2</v>
      </c>
      <c r="AL13" s="17">
        <v>4.9737592993873703E-2</v>
      </c>
      <c r="AM13" s="17">
        <v>4.6166382609914403E-2</v>
      </c>
      <c r="AN13" s="17">
        <v>4.8055005002550402E-2</v>
      </c>
      <c r="AO13" s="17">
        <v>2.5442912717788702E-2</v>
      </c>
      <c r="AP13" s="17">
        <v>7.6009267459781704E-2</v>
      </c>
      <c r="AQ13" s="17">
        <v>4.3403671643533898E-2</v>
      </c>
    </row>
    <row r="14" spans="2:43" x14ac:dyDescent="0.35">
      <c r="B14" s="18" t="s">
        <v>60</v>
      </c>
      <c r="C14" s="17">
        <v>0.13814181304611201</v>
      </c>
      <c r="D14" s="17">
        <v>0.111131176889377</v>
      </c>
      <c r="E14" s="17">
        <v>0.16583982640324699</v>
      </c>
      <c r="F14" s="17"/>
      <c r="G14" s="17">
        <v>7.7270548780641296E-2</v>
      </c>
      <c r="H14" s="17">
        <v>6.6546132755866294E-2</v>
      </c>
      <c r="I14" s="17">
        <v>0.13438443262709501</v>
      </c>
      <c r="J14" s="17">
        <v>0.15092739097492899</v>
      </c>
      <c r="K14" s="17">
        <v>0.13835474938949399</v>
      </c>
      <c r="L14" s="17">
        <v>0.20556399796923999</v>
      </c>
      <c r="M14" s="17"/>
      <c r="N14" s="17">
        <v>0.19819010117257099</v>
      </c>
      <c r="O14" s="17">
        <v>0.14053969992698001</v>
      </c>
      <c r="P14" s="17">
        <v>0.15501477668321301</v>
      </c>
      <c r="Q14" s="17">
        <v>0.151387443119474</v>
      </c>
      <c r="R14" s="17">
        <v>7.7481181595749404E-2</v>
      </c>
      <c r="S14" s="17"/>
      <c r="T14" s="17">
        <v>0.17940855946325901</v>
      </c>
      <c r="U14" s="17">
        <v>0.13839583221416299</v>
      </c>
      <c r="V14" s="17">
        <v>8.6227240833427796E-2</v>
      </c>
      <c r="W14" s="17">
        <v>0.10429508167043799</v>
      </c>
      <c r="X14" s="17"/>
      <c r="Y14" s="17">
        <v>0.10719293899057999</v>
      </c>
      <c r="Z14" s="17">
        <v>0.14174903831684399</v>
      </c>
      <c r="AA14" s="17">
        <v>0.198155845102472</v>
      </c>
      <c r="AB14" s="17">
        <v>0.13037100666234799</v>
      </c>
      <c r="AC14" s="17">
        <v>7.5618074757597895E-2</v>
      </c>
      <c r="AD14" s="17">
        <v>0.19869680428952899</v>
      </c>
      <c r="AE14" s="17"/>
      <c r="AF14" s="17" t="s">
        <v>63</v>
      </c>
      <c r="AG14" s="17"/>
      <c r="AH14" s="17">
        <v>0.13244832537533299</v>
      </c>
      <c r="AI14" s="17"/>
      <c r="AJ14" s="17">
        <v>0.13484943381947101</v>
      </c>
      <c r="AK14" s="17">
        <v>0.135346344167703</v>
      </c>
      <c r="AL14" s="17">
        <v>0.18482423061383299</v>
      </c>
      <c r="AM14" s="17">
        <v>0.10461700126090299</v>
      </c>
      <c r="AN14" s="17">
        <v>0.16279184356214299</v>
      </c>
      <c r="AO14" s="17">
        <v>9.8420133379343605E-2</v>
      </c>
      <c r="AP14" s="17">
        <v>0.14780879832359201</v>
      </c>
      <c r="AQ14" s="17">
        <v>0.16828843968134299</v>
      </c>
    </row>
    <row r="15" spans="2:43" x14ac:dyDescent="0.35">
      <c r="B15" s="18" t="s">
        <v>256</v>
      </c>
      <c r="C15" s="21">
        <v>0.45686128766043499</v>
      </c>
      <c r="D15" s="21">
        <v>0.460697959193892</v>
      </c>
      <c r="E15" s="21">
        <v>0.45201617016454698</v>
      </c>
      <c r="F15" s="21"/>
      <c r="G15" s="21">
        <v>0.67300306196647897</v>
      </c>
      <c r="H15" s="21">
        <v>0.55920921717600003</v>
      </c>
      <c r="I15" s="21">
        <v>0.45748777483491598</v>
      </c>
      <c r="J15" s="21">
        <v>0.43423116459260003</v>
      </c>
      <c r="K15" s="21">
        <v>0.39292860944089902</v>
      </c>
      <c r="L15" s="21">
        <v>0.35228452452592202</v>
      </c>
      <c r="M15" s="21"/>
      <c r="N15" s="21">
        <v>0.42574336688106701</v>
      </c>
      <c r="O15" s="21">
        <v>0.425633356169201</v>
      </c>
      <c r="P15" s="21">
        <v>0.48110984961717701</v>
      </c>
      <c r="Q15" s="21">
        <v>0.432484369161794</v>
      </c>
      <c r="R15" s="21">
        <v>0.56907290985586501</v>
      </c>
      <c r="S15" s="21"/>
      <c r="T15" s="21">
        <v>0.432636553836728</v>
      </c>
      <c r="U15" s="21">
        <v>0.44421148376237002</v>
      </c>
      <c r="V15" s="21">
        <v>0.49818387738021802</v>
      </c>
      <c r="W15" s="21">
        <v>0.46433243641165001</v>
      </c>
      <c r="X15" s="21"/>
      <c r="Y15" s="21">
        <v>0.49030425678626899</v>
      </c>
      <c r="Z15" s="21">
        <v>0.47772931557312398</v>
      </c>
      <c r="AA15" s="21">
        <v>0.349166510763535</v>
      </c>
      <c r="AB15" s="21">
        <v>0.49649123329051997</v>
      </c>
      <c r="AC15" s="21">
        <v>0.63816181140682005</v>
      </c>
      <c r="AD15" s="21">
        <v>0.332367089631813</v>
      </c>
      <c r="AE15" s="21"/>
      <c r="AF15" s="21" t="s">
        <v>63</v>
      </c>
      <c r="AG15" s="21"/>
      <c r="AH15" s="21">
        <v>0.46347280766910098</v>
      </c>
      <c r="AI15" s="21"/>
      <c r="AJ15" s="21">
        <v>0.48883946390421601</v>
      </c>
      <c r="AK15" s="21">
        <v>0.43286603658269102</v>
      </c>
      <c r="AL15" s="21">
        <v>0.43331229744389399</v>
      </c>
      <c r="AM15" s="21">
        <v>0.44590217186754499</v>
      </c>
      <c r="AN15" s="21">
        <v>0.43553353709859299</v>
      </c>
      <c r="AO15" s="21">
        <v>0.510205905536673</v>
      </c>
      <c r="AP15" s="21">
        <v>0.442246782757932</v>
      </c>
      <c r="AQ15" s="21">
        <v>0.46575739841728298</v>
      </c>
    </row>
    <row r="16" spans="2:43" x14ac:dyDescent="0.35">
      <c r="B16" s="18" t="s">
        <v>257</v>
      </c>
      <c r="C16" s="21">
        <v>0.10981338943885</v>
      </c>
      <c r="D16" s="21">
        <v>0.12520410882208399</v>
      </c>
      <c r="E16" s="21">
        <v>9.34055558474087E-2</v>
      </c>
      <c r="F16" s="21"/>
      <c r="G16" s="21">
        <v>6.5261425519232502E-2</v>
      </c>
      <c r="H16" s="21">
        <v>9.8278753821823397E-2</v>
      </c>
      <c r="I16" s="21">
        <v>0.103958453836894</v>
      </c>
      <c r="J16" s="21">
        <v>9.9383162163303798E-2</v>
      </c>
      <c r="K16" s="21">
        <v>0.14712983955671399</v>
      </c>
      <c r="L16" s="21">
        <v>0.12380043057731401</v>
      </c>
      <c r="M16" s="21"/>
      <c r="N16" s="21">
        <v>6.2093269085187301E-2</v>
      </c>
      <c r="O16" s="21">
        <v>0.124546140468972</v>
      </c>
      <c r="P16" s="21">
        <v>0.10343596039780099</v>
      </c>
      <c r="Q16" s="21">
        <v>0.103474893222124</v>
      </c>
      <c r="R16" s="21">
        <v>0.106503113544597</v>
      </c>
      <c r="S16" s="21"/>
      <c r="T16" s="21">
        <v>0.100196867616857</v>
      </c>
      <c r="U16" s="21">
        <v>0.12242664219341901</v>
      </c>
      <c r="V16" s="21">
        <v>9.23022194845525E-2</v>
      </c>
      <c r="W16" s="21">
        <v>0.15097983574944401</v>
      </c>
      <c r="X16" s="21"/>
      <c r="Y16" s="21">
        <v>0.11311793919992701</v>
      </c>
      <c r="Z16" s="21">
        <v>0.116051487460266</v>
      </c>
      <c r="AA16" s="21">
        <v>0.13133182619440301</v>
      </c>
      <c r="AB16" s="21">
        <v>4.9965044228520702E-2</v>
      </c>
      <c r="AC16" s="21">
        <v>5.2315288846548E-2</v>
      </c>
      <c r="AD16" s="21">
        <v>0.124519109389058</v>
      </c>
      <c r="AE16" s="21"/>
      <c r="AF16" s="21" t="s">
        <v>63</v>
      </c>
      <c r="AG16" s="21"/>
      <c r="AH16" s="21">
        <v>0.10655677539646401</v>
      </c>
      <c r="AI16" s="21"/>
      <c r="AJ16" s="21">
        <v>9.9454087530593899E-2</v>
      </c>
      <c r="AK16" s="21">
        <v>0.10032382727356599</v>
      </c>
      <c r="AL16" s="21">
        <v>0.11810128106501699</v>
      </c>
      <c r="AM16" s="21">
        <v>0.116810478394381</v>
      </c>
      <c r="AN16" s="21">
        <v>0.16368560397045501</v>
      </c>
      <c r="AO16" s="21">
        <v>4.6286390810540798E-2</v>
      </c>
      <c r="AP16" s="21">
        <v>0.12569181687926501</v>
      </c>
      <c r="AQ16" s="21">
        <v>0.184251417804256</v>
      </c>
    </row>
    <row r="17" spans="2:43" x14ac:dyDescent="0.35">
      <c r="B17" s="18" t="s">
        <v>242</v>
      </c>
      <c r="C17" s="22">
        <v>0.34704789822158499</v>
      </c>
      <c r="D17" s="22">
        <v>0.33549385037180801</v>
      </c>
      <c r="E17" s="22">
        <v>0.35861061431713798</v>
      </c>
      <c r="F17" s="22"/>
      <c r="G17" s="22">
        <v>0.60774163644724599</v>
      </c>
      <c r="H17" s="22">
        <v>0.46093046335417698</v>
      </c>
      <c r="I17" s="22">
        <v>0.35352932099802198</v>
      </c>
      <c r="J17" s="22">
        <v>0.33484800242929602</v>
      </c>
      <c r="K17" s="22">
        <v>0.245798769884185</v>
      </c>
      <c r="L17" s="22">
        <v>0.228484093948608</v>
      </c>
      <c r="M17" s="22"/>
      <c r="N17" s="22">
        <v>0.36365009779587898</v>
      </c>
      <c r="O17" s="22">
        <v>0.30108721570022901</v>
      </c>
      <c r="P17" s="22">
        <v>0.377673889219376</v>
      </c>
      <c r="Q17" s="22">
        <v>0.32900947593967</v>
      </c>
      <c r="R17" s="22">
        <v>0.46256979631126799</v>
      </c>
      <c r="S17" s="22"/>
      <c r="T17" s="22">
        <v>0.33243968621987102</v>
      </c>
      <c r="U17" s="22">
        <v>0.32178484156895099</v>
      </c>
      <c r="V17" s="22">
        <v>0.40588165789566499</v>
      </c>
      <c r="W17" s="22">
        <v>0.31335260066220599</v>
      </c>
      <c r="X17" s="22"/>
      <c r="Y17" s="22">
        <v>0.37718631758634202</v>
      </c>
      <c r="Z17" s="22">
        <v>0.36167782811285698</v>
      </c>
      <c r="AA17" s="22">
        <v>0.21783468456913199</v>
      </c>
      <c r="AB17" s="22">
        <v>0.44652618906199898</v>
      </c>
      <c r="AC17" s="22">
        <v>0.58584652256027203</v>
      </c>
      <c r="AD17" s="22">
        <v>0.207847980242755</v>
      </c>
      <c r="AE17" s="22"/>
      <c r="AF17" s="22" t="s">
        <v>63</v>
      </c>
      <c r="AG17" s="22"/>
      <c r="AH17" s="22">
        <v>0.35691603227263702</v>
      </c>
      <c r="AI17" s="22"/>
      <c r="AJ17" s="22">
        <v>0.38938537637362203</v>
      </c>
      <c r="AK17" s="22">
        <v>0.33254220930912598</v>
      </c>
      <c r="AL17" s="22">
        <v>0.315211016378877</v>
      </c>
      <c r="AM17" s="22">
        <v>0.32909169347316403</v>
      </c>
      <c r="AN17" s="22">
        <v>0.27184793312813899</v>
      </c>
      <c r="AO17" s="22">
        <v>0.46391951472613302</v>
      </c>
      <c r="AP17" s="22">
        <v>0.31655496587866699</v>
      </c>
      <c r="AQ17" s="22">
        <v>0.28150598061302701</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Q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259</v>
      </c>
      <c r="C9" s="17">
        <v>4.7067183060734E-2</v>
      </c>
      <c r="D9" s="17">
        <v>6.8051543167421805E-2</v>
      </c>
      <c r="E9" s="17">
        <v>2.4766801907875599E-2</v>
      </c>
      <c r="F9" s="17"/>
      <c r="G9" s="17">
        <v>0.16617112993503699</v>
      </c>
      <c r="H9" s="17">
        <v>9.5554006162966096E-2</v>
      </c>
      <c r="I9" s="17">
        <v>4.0499087023481303E-2</v>
      </c>
      <c r="J9" s="17">
        <v>1.68237346697813E-2</v>
      </c>
      <c r="K9" s="17">
        <v>1.80580338765674E-2</v>
      </c>
      <c r="L9" s="17">
        <v>6.6417048411341198E-3</v>
      </c>
      <c r="M9" s="17"/>
      <c r="N9" s="17">
        <v>1.73131350925292E-2</v>
      </c>
      <c r="O9" s="17">
        <v>5.4947404665511498E-2</v>
      </c>
      <c r="P9" s="17">
        <v>4.2876837495132901E-2</v>
      </c>
      <c r="Q9" s="17">
        <v>3.1193121502724599E-2</v>
      </c>
      <c r="R9" s="17">
        <v>7.2102200598869695E-2</v>
      </c>
      <c r="S9" s="17"/>
      <c r="T9" s="17">
        <v>5.7911631908536002E-2</v>
      </c>
      <c r="U9" s="17">
        <v>3.9938678528385799E-2</v>
      </c>
      <c r="V9" s="17">
        <v>3.2782392600282803E-2</v>
      </c>
      <c r="W9" s="17">
        <v>7.1960989052903407E-2</v>
      </c>
      <c r="X9" s="17"/>
      <c r="Y9" s="17">
        <v>5.0766690278507297E-2</v>
      </c>
      <c r="Z9" s="17">
        <v>3.3753711350531901E-2</v>
      </c>
      <c r="AA9" s="17">
        <v>1.5846511965159099E-2</v>
      </c>
      <c r="AB9" s="17">
        <v>4.9150457214849501E-2</v>
      </c>
      <c r="AC9" s="17">
        <v>0.17031248706052901</v>
      </c>
      <c r="AD9" s="17">
        <v>0</v>
      </c>
      <c r="AE9" s="17"/>
      <c r="AF9" s="17" t="s">
        <v>63</v>
      </c>
      <c r="AG9" s="17"/>
      <c r="AH9" s="17">
        <v>4.5301337577052403E-2</v>
      </c>
      <c r="AI9" s="17"/>
      <c r="AJ9" s="17">
        <v>7.3207075933316004E-2</v>
      </c>
      <c r="AK9" s="17">
        <v>5.7025250821028002E-2</v>
      </c>
      <c r="AL9" s="17">
        <v>4.6439495151182501E-2</v>
      </c>
      <c r="AM9" s="17">
        <v>5.1799239664542997E-3</v>
      </c>
      <c r="AN9" s="17">
        <v>0.103607167527662</v>
      </c>
      <c r="AO9" s="17">
        <v>1.65138145759871E-2</v>
      </c>
      <c r="AP9" s="17">
        <v>4.5260929162187498E-2</v>
      </c>
      <c r="AQ9" s="17">
        <v>4.2565843977648302E-2</v>
      </c>
    </row>
    <row r="10" spans="2:43" ht="29" x14ac:dyDescent="0.35">
      <c r="B10" s="18" t="s">
        <v>260</v>
      </c>
      <c r="C10" s="17">
        <v>0.21706112045425</v>
      </c>
      <c r="D10" s="17">
        <v>0.27095972208220798</v>
      </c>
      <c r="E10" s="17">
        <v>0.162502500483099</v>
      </c>
      <c r="F10" s="17"/>
      <c r="G10" s="17">
        <v>0.32585529253427098</v>
      </c>
      <c r="H10" s="17">
        <v>0.35885795337569998</v>
      </c>
      <c r="I10" s="17">
        <v>0.18524755112992</v>
      </c>
      <c r="J10" s="17">
        <v>0.13673717032119601</v>
      </c>
      <c r="K10" s="17">
        <v>0.16725261180464099</v>
      </c>
      <c r="L10" s="17">
        <v>0.175036642327072</v>
      </c>
      <c r="M10" s="17"/>
      <c r="N10" s="17">
        <v>0.14349677722697099</v>
      </c>
      <c r="O10" s="17">
        <v>0.17302467856193601</v>
      </c>
      <c r="P10" s="17">
        <v>0.17267560687379599</v>
      </c>
      <c r="Q10" s="17">
        <v>0.23824302414882401</v>
      </c>
      <c r="R10" s="17">
        <v>0.33353417517098699</v>
      </c>
      <c r="S10" s="17"/>
      <c r="T10" s="17">
        <v>0.19340877702533599</v>
      </c>
      <c r="U10" s="17">
        <v>0.19563576831257801</v>
      </c>
      <c r="V10" s="17">
        <v>0.221114727145968</v>
      </c>
      <c r="W10" s="17">
        <v>0.25850833830572401</v>
      </c>
      <c r="X10" s="17"/>
      <c r="Y10" s="17">
        <v>0.24151810955162201</v>
      </c>
      <c r="Z10" s="17">
        <v>0.20262383313621599</v>
      </c>
      <c r="AA10" s="17">
        <v>0.164951853511908</v>
      </c>
      <c r="AB10" s="17">
        <v>0.20809199328014799</v>
      </c>
      <c r="AC10" s="17">
        <v>0.31847709413734299</v>
      </c>
      <c r="AD10" s="17">
        <v>0.111488157073143</v>
      </c>
      <c r="AE10" s="17"/>
      <c r="AF10" s="17" t="s">
        <v>63</v>
      </c>
      <c r="AG10" s="17"/>
      <c r="AH10" s="17">
        <v>0.224095447460991</v>
      </c>
      <c r="AI10" s="17"/>
      <c r="AJ10" s="17">
        <v>0.26834171680601299</v>
      </c>
      <c r="AK10" s="17">
        <v>0.18564058584374701</v>
      </c>
      <c r="AL10" s="17">
        <v>0.21236251921601501</v>
      </c>
      <c r="AM10" s="17">
        <v>0.22735160834558801</v>
      </c>
      <c r="AN10" s="17">
        <v>6.3482834522120807E-2</v>
      </c>
      <c r="AO10" s="17">
        <v>0.256787848426828</v>
      </c>
      <c r="AP10" s="17">
        <v>0.14386806265571001</v>
      </c>
      <c r="AQ10" s="17">
        <v>0.25659724487427998</v>
      </c>
    </row>
    <row r="11" spans="2:43" x14ac:dyDescent="0.35">
      <c r="B11" s="18" t="s">
        <v>261</v>
      </c>
      <c r="C11" s="17">
        <v>0.58541051348013395</v>
      </c>
      <c r="D11" s="17">
        <v>0.54585288202583304</v>
      </c>
      <c r="E11" s="17">
        <v>0.62618373030010799</v>
      </c>
      <c r="F11" s="17"/>
      <c r="G11" s="17">
        <v>0.44069801194881703</v>
      </c>
      <c r="H11" s="17">
        <v>0.44035835622061098</v>
      </c>
      <c r="I11" s="17">
        <v>0.63007488208562201</v>
      </c>
      <c r="J11" s="17">
        <v>0.68510807132593399</v>
      </c>
      <c r="K11" s="17">
        <v>0.62119844069790198</v>
      </c>
      <c r="L11" s="17">
        <v>0.63180448420006596</v>
      </c>
      <c r="M11" s="17"/>
      <c r="N11" s="17">
        <v>0.55222188455646404</v>
      </c>
      <c r="O11" s="17">
        <v>0.59260111637717405</v>
      </c>
      <c r="P11" s="17">
        <v>0.59188616286524198</v>
      </c>
      <c r="Q11" s="17">
        <v>0.62119293086218097</v>
      </c>
      <c r="R11" s="17">
        <v>0.50334317706937703</v>
      </c>
      <c r="S11" s="17"/>
      <c r="T11" s="17">
        <v>0.57693310033887202</v>
      </c>
      <c r="U11" s="17">
        <v>0.59154152071129595</v>
      </c>
      <c r="V11" s="17">
        <v>0.60192457278157496</v>
      </c>
      <c r="W11" s="17">
        <v>0.56411810343716096</v>
      </c>
      <c r="X11" s="17"/>
      <c r="Y11" s="17">
        <v>0.55401240688498898</v>
      </c>
      <c r="Z11" s="17">
        <v>0.64021943011609395</v>
      </c>
      <c r="AA11" s="17">
        <v>0.63417948869436702</v>
      </c>
      <c r="AB11" s="17">
        <v>0.58541239011246504</v>
      </c>
      <c r="AC11" s="17">
        <v>0.46253965528581198</v>
      </c>
      <c r="AD11" s="17">
        <v>0.81489203045457903</v>
      </c>
      <c r="AE11" s="17"/>
      <c r="AF11" s="17" t="s">
        <v>63</v>
      </c>
      <c r="AG11" s="17"/>
      <c r="AH11" s="17">
        <v>0.58223053402779401</v>
      </c>
      <c r="AI11" s="17"/>
      <c r="AJ11" s="17">
        <v>0.54093140980216803</v>
      </c>
      <c r="AK11" s="17">
        <v>0.59513255431696899</v>
      </c>
      <c r="AL11" s="17">
        <v>0.57415927889283502</v>
      </c>
      <c r="AM11" s="17">
        <v>0.64913982298080597</v>
      </c>
      <c r="AN11" s="17">
        <v>0.60866699599340901</v>
      </c>
      <c r="AO11" s="17">
        <v>0.56171403316464796</v>
      </c>
      <c r="AP11" s="17">
        <v>0.596534769799825</v>
      </c>
      <c r="AQ11" s="17">
        <v>0.573220879036342</v>
      </c>
    </row>
    <row r="12" spans="2:43" x14ac:dyDescent="0.35">
      <c r="B12" s="18" t="s">
        <v>262</v>
      </c>
      <c r="C12" s="17">
        <v>0.143858146486223</v>
      </c>
      <c r="D12" s="17">
        <v>0.11113155470883</v>
      </c>
      <c r="E12" s="17">
        <v>0.17730972873408701</v>
      </c>
      <c r="F12" s="17"/>
      <c r="G12" s="17">
        <v>6.7275565581875196E-2</v>
      </c>
      <c r="H12" s="17">
        <v>9.9332061419188294E-2</v>
      </c>
      <c r="I12" s="17">
        <v>0.144178479760976</v>
      </c>
      <c r="J12" s="17">
        <v>0.145055524964713</v>
      </c>
      <c r="K12" s="17">
        <v>0.19349091362088899</v>
      </c>
      <c r="L12" s="17">
        <v>0.17498006421717899</v>
      </c>
      <c r="M12" s="17"/>
      <c r="N12" s="17">
        <v>0.28696820312403598</v>
      </c>
      <c r="O12" s="17">
        <v>0.17942680039537801</v>
      </c>
      <c r="P12" s="17">
        <v>0.19256139276582901</v>
      </c>
      <c r="Q12" s="17">
        <v>0.100369503282131</v>
      </c>
      <c r="R12" s="17">
        <v>6.6716496011305401E-2</v>
      </c>
      <c r="S12" s="17"/>
      <c r="T12" s="17">
        <v>0.167451453256317</v>
      </c>
      <c r="U12" s="17">
        <v>0.16649742260673001</v>
      </c>
      <c r="V12" s="17">
        <v>0.13609769848244599</v>
      </c>
      <c r="W12" s="17">
        <v>9.5162071945027696E-2</v>
      </c>
      <c r="X12" s="17"/>
      <c r="Y12" s="17">
        <v>0.145220425357274</v>
      </c>
      <c r="Z12" s="17">
        <v>0.114541077851808</v>
      </c>
      <c r="AA12" s="17">
        <v>0.18154241327200901</v>
      </c>
      <c r="AB12" s="17">
        <v>0.15734515939253799</v>
      </c>
      <c r="AC12" s="17">
        <v>3.7586799059326499E-2</v>
      </c>
      <c r="AD12" s="17">
        <v>7.3619812472277807E-2</v>
      </c>
      <c r="AE12" s="17"/>
      <c r="AF12" s="17" t="s">
        <v>63</v>
      </c>
      <c r="AG12" s="17"/>
      <c r="AH12" s="17">
        <v>0.141442707701911</v>
      </c>
      <c r="AI12" s="17"/>
      <c r="AJ12" s="17">
        <v>0.110041622922841</v>
      </c>
      <c r="AK12" s="17">
        <v>0.15682478769619501</v>
      </c>
      <c r="AL12" s="17">
        <v>0.148450371209633</v>
      </c>
      <c r="AM12" s="17">
        <v>0.118328644707152</v>
      </c>
      <c r="AN12" s="17">
        <v>0.22424300195680899</v>
      </c>
      <c r="AO12" s="17">
        <v>0.16498430383253701</v>
      </c>
      <c r="AP12" s="17">
        <v>0.20196669192422201</v>
      </c>
      <c r="AQ12" s="17">
        <v>0.12761603211172901</v>
      </c>
    </row>
    <row r="13" spans="2:43" x14ac:dyDescent="0.35">
      <c r="B13" s="18" t="s">
        <v>263</v>
      </c>
      <c r="C13" s="19">
        <v>6.60303651865879E-3</v>
      </c>
      <c r="D13" s="19">
        <v>4.0042980157078299E-3</v>
      </c>
      <c r="E13" s="19">
        <v>9.2372385748311497E-3</v>
      </c>
      <c r="F13" s="19"/>
      <c r="G13" s="19">
        <v>0</v>
      </c>
      <c r="H13" s="19">
        <v>5.8976228215337897E-3</v>
      </c>
      <c r="I13" s="19">
        <v>0</v>
      </c>
      <c r="J13" s="19">
        <v>1.62754987183753E-2</v>
      </c>
      <c r="K13" s="19">
        <v>0</v>
      </c>
      <c r="L13" s="19">
        <v>1.1537104414548201E-2</v>
      </c>
      <c r="M13" s="19"/>
      <c r="N13" s="19">
        <v>0</v>
      </c>
      <c r="O13" s="19">
        <v>0</v>
      </c>
      <c r="P13" s="19">
        <v>0</v>
      </c>
      <c r="Q13" s="19">
        <v>9.0014202041390594E-3</v>
      </c>
      <c r="R13" s="19">
        <v>2.4303951149461E-2</v>
      </c>
      <c r="S13" s="19"/>
      <c r="T13" s="19">
        <v>4.2950374709398798E-3</v>
      </c>
      <c r="U13" s="19">
        <v>6.3866098410107E-3</v>
      </c>
      <c r="V13" s="19">
        <v>8.0806089897280994E-3</v>
      </c>
      <c r="W13" s="19">
        <v>1.0250497259183399E-2</v>
      </c>
      <c r="X13" s="19"/>
      <c r="Y13" s="19">
        <v>8.4823679276083298E-3</v>
      </c>
      <c r="Z13" s="19">
        <v>8.8619475453492105E-3</v>
      </c>
      <c r="AA13" s="19">
        <v>3.4797325565570601E-3</v>
      </c>
      <c r="AB13" s="19">
        <v>0</v>
      </c>
      <c r="AC13" s="19">
        <v>1.1083964456988799E-2</v>
      </c>
      <c r="AD13" s="19">
        <v>0</v>
      </c>
      <c r="AE13" s="19"/>
      <c r="AF13" s="19" t="s">
        <v>63</v>
      </c>
      <c r="AG13" s="19"/>
      <c r="AH13" s="19">
        <v>6.9299732322512398E-3</v>
      </c>
      <c r="AI13" s="19"/>
      <c r="AJ13" s="19">
        <v>7.4781745356620102E-3</v>
      </c>
      <c r="AK13" s="19">
        <v>5.3768213220608896E-3</v>
      </c>
      <c r="AL13" s="19">
        <v>1.85883355303345E-2</v>
      </c>
      <c r="AM13" s="19">
        <v>0</v>
      </c>
      <c r="AN13" s="19">
        <v>0</v>
      </c>
      <c r="AO13" s="19">
        <v>0</v>
      </c>
      <c r="AP13" s="19">
        <v>1.2369546458055901E-2</v>
      </c>
      <c r="AQ13" s="19">
        <v>0</v>
      </c>
    </row>
    <row r="14" spans="2:43" x14ac:dyDescent="0.35">
      <c r="B14" s="16"/>
    </row>
    <row r="15" spans="2:43" x14ac:dyDescent="0.35">
      <c r="B15" t="s">
        <v>66</v>
      </c>
    </row>
    <row r="16" spans="2:43" x14ac:dyDescent="0.35">
      <c r="B16" t="s">
        <v>67</v>
      </c>
    </row>
    <row r="18" spans="2:2" x14ac:dyDescent="0.35">
      <c r="B18"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Q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ht="43.5" x14ac:dyDescent="0.35">
      <c r="B9" s="18" t="s">
        <v>265</v>
      </c>
      <c r="C9" s="17">
        <v>0.57095240107992096</v>
      </c>
      <c r="D9" s="17">
        <v>0.57490295778364398</v>
      </c>
      <c r="E9" s="17">
        <v>0.56657434005104701</v>
      </c>
      <c r="F9" s="17"/>
      <c r="G9" s="17">
        <v>0.60081809767489902</v>
      </c>
      <c r="H9" s="17">
        <v>0.50947734658331101</v>
      </c>
      <c r="I9" s="17">
        <v>0.55402460561187605</v>
      </c>
      <c r="J9" s="17">
        <v>0.60075320907545304</v>
      </c>
      <c r="K9" s="17">
        <v>0.56954705413355899</v>
      </c>
      <c r="L9" s="17">
        <v>0.59441020897101604</v>
      </c>
      <c r="M9" s="17"/>
      <c r="N9" s="17">
        <v>0.56139543536669101</v>
      </c>
      <c r="O9" s="17">
        <v>0.51196701170937398</v>
      </c>
      <c r="P9" s="17">
        <v>0.570794866967406</v>
      </c>
      <c r="Q9" s="17">
        <v>0.59404351063411698</v>
      </c>
      <c r="R9" s="17">
        <v>0.66116306379012202</v>
      </c>
      <c r="S9" s="17"/>
      <c r="T9" s="17">
        <v>0.53109730457777105</v>
      </c>
      <c r="U9" s="17">
        <v>0.59341909329291298</v>
      </c>
      <c r="V9" s="17">
        <v>0.588513813449003</v>
      </c>
      <c r="W9" s="17">
        <v>0.606726747218579</v>
      </c>
      <c r="X9" s="17"/>
      <c r="Y9" s="17">
        <v>0.56956852177358597</v>
      </c>
      <c r="Z9" s="17">
        <v>0.60992814523680805</v>
      </c>
      <c r="AA9" s="17">
        <v>0.59442374024366096</v>
      </c>
      <c r="AB9" s="17">
        <v>0.47844818723142402</v>
      </c>
      <c r="AC9" s="17">
        <v>0.51165524715717903</v>
      </c>
      <c r="AD9" s="17">
        <v>0.49981547913338398</v>
      </c>
      <c r="AE9" s="17"/>
      <c r="AF9" s="17" t="s">
        <v>63</v>
      </c>
      <c r="AG9" s="17"/>
      <c r="AH9" s="17">
        <v>0.57467071984066398</v>
      </c>
      <c r="AI9" s="17"/>
      <c r="AJ9" s="17">
        <v>0.55415286129874897</v>
      </c>
      <c r="AK9" s="17">
        <v>0.51998418029097004</v>
      </c>
      <c r="AL9" s="17">
        <v>0.63834950177050798</v>
      </c>
      <c r="AM9" s="17">
        <v>0.63310595775885004</v>
      </c>
      <c r="AN9" s="17">
        <v>0.518509274604953</v>
      </c>
      <c r="AO9" s="17">
        <v>0.55301866884223105</v>
      </c>
      <c r="AP9" s="17">
        <v>0.46864316550736801</v>
      </c>
      <c r="AQ9" s="17">
        <v>0.680271934919772</v>
      </c>
    </row>
    <row r="10" spans="2:43" ht="43.5" x14ac:dyDescent="0.35">
      <c r="B10" s="18" t="s">
        <v>266</v>
      </c>
      <c r="C10" s="17">
        <v>0.21092611296282399</v>
      </c>
      <c r="D10" s="17">
        <v>0.238440239713783</v>
      </c>
      <c r="E10" s="17">
        <v>0.18277644676916299</v>
      </c>
      <c r="F10" s="17"/>
      <c r="G10" s="17">
        <v>0.27268632331439802</v>
      </c>
      <c r="H10" s="17">
        <v>0.27294090605913701</v>
      </c>
      <c r="I10" s="17">
        <v>0.19293101507250399</v>
      </c>
      <c r="J10" s="17">
        <v>0.20442173240977299</v>
      </c>
      <c r="K10" s="17">
        <v>0.182518020517625</v>
      </c>
      <c r="L10" s="17">
        <v>0.17553562720059199</v>
      </c>
      <c r="M10" s="17"/>
      <c r="N10" s="17">
        <v>0.12841345599901399</v>
      </c>
      <c r="O10" s="17">
        <v>0.23443790848082599</v>
      </c>
      <c r="P10" s="17">
        <v>0.17935419255187399</v>
      </c>
      <c r="Q10" s="17">
        <v>0.23424134120100301</v>
      </c>
      <c r="R10" s="17">
        <v>0.15790583536266001</v>
      </c>
      <c r="S10" s="17"/>
      <c r="T10" s="17">
        <v>0.209469190421785</v>
      </c>
      <c r="U10" s="17">
        <v>0.17357394188540401</v>
      </c>
      <c r="V10" s="17">
        <v>0.235350464134922</v>
      </c>
      <c r="W10" s="17">
        <v>0.208073804323055</v>
      </c>
      <c r="X10" s="17"/>
      <c r="Y10" s="17">
        <v>0.20350327155662001</v>
      </c>
      <c r="Z10" s="17">
        <v>0.216946154202286</v>
      </c>
      <c r="AA10" s="17">
        <v>0.171019229912031</v>
      </c>
      <c r="AB10" s="17">
        <v>0.30012723361968202</v>
      </c>
      <c r="AC10" s="17">
        <v>0.34461498659253997</v>
      </c>
      <c r="AD10" s="17">
        <v>0.171311604684205</v>
      </c>
      <c r="AE10" s="17"/>
      <c r="AF10" s="17" t="s">
        <v>63</v>
      </c>
      <c r="AG10" s="17"/>
      <c r="AH10" s="17">
        <v>0.213515317891698</v>
      </c>
      <c r="AI10" s="17"/>
      <c r="AJ10" s="17">
        <v>0.23363171860404</v>
      </c>
      <c r="AK10" s="17">
        <v>0.27407508859336299</v>
      </c>
      <c r="AL10" s="17">
        <v>0.169385234651734</v>
      </c>
      <c r="AM10" s="17">
        <v>0.20488802838280401</v>
      </c>
      <c r="AN10" s="17">
        <v>0.15874143868239901</v>
      </c>
      <c r="AO10" s="17">
        <v>0.149288204047025</v>
      </c>
      <c r="AP10" s="17">
        <v>0.17907353482844601</v>
      </c>
      <c r="AQ10" s="17">
        <v>0.19211203296849899</v>
      </c>
    </row>
    <row r="11" spans="2:43" ht="43.5" x14ac:dyDescent="0.35">
      <c r="B11" s="18" t="s">
        <v>267</v>
      </c>
      <c r="C11" s="17">
        <v>4.1407209169355599E-2</v>
      </c>
      <c r="D11" s="17">
        <v>4.5669086996043502E-2</v>
      </c>
      <c r="E11" s="17">
        <v>3.7326724993891003E-2</v>
      </c>
      <c r="F11" s="17"/>
      <c r="G11" s="17">
        <v>6.7071876580408196E-2</v>
      </c>
      <c r="H11" s="17">
        <v>6.2260740015224497E-2</v>
      </c>
      <c r="I11" s="17">
        <v>7.6032470274183195E-2</v>
      </c>
      <c r="J11" s="17">
        <v>2.0363696172418101E-2</v>
      </c>
      <c r="K11" s="17">
        <v>2.4003087814980999E-2</v>
      </c>
      <c r="L11" s="17">
        <v>1.87085118636937E-2</v>
      </c>
      <c r="M11" s="17"/>
      <c r="N11" s="17">
        <v>2.0073333389213199E-2</v>
      </c>
      <c r="O11" s="17">
        <v>4.36168474718715E-2</v>
      </c>
      <c r="P11" s="17">
        <v>6.4306985345412002E-2</v>
      </c>
      <c r="Q11" s="17">
        <v>3.2344170666821298E-2</v>
      </c>
      <c r="R11" s="17">
        <v>4.1171630999454298E-2</v>
      </c>
      <c r="S11" s="17"/>
      <c r="T11" s="17">
        <v>4.9118466602673598E-2</v>
      </c>
      <c r="U11" s="17">
        <v>3.3173875310790898E-2</v>
      </c>
      <c r="V11" s="17">
        <v>3.4165261117579997E-2</v>
      </c>
      <c r="W11" s="17">
        <v>5.66673796433435E-2</v>
      </c>
      <c r="X11" s="17"/>
      <c r="Y11" s="17">
        <v>5.6089333631565201E-2</v>
      </c>
      <c r="Z11" s="17">
        <v>3.2607334142083999E-2</v>
      </c>
      <c r="AA11" s="17">
        <v>2.7876521135033801E-2</v>
      </c>
      <c r="AB11" s="17">
        <v>4.06849610513366E-2</v>
      </c>
      <c r="AC11" s="17">
        <v>3.0468192187242601E-2</v>
      </c>
      <c r="AD11" s="17">
        <v>0</v>
      </c>
      <c r="AE11" s="17"/>
      <c r="AF11" s="17" t="s">
        <v>63</v>
      </c>
      <c r="AG11" s="17"/>
      <c r="AH11" s="17">
        <v>3.9610126092437303E-2</v>
      </c>
      <c r="AI11" s="17"/>
      <c r="AJ11" s="17">
        <v>4.39376307067679E-2</v>
      </c>
      <c r="AK11" s="17">
        <v>3.9828024717365497E-2</v>
      </c>
      <c r="AL11" s="17">
        <v>3.4102210490231898E-2</v>
      </c>
      <c r="AM11" s="17">
        <v>5.0840861924081097E-2</v>
      </c>
      <c r="AN11" s="17">
        <v>9.1069943530234801E-2</v>
      </c>
      <c r="AO11" s="17">
        <v>1.4512124898277801E-2</v>
      </c>
      <c r="AP11" s="17">
        <v>3.8084771524708801E-2</v>
      </c>
      <c r="AQ11" s="17">
        <v>4.0198865573495897E-2</v>
      </c>
    </row>
    <row r="12" spans="2:43" x14ac:dyDescent="0.35">
      <c r="B12" s="18" t="s">
        <v>263</v>
      </c>
      <c r="C12" s="19">
        <v>0.1767142767879</v>
      </c>
      <c r="D12" s="19">
        <v>0.140987715506529</v>
      </c>
      <c r="E12" s="19">
        <v>0.21332248818589999</v>
      </c>
      <c r="F12" s="19"/>
      <c r="G12" s="19">
        <v>5.9423702430295697E-2</v>
      </c>
      <c r="H12" s="19">
        <v>0.15532100734232701</v>
      </c>
      <c r="I12" s="19">
        <v>0.17701190904143699</v>
      </c>
      <c r="J12" s="19">
        <v>0.17446136234235601</v>
      </c>
      <c r="K12" s="19">
        <v>0.223931837533835</v>
      </c>
      <c r="L12" s="19">
        <v>0.21134565196469801</v>
      </c>
      <c r="M12" s="19"/>
      <c r="N12" s="19">
        <v>0.29011777524508298</v>
      </c>
      <c r="O12" s="19">
        <v>0.209978232337929</v>
      </c>
      <c r="P12" s="19">
        <v>0.185543955135307</v>
      </c>
      <c r="Q12" s="19">
        <v>0.13937097749805899</v>
      </c>
      <c r="R12" s="19">
        <v>0.13975946984776499</v>
      </c>
      <c r="S12" s="19"/>
      <c r="T12" s="19">
        <v>0.21031503839776999</v>
      </c>
      <c r="U12" s="19">
        <v>0.19983308951089199</v>
      </c>
      <c r="V12" s="19">
        <v>0.141970461298495</v>
      </c>
      <c r="W12" s="19">
        <v>0.12853206881502299</v>
      </c>
      <c r="X12" s="19"/>
      <c r="Y12" s="19">
        <v>0.17083887303822901</v>
      </c>
      <c r="Z12" s="19">
        <v>0.14051836641882101</v>
      </c>
      <c r="AA12" s="19">
        <v>0.20668050870927501</v>
      </c>
      <c r="AB12" s="19">
        <v>0.18073961809755701</v>
      </c>
      <c r="AC12" s="19">
        <v>0.113261574063038</v>
      </c>
      <c r="AD12" s="19">
        <v>0.32887291618241099</v>
      </c>
      <c r="AE12" s="19"/>
      <c r="AF12" s="19" t="s">
        <v>63</v>
      </c>
      <c r="AG12" s="19"/>
      <c r="AH12" s="19">
        <v>0.17220383617520099</v>
      </c>
      <c r="AI12" s="19"/>
      <c r="AJ12" s="19">
        <v>0.16827778939044299</v>
      </c>
      <c r="AK12" s="19">
        <v>0.166112706398302</v>
      </c>
      <c r="AL12" s="19">
        <v>0.15816305308752701</v>
      </c>
      <c r="AM12" s="19">
        <v>0.111165151934265</v>
      </c>
      <c r="AN12" s="19">
        <v>0.23167934318241401</v>
      </c>
      <c r="AO12" s="19">
        <v>0.283181002212466</v>
      </c>
      <c r="AP12" s="19">
        <v>0.31419852813947702</v>
      </c>
      <c r="AQ12" s="19">
        <v>8.7417166538233504E-2</v>
      </c>
    </row>
    <row r="13" spans="2:43" x14ac:dyDescent="0.35">
      <c r="B13" s="16"/>
    </row>
    <row r="14" spans="2:43" x14ac:dyDescent="0.35">
      <c r="B14" t="s">
        <v>66</v>
      </c>
    </row>
    <row r="15" spans="2:43" x14ac:dyDescent="0.35">
      <c r="B15" t="s">
        <v>67</v>
      </c>
    </row>
    <row r="17" spans="2:2" x14ac:dyDescent="0.35">
      <c r="B17"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J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283</v>
      </c>
      <c r="E2" s="26"/>
      <c r="F2" s="26"/>
      <c r="G2" s="26"/>
      <c r="H2" s="26"/>
      <c r="I2" s="26"/>
      <c r="J2" s="26"/>
    </row>
    <row r="6" spans="2:10" ht="50" customHeight="1" x14ac:dyDescent="0.35">
      <c r="B6" s="20" t="s">
        <v>14</v>
      </c>
      <c r="C6" s="20" t="s">
        <v>269</v>
      </c>
      <c r="D6" s="20" t="s">
        <v>270</v>
      </c>
      <c r="E6" s="20" t="s">
        <v>271</v>
      </c>
      <c r="F6" s="20" t="s">
        <v>272</v>
      </c>
      <c r="G6" s="20" t="s">
        <v>273</v>
      </c>
      <c r="H6" s="20" t="s">
        <v>274</v>
      </c>
      <c r="I6" s="20" t="s">
        <v>275</v>
      </c>
    </row>
    <row r="7" spans="2:10" x14ac:dyDescent="0.35">
      <c r="B7" s="18" t="s">
        <v>276</v>
      </c>
      <c r="C7" s="17">
        <v>0.28211225137170398</v>
      </c>
      <c r="D7" s="17">
        <v>0.22347755357191801</v>
      </c>
      <c r="E7" s="17">
        <v>0.191208157967175</v>
      </c>
      <c r="F7" s="17">
        <v>0.13289473219893699</v>
      </c>
      <c r="G7" s="17">
        <v>0.124430594282646</v>
      </c>
      <c r="H7" s="17">
        <v>0.165361903942252</v>
      </c>
      <c r="I7" s="17">
        <v>0.14985372466164401</v>
      </c>
    </row>
    <row r="8" spans="2:10" x14ac:dyDescent="0.35">
      <c r="B8" s="18" t="s">
        <v>277</v>
      </c>
      <c r="C8" s="17">
        <v>0.364898300963375</v>
      </c>
      <c r="D8" s="17">
        <v>0.34302249373363602</v>
      </c>
      <c r="E8" s="17">
        <v>0.239518329311772</v>
      </c>
      <c r="F8" s="17">
        <v>0.27242968658733402</v>
      </c>
      <c r="G8" s="17">
        <v>0.28737993590754801</v>
      </c>
      <c r="H8" s="17">
        <v>0.27508372377344198</v>
      </c>
      <c r="I8" s="17">
        <v>0.26558244140187198</v>
      </c>
    </row>
    <row r="9" spans="2:10" ht="29" x14ac:dyDescent="0.35">
      <c r="B9" s="18" t="s">
        <v>278</v>
      </c>
      <c r="C9" s="17">
        <v>0.16613519753955699</v>
      </c>
      <c r="D9" s="17">
        <v>0.194808022221379</v>
      </c>
      <c r="E9" s="17">
        <v>0.229479377836941</v>
      </c>
      <c r="F9" s="17">
        <v>0.2720766655629</v>
      </c>
      <c r="G9" s="17">
        <v>0.244576913785815</v>
      </c>
      <c r="H9" s="17">
        <v>0.217410253848353</v>
      </c>
      <c r="I9" s="17">
        <v>0.25105418078752301</v>
      </c>
    </row>
    <row r="10" spans="2:10" x14ac:dyDescent="0.35">
      <c r="B10" s="18" t="s">
        <v>279</v>
      </c>
      <c r="C10" s="17">
        <v>6.5480474177209799E-2</v>
      </c>
      <c r="D10" s="17">
        <v>9.8686763783724193E-2</v>
      </c>
      <c r="E10" s="17">
        <v>7.9435034903078405E-2</v>
      </c>
      <c r="F10" s="17">
        <v>0.12626381126576899</v>
      </c>
      <c r="G10" s="17">
        <v>0.129784003103706</v>
      </c>
      <c r="H10" s="17">
        <v>0.110126704036177</v>
      </c>
      <c r="I10" s="17">
        <v>0.12574783439412801</v>
      </c>
    </row>
    <row r="11" spans="2:10" x14ac:dyDescent="0.35">
      <c r="B11" s="18" t="s">
        <v>280</v>
      </c>
      <c r="C11" s="17">
        <v>8.3437221130985104E-2</v>
      </c>
      <c r="D11" s="17">
        <v>0.11481205811498001</v>
      </c>
      <c r="E11" s="17">
        <v>0.15977771969874899</v>
      </c>
      <c r="F11" s="17">
        <v>0.16015840970993001</v>
      </c>
      <c r="G11" s="17">
        <v>0.16147145745976099</v>
      </c>
      <c r="H11" s="17">
        <v>0.181396345313661</v>
      </c>
      <c r="I11" s="17">
        <v>0.179031606296401</v>
      </c>
    </row>
    <row r="12" spans="2:10" x14ac:dyDescent="0.35">
      <c r="B12" s="18" t="s">
        <v>60</v>
      </c>
      <c r="C12" s="17">
        <v>3.79365548171696E-2</v>
      </c>
      <c r="D12" s="17">
        <v>2.5193108574362001E-2</v>
      </c>
      <c r="E12" s="17">
        <v>0.100581380282285</v>
      </c>
      <c r="F12" s="17">
        <v>3.6176694675130801E-2</v>
      </c>
      <c r="G12" s="17">
        <v>5.2357095460524097E-2</v>
      </c>
      <c r="H12" s="17">
        <v>5.0621069086114301E-2</v>
      </c>
      <c r="I12" s="17">
        <v>2.8730212458431E-2</v>
      </c>
    </row>
    <row r="13" spans="2:10" x14ac:dyDescent="0.35">
      <c r="B13" s="23" t="s">
        <v>281</v>
      </c>
      <c r="C13" s="21">
        <v>0.64701055233507898</v>
      </c>
      <c r="D13" s="21">
        <v>0.56650004730555403</v>
      </c>
      <c r="E13" s="21">
        <v>0.43072648727894702</v>
      </c>
      <c r="F13" s="21">
        <v>0.40532441878627101</v>
      </c>
      <c r="G13" s="21">
        <v>0.41181053019019398</v>
      </c>
      <c r="H13" s="21">
        <v>0.44044562771569401</v>
      </c>
      <c r="I13" s="21">
        <v>0.41543616606351702</v>
      </c>
    </row>
    <row r="14" spans="2:10" x14ac:dyDescent="0.35">
      <c r="B14" s="23" t="s">
        <v>282</v>
      </c>
      <c r="C14" s="21">
        <v>0.14891769530819499</v>
      </c>
      <c r="D14" s="21">
        <v>0.213498821898705</v>
      </c>
      <c r="E14" s="21">
        <v>0.239212754601828</v>
      </c>
      <c r="F14" s="21">
        <v>0.28642222097569903</v>
      </c>
      <c r="G14" s="21">
        <v>0.29125546056346702</v>
      </c>
      <c r="H14" s="21">
        <v>0.29152304934983803</v>
      </c>
      <c r="I14" s="21">
        <v>0.30477944069052898</v>
      </c>
    </row>
    <row r="15" spans="2:10" x14ac:dyDescent="0.35">
      <c r="B15" s="23" t="s">
        <v>242</v>
      </c>
      <c r="C15" s="22">
        <v>0.49809285702688399</v>
      </c>
      <c r="D15" s="22">
        <v>0.35300122540685003</v>
      </c>
      <c r="E15" s="22">
        <v>0.19151373267711899</v>
      </c>
      <c r="F15" s="22">
        <v>0.118902197810572</v>
      </c>
      <c r="G15" s="22">
        <v>0.120555069626727</v>
      </c>
      <c r="H15" s="22">
        <v>0.14892257836585601</v>
      </c>
      <c r="I15" s="22">
        <v>0.110656725372988</v>
      </c>
    </row>
    <row r="16" spans="2:10" x14ac:dyDescent="0.35">
      <c r="B16" s="16"/>
      <c r="C16" s="16"/>
      <c r="D16" s="16"/>
      <c r="E16" s="16"/>
      <c r="F16" s="16"/>
      <c r="G16" s="16"/>
      <c r="H16" s="16"/>
      <c r="I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0.165361903942252</v>
      </c>
      <c r="D9" s="17">
        <v>0.189708563824004</v>
      </c>
      <c r="E9" s="17">
        <v>0.141725039120777</v>
      </c>
      <c r="F9" s="17"/>
      <c r="G9" s="17">
        <v>0.17101280981878</v>
      </c>
      <c r="H9" s="17">
        <v>0.20256579439658201</v>
      </c>
      <c r="I9" s="17">
        <v>0.25674194640421499</v>
      </c>
      <c r="J9" s="17">
        <v>0.15285278345188499</v>
      </c>
      <c r="K9" s="17">
        <v>9.2193018352246206E-2</v>
      </c>
      <c r="L9" s="17">
        <v>0.13094665199184</v>
      </c>
      <c r="M9" s="17"/>
      <c r="N9" s="17">
        <v>0.16724964759650299</v>
      </c>
      <c r="O9" s="17">
        <v>0.16288100355384799</v>
      </c>
      <c r="P9" s="17">
        <v>0.169790974635324</v>
      </c>
      <c r="Q9" s="17">
        <v>0.142752871460231</v>
      </c>
      <c r="R9" s="17">
        <v>0.20725238312583499</v>
      </c>
      <c r="S9" s="17"/>
      <c r="T9" s="17">
        <v>0.177453003803139</v>
      </c>
      <c r="U9" s="17">
        <v>0.14588768657072401</v>
      </c>
      <c r="V9" s="17">
        <v>0.19808540573934999</v>
      </c>
      <c r="W9" s="17">
        <v>0.158600085667358</v>
      </c>
      <c r="X9" s="17"/>
      <c r="Y9" s="17">
        <v>0.18012174996797101</v>
      </c>
      <c r="Z9" s="17">
        <v>0.104472636030394</v>
      </c>
      <c r="AA9" s="17">
        <v>0.13390724930800399</v>
      </c>
      <c r="AB9" s="17">
        <v>0.16794052268037801</v>
      </c>
      <c r="AC9" s="17">
        <v>0.22572067748080701</v>
      </c>
      <c r="AD9" s="17">
        <v>0.34440134599128402</v>
      </c>
      <c r="AE9" s="17"/>
      <c r="AF9" s="17" t="s">
        <v>63</v>
      </c>
      <c r="AG9" s="17"/>
      <c r="AH9" s="17">
        <v>0.17062770616297901</v>
      </c>
      <c r="AI9" s="17"/>
      <c r="AJ9" s="17">
        <v>0.17927160598085401</v>
      </c>
      <c r="AK9" s="17">
        <v>0.17796762911078001</v>
      </c>
      <c r="AL9" s="17">
        <v>0.17331430688070801</v>
      </c>
      <c r="AM9" s="17">
        <v>0.127612635263576</v>
      </c>
      <c r="AN9" s="17">
        <v>0.200183386239151</v>
      </c>
      <c r="AO9" s="17">
        <v>0.15827899728464301</v>
      </c>
      <c r="AP9" s="17">
        <v>0.136070970790792</v>
      </c>
      <c r="AQ9" s="17">
        <v>0.18958153381368001</v>
      </c>
    </row>
    <row r="10" spans="2:43" x14ac:dyDescent="0.35">
      <c r="B10" s="18" t="s">
        <v>277</v>
      </c>
      <c r="C10" s="17">
        <v>0.27508372377344198</v>
      </c>
      <c r="D10" s="17">
        <v>0.29996941393695697</v>
      </c>
      <c r="E10" s="17">
        <v>0.24837193618264999</v>
      </c>
      <c r="F10" s="17"/>
      <c r="G10" s="17">
        <v>0.32664709172941297</v>
      </c>
      <c r="H10" s="17">
        <v>0.32000369139810397</v>
      </c>
      <c r="I10" s="17">
        <v>0.28696425327263603</v>
      </c>
      <c r="J10" s="17">
        <v>0.22076662784474901</v>
      </c>
      <c r="K10" s="17">
        <v>0.32552923641508202</v>
      </c>
      <c r="L10" s="17">
        <v>0.22133868324668701</v>
      </c>
      <c r="M10" s="17"/>
      <c r="N10" s="17">
        <v>0.24846016078739699</v>
      </c>
      <c r="O10" s="17">
        <v>0.25483070259662999</v>
      </c>
      <c r="P10" s="17">
        <v>0.27193383135706001</v>
      </c>
      <c r="Q10" s="17">
        <v>0.30089357011871598</v>
      </c>
      <c r="R10" s="17">
        <v>0.281187477856368</v>
      </c>
      <c r="S10" s="17"/>
      <c r="T10" s="17">
        <v>0.226964585284474</v>
      </c>
      <c r="U10" s="17">
        <v>0.276199815428193</v>
      </c>
      <c r="V10" s="17">
        <v>0.30157706565194198</v>
      </c>
      <c r="W10" s="17">
        <v>0.29450823290474998</v>
      </c>
      <c r="X10" s="17"/>
      <c r="Y10" s="17">
        <v>0.31590855391928202</v>
      </c>
      <c r="Z10" s="17">
        <v>0.28266277811551399</v>
      </c>
      <c r="AA10" s="17">
        <v>0.20103537183388401</v>
      </c>
      <c r="AB10" s="17">
        <v>0.302941945895632</v>
      </c>
      <c r="AC10" s="17">
        <v>0.32086677619548798</v>
      </c>
      <c r="AD10" s="17">
        <v>7.3885675685836802E-2</v>
      </c>
      <c r="AE10" s="17"/>
      <c r="AF10" s="17" t="s">
        <v>63</v>
      </c>
      <c r="AG10" s="17"/>
      <c r="AH10" s="17">
        <v>0.27798598399100399</v>
      </c>
      <c r="AI10" s="17"/>
      <c r="AJ10" s="17">
        <v>0.28096728601564003</v>
      </c>
      <c r="AK10" s="17">
        <v>0.25681705444205699</v>
      </c>
      <c r="AL10" s="17">
        <v>0.27278492390442799</v>
      </c>
      <c r="AM10" s="17">
        <v>0.28857414763208999</v>
      </c>
      <c r="AN10" s="17">
        <v>0.23542863868880701</v>
      </c>
      <c r="AO10" s="17">
        <v>0.33466815061343302</v>
      </c>
      <c r="AP10" s="17">
        <v>0.26181256094713101</v>
      </c>
      <c r="AQ10" s="17">
        <v>0.236652030274729</v>
      </c>
    </row>
    <row r="11" spans="2:43" ht="29" x14ac:dyDescent="0.35">
      <c r="B11" s="18" t="s">
        <v>278</v>
      </c>
      <c r="C11" s="17">
        <v>0.217410253848353</v>
      </c>
      <c r="D11" s="17">
        <v>0.209535491901818</v>
      </c>
      <c r="E11" s="17">
        <v>0.226297756672169</v>
      </c>
      <c r="F11" s="17"/>
      <c r="G11" s="17">
        <v>0.23437504529019099</v>
      </c>
      <c r="H11" s="17">
        <v>0.20903261202492299</v>
      </c>
      <c r="I11" s="17">
        <v>0.16792373293203999</v>
      </c>
      <c r="J11" s="17">
        <v>0.21603436171283399</v>
      </c>
      <c r="K11" s="17">
        <v>0.267431918844943</v>
      </c>
      <c r="L11" s="17">
        <v>0.21918349948436699</v>
      </c>
      <c r="M11" s="17"/>
      <c r="N11" s="17">
        <v>0.17918710818136899</v>
      </c>
      <c r="O11" s="17">
        <v>0.23158200712551899</v>
      </c>
      <c r="P11" s="17">
        <v>0.18685405439751299</v>
      </c>
      <c r="Q11" s="17">
        <v>0.200192078455218</v>
      </c>
      <c r="R11" s="17">
        <v>0.25570682437277198</v>
      </c>
      <c r="S11" s="17"/>
      <c r="T11" s="17">
        <v>0.237797270359318</v>
      </c>
      <c r="U11" s="17">
        <v>0.19035928778977301</v>
      </c>
      <c r="V11" s="17">
        <v>0.20948754165695699</v>
      </c>
      <c r="W11" s="17">
        <v>0.240414138300173</v>
      </c>
      <c r="X11" s="17"/>
      <c r="Y11" s="17">
        <v>0.22228496608222301</v>
      </c>
      <c r="Z11" s="17">
        <v>0.19457646534732201</v>
      </c>
      <c r="AA11" s="17">
        <v>0.22824902852437901</v>
      </c>
      <c r="AB11" s="17">
        <v>0.20870098234253701</v>
      </c>
      <c r="AC11" s="17">
        <v>0.183799649658244</v>
      </c>
      <c r="AD11" s="17">
        <v>0.23478231891567</v>
      </c>
      <c r="AE11" s="17"/>
      <c r="AF11" s="17" t="s">
        <v>63</v>
      </c>
      <c r="AG11" s="17"/>
      <c r="AH11" s="17">
        <v>0.21561067301461101</v>
      </c>
      <c r="AI11" s="17"/>
      <c r="AJ11" s="17">
        <v>0.20898353242402401</v>
      </c>
      <c r="AK11" s="17">
        <v>0.24150313958259501</v>
      </c>
      <c r="AL11" s="17">
        <v>0.26267433637372001</v>
      </c>
      <c r="AM11" s="17">
        <v>0.19955393089336701</v>
      </c>
      <c r="AN11" s="17">
        <v>0.23528270854220801</v>
      </c>
      <c r="AO11" s="17">
        <v>0.163233688784612</v>
      </c>
      <c r="AP11" s="17">
        <v>0.20549674238089299</v>
      </c>
      <c r="AQ11" s="17">
        <v>0.181561805990923</v>
      </c>
    </row>
    <row r="12" spans="2:43" x14ac:dyDescent="0.35">
      <c r="B12" s="18" t="s">
        <v>279</v>
      </c>
      <c r="C12" s="17">
        <v>0.110126704036177</v>
      </c>
      <c r="D12" s="17">
        <v>9.6150267857515501E-2</v>
      </c>
      <c r="E12" s="17">
        <v>0.124636049076599</v>
      </c>
      <c r="F12" s="17"/>
      <c r="G12" s="17">
        <v>0.11801093890499301</v>
      </c>
      <c r="H12" s="17">
        <v>8.6423287206536997E-2</v>
      </c>
      <c r="I12" s="17">
        <v>0.108762367067001</v>
      </c>
      <c r="J12" s="17">
        <v>0.138770303279243</v>
      </c>
      <c r="K12" s="17">
        <v>8.6699798312285706E-2</v>
      </c>
      <c r="L12" s="17">
        <v>0.119910907123743</v>
      </c>
      <c r="M12" s="17"/>
      <c r="N12" s="17">
        <v>0.11011936822056601</v>
      </c>
      <c r="O12" s="17">
        <v>0.12401163667828501</v>
      </c>
      <c r="P12" s="17">
        <v>7.8322212978440997E-2</v>
      </c>
      <c r="Q12" s="17">
        <v>0.10734010939808999</v>
      </c>
      <c r="R12" s="17">
        <v>0.110668278931806</v>
      </c>
      <c r="S12" s="17"/>
      <c r="T12" s="17">
        <v>0.104495461360296</v>
      </c>
      <c r="U12" s="17">
        <v>0.13912928905274999</v>
      </c>
      <c r="V12" s="17">
        <v>9.2139006497306303E-2</v>
      </c>
      <c r="W12" s="17">
        <v>0.11831888642452</v>
      </c>
      <c r="X12" s="17"/>
      <c r="Y12" s="17">
        <v>9.3336195560162802E-2</v>
      </c>
      <c r="Z12" s="17">
        <v>0.168422306386112</v>
      </c>
      <c r="AA12" s="17">
        <v>0.118754454150911</v>
      </c>
      <c r="AB12" s="17">
        <v>0.12305391334636701</v>
      </c>
      <c r="AC12" s="17">
        <v>0.11804983862998</v>
      </c>
      <c r="AD12" s="17">
        <v>0</v>
      </c>
      <c r="AE12" s="17"/>
      <c r="AF12" s="17" t="s">
        <v>63</v>
      </c>
      <c r="AG12" s="17"/>
      <c r="AH12" s="17">
        <v>0.10980336462328701</v>
      </c>
      <c r="AI12" s="17"/>
      <c r="AJ12" s="17">
        <v>0.10933708288006901</v>
      </c>
      <c r="AK12" s="17">
        <v>0.11882911669072301</v>
      </c>
      <c r="AL12" s="17">
        <v>0.101047817522848</v>
      </c>
      <c r="AM12" s="17">
        <v>0.158355865665153</v>
      </c>
      <c r="AN12" s="17">
        <v>0.106244770755267</v>
      </c>
      <c r="AO12" s="17">
        <v>9.7541766326152801E-2</v>
      </c>
      <c r="AP12" s="17">
        <v>6.8016326808415406E-2</v>
      </c>
      <c r="AQ12" s="17">
        <v>4.0198865573495897E-2</v>
      </c>
    </row>
    <row r="13" spans="2:43" x14ac:dyDescent="0.35">
      <c r="B13" s="18" t="s">
        <v>280</v>
      </c>
      <c r="C13" s="17">
        <v>0.181396345313661</v>
      </c>
      <c r="D13" s="17">
        <v>0.16671733696582799</v>
      </c>
      <c r="E13" s="17">
        <v>0.19538852978104401</v>
      </c>
      <c r="F13" s="17"/>
      <c r="G13" s="17">
        <v>0.110655058354859</v>
      </c>
      <c r="H13" s="17">
        <v>0.13531098089247301</v>
      </c>
      <c r="I13" s="17">
        <v>0.14501975638413001</v>
      </c>
      <c r="J13" s="17">
        <v>0.21015062054581801</v>
      </c>
      <c r="K13" s="17">
        <v>0.191510889595089</v>
      </c>
      <c r="L13" s="17">
        <v>0.23960283449940001</v>
      </c>
      <c r="M13" s="17"/>
      <c r="N13" s="17">
        <v>0.235081929069589</v>
      </c>
      <c r="O13" s="17">
        <v>0.17178057969528501</v>
      </c>
      <c r="P13" s="17">
        <v>0.244596118717778</v>
      </c>
      <c r="Q13" s="17">
        <v>0.191581571925005</v>
      </c>
      <c r="R13" s="17">
        <v>0.118139692671044</v>
      </c>
      <c r="S13" s="17"/>
      <c r="T13" s="17">
        <v>0.181968326888651</v>
      </c>
      <c r="U13" s="17">
        <v>0.20159210860173701</v>
      </c>
      <c r="V13" s="17">
        <v>0.16800852995982599</v>
      </c>
      <c r="W13" s="17">
        <v>0.15013694888981599</v>
      </c>
      <c r="X13" s="17"/>
      <c r="Y13" s="17">
        <v>0.15977774417408999</v>
      </c>
      <c r="Z13" s="17">
        <v>0.16935156128600401</v>
      </c>
      <c r="AA13" s="17">
        <v>0.25241067180787002</v>
      </c>
      <c r="AB13" s="17">
        <v>0.15766258583081699</v>
      </c>
      <c r="AC13" s="17">
        <v>6.8490013196636501E-2</v>
      </c>
      <c r="AD13" s="17">
        <v>0.28211303853257702</v>
      </c>
      <c r="AE13" s="17"/>
      <c r="AF13" s="17" t="s">
        <v>63</v>
      </c>
      <c r="AG13" s="17"/>
      <c r="AH13" s="17">
        <v>0.175598686240135</v>
      </c>
      <c r="AI13" s="17"/>
      <c r="AJ13" s="17">
        <v>0.168550278739723</v>
      </c>
      <c r="AK13" s="17">
        <v>0.139537374506637</v>
      </c>
      <c r="AL13" s="17">
        <v>0.15361895529296801</v>
      </c>
      <c r="AM13" s="17">
        <v>0.194954147171395</v>
      </c>
      <c r="AN13" s="17">
        <v>0.17688120808379801</v>
      </c>
      <c r="AO13" s="17">
        <v>0.18126870561974801</v>
      </c>
      <c r="AP13" s="17">
        <v>0.26441513160697899</v>
      </c>
      <c r="AQ13" s="17">
        <v>0.305902285936761</v>
      </c>
    </row>
    <row r="14" spans="2:43" x14ac:dyDescent="0.35">
      <c r="B14" s="18" t="s">
        <v>60</v>
      </c>
      <c r="C14" s="17">
        <v>5.0621069086114301E-2</v>
      </c>
      <c r="D14" s="17">
        <v>3.7918925513877003E-2</v>
      </c>
      <c r="E14" s="17">
        <v>6.3580689166760906E-2</v>
      </c>
      <c r="F14" s="17"/>
      <c r="G14" s="17">
        <v>3.92990559017641E-2</v>
      </c>
      <c r="H14" s="17">
        <v>4.6663634081381099E-2</v>
      </c>
      <c r="I14" s="17">
        <v>3.4587943939976697E-2</v>
      </c>
      <c r="J14" s="17">
        <v>6.1425303165470999E-2</v>
      </c>
      <c r="K14" s="17">
        <v>3.6635138480354303E-2</v>
      </c>
      <c r="L14" s="17">
        <v>6.9017423653962906E-2</v>
      </c>
      <c r="M14" s="17"/>
      <c r="N14" s="17">
        <v>5.99017861445761E-2</v>
      </c>
      <c r="O14" s="17">
        <v>5.4914070350432699E-2</v>
      </c>
      <c r="P14" s="17">
        <v>4.8502807913884102E-2</v>
      </c>
      <c r="Q14" s="17">
        <v>5.72397986427408E-2</v>
      </c>
      <c r="R14" s="17">
        <v>2.7045343042176099E-2</v>
      </c>
      <c r="S14" s="17"/>
      <c r="T14" s="17">
        <v>7.1321352304120997E-2</v>
      </c>
      <c r="U14" s="17">
        <v>4.6831812556823102E-2</v>
      </c>
      <c r="V14" s="17">
        <v>3.0702450494617801E-2</v>
      </c>
      <c r="W14" s="17">
        <v>3.80217078133838E-2</v>
      </c>
      <c r="X14" s="17"/>
      <c r="Y14" s="17">
        <v>2.8570790296270999E-2</v>
      </c>
      <c r="Z14" s="17">
        <v>8.0514252834654104E-2</v>
      </c>
      <c r="AA14" s="17">
        <v>6.5643224374950002E-2</v>
      </c>
      <c r="AB14" s="17">
        <v>3.97000499042688E-2</v>
      </c>
      <c r="AC14" s="17">
        <v>8.3073044838844201E-2</v>
      </c>
      <c r="AD14" s="17">
        <v>6.4817620874631998E-2</v>
      </c>
      <c r="AE14" s="17"/>
      <c r="AF14" s="17" t="s">
        <v>63</v>
      </c>
      <c r="AG14" s="17"/>
      <c r="AH14" s="17">
        <v>5.0373585967982498E-2</v>
      </c>
      <c r="AI14" s="17"/>
      <c r="AJ14" s="17">
        <v>5.28902139596907E-2</v>
      </c>
      <c r="AK14" s="17">
        <v>6.5345685667208997E-2</v>
      </c>
      <c r="AL14" s="17">
        <v>3.65596600253279E-2</v>
      </c>
      <c r="AM14" s="17">
        <v>3.0949273374420001E-2</v>
      </c>
      <c r="AN14" s="17">
        <v>4.59792876907687E-2</v>
      </c>
      <c r="AO14" s="17">
        <v>6.5008691371412006E-2</v>
      </c>
      <c r="AP14" s="17">
        <v>6.4188267465789095E-2</v>
      </c>
      <c r="AQ14" s="17">
        <v>4.6103478410410598E-2</v>
      </c>
    </row>
    <row r="15" spans="2:43" x14ac:dyDescent="0.35">
      <c r="B15" s="18" t="s">
        <v>281</v>
      </c>
      <c r="C15" s="21">
        <v>0.44044562771569401</v>
      </c>
      <c r="D15" s="21">
        <v>0.489677977760962</v>
      </c>
      <c r="E15" s="21">
        <v>0.39009697530342702</v>
      </c>
      <c r="F15" s="21"/>
      <c r="G15" s="21">
        <v>0.49765990154819301</v>
      </c>
      <c r="H15" s="21">
        <v>0.52256948579468598</v>
      </c>
      <c r="I15" s="21">
        <v>0.54370619967685196</v>
      </c>
      <c r="J15" s="21">
        <v>0.37361941129663401</v>
      </c>
      <c r="K15" s="21">
        <v>0.41772225476732799</v>
      </c>
      <c r="L15" s="21">
        <v>0.35228533523852701</v>
      </c>
      <c r="M15" s="21"/>
      <c r="N15" s="21">
        <v>0.41570980838389998</v>
      </c>
      <c r="O15" s="21">
        <v>0.41771170615047798</v>
      </c>
      <c r="P15" s="21">
        <v>0.44172480599238401</v>
      </c>
      <c r="Q15" s="21">
        <v>0.443646441578947</v>
      </c>
      <c r="R15" s="21">
        <v>0.48843986098220199</v>
      </c>
      <c r="S15" s="21"/>
      <c r="T15" s="21">
        <v>0.40441758908761299</v>
      </c>
      <c r="U15" s="21">
        <v>0.42208750199891698</v>
      </c>
      <c r="V15" s="21">
        <v>0.49966247139129299</v>
      </c>
      <c r="W15" s="21">
        <v>0.45310831857210798</v>
      </c>
      <c r="X15" s="21"/>
      <c r="Y15" s="21">
        <v>0.496030303887253</v>
      </c>
      <c r="Z15" s="21">
        <v>0.38713541414590802</v>
      </c>
      <c r="AA15" s="21">
        <v>0.334942621141889</v>
      </c>
      <c r="AB15" s="21">
        <v>0.47088246857601002</v>
      </c>
      <c r="AC15" s="21">
        <v>0.54658745367629602</v>
      </c>
      <c r="AD15" s="21">
        <v>0.41828702167712101</v>
      </c>
      <c r="AE15" s="21"/>
      <c r="AF15" s="21" t="s">
        <v>63</v>
      </c>
      <c r="AG15" s="21"/>
      <c r="AH15" s="21">
        <v>0.448613690153984</v>
      </c>
      <c r="AI15" s="21"/>
      <c r="AJ15" s="21">
        <v>0.46023889199649398</v>
      </c>
      <c r="AK15" s="21">
        <v>0.434784683552837</v>
      </c>
      <c r="AL15" s="21">
        <v>0.44609923078513603</v>
      </c>
      <c r="AM15" s="21">
        <v>0.41618678289566502</v>
      </c>
      <c r="AN15" s="21">
        <v>0.43561202492795797</v>
      </c>
      <c r="AO15" s="21">
        <v>0.49294714789807598</v>
      </c>
      <c r="AP15" s="21">
        <v>0.39788353173792301</v>
      </c>
      <c r="AQ15" s="21">
        <v>0.42623356408840901</v>
      </c>
    </row>
    <row r="16" spans="2:43" x14ac:dyDescent="0.35">
      <c r="B16" s="18" t="s">
        <v>282</v>
      </c>
      <c r="C16" s="21">
        <v>0.29152304934983803</v>
      </c>
      <c r="D16" s="21">
        <v>0.26286760482334298</v>
      </c>
      <c r="E16" s="21">
        <v>0.32002457885764302</v>
      </c>
      <c r="F16" s="21"/>
      <c r="G16" s="21">
        <v>0.22866599725985201</v>
      </c>
      <c r="H16" s="21">
        <v>0.22173426809901001</v>
      </c>
      <c r="I16" s="21">
        <v>0.25378212345113099</v>
      </c>
      <c r="J16" s="21">
        <v>0.34892092382506101</v>
      </c>
      <c r="K16" s="21">
        <v>0.27821068790737502</v>
      </c>
      <c r="L16" s="21">
        <v>0.35951374162314298</v>
      </c>
      <c r="M16" s="21"/>
      <c r="N16" s="21">
        <v>0.34520129729015497</v>
      </c>
      <c r="O16" s="21">
        <v>0.29579221637357</v>
      </c>
      <c r="P16" s="21">
        <v>0.32291833169621897</v>
      </c>
      <c r="Q16" s="21">
        <v>0.29892168132309399</v>
      </c>
      <c r="R16" s="21">
        <v>0.22880797160284999</v>
      </c>
      <c r="S16" s="21"/>
      <c r="T16" s="21">
        <v>0.28646378824894803</v>
      </c>
      <c r="U16" s="21">
        <v>0.340721397654487</v>
      </c>
      <c r="V16" s="21">
        <v>0.26014753645713201</v>
      </c>
      <c r="W16" s="21">
        <v>0.26845583531433498</v>
      </c>
      <c r="X16" s="21"/>
      <c r="Y16" s="21">
        <v>0.253113939734253</v>
      </c>
      <c r="Z16" s="21">
        <v>0.33777386767211598</v>
      </c>
      <c r="AA16" s="21">
        <v>0.37116512595878198</v>
      </c>
      <c r="AB16" s="21">
        <v>0.280716499177184</v>
      </c>
      <c r="AC16" s="21">
        <v>0.186539851826616</v>
      </c>
      <c r="AD16" s="21">
        <v>0.28211303853257702</v>
      </c>
      <c r="AE16" s="21"/>
      <c r="AF16" s="21" t="s">
        <v>63</v>
      </c>
      <c r="AG16" s="21"/>
      <c r="AH16" s="21">
        <v>0.28540205086342302</v>
      </c>
      <c r="AI16" s="21"/>
      <c r="AJ16" s="21">
        <v>0.27788736161979199</v>
      </c>
      <c r="AK16" s="21">
        <v>0.25836649119735999</v>
      </c>
      <c r="AL16" s="21">
        <v>0.25466677281581601</v>
      </c>
      <c r="AM16" s="21">
        <v>0.353310012836548</v>
      </c>
      <c r="AN16" s="21">
        <v>0.28312597883906498</v>
      </c>
      <c r="AO16" s="21">
        <v>0.27881047194589997</v>
      </c>
      <c r="AP16" s="21">
        <v>0.33243145841539401</v>
      </c>
      <c r="AQ16" s="21">
        <v>0.346101151510257</v>
      </c>
    </row>
    <row r="17" spans="2:43" x14ac:dyDescent="0.35">
      <c r="B17" s="18" t="s">
        <v>242</v>
      </c>
      <c r="C17" s="22">
        <v>0.14892257836585601</v>
      </c>
      <c r="D17" s="22">
        <v>0.22681037293761899</v>
      </c>
      <c r="E17" s="22">
        <v>7.0072396445783905E-2</v>
      </c>
      <c r="F17" s="22"/>
      <c r="G17" s="22">
        <v>0.26899390428834102</v>
      </c>
      <c r="H17" s="22">
        <v>0.30083521769567501</v>
      </c>
      <c r="I17" s="22">
        <v>0.28992407622571997</v>
      </c>
      <c r="J17" s="22">
        <v>2.46984874715729E-2</v>
      </c>
      <c r="K17" s="22">
        <v>0.139511566859953</v>
      </c>
      <c r="L17" s="22">
        <v>-7.2284063846161399E-3</v>
      </c>
      <c r="M17" s="22"/>
      <c r="N17" s="22">
        <v>7.0508511093745105E-2</v>
      </c>
      <c r="O17" s="22">
        <v>0.121919489776908</v>
      </c>
      <c r="P17" s="22">
        <v>0.118806474296165</v>
      </c>
      <c r="Q17" s="22">
        <v>0.14472476025585301</v>
      </c>
      <c r="R17" s="22">
        <v>0.259631889379352</v>
      </c>
      <c r="S17" s="22"/>
      <c r="T17" s="22">
        <v>0.117953800838666</v>
      </c>
      <c r="U17" s="22">
        <v>8.1366104344430604E-2</v>
      </c>
      <c r="V17" s="22">
        <v>0.23951493493416001</v>
      </c>
      <c r="W17" s="22">
        <v>0.184652483257773</v>
      </c>
      <c r="X17" s="22"/>
      <c r="Y17" s="22">
        <v>0.242916364153</v>
      </c>
      <c r="Z17" s="22">
        <v>4.9361546473791498E-2</v>
      </c>
      <c r="AA17" s="22">
        <v>-3.6222504816892702E-2</v>
      </c>
      <c r="AB17" s="22">
        <v>0.19016596939882599</v>
      </c>
      <c r="AC17" s="22">
        <v>0.36004760184967899</v>
      </c>
      <c r="AD17" s="22">
        <v>0.13617398314454399</v>
      </c>
      <c r="AE17" s="22"/>
      <c r="AF17" s="22" t="s">
        <v>63</v>
      </c>
      <c r="AG17" s="22"/>
      <c r="AH17" s="22">
        <v>0.16321163929056101</v>
      </c>
      <c r="AI17" s="22"/>
      <c r="AJ17" s="22">
        <v>0.18235153037670099</v>
      </c>
      <c r="AK17" s="22">
        <v>0.17641819235547701</v>
      </c>
      <c r="AL17" s="22">
        <v>0.19143245796932001</v>
      </c>
      <c r="AM17" s="22">
        <v>6.2876770059117598E-2</v>
      </c>
      <c r="AN17" s="22">
        <v>0.15248604608889299</v>
      </c>
      <c r="AO17" s="22">
        <v>0.214136675952176</v>
      </c>
      <c r="AP17" s="22">
        <v>6.54520733225291E-2</v>
      </c>
      <c r="AQ17" s="22">
        <v>8.0132412578151596E-2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0.14985372466164401</v>
      </c>
      <c r="D9" s="17">
        <v>0.169270674880064</v>
      </c>
      <c r="E9" s="17">
        <v>0.131085279852413</v>
      </c>
      <c r="F9" s="17"/>
      <c r="G9" s="17">
        <v>0.16257168883666601</v>
      </c>
      <c r="H9" s="17">
        <v>0.21970929347477999</v>
      </c>
      <c r="I9" s="17">
        <v>0.20832566383833301</v>
      </c>
      <c r="J9" s="17">
        <v>0.15056052173450901</v>
      </c>
      <c r="K9" s="17">
        <v>0.102517324498476</v>
      </c>
      <c r="L9" s="17">
        <v>8.7392722611198403E-2</v>
      </c>
      <c r="M9" s="17"/>
      <c r="N9" s="17">
        <v>0.13333977732111499</v>
      </c>
      <c r="O9" s="17">
        <v>0.13845330552393001</v>
      </c>
      <c r="P9" s="17">
        <v>0.18578761404879399</v>
      </c>
      <c r="Q9" s="17">
        <v>0.142791068241445</v>
      </c>
      <c r="R9" s="17">
        <v>0.16579341679502799</v>
      </c>
      <c r="S9" s="17"/>
      <c r="T9" s="17">
        <v>0.135646716163526</v>
      </c>
      <c r="U9" s="17">
        <v>0.12823102717430601</v>
      </c>
      <c r="V9" s="17">
        <v>0.18388103337921</v>
      </c>
      <c r="W9" s="17">
        <v>0.15016068752926701</v>
      </c>
      <c r="X9" s="17"/>
      <c r="Y9" s="17">
        <v>0.17723743889764401</v>
      </c>
      <c r="Z9" s="17">
        <v>7.9547105091342399E-2</v>
      </c>
      <c r="AA9" s="17">
        <v>9.23643712945241E-2</v>
      </c>
      <c r="AB9" s="17">
        <v>0.21101999481387401</v>
      </c>
      <c r="AC9" s="17">
        <v>0.24881053328868499</v>
      </c>
      <c r="AD9" s="17">
        <v>0.154485470045195</v>
      </c>
      <c r="AE9" s="17"/>
      <c r="AF9" s="17" t="s">
        <v>63</v>
      </c>
      <c r="AG9" s="17"/>
      <c r="AH9" s="17">
        <v>0.15233628111804001</v>
      </c>
      <c r="AI9" s="17"/>
      <c r="AJ9" s="17">
        <v>0.17393024438368199</v>
      </c>
      <c r="AK9" s="17">
        <v>0.137734423281378</v>
      </c>
      <c r="AL9" s="17">
        <v>0.15514917333224901</v>
      </c>
      <c r="AM9" s="17">
        <v>0.103738878460495</v>
      </c>
      <c r="AN9" s="17">
        <v>0.203472712703827</v>
      </c>
      <c r="AO9" s="17">
        <v>0.13506184078713801</v>
      </c>
      <c r="AP9" s="17">
        <v>0.13518660400414301</v>
      </c>
      <c r="AQ9" s="17">
        <v>0.23568501222409</v>
      </c>
    </row>
    <row r="10" spans="2:43" x14ac:dyDescent="0.35">
      <c r="B10" s="18" t="s">
        <v>277</v>
      </c>
      <c r="C10" s="17">
        <v>0.26558244140187198</v>
      </c>
      <c r="D10" s="17">
        <v>0.27134931700278803</v>
      </c>
      <c r="E10" s="17">
        <v>0.26102201994799401</v>
      </c>
      <c r="F10" s="17"/>
      <c r="G10" s="17">
        <v>0.36814580273938602</v>
      </c>
      <c r="H10" s="17">
        <v>0.31100334788644801</v>
      </c>
      <c r="I10" s="17">
        <v>0.27557408745229001</v>
      </c>
      <c r="J10" s="17">
        <v>0.22490806973928801</v>
      </c>
      <c r="K10" s="17">
        <v>0.25812181098025999</v>
      </c>
      <c r="L10" s="17">
        <v>0.21758382641547799</v>
      </c>
      <c r="M10" s="17"/>
      <c r="N10" s="17">
        <v>0.19401951311778901</v>
      </c>
      <c r="O10" s="17">
        <v>0.243615201514749</v>
      </c>
      <c r="P10" s="17">
        <v>0.26495133843595597</v>
      </c>
      <c r="Q10" s="17">
        <v>0.27660353326852799</v>
      </c>
      <c r="R10" s="17">
        <v>0.31471776222378101</v>
      </c>
      <c r="S10" s="17"/>
      <c r="T10" s="17">
        <v>0.23011021852144101</v>
      </c>
      <c r="U10" s="17">
        <v>0.248792915665495</v>
      </c>
      <c r="V10" s="17">
        <v>0.30385456786149401</v>
      </c>
      <c r="W10" s="17">
        <v>0.32120538234568802</v>
      </c>
      <c r="X10" s="17"/>
      <c r="Y10" s="17">
        <v>0.31534576995577801</v>
      </c>
      <c r="Z10" s="17">
        <v>0.261293899652215</v>
      </c>
      <c r="AA10" s="17">
        <v>0.19404377470051801</v>
      </c>
      <c r="AB10" s="17">
        <v>0.24369655718036801</v>
      </c>
      <c r="AC10" s="17">
        <v>0.27757335498902802</v>
      </c>
      <c r="AD10" s="17">
        <v>0.224557922017915</v>
      </c>
      <c r="AE10" s="17"/>
      <c r="AF10" s="17" t="s">
        <v>63</v>
      </c>
      <c r="AG10" s="17"/>
      <c r="AH10" s="17">
        <v>0.27196365016135099</v>
      </c>
      <c r="AI10" s="17"/>
      <c r="AJ10" s="17">
        <v>0.271320460090409</v>
      </c>
      <c r="AK10" s="17">
        <v>0.25339312652176499</v>
      </c>
      <c r="AL10" s="17">
        <v>0.25878551263015598</v>
      </c>
      <c r="AM10" s="17">
        <v>0.27133209599948799</v>
      </c>
      <c r="AN10" s="17">
        <v>0.198004946926468</v>
      </c>
      <c r="AO10" s="17">
        <v>0.319100356558561</v>
      </c>
      <c r="AP10" s="17">
        <v>0.25349695770046998</v>
      </c>
      <c r="AQ10" s="17">
        <v>0.27027125176668798</v>
      </c>
    </row>
    <row r="11" spans="2:43" ht="29" x14ac:dyDescent="0.35">
      <c r="B11" s="18" t="s">
        <v>278</v>
      </c>
      <c r="C11" s="17">
        <v>0.25105418078752301</v>
      </c>
      <c r="D11" s="17">
        <v>0.24641419883492</v>
      </c>
      <c r="E11" s="17">
        <v>0.25685474322217999</v>
      </c>
      <c r="F11" s="17"/>
      <c r="G11" s="17">
        <v>0.25113671600152498</v>
      </c>
      <c r="H11" s="17">
        <v>0.208190751635838</v>
      </c>
      <c r="I11" s="17">
        <v>0.23032887567917501</v>
      </c>
      <c r="J11" s="17">
        <v>0.21007046811646399</v>
      </c>
      <c r="K11" s="17">
        <v>0.32838380490424102</v>
      </c>
      <c r="L11" s="17">
        <v>0.27435054416594301</v>
      </c>
      <c r="M11" s="17"/>
      <c r="N11" s="17">
        <v>0.26880491861396399</v>
      </c>
      <c r="O11" s="17">
        <v>0.28195942357856801</v>
      </c>
      <c r="P11" s="17">
        <v>0.213658250891369</v>
      </c>
      <c r="Q11" s="17">
        <v>0.22624746598415901</v>
      </c>
      <c r="R11" s="17">
        <v>0.25119299575368098</v>
      </c>
      <c r="S11" s="17"/>
      <c r="T11" s="17">
        <v>0.25539295126793499</v>
      </c>
      <c r="U11" s="17">
        <v>0.27988523120005199</v>
      </c>
      <c r="V11" s="17">
        <v>0.23059018174430601</v>
      </c>
      <c r="W11" s="17">
        <v>0.203274183913557</v>
      </c>
      <c r="X11" s="17"/>
      <c r="Y11" s="17">
        <v>0.23660436586324099</v>
      </c>
      <c r="Z11" s="17">
        <v>0.21673381200333799</v>
      </c>
      <c r="AA11" s="17">
        <v>0.29228291040572402</v>
      </c>
      <c r="AB11" s="17">
        <v>0.22048346044172601</v>
      </c>
      <c r="AC11" s="17">
        <v>0.28948771704398601</v>
      </c>
      <c r="AD11" s="17">
        <v>0.12023525274753701</v>
      </c>
      <c r="AE11" s="17"/>
      <c r="AF11" s="17" t="s">
        <v>63</v>
      </c>
      <c r="AG11" s="17"/>
      <c r="AH11" s="17">
        <v>0.24548025692571701</v>
      </c>
      <c r="AI11" s="17"/>
      <c r="AJ11" s="17">
        <v>0.24040760077738901</v>
      </c>
      <c r="AK11" s="17">
        <v>0.304819483505749</v>
      </c>
      <c r="AL11" s="17">
        <v>0.24435997221591499</v>
      </c>
      <c r="AM11" s="17">
        <v>0.27195551822442399</v>
      </c>
      <c r="AN11" s="17">
        <v>0.21752465899346099</v>
      </c>
      <c r="AO11" s="17">
        <v>0.228553754734035</v>
      </c>
      <c r="AP11" s="17">
        <v>0.21925549885564</v>
      </c>
      <c r="AQ11" s="17">
        <v>0.15146258713430999</v>
      </c>
    </row>
    <row r="12" spans="2:43" x14ac:dyDescent="0.35">
      <c r="B12" s="18" t="s">
        <v>279</v>
      </c>
      <c r="C12" s="17">
        <v>0.12574783439412801</v>
      </c>
      <c r="D12" s="17">
        <v>0.12735329857538399</v>
      </c>
      <c r="E12" s="17">
        <v>0.124715844940588</v>
      </c>
      <c r="F12" s="17"/>
      <c r="G12" s="17">
        <v>8.6833657756634305E-2</v>
      </c>
      <c r="H12" s="17">
        <v>7.6364915277947795E-2</v>
      </c>
      <c r="I12" s="17">
        <v>0.10507811218096701</v>
      </c>
      <c r="J12" s="17">
        <v>0.17312994233915399</v>
      </c>
      <c r="K12" s="17">
        <v>0.11598182461173499</v>
      </c>
      <c r="L12" s="17">
        <v>0.163943971042945</v>
      </c>
      <c r="M12" s="17"/>
      <c r="N12" s="17">
        <v>0.11824874698561599</v>
      </c>
      <c r="O12" s="17">
        <v>0.111952047603885</v>
      </c>
      <c r="P12" s="17">
        <v>9.2621197952389198E-2</v>
      </c>
      <c r="Q12" s="17">
        <v>0.15405328850573499</v>
      </c>
      <c r="R12" s="17">
        <v>0.130973712259152</v>
      </c>
      <c r="S12" s="17"/>
      <c r="T12" s="17">
        <v>0.13587215810407799</v>
      </c>
      <c r="U12" s="17">
        <v>0.12623904025180399</v>
      </c>
      <c r="V12" s="17">
        <v>0.100050850036543</v>
      </c>
      <c r="W12" s="17">
        <v>0.15078407283016601</v>
      </c>
      <c r="X12" s="17"/>
      <c r="Y12" s="17">
        <v>0.11548577150039099</v>
      </c>
      <c r="Z12" s="17">
        <v>0.20268576473681099</v>
      </c>
      <c r="AA12" s="17">
        <v>0.155817099845801</v>
      </c>
      <c r="AB12" s="17">
        <v>5.70426609289236E-2</v>
      </c>
      <c r="AC12" s="17">
        <v>3.9476823551438799E-2</v>
      </c>
      <c r="AD12" s="17">
        <v>3.7675885693806803E-2</v>
      </c>
      <c r="AE12" s="17"/>
      <c r="AF12" s="17" t="s">
        <v>63</v>
      </c>
      <c r="AG12" s="17"/>
      <c r="AH12" s="17">
        <v>0.127946392276402</v>
      </c>
      <c r="AI12" s="17"/>
      <c r="AJ12" s="17">
        <v>0.10710623484411801</v>
      </c>
      <c r="AK12" s="17">
        <v>0.111053358914114</v>
      </c>
      <c r="AL12" s="17">
        <v>0.149549727043541</v>
      </c>
      <c r="AM12" s="17">
        <v>0.15195649033220299</v>
      </c>
      <c r="AN12" s="17">
        <v>0.11233237037232401</v>
      </c>
      <c r="AO12" s="17">
        <v>0.100847886767381</v>
      </c>
      <c r="AP12" s="17">
        <v>0.13619411942081</v>
      </c>
      <c r="AQ12" s="17">
        <v>0.14365524020398199</v>
      </c>
    </row>
    <row r="13" spans="2:43" x14ac:dyDescent="0.35">
      <c r="B13" s="18" t="s">
        <v>280</v>
      </c>
      <c r="C13" s="17">
        <v>0.179031606296401</v>
      </c>
      <c r="D13" s="17">
        <v>0.16097907829265701</v>
      </c>
      <c r="E13" s="17">
        <v>0.193355194062517</v>
      </c>
      <c r="F13" s="17"/>
      <c r="G13" s="17">
        <v>0.10187660254884801</v>
      </c>
      <c r="H13" s="17">
        <v>0.15224073271434499</v>
      </c>
      <c r="I13" s="17">
        <v>0.16565702512771099</v>
      </c>
      <c r="J13" s="17">
        <v>0.210738811840252</v>
      </c>
      <c r="K13" s="17">
        <v>0.17687632557966099</v>
      </c>
      <c r="L13" s="17">
        <v>0.21745398459967399</v>
      </c>
      <c r="M13" s="17"/>
      <c r="N13" s="17">
        <v>0.24771817305278501</v>
      </c>
      <c r="O13" s="17">
        <v>0.19021586956718201</v>
      </c>
      <c r="P13" s="17">
        <v>0.21190811944180099</v>
      </c>
      <c r="Q13" s="17">
        <v>0.17860983607115599</v>
      </c>
      <c r="R13" s="17">
        <v>0.110276769926182</v>
      </c>
      <c r="S13" s="17"/>
      <c r="T13" s="17">
        <v>0.195508044926548</v>
      </c>
      <c r="U13" s="17">
        <v>0.18840112001435799</v>
      </c>
      <c r="V13" s="17">
        <v>0.16509439775437501</v>
      </c>
      <c r="W13" s="17">
        <v>0.153932608514636</v>
      </c>
      <c r="X13" s="17"/>
      <c r="Y13" s="17">
        <v>0.14449273167084101</v>
      </c>
      <c r="Z13" s="17">
        <v>0.17742944614325101</v>
      </c>
      <c r="AA13" s="17">
        <v>0.23031377725709201</v>
      </c>
      <c r="AB13" s="17">
        <v>0.26775732663510698</v>
      </c>
      <c r="AC13" s="17">
        <v>6.7230208276637907E-2</v>
      </c>
      <c r="AD13" s="17">
        <v>0.42850574949654802</v>
      </c>
      <c r="AE13" s="17"/>
      <c r="AF13" s="17" t="s">
        <v>63</v>
      </c>
      <c r="AG13" s="17"/>
      <c r="AH13" s="17">
        <v>0.17396650992082299</v>
      </c>
      <c r="AI13" s="17"/>
      <c r="AJ13" s="17">
        <v>0.16399179689183799</v>
      </c>
      <c r="AK13" s="17">
        <v>0.172218708788104</v>
      </c>
      <c r="AL13" s="17">
        <v>0.16655196569616801</v>
      </c>
      <c r="AM13" s="17">
        <v>0.187092598547863</v>
      </c>
      <c r="AN13" s="17">
        <v>0.24921977668678599</v>
      </c>
      <c r="AO13" s="17">
        <v>0.152046548330873</v>
      </c>
      <c r="AP13" s="17">
        <v>0.22609976002169799</v>
      </c>
      <c r="AQ13" s="17">
        <v>0.19892590867092899</v>
      </c>
    </row>
    <row r="14" spans="2:43" x14ac:dyDescent="0.35">
      <c r="B14" s="18" t="s">
        <v>60</v>
      </c>
      <c r="C14" s="17">
        <v>2.8730212458431E-2</v>
      </c>
      <c r="D14" s="17">
        <v>2.46334324141869E-2</v>
      </c>
      <c r="E14" s="17">
        <v>3.2966917974308202E-2</v>
      </c>
      <c r="F14" s="17"/>
      <c r="G14" s="17">
        <v>2.9435532116939601E-2</v>
      </c>
      <c r="H14" s="17">
        <v>3.2490959010640398E-2</v>
      </c>
      <c r="I14" s="17">
        <v>1.5036235721524099E-2</v>
      </c>
      <c r="J14" s="17">
        <v>3.0592186230333399E-2</v>
      </c>
      <c r="K14" s="17">
        <v>1.8118909425625999E-2</v>
      </c>
      <c r="L14" s="17">
        <v>3.9274951164761297E-2</v>
      </c>
      <c r="M14" s="17"/>
      <c r="N14" s="17">
        <v>3.7868870908731297E-2</v>
      </c>
      <c r="O14" s="17">
        <v>3.3804152211686998E-2</v>
      </c>
      <c r="P14" s="17">
        <v>3.1073479229690702E-2</v>
      </c>
      <c r="Q14" s="17">
        <v>2.1694807928976999E-2</v>
      </c>
      <c r="R14" s="17">
        <v>2.7045343042176099E-2</v>
      </c>
      <c r="S14" s="17"/>
      <c r="T14" s="17">
        <v>4.7469911016471203E-2</v>
      </c>
      <c r="U14" s="17">
        <v>2.8450665693985602E-2</v>
      </c>
      <c r="V14" s="17">
        <v>1.6528969224071401E-2</v>
      </c>
      <c r="W14" s="17">
        <v>2.06430648666865E-2</v>
      </c>
      <c r="X14" s="17"/>
      <c r="Y14" s="17">
        <v>1.0833922112104599E-2</v>
      </c>
      <c r="Z14" s="17">
        <v>6.2309972373041901E-2</v>
      </c>
      <c r="AA14" s="17">
        <v>3.5178066496340199E-2</v>
      </c>
      <c r="AB14" s="17">
        <v>0</v>
      </c>
      <c r="AC14" s="17">
        <v>7.7421362850225203E-2</v>
      </c>
      <c r="AD14" s="17">
        <v>3.4539719998999401E-2</v>
      </c>
      <c r="AE14" s="17"/>
      <c r="AF14" s="17" t="s">
        <v>63</v>
      </c>
      <c r="AG14" s="17"/>
      <c r="AH14" s="17">
        <v>2.8306909597667799E-2</v>
      </c>
      <c r="AI14" s="17"/>
      <c r="AJ14" s="17">
        <v>4.3243663012564E-2</v>
      </c>
      <c r="AK14" s="17">
        <v>2.0780898988890101E-2</v>
      </c>
      <c r="AL14" s="17">
        <v>2.56036490819713E-2</v>
      </c>
      <c r="AM14" s="17">
        <v>1.3924418435526701E-2</v>
      </c>
      <c r="AN14" s="17">
        <v>1.94455343171346E-2</v>
      </c>
      <c r="AO14" s="17">
        <v>6.4389612822013095E-2</v>
      </c>
      <c r="AP14" s="17">
        <v>2.9767059997237801E-2</v>
      </c>
      <c r="AQ14" s="17">
        <v>0</v>
      </c>
    </row>
    <row r="15" spans="2:43" x14ac:dyDescent="0.35">
      <c r="B15" s="18" t="s">
        <v>281</v>
      </c>
      <c r="C15" s="21">
        <v>0.41543616606351702</v>
      </c>
      <c r="D15" s="21">
        <v>0.440619991882852</v>
      </c>
      <c r="E15" s="21">
        <v>0.39210729980040698</v>
      </c>
      <c r="F15" s="21"/>
      <c r="G15" s="21">
        <v>0.53071749157605297</v>
      </c>
      <c r="H15" s="21">
        <v>0.53071264136122798</v>
      </c>
      <c r="I15" s="21">
        <v>0.48389975129062301</v>
      </c>
      <c r="J15" s="21">
        <v>0.37546859147379702</v>
      </c>
      <c r="K15" s="21">
        <v>0.36063913547873599</v>
      </c>
      <c r="L15" s="21">
        <v>0.30497654902667598</v>
      </c>
      <c r="M15" s="21"/>
      <c r="N15" s="21">
        <v>0.32735929043890399</v>
      </c>
      <c r="O15" s="21">
        <v>0.38206850703867901</v>
      </c>
      <c r="P15" s="21">
        <v>0.45073895248474999</v>
      </c>
      <c r="Q15" s="21">
        <v>0.41939460150997199</v>
      </c>
      <c r="R15" s="21">
        <v>0.48051117901880802</v>
      </c>
      <c r="S15" s="21"/>
      <c r="T15" s="21">
        <v>0.365756934684968</v>
      </c>
      <c r="U15" s="21">
        <v>0.37702394283980001</v>
      </c>
      <c r="V15" s="21">
        <v>0.48773560124070398</v>
      </c>
      <c r="W15" s="21">
        <v>0.471366069874955</v>
      </c>
      <c r="X15" s="21"/>
      <c r="Y15" s="21">
        <v>0.49258320885342199</v>
      </c>
      <c r="Z15" s="21">
        <v>0.340841004743558</v>
      </c>
      <c r="AA15" s="21">
        <v>0.286408145995042</v>
      </c>
      <c r="AB15" s="21">
        <v>0.45471655199424299</v>
      </c>
      <c r="AC15" s="21">
        <v>0.52638388827771299</v>
      </c>
      <c r="AD15" s="21">
        <v>0.379043392063109</v>
      </c>
      <c r="AE15" s="21"/>
      <c r="AF15" s="21" t="s">
        <v>63</v>
      </c>
      <c r="AG15" s="21"/>
      <c r="AH15" s="21">
        <v>0.42429993127939097</v>
      </c>
      <c r="AI15" s="21"/>
      <c r="AJ15" s="21">
        <v>0.44525070447409099</v>
      </c>
      <c r="AK15" s="21">
        <v>0.39112754980314202</v>
      </c>
      <c r="AL15" s="21">
        <v>0.41393468596240401</v>
      </c>
      <c r="AM15" s="21">
        <v>0.375070974459983</v>
      </c>
      <c r="AN15" s="21">
        <v>0.40147765963029403</v>
      </c>
      <c r="AO15" s="21">
        <v>0.45416219734569901</v>
      </c>
      <c r="AP15" s="21">
        <v>0.38868356170461399</v>
      </c>
      <c r="AQ15" s="21">
        <v>0.50595626399077898</v>
      </c>
    </row>
    <row r="16" spans="2:43" x14ac:dyDescent="0.35">
      <c r="B16" s="18" t="s">
        <v>282</v>
      </c>
      <c r="C16" s="21">
        <v>0.30477944069052898</v>
      </c>
      <c r="D16" s="21">
        <v>0.28833237686804097</v>
      </c>
      <c r="E16" s="21">
        <v>0.31807103900310502</v>
      </c>
      <c r="F16" s="21"/>
      <c r="G16" s="21">
        <v>0.18871026030548199</v>
      </c>
      <c r="H16" s="21">
        <v>0.22860564799229299</v>
      </c>
      <c r="I16" s="21">
        <v>0.27073513730867799</v>
      </c>
      <c r="J16" s="21">
        <v>0.38386875417940602</v>
      </c>
      <c r="K16" s="21">
        <v>0.29285815019139599</v>
      </c>
      <c r="L16" s="21">
        <v>0.38139795564261902</v>
      </c>
      <c r="M16" s="21"/>
      <c r="N16" s="21">
        <v>0.36596692003840098</v>
      </c>
      <c r="O16" s="21">
        <v>0.302167917171066</v>
      </c>
      <c r="P16" s="21">
        <v>0.30452931739418998</v>
      </c>
      <c r="Q16" s="21">
        <v>0.33266312457689101</v>
      </c>
      <c r="R16" s="21">
        <v>0.24125048218533399</v>
      </c>
      <c r="S16" s="21"/>
      <c r="T16" s="21">
        <v>0.33138020303062599</v>
      </c>
      <c r="U16" s="21">
        <v>0.31464016026616198</v>
      </c>
      <c r="V16" s="21">
        <v>0.26514524779091803</v>
      </c>
      <c r="W16" s="21">
        <v>0.30471668134480201</v>
      </c>
      <c r="X16" s="21"/>
      <c r="Y16" s="21">
        <v>0.259978503171232</v>
      </c>
      <c r="Z16" s="21">
        <v>0.380115210880062</v>
      </c>
      <c r="AA16" s="21">
        <v>0.38613087710289401</v>
      </c>
      <c r="AB16" s="21">
        <v>0.324799987564031</v>
      </c>
      <c r="AC16" s="21">
        <v>0.106707031828077</v>
      </c>
      <c r="AD16" s="21">
        <v>0.46618163519035499</v>
      </c>
      <c r="AE16" s="21"/>
      <c r="AF16" s="21" t="s">
        <v>63</v>
      </c>
      <c r="AG16" s="21"/>
      <c r="AH16" s="21">
        <v>0.301912902197225</v>
      </c>
      <c r="AI16" s="21"/>
      <c r="AJ16" s="21">
        <v>0.27109803173595598</v>
      </c>
      <c r="AK16" s="21">
        <v>0.28327206770221802</v>
      </c>
      <c r="AL16" s="21">
        <v>0.31610169273970901</v>
      </c>
      <c r="AM16" s="21">
        <v>0.33904908888006602</v>
      </c>
      <c r="AN16" s="21">
        <v>0.36155214705910999</v>
      </c>
      <c r="AO16" s="21">
        <v>0.25289443509825399</v>
      </c>
      <c r="AP16" s="21">
        <v>0.36229387944250802</v>
      </c>
      <c r="AQ16" s="21">
        <v>0.34258114887491198</v>
      </c>
    </row>
    <row r="17" spans="2:43" x14ac:dyDescent="0.35">
      <c r="B17" s="18" t="s">
        <v>242</v>
      </c>
      <c r="C17" s="22">
        <v>0.110656725372988</v>
      </c>
      <c r="D17" s="22">
        <v>0.152287615014811</v>
      </c>
      <c r="E17" s="22">
        <v>7.4036260797302203E-2</v>
      </c>
      <c r="F17" s="22"/>
      <c r="G17" s="22">
        <v>0.34200723127056998</v>
      </c>
      <c r="H17" s="22">
        <v>0.30210699336893498</v>
      </c>
      <c r="I17" s="22">
        <v>0.213164613981945</v>
      </c>
      <c r="J17" s="22">
        <v>-8.4001627056089507E-3</v>
      </c>
      <c r="K17" s="22">
        <v>6.7780985287340098E-2</v>
      </c>
      <c r="L17" s="22">
        <v>-7.6421406615942794E-2</v>
      </c>
      <c r="M17" s="22"/>
      <c r="N17" s="22">
        <v>-3.86076295994967E-2</v>
      </c>
      <c r="O17" s="22">
        <v>7.9900589867612407E-2</v>
      </c>
      <c r="P17" s="22">
        <v>0.14620963509056001</v>
      </c>
      <c r="Q17" s="22">
        <v>8.6731476933080795E-2</v>
      </c>
      <c r="R17" s="22">
        <v>0.23926069683347401</v>
      </c>
      <c r="S17" s="22"/>
      <c r="T17" s="22">
        <v>3.4376731654341401E-2</v>
      </c>
      <c r="U17" s="22">
        <v>6.2383782573638802E-2</v>
      </c>
      <c r="V17" s="22">
        <v>0.222590353449786</v>
      </c>
      <c r="W17" s="22">
        <v>0.16664938853015299</v>
      </c>
      <c r="X17" s="22"/>
      <c r="Y17" s="22">
        <v>0.23260470568218999</v>
      </c>
      <c r="Z17" s="22">
        <v>-3.92742061365043E-2</v>
      </c>
      <c r="AA17" s="22">
        <v>-9.9722731107851806E-2</v>
      </c>
      <c r="AB17" s="22">
        <v>0.12991656443021099</v>
      </c>
      <c r="AC17" s="22">
        <v>0.41967685644963598</v>
      </c>
      <c r="AD17" s="22">
        <v>-8.7138243127245302E-2</v>
      </c>
      <c r="AE17" s="22"/>
      <c r="AF17" s="22" t="s">
        <v>63</v>
      </c>
      <c r="AG17" s="22"/>
      <c r="AH17" s="22">
        <v>0.122387029082166</v>
      </c>
      <c r="AI17" s="22"/>
      <c r="AJ17" s="22">
        <v>0.17415267273813601</v>
      </c>
      <c r="AK17" s="22">
        <v>0.10785548210092399</v>
      </c>
      <c r="AL17" s="22">
        <v>9.7832993222695105E-2</v>
      </c>
      <c r="AM17" s="22">
        <v>3.6021885579917402E-2</v>
      </c>
      <c r="AN17" s="22">
        <v>3.99255125711847E-2</v>
      </c>
      <c r="AO17" s="22">
        <v>0.201267762247445</v>
      </c>
      <c r="AP17" s="22">
        <v>2.6389682262105699E-2</v>
      </c>
      <c r="AQ17" s="22">
        <v>0.163375115115867</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0.22347755357191801</v>
      </c>
      <c r="D9" s="17">
        <v>0.24747343568493399</v>
      </c>
      <c r="E9" s="17">
        <v>0.200458682834915</v>
      </c>
      <c r="F9" s="17"/>
      <c r="G9" s="17">
        <v>0.22011232190723701</v>
      </c>
      <c r="H9" s="17">
        <v>0.26682451897746401</v>
      </c>
      <c r="I9" s="17">
        <v>0.28326848346017602</v>
      </c>
      <c r="J9" s="17">
        <v>0.20963929641462201</v>
      </c>
      <c r="K9" s="17">
        <v>0.215158389044906</v>
      </c>
      <c r="L9" s="17">
        <v>0.171349605091833</v>
      </c>
      <c r="M9" s="17"/>
      <c r="N9" s="17">
        <v>0.128906571512302</v>
      </c>
      <c r="O9" s="17">
        <v>0.176997358196677</v>
      </c>
      <c r="P9" s="17">
        <v>0.183272894442397</v>
      </c>
      <c r="Q9" s="17">
        <v>0.27799155456437002</v>
      </c>
      <c r="R9" s="17">
        <v>0.28034444483999099</v>
      </c>
      <c r="S9" s="17"/>
      <c r="T9" s="17">
        <v>0.213166296382579</v>
      </c>
      <c r="U9" s="17">
        <v>0.18180190193469101</v>
      </c>
      <c r="V9" s="17">
        <v>0.27856396174131998</v>
      </c>
      <c r="W9" s="17">
        <v>0.257412536359443</v>
      </c>
      <c r="X9" s="17"/>
      <c r="Y9" s="17">
        <v>0.243910715243044</v>
      </c>
      <c r="Z9" s="17">
        <v>0.14623101988377801</v>
      </c>
      <c r="AA9" s="17">
        <v>0.172168781308047</v>
      </c>
      <c r="AB9" s="17">
        <v>0.28409404921164799</v>
      </c>
      <c r="AC9" s="17">
        <v>0.34452045846139301</v>
      </c>
      <c r="AD9" s="17">
        <v>0.26310073591921201</v>
      </c>
      <c r="AE9" s="17"/>
      <c r="AF9" s="17" t="s">
        <v>63</v>
      </c>
      <c r="AG9" s="17"/>
      <c r="AH9" s="17">
        <v>0.228838874031076</v>
      </c>
      <c r="AI9" s="17"/>
      <c r="AJ9" s="17">
        <v>0.20500730302444001</v>
      </c>
      <c r="AK9" s="17">
        <v>0.24946652778050199</v>
      </c>
      <c r="AL9" s="17">
        <v>0.222952252330371</v>
      </c>
      <c r="AM9" s="17">
        <v>0.20900293897620301</v>
      </c>
      <c r="AN9" s="17">
        <v>0.22374012033674501</v>
      </c>
      <c r="AO9" s="17">
        <v>0.25574535438375001</v>
      </c>
      <c r="AP9" s="17">
        <v>0.181991698879854</v>
      </c>
      <c r="AQ9" s="17">
        <v>0.26971593412227701</v>
      </c>
    </row>
    <row r="10" spans="2:43" x14ac:dyDescent="0.35">
      <c r="B10" s="18" t="s">
        <v>277</v>
      </c>
      <c r="C10" s="17">
        <v>0.34302249373363602</v>
      </c>
      <c r="D10" s="17">
        <v>0.35056623016222299</v>
      </c>
      <c r="E10" s="17">
        <v>0.335488831756943</v>
      </c>
      <c r="F10" s="17"/>
      <c r="G10" s="17">
        <v>0.34491611531814098</v>
      </c>
      <c r="H10" s="17">
        <v>0.36098505369946399</v>
      </c>
      <c r="I10" s="17">
        <v>0.36271976908270998</v>
      </c>
      <c r="J10" s="17">
        <v>0.34475660854157902</v>
      </c>
      <c r="K10" s="17">
        <v>0.31088046993677598</v>
      </c>
      <c r="L10" s="17">
        <v>0.33515378927400302</v>
      </c>
      <c r="M10" s="17"/>
      <c r="N10" s="17">
        <v>0.25240317808128898</v>
      </c>
      <c r="O10" s="17">
        <v>0.32002915149528</v>
      </c>
      <c r="P10" s="17">
        <v>0.37712304730652402</v>
      </c>
      <c r="Q10" s="17">
        <v>0.35888296700225603</v>
      </c>
      <c r="R10" s="17">
        <v>0.36122323874101198</v>
      </c>
      <c r="S10" s="17"/>
      <c r="T10" s="17">
        <v>0.28293121412719102</v>
      </c>
      <c r="U10" s="17">
        <v>0.37179297260740901</v>
      </c>
      <c r="V10" s="17">
        <v>0.34420340827418699</v>
      </c>
      <c r="W10" s="17">
        <v>0.38643436742244702</v>
      </c>
      <c r="X10" s="17"/>
      <c r="Y10" s="17">
        <v>0.38223837677266598</v>
      </c>
      <c r="Z10" s="17">
        <v>0.33335713161402802</v>
      </c>
      <c r="AA10" s="17">
        <v>0.32916898467606798</v>
      </c>
      <c r="AB10" s="17">
        <v>0.28187534857646301</v>
      </c>
      <c r="AC10" s="17">
        <v>0.26445648900448598</v>
      </c>
      <c r="AD10" s="17">
        <v>0.19076711120008799</v>
      </c>
      <c r="AE10" s="17"/>
      <c r="AF10" s="17" t="s">
        <v>63</v>
      </c>
      <c r="AG10" s="17"/>
      <c r="AH10" s="17">
        <v>0.34570516392475797</v>
      </c>
      <c r="AI10" s="17"/>
      <c r="AJ10" s="17">
        <v>0.349049364004549</v>
      </c>
      <c r="AK10" s="17">
        <v>0.338144763037105</v>
      </c>
      <c r="AL10" s="17">
        <v>0.35379981822851198</v>
      </c>
      <c r="AM10" s="17">
        <v>0.37508224288477399</v>
      </c>
      <c r="AN10" s="17">
        <v>0.28311993280402398</v>
      </c>
      <c r="AO10" s="17">
        <v>0.27603462153296698</v>
      </c>
      <c r="AP10" s="17">
        <v>0.377780726016194</v>
      </c>
      <c r="AQ10" s="17">
        <v>0.29157237650009799</v>
      </c>
    </row>
    <row r="11" spans="2:43" ht="29" x14ac:dyDescent="0.35">
      <c r="B11" s="18" t="s">
        <v>278</v>
      </c>
      <c r="C11" s="17">
        <v>0.194808022221379</v>
      </c>
      <c r="D11" s="17">
        <v>0.17929863608855101</v>
      </c>
      <c r="E11" s="17">
        <v>0.20975169587213299</v>
      </c>
      <c r="F11" s="17"/>
      <c r="G11" s="17">
        <v>0.19690042854229001</v>
      </c>
      <c r="H11" s="17">
        <v>0.165752670895503</v>
      </c>
      <c r="I11" s="17">
        <v>0.17613498499115099</v>
      </c>
      <c r="J11" s="17">
        <v>0.1847146300751</v>
      </c>
      <c r="K11" s="17">
        <v>0.22526422867445001</v>
      </c>
      <c r="L11" s="17">
        <v>0.21430681206395699</v>
      </c>
      <c r="M11" s="17"/>
      <c r="N11" s="17">
        <v>0.24307411991649699</v>
      </c>
      <c r="O11" s="17">
        <v>0.23461887812087701</v>
      </c>
      <c r="P11" s="17">
        <v>0.17579006636311501</v>
      </c>
      <c r="Q11" s="17">
        <v>0.166312121574133</v>
      </c>
      <c r="R11" s="17">
        <v>0.16463756005830099</v>
      </c>
      <c r="S11" s="17"/>
      <c r="T11" s="17">
        <v>0.24065082060929599</v>
      </c>
      <c r="U11" s="17">
        <v>0.20252608500643601</v>
      </c>
      <c r="V11" s="17">
        <v>0.15056411606169001</v>
      </c>
      <c r="W11" s="17">
        <v>0.151672069429309</v>
      </c>
      <c r="X11" s="17"/>
      <c r="Y11" s="17">
        <v>0.168818448523088</v>
      </c>
      <c r="Z11" s="17">
        <v>0.24620021037511999</v>
      </c>
      <c r="AA11" s="17">
        <v>0.22486222153441299</v>
      </c>
      <c r="AB11" s="17">
        <v>0.17564817816868999</v>
      </c>
      <c r="AC11" s="17">
        <v>0.22059943863797399</v>
      </c>
      <c r="AD11" s="17">
        <v>0.115870888745608</v>
      </c>
      <c r="AE11" s="17"/>
      <c r="AF11" s="17" t="s">
        <v>63</v>
      </c>
      <c r="AG11" s="17"/>
      <c r="AH11" s="17">
        <v>0.18706838556925001</v>
      </c>
      <c r="AI11" s="17"/>
      <c r="AJ11" s="17">
        <v>0.221882809284288</v>
      </c>
      <c r="AK11" s="17">
        <v>0.18093994023495799</v>
      </c>
      <c r="AL11" s="17">
        <v>0.18438250869996101</v>
      </c>
      <c r="AM11" s="17">
        <v>0.178984507377107</v>
      </c>
      <c r="AN11" s="17">
        <v>0.16034912699010601</v>
      </c>
      <c r="AO11" s="17">
        <v>0.194164588501583</v>
      </c>
      <c r="AP11" s="17">
        <v>0.14917925352418601</v>
      </c>
      <c r="AQ11" s="17">
        <v>0.31142848562862002</v>
      </c>
    </row>
    <row r="12" spans="2:43" x14ac:dyDescent="0.35">
      <c r="B12" s="18" t="s">
        <v>279</v>
      </c>
      <c r="C12" s="17">
        <v>9.8686763783724193E-2</v>
      </c>
      <c r="D12" s="17">
        <v>9.3586899737357093E-2</v>
      </c>
      <c r="E12" s="17">
        <v>0.104249372456057</v>
      </c>
      <c r="F12" s="17"/>
      <c r="G12" s="17">
        <v>0.15765707884782401</v>
      </c>
      <c r="H12" s="17">
        <v>7.1528151170185503E-2</v>
      </c>
      <c r="I12" s="17">
        <v>5.1418712365843999E-2</v>
      </c>
      <c r="J12" s="17">
        <v>9.1921188791720496E-2</v>
      </c>
      <c r="K12" s="17">
        <v>0.119903308508148</v>
      </c>
      <c r="L12" s="17">
        <v>0.11556289488662</v>
      </c>
      <c r="M12" s="17"/>
      <c r="N12" s="17">
        <v>9.3873826688372894E-2</v>
      </c>
      <c r="O12" s="17">
        <v>0.120140513603226</v>
      </c>
      <c r="P12" s="17">
        <v>8.7867712871248199E-2</v>
      </c>
      <c r="Q12" s="17">
        <v>8.93912382948788E-2</v>
      </c>
      <c r="R12" s="17">
        <v>7.2161585556034399E-2</v>
      </c>
      <c r="S12" s="17"/>
      <c r="T12" s="17">
        <v>0.12144252679347201</v>
      </c>
      <c r="U12" s="17">
        <v>8.1488189854020704E-2</v>
      </c>
      <c r="V12" s="17">
        <v>0.100430591047837</v>
      </c>
      <c r="W12" s="17">
        <v>9.2794713999102399E-2</v>
      </c>
      <c r="X12" s="17"/>
      <c r="Y12" s="17">
        <v>8.4086027487968298E-2</v>
      </c>
      <c r="Z12" s="17">
        <v>0.103525662045846</v>
      </c>
      <c r="AA12" s="17">
        <v>0.112379742420868</v>
      </c>
      <c r="AB12" s="17">
        <v>8.5328384224805903E-2</v>
      </c>
      <c r="AC12" s="17">
        <v>8.7578930059579202E-2</v>
      </c>
      <c r="AD12" s="17">
        <v>0.25073228264578701</v>
      </c>
      <c r="AE12" s="17"/>
      <c r="AF12" s="17" t="s">
        <v>63</v>
      </c>
      <c r="AG12" s="17"/>
      <c r="AH12" s="17">
        <v>0.10149106624972</v>
      </c>
      <c r="AI12" s="17"/>
      <c r="AJ12" s="17">
        <v>9.8922042907951493E-2</v>
      </c>
      <c r="AK12" s="17">
        <v>0.119958562630155</v>
      </c>
      <c r="AL12" s="17">
        <v>8.9313973236418806E-2</v>
      </c>
      <c r="AM12" s="17">
        <v>0.112779688460868</v>
      </c>
      <c r="AN12" s="17">
        <v>8.8434964902084204E-2</v>
      </c>
      <c r="AO12" s="17">
        <v>9.4126584704120095E-2</v>
      </c>
      <c r="AP12" s="17">
        <v>7.9690003065075399E-2</v>
      </c>
      <c r="AQ12" s="17">
        <v>4.1313688127822899E-2</v>
      </c>
    </row>
    <row r="13" spans="2:43" x14ac:dyDescent="0.35">
      <c r="B13" s="18" t="s">
        <v>280</v>
      </c>
      <c r="C13" s="17">
        <v>0.11481205811498001</v>
      </c>
      <c r="D13" s="17">
        <v>0.11507410811115</v>
      </c>
      <c r="E13" s="17">
        <v>0.113528036165854</v>
      </c>
      <c r="F13" s="17"/>
      <c r="G13" s="17">
        <v>6.55110934325039E-2</v>
      </c>
      <c r="H13" s="17">
        <v>0.105344533094078</v>
      </c>
      <c r="I13" s="17">
        <v>0.100552613475044</v>
      </c>
      <c r="J13" s="17">
        <v>0.13345058095221199</v>
      </c>
      <c r="K13" s="17">
        <v>0.116903495958893</v>
      </c>
      <c r="L13" s="17">
        <v>0.136627687250261</v>
      </c>
      <c r="M13" s="17"/>
      <c r="N13" s="17">
        <v>0.22568525781693999</v>
      </c>
      <c r="O13" s="17">
        <v>0.114927118344566</v>
      </c>
      <c r="P13" s="17">
        <v>0.146286625960942</v>
      </c>
      <c r="Q13" s="17">
        <v>9.4545272100539604E-2</v>
      </c>
      <c r="R13" s="17">
        <v>0.101793639181433</v>
      </c>
      <c r="S13" s="17"/>
      <c r="T13" s="17">
        <v>0.102522221577142</v>
      </c>
      <c r="U13" s="17">
        <v>0.13596459272024</v>
      </c>
      <c r="V13" s="17">
        <v>0.116624685070539</v>
      </c>
      <c r="W13" s="17">
        <v>0.101225398249011</v>
      </c>
      <c r="X13" s="17"/>
      <c r="Y13" s="17">
        <v>0.108238842231253</v>
      </c>
      <c r="Z13" s="17">
        <v>0.121620064637526</v>
      </c>
      <c r="AA13" s="17">
        <v>0.13761361195638999</v>
      </c>
      <c r="AB13" s="17">
        <v>0.17305403981839301</v>
      </c>
      <c r="AC13" s="17">
        <v>2.4325310826160899E-2</v>
      </c>
      <c r="AD13" s="17">
        <v>0.11471136061467301</v>
      </c>
      <c r="AE13" s="17"/>
      <c r="AF13" s="17" t="s">
        <v>63</v>
      </c>
      <c r="AG13" s="17"/>
      <c r="AH13" s="17">
        <v>0.112109832692285</v>
      </c>
      <c r="AI13" s="17"/>
      <c r="AJ13" s="17">
        <v>9.9131492598022897E-2</v>
      </c>
      <c r="AK13" s="17">
        <v>0.10244182357689199</v>
      </c>
      <c r="AL13" s="17">
        <v>0.123947798422766</v>
      </c>
      <c r="AM13" s="17">
        <v>9.8559091474664698E-2</v>
      </c>
      <c r="AN13" s="17">
        <v>0.199852041866873</v>
      </c>
      <c r="AO13" s="17">
        <v>0.126470025875078</v>
      </c>
      <c r="AP13" s="17">
        <v>0.17227470810266801</v>
      </c>
      <c r="AQ13" s="17">
        <v>8.5969515621182199E-2</v>
      </c>
    </row>
    <row r="14" spans="2:43" x14ac:dyDescent="0.35">
      <c r="B14" s="18" t="s">
        <v>60</v>
      </c>
      <c r="C14" s="17">
        <v>2.5193108574362001E-2</v>
      </c>
      <c r="D14" s="17">
        <v>1.4000690215786499E-2</v>
      </c>
      <c r="E14" s="17">
        <v>3.6523380914098201E-2</v>
      </c>
      <c r="F14" s="17"/>
      <c r="G14" s="17">
        <v>1.49029619520039E-2</v>
      </c>
      <c r="H14" s="17">
        <v>2.9565072163305801E-2</v>
      </c>
      <c r="I14" s="17">
        <v>2.5905436625074801E-2</v>
      </c>
      <c r="J14" s="17">
        <v>3.5517695224766499E-2</v>
      </c>
      <c r="K14" s="17">
        <v>1.18901078768272E-2</v>
      </c>
      <c r="L14" s="17">
        <v>2.6999211433326498E-2</v>
      </c>
      <c r="M14" s="17"/>
      <c r="N14" s="17">
        <v>5.6057045984598201E-2</v>
      </c>
      <c r="O14" s="17">
        <v>3.3286980239373702E-2</v>
      </c>
      <c r="P14" s="17">
        <v>2.96596530557744E-2</v>
      </c>
      <c r="Q14" s="17">
        <v>1.2876846463823199E-2</v>
      </c>
      <c r="R14" s="17">
        <v>1.9839531623228601E-2</v>
      </c>
      <c r="S14" s="17"/>
      <c r="T14" s="17">
        <v>3.9286920510320199E-2</v>
      </c>
      <c r="U14" s="17">
        <v>2.64262578772025E-2</v>
      </c>
      <c r="V14" s="17">
        <v>9.6132378044277208E-3</v>
      </c>
      <c r="W14" s="17">
        <v>1.0460914540687E-2</v>
      </c>
      <c r="X14" s="17"/>
      <c r="Y14" s="17">
        <v>1.270758974198E-2</v>
      </c>
      <c r="Z14" s="17">
        <v>4.9065911443701198E-2</v>
      </c>
      <c r="AA14" s="17">
        <v>2.3806658104213702E-2</v>
      </c>
      <c r="AB14" s="17">
        <v>0</v>
      </c>
      <c r="AC14" s="17">
        <v>5.8519373010405801E-2</v>
      </c>
      <c r="AD14" s="17">
        <v>6.4817620874631998E-2</v>
      </c>
      <c r="AE14" s="17"/>
      <c r="AF14" s="17" t="s">
        <v>63</v>
      </c>
      <c r="AG14" s="17"/>
      <c r="AH14" s="17">
        <v>2.4786677532912599E-2</v>
      </c>
      <c r="AI14" s="17"/>
      <c r="AJ14" s="17">
        <v>2.6006988180747901E-2</v>
      </c>
      <c r="AK14" s="17">
        <v>9.0483827403875904E-3</v>
      </c>
      <c r="AL14" s="17">
        <v>2.56036490819713E-2</v>
      </c>
      <c r="AM14" s="17">
        <v>2.55915308263828E-2</v>
      </c>
      <c r="AN14" s="17">
        <v>4.4503813100168002E-2</v>
      </c>
      <c r="AO14" s="17">
        <v>5.3458825002502201E-2</v>
      </c>
      <c r="AP14" s="17">
        <v>3.90836104120241E-2</v>
      </c>
      <c r="AQ14" s="17">
        <v>0</v>
      </c>
    </row>
    <row r="15" spans="2:43" x14ac:dyDescent="0.35">
      <c r="B15" s="18" t="s">
        <v>281</v>
      </c>
      <c r="C15" s="21">
        <v>0.56650004730555403</v>
      </c>
      <c r="D15" s="21">
        <v>0.59803966584715595</v>
      </c>
      <c r="E15" s="21">
        <v>0.53594751459185797</v>
      </c>
      <c r="F15" s="21"/>
      <c r="G15" s="21">
        <v>0.56502843722537799</v>
      </c>
      <c r="H15" s="21">
        <v>0.62780957267692705</v>
      </c>
      <c r="I15" s="21">
        <v>0.64598825254288605</v>
      </c>
      <c r="J15" s="21">
        <v>0.55439590495620095</v>
      </c>
      <c r="K15" s="21">
        <v>0.52603885898168201</v>
      </c>
      <c r="L15" s="21">
        <v>0.50650339436583502</v>
      </c>
      <c r="M15" s="21"/>
      <c r="N15" s="21">
        <v>0.38130974959359198</v>
      </c>
      <c r="O15" s="21">
        <v>0.497026509691957</v>
      </c>
      <c r="P15" s="21">
        <v>0.56039594174892104</v>
      </c>
      <c r="Q15" s="21">
        <v>0.63687452156662605</v>
      </c>
      <c r="R15" s="21">
        <v>0.64156768358100302</v>
      </c>
      <c r="S15" s="21"/>
      <c r="T15" s="21">
        <v>0.49609751050977002</v>
      </c>
      <c r="U15" s="21">
        <v>0.55359487454210099</v>
      </c>
      <c r="V15" s="21">
        <v>0.62276737001550697</v>
      </c>
      <c r="W15" s="21">
        <v>0.64384690378189002</v>
      </c>
      <c r="X15" s="21"/>
      <c r="Y15" s="21">
        <v>0.62614909201571101</v>
      </c>
      <c r="Z15" s="21">
        <v>0.47958815149780698</v>
      </c>
      <c r="AA15" s="21">
        <v>0.50133776598411495</v>
      </c>
      <c r="AB15" s="21">
        <v>0.56596939778811095</v>
      </c>
      <c r="AC15" s="21">
        <v>0.60897694746588005</v>
      </c>
      <c r="AD15" s="21">
        <v>0.45386784711930001</v>
      </c>
      <c r="AE15" s="21"/>
      <c r="AF15" s="21" t="s">
        <v>63</v>
      </c>
      <c r="AG15" s="21"/>
      <c r="AH15" s="21">
        <v>0.57454403795583298</v>
      </c>
      <c r="AI15" s="21"/>
      <c r="AJ15" s="21">
        <v>0.55405666702898904</v>
      </c>
      <c r="AK15" s="21">
        <v>0.58761129081760699</v>
      </c>
      <c r="AL15" s="21">
        <v>0.576752070558883</v>
      </c>
      <c r="AM15" s="21">
        <v>0.58408518186097702</v>
      </c>
      <c r="AN15" s="21">
        <v>0.50686005314076898</v>
      </c>
      <c r="AO15" s="21">
        <v>0.531779975916717</v>
      </c>
      <c r="AP15" s="21">
        <v>0.55977242489604695</v>
      </c>
      <c r="AQ15" s="21">
        <v>0.56128831062237505</v>
      </c>
    </row>
    <row r="16" spans="2:43" x14ac:dyDescent="0.35">
      <c r="B16" s="18" t="s">
        <v>282</v>
      </c>
      <c r="C16" s="21">
        <v>0.213498821898705</v>
      </c>
      <c r="D16" s="21">
        <v>0.208661007848507</v>
      </c>
      <c r="E16" s="21">
        <v>0.217777408621911</v>
      </c>
      <c r="F16" s="21"/>
      <c r="G16" s="21">
        <v>0.22316817228032801</v>
      </c>
      <c r="H16" s="21">
        <v>0.176872684264264</v>
      </c>
      <c r="I16" s="21">
        <v>0.15197132584088799</v>
      </c>
      <c r="J16" s="21">
        <v>0.225371769743932</v>
      </c>
      <c r="K16" s="21">
        <v>0.236806804467041</v>
      </c>
      <c r="L16" s="21">
        <v>0.252190582136881</v>
      </c>
      <c r="M16" s="21"/>
      <c r="N16" s="21">
        <v>0.31955908450531301</v>
      </c>
      <c r="O16" s="21">
        <v>0.23506763194779201</v>
      </c>
      <c r="P16" s="21">
        <v>0.23415433883219</v>
      </c>
      <c r="Q16" s="21">
        <v>0.183936510395418</v>
      </c>
      <c r="R16" s="21">
        <v>0.173955224737467</v>
      </c>
      <c r="S16" s="21"/>
      <c r="T16" s="21">
        <v>0.223964748370614</v>
      </c>
      <c r="U16" s="21">
        <v>0.21745278257426101</v>
      </c>
      <c r="V16" s="21">
        <v>0.21705527611837599</v>
      </c>
      <c r="W16" s="21">
        <v>0.194020112248114</v>
      </c>
      <c r="X16" s="21"/>
      <c r="Y16" s="21">
        <v>0.192324869719221</v>
      </c>
      <c r="Z16" s="21">
        <v>0.22514572668337199</v>
      </c>
      <c r="AA16" s="21">
        <v>0.249993354377259</v>
      </c>
      <c r="AB16" s="21">
        <v>0.258382424043199</v>
      </c>
      <c r="AC16" s="21">
        <v>0.11190424088574</v>
      </c>
      <c r="AD16" s="21">
        <v>0.36544364326046003</v>
      </c>
      <c r="AE16" s="21"/>
      <c r="AF16" s="21" t="s">
        <v>63</v>
      </c>
      <c r="AG16" s="21"/>
      <c r="AH16" s="21">
        <v>0.21360089894200401</v>
      </c>
      <c r="AI16" s="21"/>
      <c r="AJ16" s="21">
        <v>0.19805353550597399</v>
      </c>
      <c r="AK16" s="21">
        <v>0.222400386207047</v>
      </c>
      <c r="AL16" s="21">
        <v>0.213261771659184</v>
      </c>
      <c r="AM16" s="21">
        <v>0.21133877993553299</v>
      </c>
      <c r="AN16" s="21">
        <v>0.28828700676895702</v>
      </c>
      <c r="AO16" s="21">
        <v>0.22059661057919799</v>
      </c>
      <c r="AP16" s="21">
        <v>0.25196471116774299</v>
      </c>
      <c r="AQ16" s="21">
        <v>0.12728320374900501</v>
      </c>
    </row>
    <row r="17" spans="2:43" x14ac:dyDescent="0.35">
      <c r="B17" s="18" t="s">
        <v>242</v>
      </c>
      <c r="C17" s="22">
        <v>0.35300122540685003</v>
      </c>
      <c r="D17" s="22">
        <v>0.38937865799865001</v>
      </c>
      <c r="E17" s="22">
        <v>0.31817010596994699</v>
      </c>
      <c r="F17" s="22"/>
      <c r="G17" s="22">
        <v>0.34186026494505001</v>
      </c>
      <c r="H17" s="22">
        <v>0.450936888412663</v>
      </c>
      <c r="I17" s="22">
        <v>0.49401692670199798</v>
      </c>
      <c r="J17" s="22">
        <v>0.32902413521226798</v>
      </c>
      <c r="K17" s="22">
        <v>0.28923205451464101</v>
      </c>
      <c r="L17" s="22">
        <v>0.25431281222895402</v>
      </c>
      <c r="M17" s="22"/>
      <c r="N17" s="22">
        <v>6.1750665088278499E-2</v>
      </c>
      <c r="O17" s="22">
        <v>0.26195887774416399</v>
      </c>
      <c r="P17" s="22">
        <v>0.32624160291673099</v>
      </c>
      <c r="Q17" s="22">
        <v>0.45293801117120702</v>
      </c>
      <c r="R17" s="22">
        <v>0.46761245884353603</v>
      </c>
      <c r="S17" s="22"/>
      <c r="T17" s="22">
        <v>0.27213276213915499</v>
      </c>
      <c r="U17" s="22">
        <v>0.33614209196783901</v>
      </c>
      <c r="V17" s="22">
        <v>0.40571209389713098</v>
      </c>
      <c r="W17" s="22">
        <v>0.44982679153377703</v>
      </c>
      <c r="X17" s="22"/>
      <c r="Y17" s="22">
        <v>0.43382422229648998</v>
      </c>
      <c r="Z17" s="22">
        <v>0.25444242481443502</v>
      </c>
      <c r="AA17" s="22">
        <v>0.251344411606857</v>
      </c>
      <c r="AB17" s="22">
        <v>0.30758697374491201</v>
      </c>
      <c r="AC17" s="22">
        <v>0.49707270658014002</v>
      </c>
      <c r="AD17" s="22">
        <v>8.8424203858840103E-2</v>
      </c>
      <c r="AE17" s="22"/>
      <c r="AF17" s="22" t="s">
        <v>63</v>
      </c>
      <c r="AG17" s="22"/>
      <c r="AH17" s="22">
        <v>0.36094313901382902</v>
      </c>
      <c r="AI17" s="22"/>
      <c r="AJ17" s="22">
        <v>0.35600313152301499</v>
      </c>
      <c r="AK17" s="22">
        <v>0.36521090461055999</v>
      </c>
      <c r="AL17" s="22">
        <v>0.36349029889969903</v>
      </c>
      <c r="AM17" s="22">
        <v>0.372746401925444</v>
      </c>
      <c r="AN17" s="22">
        <v>0.21857304637181199</v>
      </c>
      <c r="AO17" s="22">
        <v>0.311183365337518</v>
      </c>
      <c r="AP17" s="22">
        <v>0.30780771372830401</v>
      </c>
      <c r="AQ17" s="22">
        <v>0.43400510687337002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0.28211225137170398</v>
      </c>
      <c r="D9" s="17">
        <v>0.30369166503245398</v>
      </c>
      <c r="E9" s="17">
        <v>0.26023559054995099</v>
      </c>
      <c r="F9" s="17"/>
      <c r="G9" s="17">
        <v>0.29030194686817901</v>
      </c>
      <c r="H9" s="17">
        <v>0.28353208385808898</v>
      </c>
      <c r="I9" s="17">
        <v>0.32063682956360601</v>
      </c>
      <c r="J9" s="17">
        <v>0.23962900377405699</v>
      </c>
      <c r="K9" s="17">
        <v>0.30093061298766299</v>
      </c>
      <c r="L9" s="17">
        <v>0.26971463379508698</v>
      </c>
      <c r="M9" s="17"/>
      <c r="N9" s="17">
        <v>0.14426222082970599</v>
      </c>
      <c r="O9" s="17">
        <v>0.24912125047858999</v>
      </c>
      <c r="P9" s="17">
        <v>0.28060778499998901</v>
      </c>
      <c r="Q9" s="17">
        <v>0.31252828515263698</v>
      </c>
      <c r="R9" s="17">
        <v>0.32909020447027398</v>
      </c>
      <c r="S9" s="17"/>
      <c r="T9" s="17">
        <v>0.253635803696655</v>
      </c>
      <c r="U9" s="17">
        <v>0.280620175157198</v>
      </c>
      <c r="V9" s="17">
        <v>0.293940785845339</v>
      </c>
      <c r="W9" s="17">
        <v>0.319517779150576</v>
      </c>
      <c r="X9" s="17"/>
      <c r="Y9" s="17">
        <v>0.295696908864583</v>
      </c>
      <c r="Z9" s="17">
        <v>0.17751462491405201</v>
      </c>
      <c r="AA9" s="17">
        <v>0.283347159387623</v>
      </c>
      <c r="AB9" s="17">
        <v>0.33302087120372997</v>
      </c>
      <c r="AC9" s="17">
        <v>0.31658347628802003</v>
      </c>
      <c r="AD9" s="17">
        <v>0.27705270185188802</v>
      </c>
      <c r="AE9" s="17"/>
      <c r="AF9" s="17" t="s">
        <v>63</v>
      </c>
      <c r="AG9" s="17"/>
      <c r="AH9" s="17">
        <v>0.28408636505970603</v>
      </c>
      <c r="AI9" s="17"/>
      <c r="AJ9" s="17">
        <v>0.28326809088419103</v>
      </c>
      <c r="AK9" s="17">
        <v>0.28510683769298201</v>
      </c>
      <c r="AL9" s="17">
        <v>0.30823972163493002</v>
      </c>
      <c r="AM9" s="17">
        <v>0.26516635524240201</v>
      </c>
      <c r="AN9" s="17">
        <v>0.246832805313312</v>
      </c>
      <c r="AO9" s="17">
        <v>0.27168866920632601</v>
      </c>
      <c r="AP9" s="17">
        <v>0.26794195410833799</v>
      </c>
      <c r="AQ9" s="17">
        <v>0.30991479969577201</v>
      </c>
    </row>
    <row r="10" spans="2:43" x14ac:dyDescent="0.35">
      <c r="B10" s="18" t="s">
        <v>277</v>
      </c>
      <c r="C10" s="17">
        <v>0.364898300963375</v>
      </c>
      <c r="D10" s="17">
        <v>0.35635401620086199</v>
      </c>
      <c r="E10" s="17">
        <v>0.37364301346621298</v>
      </c>
      <c r="F10" s="17"/>
      <c r="G10" s="17">
        <v>0.40153596491184601</v>
      </c>
      <c r="H10" s="17">
        <v>0.34732954268816002</v>
      </c>
      <c r="I10" s="17">
        <v>0.38467355122269697</v>
      </c>
      <c r="J10" s="17">
        <v>0.41384330600096603</v>
      </c>
      <c r="K10" s="17">
        <v>0.34688607618670803</v>
      </c>
      <c r="L10" s="17">
        <v>0.330403177649228</v>
      </c>
      <c r="M10" s="17"/>
      <c r="N10" s="17">
        <v>0.31485681715395503</v>
      </c>
      <c r="O10" s="17">
        <v>0.38121961706032997</v>
      </c>
      <c r="P10" s="17">
        <v>0.30159264267013502</v>
      </c>
      <c r="Q10" s="17">
        <v>0.37415121887261799</v>
      </c>
      <c r="R10" s="17">
        <v>0.37603048747993401</v>
      </c>
      <c r="S10" s="17"/>
      <c r="T10" s="17">
        <v>0.330027693319423</v>
      </c>
      <c r="U10" s="17">
        <v>0.34477657045328203</v>
      </c>
      <c r="V10" s="17">
        <v>0.390434492776077</v>
      </c>
      <c r="W10" s="17">
        <v>0.378649961242424</v>
      </c>
      <c r="X10" s="17"/>
      <c r="Y10" s="17">
        <v>0.368548626843824</v>
      </c>
      <c r="Z10" s="17">
        <v>0.401300893760763</v>
      </c>
      <c r="AA10" s="17">
        <v>0.33960537735696</v>
      </c>
      <c r="AB10" s="17">
        <v>0.36259521927629201</v>
      </c>
      <c r="AC10" s="17">
        <v>0.35351100525419399</v>
      </c>
      <c r="AD10" s="17">
        <v>0.43032301566905601</v>
      </c>
      <c r="AE10" s="17"/>
      <c r="AF10" s="17" t="s">
        <v>63</v>
      </c>
      <c r="AG10" s="17"/>
      <c r="AH10" s="17">
        <v>0.37331621489070899</v>
      </c>
      <c r="AI10" s="17"/>
      <c r="AJ10" s="17">
        <v>0.37790481698530998</v>
      </c>
      <c r="AK10" s="17">
        <v>0.358608158251848</v>
      </c>
      <c r="AL10" s="17">
        <v>0.30345832965285602</v>
      </c>
      <c r="AM10" s="17">
        <v>0.38517700780152098</v>
      </c>
      <c r="AN10" s="17">
        <v>0.34446061731104199</v>
      </c>
      <c r="AO10" s="17">
        <v>0.41073043102043799</v>
      </c>
      <c r="AP10" s="17">
        <v>0.32627080552455201</v>
      </c>
      <c r="AQ10" s="17">
        <v>0.44859344765565001</v>
      </c>
    </row>
    <row r="11" spans="2:43" ht="29" x14ac:dyDescent="0.35">
      <c r="B11" s="18" t="s">
        <v>278</v>
      </c>
      <c r="C11" s="17">
        <v>0.16613519753955699</v>
      </c>
      <c r="D11" s="17">
        <v>0.16199538909748001</v>
      </c>
      <c r="E11" s="17">
        <v>0.171045152860197</v>
      </c>
      <c r="F11" s="17"/>
      <c r="G11" s="17">
        <v>0.19553041240427599</v>
      </c>
      <c r="H11" s="17">
        <v>0.15695704125718901</v>
      </c>
      <c r="I11" s="17">
        <v>0.141766596773961</v>
      </c>
      <c r="J11" s="17">
        <v>0.13847167469431901</v>
      </c>
      <c r="K11" s="17">
        <v>0.19532787211970401</v>
      </c>
      <c r="L11" s="17">
        <v>0.17642705129212999</v>
      </c>
      <c r="M11" s="17"/>
      <c r="N11" s="17">
        <v>0.29595444877224197</v>
      </c>
      <c r="O11" s="17">
        <v>0.18340281415562701</v>
      </c>
      <c r="P11" s="17">
        <v>0.17588610202683899</v>
      </c>
      <c r="Q11" s="17">
        <v>0.14067521406008399</v>
      </c>
      <c r="R11" s="17">
        <v>0.13735842527469</v>
      </c>
      <c r="S11" s="17"/>
      <c r="T11" s="17">
        <v>0.21248140366823001</v>
      </c>
      <c r="U11" s="17">
        <v>0.18356781789330501</v>
      </c>
      <c r="V11" s="17">
        <v>0.12659190388159</v>
      </c>
      <c r="W11" s="17">
        <v>0.13625962392140101</v>
      </c>
      <c r="X11" s="17"/>
      <c r="Y11" s="17">
        <v>0.15623627087723199</v>
      </c>
      <c r="Z11" s="17">
        <v>0.18667992187994301</v>
      </c>
      <c r="AA11" s="17">
        <v>0.17842341576840401</v>
      </c>
      <c r="AB11" s="17">
        <v>0.103012501717965</v>
      </c>
      <c r="AC11" s="17">
        <v>0.19090573806136901</v>
      </c>
      <c r="AD11" s="17">
        <v>0.193540067098847</v>
      </c>
      <c r="AE11" s="17"/>
      <c r="AF11" s="17" t="s">
        <v>63</v>
      </c>
      <c r="AG11" s="17"/>
      <c r="AH11" s="17">
        <v>0.164935822647894</v>
      </c>
      <c r="AI11" s="17"/>
      <c r="AJ11" s="17">
        <v>0.14770235156002501</v>
      </c>
      <c r="AK11" s="17">
        <v>0.196658993194781</v>
      </c>
      <c r="AL11" s="17">
        <v>0.186378386946362</v>
      </c>
      <c r="AM11" s="17">
        <v>0.16982851131784901</v>
      </c>
      <c r="AN11" s="17">
        <v>0.20730636742442901</v>
      </c>
      <c r="AO11" s="17">
        <v>0.111639922176884</v>
      </c>
      <c r="AP11" s="17">
        <v>0.151078176996297</v>
      </c>
      <c r="AQ11" s="17">
        <v>0.14130156225277801</v>
      </c>
    </row>
    <row r="12" spans="2:43" x14ac:dyDescent="0.35">
      <c r="B12" s="18" t="s">
        <v>279</v>
      </c>
      <c r="C12" s="17">
        <v>6.5480474177209799E-2</v>
      </c>
      <c r="D12" s="17">
        <v>8.2738031612854104E-2</v>
      </c>
      <c r="E12" s="17">
        <v>4.8488794764828702E-2</v>
      </c>
      <c r="F12" s="17"/>
      <c r="G12" s="17">
        <v>4.2967200910538003E-2</v>
      </c>
      <c r="H12" s="17">
        <v>9.2106506433018598E-2</v>
      </c>
      <c r="I12" s="17">
        <v>6.1521870406750397E-2</v>
      </c>
      <c r="J12" s="17">
        <v>7.4012442251197297E-2</v>
      </c>
      <c r="K12" s="17">
        <v>4.4063483557911301E-2</v>
      </c>
      <c r="L12" s="17">
        <v>6.5389856136120306E-2</v>
      </c>
      <c r="M12" s="17"/>
      <c r="N12" s="17">
        <v>7.6409178254208607E-2</v>
      </c>
      <c r="O12" s="17">
        <v>7.02807307552583E-2</v>
      </c>
      <c r="P12" s="17">
        <v>7.2024259190222206E-2</v>
      </c>
      <c r="Q12" s="17">
        <v>6.08822595211191E-2</v>
      </c>
      <c r="R12" s="17">
        <v>5.5803028863751498E-2</v>
      </c>
      <c r="S12" s="17"/>
      <c r="T12" s="17">
        <v>6.5911272298475695E-2</v>
      </c>
      <c r="U12" s="17">
        <v>6.8134429366463398E-2</v>
      </c>
      <c r="V12" s="17">
        <v>6.0427427177454099E-2</v>
      </c>
      <c r="W12" s="17">
        <v>7.9233547932885201E-2</v>
      </c>
      <c r="X12" s="17"/>
      <c r="Y12" s="17">
        <v>7.3355202663794597E-2</v>
      </c>
      <c r="Z12" s="17">
        <v>9.1276640670315698E-2</v>
      </c>
      <c r="AA12" s="17">
        <v>4.7799443804196498E-2</v>
      </c>
      <c r="AB12" s="17">
        <v>7.0285844991940793E-2</v>
      </c>
      <c r="AC12" s="17">
        <v>5.6853490299875499E-2</v>
      </c>
      <c r="AD12" s="17">
        <v>3.4266594505578001E-2</v>
      </c>
      <c r="AE12" s="17"/>
      <c r="AF12" s="17" t="s">
        <v>63</v>
      </c>
      <c r="AG12" s="17"/>
      <c r="AH12" s="17">
        <v>6.2197220595492202E-2</v>
      </c>
      <c r="AI12" s="17"/>
      <c r="AJ12" s="17">
        <v>7.3272595135445096E-2</v>
      </c>
      <c r="AK12" s="17">
        <v>6.4202651464147401E-2</v>
      </c>
      <c r="AL12" s="17">
        <v>7.3668631560980205E-2</v>
      </c>
      <c r="AM12" s="17">
        <v>8.1516851783837496E-2</v>
      </c>
      <c r="AN12" s="17">
        <v>0</v>
      </c>
      <c r="AO12" s="17">
        <v>2.1054476750200401E-2</v>
      </c>
      <c r="AP12" s="17">
        <v>8.6462023664793997E-2</v>
      </c>
      <c r="AQ12" s="17">
        <v>4.2565843977648302E-2</v>
      </c>
    </row>
    <row r="13" spans="2:43" x14ac:dyDescent="0.35">
      <c r="B13" s="18" t="s">
        <v>280</v>
      </c>
      <c r="C13" s="17">
        <v>8.3437221130985104E-2</v>
      </c>
      <c r="D13" s="17">
        <v>7.0493112540439801E-2</v>
      </c>
      <c r="E13" s="17">
        <v>9.5241808302780007E-2</v>
      </c>
      <c r="F13" s="17"/>
      <c r="G13" s="17">
        <v>4.4803156890551199E-2</v>
      </c>
      <c r="H13" s="17">
        <v>7.5337185795813097E-2</v>
      </c>
      <c r="I13" s="17">
        <v>6.63982554200893E-2</v>
      </c>
      <c r="J13" s="17">
        <v>9.2961848575051395E-2</v>
      </c>
      <c r="K13" s="17">
        <v>8.4239670449245102E-2</v>
      </c>
      <c r="L13" s="17">
        <v>0.10826849411952701</v>
      </c>
      <c r="M13" s="17"/>
      <c r="N13" s="17">
        <v>0.13064846408115699</v>
      </c>
      <c r="O13" s="17">
        <v>7.4901589511691694E-2</v>
      </c>
      <c r="P13" s="17">
        <v>0.1254162192727</v>
      </c>
      <c r="Q13" s="17">
        <v>8.3224894184676906E-2</v>
      </c>
      <c r="R13" s="17">
        <v>5.7302951168030997E-2</v>
      </c>
      <c r="S13" s="17"/>
      <c r="T13" s="17">
        <v>7.7123154669220595E-2</v>
      </c>
      <c r="U13" s="17">
        <v>8.5724656691473194E-2</v>
      </c>
      <c r="V13" s="17">
        <v>0.107642922976452</v>
      </c>
      <c r="W13" s="17">
        <v>5.6501730870907603E-2</v>
      </c>
      <c r="X13" s="17"/>
      <c r="Y13" s="17">
        <v>8.4351302780418594E-2</v>
      </c>
      <c r="Z13" s="17">
        <v>9.2402025131836096E-2</v>
      </c>
      <c r="AA13" s="17">
        <v>0.101729030091053</v>
      </c>
      <c r="AB13" s="17">
        <v>0.109046066114744</v>
      </c>
      <c r="AC13" s="17">
        <v>1.06744425423793E-2</v>
      </c>
      <c r="AD13" s="17">
        <v>0</v>
      </c>
      <c r="AE13" s="17"/>
      <c r="AF13" s="17" t="s">
        <v>63</v>
      </c>
      <c r="AG13" s="17"/>
      <c r="AH13" s="17">
        <v>7.83407122386134E-2</v>
      </c>
      <c r="AI13" s="17"/>
      <c r="AJ13" s="17">
        <v>6.9758607425646504E-2</v>
      </c>
      <c r="AK13" s="17">
        <v>7.4642460407352201E-2</v>
      </c>
      <c r="AL13" s="17">
        <v>8.5755541215164002E-2</v>
      </c>
      <c r="AM13" s="17">
        <v>8.1986583264392301E-2</v>
      </c>
      <c r="AN13" s="17">
        <v>0.13471146758538199</v>
      </c>
      <c r="AO13" s="17">
        <v>0.123747424480234</v>
      </c>
      <c r="AP13" s="17">
        <v>0.12916342929399499</v>
      </c>
      <c r="AQ13" s="17">
        <v>0</v>
      </c>
    </row>
    <row r="14" spans="2:43" x14ac:dyDescent="0.35">
      <c r="B14" s="18" t="s">
        <v>60</v>
      </c>
      <c r="C14" s="17">
        <v>3.79365548171696E-2</v>
      </c>
      <c r="D14" s="17">
        <v>2.4727785515909401E-2</v>
      </c>
      <c r="E14" s="17">
        <v>5.1345640056030498E-2</v>
      </c>
      <c r="F14" s="17"/>
      <c r="G14" s="17">
        <v>2.4861318014610001E-2</v>
      </c>
      <c r="H14" s="17">
        <v>4.47376399677306E-2</v>
      </c>
      <c r="I14" s="17">
        <v>2.5002896612897001E-2</v>
      </c>
      <c r="J14" s="17">
        <v>4.1081724704409302E-2</v>
      </c>
      <c r="K14" s="17">
        <v>2.85522846987688E-2</v>
      </c>
      <c r="L14" s="17">
        <v>4.9796787007909397E-2</v>
      </c>
      <c r="M14" s="17"/>
      <c r="N14" s="17">
        <v>3.7868870908731297E-2</v>
      </c>
      <c r="O14" s="17">
        <v>4.1073998038502299E-2</v>
      </c>
      <c r="P14" s="17">
        <v>4.4472991840115002E-2</v>
      </c>
      <c r="Q14" s="17">
        <v>2.8538128208865501E-2</v>
      </c>
      <c r="R14" s="17">
        <v>4.44149027433203E-2</v>
      </c>
      <c r="S14" s="17"/>
      <c r="T14" s="17">
        <v>6.0820672347994299E-2</v>
      </c>
      <c r="U14" s="17">
        <v>3.7176350438278001E-2</v>
      </c>
      <c r="V14" s="17">
        <v>2.09624673430878E-2</v>
      </c>
      <c r="W14" s="17">
        <v>2.9837356881805801E-2</v>
      </c>
      <c r="X14" s="17"/>
      <c r="Y14" s="17">
        <v>2.1811687970148302E-2</v>
      </c>
      <c r="Z14" s="17">
        <v>5.0825893643089898E-2</v>
      </c>
      <c r="AA14" s="17">
        <v>4.9095573591763197E-2</v>
      </c>
      <c r="AB14" s="17">
        <v>2.2039496695327499E-2</v>
      </c>
      <c r="AC14" s="17">
        <v>7.1471847554162304E-2</v>
      </c>
      <c r="AD14" s="17">
        <v>6.4817620874631998E-2</v>
      </c>
      <c r="AE14" s="17"/>
      <c r="AF14" s="17" t="s">
        <v>63</v>
      </c>
      <c r="AG14" s="17"/>
      <c r="AH14" s="17">
        <v>3.7123664567585403E-2</v>
      </c>
      <c r="AI14" s="17"/>
      <c r="AJ14" s="17">
        <v>4.8093538009382902E-2</v>
      </c>
      <c r="AK14" s="17">
        <v>2.0780898988890101E-2</v>
      </c>
      <c r="AL14" s="17">
        <v>4.2499388989707398E-2</v>
      </c>
      <c r="AM14" s="17">
        <v>1.63246905899973E-2</v>
      </c>
      <c r="AN14" s="17">
        <v>6.6688742365834205E-2</v>
      </c>
      <c r="AO14" s="17">
        <v>6.1139076365918102E-2</v>
      </c>
      <c r="AP14" s="17">
        <v>3.90836104120241E-2</v>
      </c>
      <c r="AQ14" s="17">
        <v>5.7624346418151097E-2</v>
      </c>
    </row>
    <row r="15" spans="2:43" x14ac:dyDescent="0.35">
      <c r="B15" s="18" t="s">
        <v>281</v>
      </c>
      <c r="C15" s="21">
        <v>0.64701055233507898</v>
      </c>
      <c r="D15" s="21">
        <v>0.66004568123331597</v>
      </c>
      <c r="E15" s="21">
        <v>0.63387860401616403</v>
      </c>
      <c r="F15" s="21"/>
      <c r="G15" s="21">
        <v>0.69183791178002496</v>
      </c>
      <c r="H15" s="21">
        <v>0.630861626546249</v>
      </c>
      <c r="I15" s="21">
        <v>0.70531038078630304</v>
      </c>
      <c r="J15" s="21">
        <v>0.65347230977502302</v>
      </c>
      <c r="K15" s="21">
        <v>0.64781668917437096</v>
      </c>
      <c r="L15" s="21">
        <v>0.60011781144431398</v>
      </c>
      <c r="M15" s="21"/>
      <c r="N15" s="21">
        <v>0.45911903798366099</v>
      </c>
      <c r="O15" s="21">
        <v>0.63034086753892005</v>
      </c>
      <c r="P15" s="21">
        <v>0.58220042767012403</v>
      </c>
      <c r="Q15" s="21">
        <v>0.68667950402525502</v>
      </c>
      <c r="R15" s="21">
        <v>0.70512069195020799</v>
      </c>
      <c r="S15" s="21"/>
      <c r="T15" s="21">
        <v>0.583663497016079</v>
      </c>
      <c r="U15" s="21">
        <v>0.62539674561047998</v>
      </c>
      <c r="V15" s="21">
        <v>0.68437527862141601</v>
      </c>
      <c r="W15" s="21">
        <v>0.698167740393</v>
      </c>
      <c r="X15" s="21"/>
      <c r="Y15" s="21">
        <v>0.66424553570840705</v>
      </c>
      <c r="Z15" s="21">
        <v>0.57881551867481495</v>
      </c>
      <c r="AA15" s="21">
        <v>0.62295253674458295</v>
      </c>
      <c r="AB15" s="21">
        <v>0.69561609048002204</v>
      </c>
      <c r="AC15" s="21">
        <v>0.67009448154221396</v>
      </c>
      <c r="AD15" s="21">
        <v>0.70737571752094297</v>
      </c>
      <c r="AE15" s="21"/>
      <c r="AF15" s="21" t="s">
        <v>63</v>
      </c>
      <c r="AG15" s="21"/>
      <c r="AH15" s="21">
        <v>0.65740257995041496</v>
      </c>
      <c r="AI15" s="21"/>
      <c r="AJ15" s="21">
        <v>0.661172907869501</v>
      </c>
      <c r="AK15" s="21">
        <v>0.64371499594482995</v>
      </c>
      <c r="AL15" s="21">
        <v>0.61169805128778598</v>
      </c>
      <c r="AM15" s="21">
        <v>0.65034336304392404</v>
      </c>
      <c r="AN15" s="21">
        <v>0.59129342262435503</v>
      </c>
      <c r="AO15" s="21">
        <v>0.682419100226764</v>
      </c>
      <c r="AP15" s="21">
        <v>0.59421275963289</v>
      </c>
      <c r="AQ15" s="21">
        <v>0.75850824735142197</v>
      </c>
    </row>
    <row r="16" spans="2:43" x14ac:dyDescent="0.35">
      <c r="B16" s="18" t="s">
        <v>282</v>
      </c>
      <c r="C16" s="21">
        <v>0.14891769530819499</v>
      </c>
      <c r="D16" s="21">
        <v>0.153231144153294</v>
      </c>
      <c r="E16" s="21">
        <v>0.14373060306760899</v>
      </c>
      <c r="F16" s="21"/>
      <c r="G16" s="21">
        <v>8.7770357801089202E-2</v>
      </c>
      <c r="H16" s="21">
        <v>0.16744369222883199</v>
      </c>
      <c r="I16" s="21">
        <v>0.12792012582684001</v>
      </c>
      <c r="J16" s="21">
        <v>0.16697429082624901</v>
      </c>
      <c r="K16" s="21">
        <v>0.128303154007156</v>
      </c>
      <c r="L16" s="21">
        <v>0.17365835025564699</v>
      </c>
      <c r="M16" s="21"/>
      <c r="N16" s="21">
        <v>0.207057642335366</v>
      </c>
      <c r="O16" s="21">
        <v>0.14518232026694999</v>
      </c>
      <c r="P16" s="21">
        <v>0.19744047846292201</v>
      </c>
      <c r="Q16" s="21">
        <v>0.14410715370579599</v>
      </c>
      <c r="R16" s="21">
        <v>0.113105980031782</v>
      </c>
      <c r="S16" s="21"/>
      <c r="T16" s="21">
        <v>0.143034426967696</v>
      </c>
      <c r="U16" s="21">
        <v>0.15385908605793699</v>
      </c>
      <c r="V16" s="21">
        <v>0.16807035015390601</v>
      </c>
      <c r="W16" s="21">
        <v>0.13573527880379299</v>
      </c>
      <c r="X16" s="21"/>
      <c r="Y16" s="21">
        <v>0.157706505444213</v>
      </c>
      <c r="Z16" s="21">
        <v>0.183678665802152</v>
      </c>
      <c r="AA16" s="21">
        <v>0.14952847389525001</v>
      </c>
      <c r="AB16" s="21">
        <v>0.179331911106685</v>
      </c>
      <c r="AC16" s="21">
        <v>6.7527932842254806E-2</v>
      </c>
      <c r="AD16" s="21">
        <v>3.4266594505578001E-2</v>
      </c>
      <c r="AE16" s="21"/>
      <c r="AF16" s="21" t="s">
        <v>63</v>
      </c>
      <c r="AG16" s="21"/>
      <c r="AH16" s="21">
        <v>0.14053793283410601</v>
      </c>
      <c r="AI16" s="21"/>
      <c r="AJ16" s="21">
        <v>0.143031202561092</v>
      </c>
      <c r="AK16" s="21">
        <v>0.1388451118715</v>
      </c>
      <c r="AL16" s="21">
        <v>0.15942417277614401</v>
      </c>
      <c r="AM16" s="21">
        <v>0.16350343504823001</v>
      </c>
      <c r="AN16" s="21">
        <v>0.13471146758538199</v>
      </c>
      <c r="AO16" s="21">
        <v>0.14480190123043399</v>
      </c>
      <c r="AP16" s="21">
        <v>0.21562545295878899</v>
      </c>
      <c r="AQ16" s="21">
        <v>4.2565843977648302E-2</v>
      </c>
    </row>
    <row r="17" spans="2:43" x14ac:dyDescent="0.35">
      <c r="B17" s="18" t="s">
        <v>242</v>
      </c>
      <c r="C17" s="22">
        <v>0.49809285702688399</v>
      </c>
      <c r="D17" s="22">
        <v>0.506814537080022</v>
      </c>
      <c r="E17" s="22">
        <v>0.49014800094855498</v>
      </c>
      <c r="F17" s="22"/>
      <c r="G17" s="22">
        <v>0.60406755397893497</v>
      </c>
      <c r="H17" s="22">
        <v>0.46341793431741701</v>
      </c>
      <c r="I17" s="22">
        <v>0.57739025495946295</v>
      </c>
      <c r="J17" s="22">
        <v>0.48649801894877498</v>
      </c>
      <c r="K17" s="22">
        <v>0.51951353516721399</v>
      </c>
      <c r="L17" s="22">
        <v>0.42645946118866701</v>
      </c>
      <c r="M17" s="22"/>
      <c r="N17" s="22">
        <v>0.25206139564829499</v>
      </c>
      <c r="O17" s="22">
        <v>0.485158547271971</v>
      </c>
      <c r="P17" s="22">
        <v>0.38475994920720202</v>
      </c>
      <c r="Q17" s="22">
        <v>0.54257235031945905</v>
      </c>
      <c r="R17" s="22">
        <v>0.59201471191842503</v>
      </c>
      <c r="S17" s="22"/>
      <c r="T17" s="22">
        <v>0.44062907004838198</v>
      </c>
      <c r="U17" s="22">
        <v>0.47153765955254301</v>
      </c>
      <c r="V17" s="22">
        <v>0.51630492846750997</v>
      </c>
      <c r="W17" s="22">
        <v>0.56243246158920701</v>
      </c>
      <c r="X17" s="22"/>
      <c r="Y17" s="22">
        <v>0.506539030264193</v>
      </c>
      <c r="Z17" s="22">
        <v>0.39513685287266298</v>
      </c>
      <c r="AA17" s="22">
        <v>0.47342406284933303</v>
      </c>
      <c r="AB17" s="22">
        <v>0.51628417937333704</v>
      </c>
      <c r="AC17" s="22">
        <v>0.60256654869995896</v>
      </c>
      <c r="AD17" s="22">
        <v>0.67310912301536496</v>
      </c>
      <c r="AE17" s="22"/>
      <c r="AF17" s="22" t="s">
        <v>63</v>
      </c>
      <c r="AG17" s="22"/>
      <c r="AH17" s="22">
        <v>0.51686464711630897</v>
      </c>
      <c r="AI17" s="22"/>
      <c r="AJ17" s="22">
        <v>0.51814170530840897</v>
      </c>
      <c r="AK17" s="22">
        <v>0.50486988407333</v>
      </c>
      <c r="AL17" s="22">
        <v>0.45227387851164202</v>
      </c>
      <c r="AM17" s="22">
        <v>0.48683992799569398</v>
      </c>
      <c r="AN17" s="22">
        <v>0.45658195503897198</v>
      </c>
      <c r="AO17" s="22">
        <v>0.53761719899632998</v>
      </c>
      <c r="AP17" s="22">
        <v>0.37858730667410101</v>
      </c>
      <c r="AQ17" s="22">
        <v>0.71594240337377402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0.13289473219893699</v>
      </c>
      <c r="D9" s="17">
        <v>0.14499934777283299</v>
      </c>
      <c r="E9" s="17">
        <v>0.12137543023918999</v>
      </c>
      <c r="F9" s="17"/>
      <c r="G9" s="17">
        <v>0.148476528010449</v>
      </c>
      <c r="H9" s="17">
        <v>0.19802925401284699</v>
      </c>
      <c r="I9" s="17">
        <v>0.13795938367216101</v>
      </c>
      <c r="J9" s="17">
        <v>0.113823316421265</v>
      </c>
      <c r="K9" s="17">
        <v>0.13049563361111399</v>
      </c>
      <c r="L9" s="17">
        <v>9.1994273273220795E-2</v>
      </c>
      <c r="M9" s="17"/>
      <c r="N9" s="17">
        <v>6.4760452982692202E-2</v>
      </c>
      <c r="O9" s="17">
        <v>0.109581144944641</v>
      </c>
      <c r="P9" s="17">
        <v>0.132936230572687</v>
      </c>
      <c r="Q9" s="17">
        <v>0.14137455080573899</v>
      </c>
      <c r="R9" s="17">
        <v>0.188009065819851</v>
      </c>
      <c r="S9" s="17"/>
      <c r="T9" s="17">
        <v>0.124612487305476</v>
      </c>
      <c r="U9" s="17">
        <v>0.116509839874004</v>
      </c>
      <c r="V9" s="17">
        <v>0.16005393754601699</v>
      </c>
      <c r="W9" s="17">
        <v>0.15745204728880699</v>
      </c>
      <c r="X9" s="17"/>
      <c r="Y9" s="17">
        <v>0.146519770481331</v>
      </c>
      <c r="Z9" s="17">
        <v>0.105580328444542</v>
      </c>
      <c r="AA9" s="17">
        <v>9.0543801226014006E-2</v>
      </c>
      <c r="AB9" s="17">
        <v>0.146657956678587</v>
      </c>
      <c r="AC9" s="17">
        <v>0.21044436082965701</v>
      </c>
      <c r="AD9" s="17">
        <v>0.22257273584922699</v>
      </c>
      <c r="AE9" s="17"/>
      <c r="AF9" s="17" t="s">
        <v>63</v>
      </c>
      <c r="AG9" s="17"/>
      <c r="AH9" s="17">
        <v>0.13441824636186001</v>
      </c>
      <c r="AI9" s="17"/>
      <c r="AJ9" s="17">
        <v>0.14699740935876701</v>
      </c>
      <c r="AK9" s="17">
        <v>0.15831313035615499</v>
      </c>
      <c r="AL9" s="17">
        <v>0.13098417208910201</v>
      </c>
      <c r="AM9" s="17">
        <v>6.9285533947055805E-2</v>
      </c>
      <c r="AN9" s="17">
        <v>0.205391619278253</v>
      </c>
      <c r="AO9" s="17">
        <v>0.12692901809301399</v>
      </c>
      <c r="AP9" s="17">
        <v>0.10476700799017501</v>
      </c>
      <c r="AQ9" s="17">
        <v>0.18931820297528501</v>
      </c>
    </row>
    <row r="10" spans="2:43" x14ac:dyDescent="0.35">
      <c r="B10" s="18" t="s">
        <v>277</v>
      </c>
      <c r="C10" s="17">
        <v>0.27242968658733402</v>
      </c>
      <c r="D10" s="17">
        <v>0.25025500269634199</v>
      </c>
      <c r="E10" s="17">
        <v>0.29589794480881199</v>
      </c>
      <c r="F10" s="17"/>
      <c r="G10" s="17">
        <v>0.251395462095234</v>
      </c>
      <c r="H10" s="17">
        <v>0.31703984551913</v>
      </c>
      <c r="I10" s="17">
        <v>0.29587373292643698</v>
      </c>
      <c r="J10" s="17">
        <v>0.28117790681081101</v>
      </c>
      <c r="K10" s="17">
        <v>0.27108852603517503</v>
      </c>
      <c r="L10" s="17">
        <v>0.230728982277909</v>
      </c>
      <c r="M10" s="17"/>
      <c r="N10" s="17">
        <v>0.19675668812619601</v>
      </c>
      <c r="O10" s="17">
        <v>0.22866546063590601</v>
      </c>
      <c r="P10" s="17">
        <v>0.29468681634017801</v>
      </c>
      <c r="Q10" s="17">
        <v>0.301091069847713</v>
      </c>
      <c r="R10" s="17">
        <v>0.31865165244104299</v>
      </c>
      <c r="S10" s="17"/>
      <c r="T10" s="17">
        <v>0.22768880894912399</v>
      </c>
      <c r="U10" s="17">
        <v>0.26583077971052999</v>
      </c>
      <c r="V10" s="17">
        <v>0.306220621434522</v>
      </c>
      <c r="W10" s="17">
        <v>0.279970549302344</v>
      </c>
      <c r="X10" s="17"/>
      <c r="Y10" s="17">
        <v>0.31726070313676302</v>
      </c>
      <c r="Z10" s="17">
        <v>0.29803859348866701</v>
      </c>
      <c r="AA10" s="17">
        <v>0.21432726429401999</v>
      </c>
      <c r="AB10" s="17">
        <v>0.27666103137113901</v>
      </c>
      <c r="AC10" s="17">
        <v>0.23151855161545701</v>
      </c>
      <c r="AD10" s="17">
        <v>0.108615265874017</v>
      </c>
      <c r="AE10" s="17"/>
      <c r="AF10" s="17" t="s">
        <v>63</v>
      </c>
      <c r="AG10" s="17"/>
      <c r="AH10" s="17">
        <v>0.28098905164520199</v>
      </c>
      <c r="AI10" s="17"/>
      <c r="AJ10" s="17">
        <v>0.26423615627538399</v>
      </c>
      <c r="AK10" s="17">
        <v>0.265664741024838</v>
      </c>
      <c r="AL10" s="17">
        <v>0.249375076254893</v>
      </c>
      <c r="AM10" s="17">
        <v>0.347985751381506</v>
      </c>
      <c r="AN10" s="17">
        <v>0.19391264467434399</v>
      </c>
      <c r="AO10" s="17">
        <v>0.23351996249607501</v>
      </c>
      <c r="AP10" s="17">
        <v>0.32705596233541601</v>
      </c>
      <c r="AQ10" s="17">
        <v>0.18298820213103201</v>
      </c>
    </row>
    <row r="11" spans="2:43" ht="29" x14ac:dyDescent="0.35">
      <c r="B11" s="18" t="s">
        <v>278</v>
      </c>
      <c r="C11" s="17">
        <v>0.2720766655629</v>
      </c>
      <c r="D11" s="17">
        <v>0.29372693709266301</v>
      </c>
      <c r="E11" s="17">
        <v>0.25014093257348202</v>
      </c>
      <c r="F11" s="17"/>
      <c r="G11" s="17">
        <v>0.27622413776510601</v>
      </c>
      <c r="H11" s="17">
        <v>0.24152638832044801</v>
      </c>
      <c r="I11" s="17">
        <v>0.286643644994789</v>
      </c>
      <c r="J11" s="17">
        <v>0.22843809428867401</v>
      </c>
      <c r="K11" s="17">
        <v>0.30141898107103898</v>
      </c>
      <c r="L11" s="17">
        <v>0.29277081900045099</v>
      </c>
      <c r="M11" s="17"/>
      <c r="N11" s="17">
        <v>0.28940590185315501</v>
      </c>
      <c r="O11" s="17">
        <v>0.31637347267386201</v>
      </c>
      <c r="P11" s="17">
        <v>0.27666640530805697</v>
      </c>
      <c r="Q11" s="17">
        <v>0.25565712220228198</v>
      </c>
      <c r="R11" s="17">
        <v>0.19586142757062799</v>
      </c>
      <c r="S11" s="17"/>
      <c r="T11" s="17">
        <v>0.33095803565389698</v>
      </c>
      <c r="U11" s="17">
        <v>0.278396414127761</v>
      </c>
      <c r="V11" s="17">
        <v>0.23356329681500901</v>
      </c>
      <c r="W11" s="17">
        <v>0.24841858334422201</v>
      </c>
      <c r="X11" s="17"/>
      <c r="Y11" s="17">
        <v>0.25241969717353602</v>
      </c>
      <c r="Z11" s="17">
        <v>0.23354493428300199</v>
      </c>
      <c r="AA11" s="17">
        <v>0.306062342197509</v>
      </c>
      <c r="AB11" s="17">
        <v>0.31660271604399298</v>
      </c>
      <c r="AC11" s="17">
        <v>0.29030911236704798</v>
      </c>
      <c r="AD11" s="17">
        <v>0.22969651589790199</v>
      </c>
      <c r="AE11" s="17"/>
      <c r="AF11" s="17" t="s">
        <v>63</v>
      </c>
      <c r="AG11" s="17"/>
      <c r="AH11" s="17">
        <v>0.264473611842579</v>
      </c>
      <c r="AI11" s="17"/>
      <c r="AJ11" s="17">
        <v>0.25169714583455899</v>
      </c>
      <c r="AK11" s="17">
        <v>0.26193865887693502</v>
      </c>
      <c r="AL11" s="17">
        <v>0.29649481703992803</v>
      </c>
      <c r="AM11" s="17">
        <v>0.27902995697563399</v>
      </c>
      <c r="AN11" s="17">
        <v>0.27918009717997799</v>
      </c>
      <c r="AO11" s="17">
        <v>0.279786639114743</v>
      </c>
      <c r="AP11" s="17">
        <v>0.23696945638274999</v>
      </c>
      <c r="AQ11" s="17">
        <v>0.34947598952175601</v>
      </c>
    </row>
    <row r="12" spans="2:43" x14ac:dyDescent="0.35">
      <c r="B12" s="18" t="s">
        <v>279</v>
      </c>
      <c r="C12" s="17">
        <v>0.12626381126576899</v>
      </c>
      <c r="D12" s="17">
        <v>0.12718444668196099</v>
      </c>
      <c r="E12" s="17">
        <v>0.12592038246610501</v>
      </c>
      <c r="F12" s="17"/>
      <c r="G12" s="17">
        <v>0.17487711966129199</v>
      </c>
      <c r="H12" s="17">
        <v>9.2421045379423597E-2</v>
      </c>
      <c r="I12" s="17">
        <v>9.5296606495400699E-2</v>
      </c>
      <c r="J12" s="17">
        <v>0.122073133158768</v>
      </c>
      <c r="K12" s="17">
        <v>0.10093276875398501</v>
      </c>
      <c r="L12" s="17">
        <v>0.16693094387711599</v>
      </c>
      <c r="M12" s="17"/>
      <c r="N12" s="17">
        <v>0.21633029906838999</v>
      </c>
      <c r="O12" s="17">
        <v>0.13875810083593901</v>
      </c>
      <c r="P12" s="17">
        <v>7.8213003646071602E-2</v>
      </c>
      <c r="Q12" s="17">
        <v>0.128260342762227</v>
      </c>
      <c r="R12" s="17">
        <v>0.104838256028434</v>
      </c>
      <c r="S12" s="17"/>
      <c r="T12" s="17">
        <v>0.14830625107554399</v>
      </c>
      <c r="U12" s="17">
        <v>0.15165519279682699</v>
      </c>
      <c r="V12" s="17">
        <v>0.102166087453594</v>
      </c>
      <c r="W12" s="17">
        <v>0.116127596256532</v>
      </c>
      <c r="X12" s="17"/>
      <c r="Y12" s="17">
        <v>0.10103351941220599</v>
      </c>
      <c r="Z12" s="17">
        <v>0.155785820060479</v>
      </c>
      <c r="AA12" s="17">
        <v>0.170146317791386</v>
      </c>
      <c r="AB12" s="17">
        <v>6.9607381004942806E-2</v>
      </c>
      <c r="AC12" s="17">
        <v>0.13900957338365999</v>
      </c>
      <c r="AD12" s="17">
        <v>9.2140551379677804E-2</v>
      </c>
      <c r="AE12" s="17"/>
      <c r="AF12" s="17" t="s">
        <v>63</v>
      </c>
      <c r="AG12" s="17"/>
      <c r="AH12" s="17">
        <v>0.12870545715394499</v>
      </c>
      <c r="AI12" s="17"/>
      <c r="AJ12" s="17">
        <v>0.145466575240802</v>
      </c>
      <c r="AK12" s="17">
        <v>0.108613914947089</v>
      </c>
      <c r="AL12" s="17">
        <v>0.10043886249285899</v>
      </c>
      <c r="AM12" s="17">
        <v>0.14906724468431601</v>
      </c>
      <c r="AN12" s="17">
        <v>0.124583186847557</v>
      </c>
      <c r="AO12" s="17">
        <v>0.124222814536603</v>
      </c>
      <c r="AP12" s="17">
        <v>7.9226419280230803E-2</v>
      </c>
      <c r="AQ12" s="17">
        <v>0.192248089750745</v>
      </c>
    </row>
    <row r="13" spans="2:43" x14ac:dyDescent="0.35">
      <c r="B13" s="18" t="s">
        <v>280</v>
      </c>
      <c r="C13" s="17">
        <v>0.16015840970993001</v>
      </c>
      <c r="D13" s="17">
        <v>0.160765469350761</v>
      </c>
      <c r="E13" s="17">
        <v>0.157188672850961</v>
      </c>
      <c r="F13" s="17"/>
      <c r="G13" s="17">
        <v>0.12015858441381699</v>
      </c>
      <c r="H13" s="17">
        <v>0.10648442864107199</v>
      </c>
      <c r="I13" s="17">
        <v>0.16796970098918701</v>
      </c>
      <c r="J13" s="17">
        <v>0.207804470836181</v>
      </c>
      <c r="K13" s="17">
        <v>0.172685887040185</v>
      </c>
      <c r="L13" s="17">
        <v>0.17113735838354899</v>
      </c>
      <c r="M13" s="17"/>
      <c r="N13" s="17">
        <v>0.194877787060835</v>
      </c>
      <c r="O13" s="17">
        <v>0.16039171572838701</v>
      </c>
      <c r="P13" s="17">
        <v>0.18474549871757301</v>
      </c>
      <c r="Q13" s="17">
        <v>0.146007672850654</v>
      </c>
      <c r="R13" s="17">
        <v>0.159882484241959</v>
      </c>
      <c r="S13" s="17"/>
      <c r="T13" s="17">
        <v>0.12771298932328701</v>
      </c>
      <c r="U13" s="17">
        <v>0.15502644238951799</v>
      </c>
      <c r="V13" s="17">
        <v>0.16964893578218099</v>
      </c>
      <c r="W13" s="17">
        <v>0.18248730352054199</v>
      </c>
      <c r="X13" s="17"/>
      <c r="Y13" s="17">
        <v>0.15357982019562699</v>
      </c>
      <c r="Z13" s="17">
        <v>0.154470112266923</v>
      </c>
      <c r="AA13" s="17">
        <v>0.18067048200022201</v>
      </c>
      <c r="AB13" s="17">
        <v>0.190470914901338</v>
      </c>
      <c r="AC13" s="17">
        <v>7.01990287937726E-2</v>
      </c>
      <c r="AD13" s="17">
        <v>0.28215731012454498</v>
      </c>
      <c r="AE13" s="17"/>
      <c r="AF13" s="17" t="s">
        <v>63</v>
      </c>
      <c r="AG13" s="17"/>
      <c r="AH13" s="17">
        <v>0.155191284198366</v>
      </c>
      <c r="AI13" s="17"/>
      <c r="AJ13" s="17">
        <v>0.15388533137911301</v>
      </c>
      <c r="AK13" s="17">
        <v>0.17769009601942801</v>
      </c>
      <c r="AL13" s="17">
        <v>0.167379499830108</v>
      </c>
      <c r="AM13" s="17">
        <v>0.133471432372156</v>
      </c>
      <c r="AN13" s="17">
        <v>0.15530198843706799</v>
      </c>
      <c r="AO13" s="17">
        <v>0.17136295159500101</v>
      </c>
      <c r="AP13" s="17">
        <v>0.21187188914946001</v>
      </c>
      <c r="AQ13" s="17">
        <v>8.5969515621182199E-2</v>
      </c>
    </row>
    <row r="14" spans="2:43" x14ac:dyDescent="0.35">
      <c r="B14" s="18" t="s">
        <v>60</v>
      </c>
      <c r="C14" s="17">
        <v>3.6176694675130801E-2</v>
      </c>
      <c r="D14" s="17">
        <v>2.30687964054406E-2</v>
      </c>
      <c r="E14" s="17">
        <v>4.9476637061450099E-2</v>
      </c>
      <c r="F14" s="17"/>
      <c r="G14" s="17">
        <v>2.8868168054102E-2</v>
      </c>
      <c r="H14" s="17">
        <v>4.4499038127080497E-2</v>
      </c>
      <c r="I14" s="17">
        <v>1.6256930922026298E-2</v>
      </c>
      <c r="J14" s="17">
        <v>4.6683078484301303E-2</v>
      </c>
      <c r="K14" s="17">
        <v>2.3378203488502398E-2</v>
      </c>
      <c r="L14" s="17">
        <v>4.6437623187754601E-2</v>
      </c>
      <c r="M14" s="17"/>
      <c r="N14" s="17">
        <v>3.7868870908731297E-2</v>
      </c>
      <c r="O14" s="17">
        <v>4.6230105181265198E-2</v>
      </c>
      <c r="P14" s="17">
        <v>3.27520454154328E-2</v>
      </c>
      <c r="Q14" s="17">
        <v>2.7609241531385002E-2</v>
      </c>
      <c r="R14" s="17">
        <v>3.2757113898084798E-2</v>
      </c>
      <c r="S14" s="17"/>
      <c r="T14" s="17">
        <v>4.0721427692671001E-2</v>
      </c>
      <c r="U14" s="17">
        <v>3.2581331101359398E-2</v>
      </c>
      <c r="V14" s="17">
        <v>2.8347120968677399E-2</v>
      </c>
      <c r="W14" s="17">
        <v>1.5543920287553199E-2</v>
      </c>
      <c r="X14" s="17"/>
      <c r="Y14" s="17">
        <v>2.9186489600536498E-2</v>
      </c>
      <c r="Z14" s="17">
        <v>5.2580211456387499E-2</v>
      </c>
      <c r="AA14" s="17">
        <v>3.8249792490849102E-2</v>
      </c>
      <c r="AB14" s="17">
        <v>0</v>
      </c>
      <c r="AC14" s="17">
        <v>5.8519373010405801E-2</v>
      </c>
      <c r="AD14" s="17">
        <v>6.4817620874631998E-2</v>
      </c>
      <c r="AE14" s="17"/>
      <c r="AF14" s="17" t="s">
        <v>63</v>
      </c>
      <c r="AG14" s="17"/>
      <c r="AH14" s="17">
        <v>3.6222348798048302E-2</v>
      </c>
      <c r="AI14" s="17"/>
      <c r="AJ14" s="17">
        <v>3.7717381911375102E-2</v>
      </c>
      <c r="AK14" s="17">
        <v>2.77794587755547E-2</v>
      </c>
      <c r="AL14" s="17">
        <v>5.5327572293109299E-2</v>
      </c>
      <c r="AM14" s="17">
        <v>2.1160080639332099E-2</v>
      </c>
      <c r="AN14" s="17">
        <v>4.1630463582800703E-2</v>
      </c>
      <c r="AO14" s="17">
        <v>6.4178614164564801E-2</v>
      </c>
      <c r="AP14" s="17">
        <v>4.01092648619676E-2</v>
      </c>
      <c r="AQ14" s="17">
        <v>0</v>
      </c>
    </row>
    <row r="15" spans="2:43" x14ac:dyDescent="0.35">
      <c r="B15" s="18" t="s">
        <v>281</v>
      </c>
      <c r="C15" s="21">
        <v>0.40532441878627101</v>
      </c>
      <c r="D15" s="21">
        <v>0.39525435046917401</v>
      </c>
      <c r="E15" s="21">
        <v>0.41727337504800199</v>
      </c>
      <c r="F15" s="21"/>
      <c r="G15" s="21">
        <v>0.39987199010568297</v>
      </c>
      <c r="H15" s="21">
        <v>0.51506909953197599</v>
      </c>
      <c r="I15" s="21">
        <v>0.43383311659859802</v>
      </c>
      <c r="J15" s="21">
        <v>0.39500122323207598</v>
      </c>
      <c r="K15" s="21">
        <v>0.40158415964628902</v>
      </c>
      <c r="L15" s="21">
        <v>0.32272325555113002</v>
      </c>
      <c r="M15" s="21"/>
      <c r="N15" s="21">
        <v>0.26151714110888802</v>
      </c>
      <c r="O15" s="21">
        <v>0.33824660558054598</v>
      </c>
      <c r="P15" s="21">
        <v>0.42762304691286501</v>
      </c>
      <c r="Q15" s="21">
        <v>0.44246562065345202</v>
      </c>
      <c r="R15" s="21">
        <v>0.50666071826089398</v>
      </c>
      <c r="S15" s="21"/>
      <c r="T15" s="21">
        <v>0.35230129625460099</v>
      </c>
      <c r="U15" s="21">
        <v>0.38234061958453402</v>
      </c>
      <c r="V15" s="21">
        <v>0.46627455898053899</v>
      </c>
      <c r="W15" s="21">
        <v>0.43742259659115101</v>
      </c>
      <c r="X15" s="21"/>
      <c r="Y15" s="21">
        <v>0.46378047361809399</v>
      </c>
      <c r="Z15" s="21">
        <v>0.40361892193320897</v>
      </c>
      <c r="AA15" s="21">
        <v>0.30487106552003401</v>
      </c>
      <c r="AB15" s="21">
        <v>0.42331898804972601</v>
      </c>
      <c r="AC15" s="21">
        <v>0.44196291244511399</v>
      </c>
      <c r="AD15" s="21">
        <v>0.33118800172324397</v>
      </c>
      <c r="AE15" s="21"/>
      <c r="AF15" s="21" t="s">
        <v>63</v>
      </c>
      <c r="AG15" s="21"/>
      <c r="AH15" s="21">
        <v>0.415407298007062</v>
      </c>
      <c r="AI15" s="21"/>
      <c r="AJ15" s="21">
        <v>0.41123356563415098</v>
      </c>
      <c r="AK15" s="21">
        <v>0.42397787138099302</v>
      </c>
      <c r="AL15" s="21">
        <v>0.38035924834399498</v>
      </c>
      <c r="AM15" s="21">
        <v>0.417271285328562</v>
      </c>
      <c r="AN15" s="21">
        <v>0.39930426395259699</v>
      </c>
      <c r="AO15" s="21">
        <v>0.36044898058908798</v>
      </c>
      <c r="AP15" s="21">
        <v>0.43182297032559203</v>
      </c>
      <c r="AQ15" s="21">
        <v>0.37230640510631702</v>
      </c>
    </row>
    <row r="16" spans="2:43" x14ac:dyDescent="0.35">
      <c r="B16" s="18" t="s">
        <v>282</v>
      </c>
      <c r="C16" s="21">
        <v>0.28642222097569903</v>
      </c>
      <c r="D16" s="21">
        <v>0.28794991603272202</v>
      </c>
      <c r="E16" s="21">
        <v>0.28310905531706598</v>
      </c>
      <c r="F16" s="21"/>
      <c r="G16" s="21">
        <v>0.29503570407510799</v>
      </c>
      <c r="H16" s="21">
        <v>0.19890547402049599</v>
      </c>
      <c r="I16" s="21">
        <v>0.26326630748458701</v>
      </c>
      <c r="J16" s="21">
        <v>0.32987760399494898</v>
      </c>
      <c r="K16" s="21">
        <v>0.27361865579417</v>
      </c>
      <c r="L16" s="21">
        <v>0.33806830226066398</v>
      </c>
      <c r="M16" s="21"/>
      <c r="N16" s="21">
        <v>0.41120808612922499</v>
      </c>
      <c r="O16" s="21">
        <v>0.29914981656432599</v>
      </c>
      <c r="P16" s="21">
        <v>0.26295850236364499</v>
      </c>
      <c r="Q16" s="21">
        <v>0.274268015612881</v>
      </c>
      <c r="R16" s="21">
        <v>0.264720740270393</v>
      </c>
      <c r="S16" s="21"/>
      <c r="T16" s="21">
        <v>0.27601924039883102</v>
      </c>
      <c r="U16" s="21">
        <v>0.306681635186346</v>
      </c>
      <c r="V16" s="21">
        <v>0.271815023235775</v>
      </c>
      <c r="W16" s="21">
        <v>0.29861489977707401</v>
      </c>
      <c r="X16" s="21"/>
      <c r="Y16" s="21">
        <v>0.254613339607833</v>
      </c>
      <c r="Z16" s="21">
        <v>0.31025593232740201</v>
      </c>
      <c r="AA16" s="21">
        <v>0.35081679979160801</v>
      </c>
      <c r="AB16" s="21">
        <v>0.26007829590628101</v>
      </c>
      <c r="AC16" s="21">
        <v>0.20920860217743201</v>
      </c>
      <c r="AD16" s="21">
        <v>0.37429786150422201</v>
      </c>
      <c r="AE16" s="21"/>
      <c r="AF16" s="21" t="s">
        <v>63</v>
      </c>
      <c r="AG16" s="21"/>
      <c r="AH16" s="21">
        <v>0.28389674135231002</v>
      </c>
      <c r="AI16" s="21"/>
      <c r="AJ16" s="21">
        <v>0.29935190661991501</v>
      </c>
      <c r="AK16" s="21">
        <v>0.28630401096651698</v>
      </c>
      <c r="AL16" s="21">
        <v>0.26781836232296702</v>
      </c>
      <c r="AM16" s="21">
        <v>0.28253867705647201</v>
      </c>
      <c r="AN16" s="21">
        <v>0.27988517528462398</v>
      </c>
      <c r="AO16" s="21">
        <v>0.29558576613160398</v>
      </c>
      <c r="AP16" s="21">
        <v>0.29109830842968998</v>
      </c>
      <c r="AQ16" s="21">
        <v>0.27821760537192702</v>
      </c>
    </row>
    <row r="17" spans="2:43" x14ac:dyDescent="0.35">
      <c r="B17" s="18" t="s">
        <v>242</v>
      </c>
      <c r="C17" s="22">
        <v>0.118902197810572</v>
      </c>
      <c r="D17" s="22">
        <v>0.107304434436452</v>
      </c>
      <c r="E17" s="22">
        <v>0.13416431973093601</v>
      </c>
      <c r="F17" s="22"/>
      <c r="G17" s="22">
        <v>0.104836286030575</v>
      </c>
      <c r="H17" s="22">
        <v>0.31616362551148097</v>
      </c>
      <c r="I17" s="22">
        <v>0.17056680911401101</v>
      </c>
      <c r="J17" s="22">
        <v>6.5123619237127395E-2</v>
      </c>
      <c r="K17" s="22">
        <v>0.12796550385211899</v>
      </c>
      <c r="L17" s="22">
        <v>-1.5345046709534099E-2</v>
      </c>
      <c r="M17" s="22"/>
      <c r="N17" s="22">
        <v>-0.149690945020337</v>
      </c>
      <c r="O17" s="22">
        <v>3.90967890162204E-2</v>
      </c>
      <c r="P17" s="22">
        <v>0.16466454454922</v>
      </c>
      <c r="Q17" s="22">
        <v>0.16819760504057099</v>
      </c>
      <c r="R17" s="22">
        <v>0.24193997799050099</v>
      </c>
      <c r="S17" s="22"/>
      <c r="T17" s="22">
        <v>7.6282055855769706E-2</v>
      </c>
      <c r="U17" s="22">
        <v>7.56589843981883E-2</v>
      </c>
      <c r="V17" s="22">
        <v>0.19445953574476399</v>
      </c>
      <c r="W17" s="22">
        <v>0.13880769681407701</v>
      </c>
      <c r="X17" s="22"/>
      <c r="Y17" s="22">
        <v>0.20916713401026099</v>
      </c>
      <c r="Z17" s="22">
        <v>9.3362989605807106E-2</v>
      </c>
      <c r="AA17" s="22">
        <v>-4.5945734271574799E-2</v>
      </c>
      <c r="AB17" s="22">
        <v>0.163240692143444</v>
      </c>
      <c r="AC17" s="22">
        <v>0.23275431026768101</v>
      </c>
      <c r="AD17" s="22">
        <v>-4.3109859780978303E-2</v>
      </c>
      <c r="AE17" s="22"/>
      <c r="AF17" s="22" t="s">
        <v>63</v>
      </c>
      <c r="AG17" s="22"/>
      <c r="AH17" s="22">
        <v>0.131510556654752</v>
      </c>
      <c r="AI17" s="22"/>
      <c r="AJ17" s="22">
        <v>0.111881659014236</v>
      </c>
      <c r="AK17" s="22">
        <v>0.13767386041447599</v>
      </c>
      <c r="AL17" s="22">
        <v>0.11254088602102801</v>
      </c>
      <c r="AM17" s="22">
        <v>0.13473260827208999</v>
      </c>
      <c r="AN17" s="22">
        <v>0.119419088667972</v>
      </c>
      <c r="AO17" s="22">
        <v>6.4863214457484705E-2</v>
      </c>
      <c r="AP17" s="22">
        <v>0.14072466189590099</v>
      </c>
      <c r="AQ17" s="22">
        <v>9.4088799734389203E-2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0.124430594282646</v>
      </c>
      <c r="D9" s="17">
        <v>0.131738525560404</v>
      </c>
      <c r="E9" s="17">
        <v>0.11767872548517901</v>
      </c>
      <c r="F9" s="17"/>
      <c r="G9" s="17">
        <v>9.9382575429102199E-2</v>
      </c>
      <c r="H9" s="17">
        <v>0.186310596928837</v>
      </c>
      <c r="I9" s="17">
        <v>0.15075936036377599</v>
      </c>
      <c r="J9" s="17">
        <v>9.0839602984793197E-2</v>
      </c>
      <c r="K9" s="17">
        <v>8.9265152643533796E-2</v>
      </c>
      <c r="L9" s="17">
        <v>0.116419408367613</v>
      </c>
      <c r="M9" s="17"/>
      <c r="N9" s="17">
        <v>0.10615596570615</v>
      </c>
      <c r="O9" s="17">
        <v>0.108008971805131</v>
      </c>
      <c r="P9" s="17">
        <v>0.103575265436022</v>
      </c>
      <c r="Q9" s="17">
        <v>0.145007836033169</v>
      </c>
      <c r="R9" s="17">
        <v>0.14384440403190599</v>
      </c>
      <c r="S9" s="17"/>
      <c r="T9" s="17">
        <v>0.124093566270602</v>
      </c>
      <c r="U9" s="17">
        <v>0.138997662562068</v>
      </c>
      <c r="V9" s="17">
        <v>0.15186449348070799</v>
      </c>
      <c r="W9" s="17">
        <v>9.0080167891496102E-2</v>
      </c>
      <c r="X9" s="17"/>
      <c r="Y9" s="17">
        <v>0.13169170443452299</v>
      </c>
      <c r="Z9" s="17">
        <v>0.104344680395104</v>
      </c>
      <c r="AA9" s="17">
        <v>0.115468578571196</v>
      </c>
      <c r="AB9" s="17">
        <v>7.8481844087938998E-2</v>
      </c>
      <c r="AC9" s="17">
        <v>0.162973815432228</v>
      </c>
      <c r="AD9" s="17">
        <v>0.189915875946089</v>
      </c>
      <c r="AE9" s="17"/>
      <c r="AF9" s="17" t="s">
        <v>63</v>
      </c>
      <c r="AG9" s="17"/>
      <c r="AH9" s="17">
        <v>0.126681158493197</v>
      </c>
      <c r="AI9" s="17"/>
      <c r="AJ9" s="17">
        <v>0.15078309018835501</v>
      </c>
      <c r="AK9" s="17">
        <v>0.154827077206175</v>
      </c>
      <c r="AL9" s="17">
        <v>7.9373824616531904E-2</v>
      </c>
      <c r="AM9" s="17">
        <v>8.9732872401521696E-2</v>
      </c>
      <c r="AN9" s="17">
        <v>0.222884617354102</v>
      </c>
      <c r="AO9" s="17">
        <v>9.8357072309792501E-2</v>
      </c>
      <c r="AP9" s="17">
        <v>0.101671387972964</v>
      </c>
      <c r="AQ9" s="17">
        <v>0.142615096267252</v>
      </c>
    </row>
    <row r="10" spans="2:43" x14ac:dyDescent="0.35">
      <c r="B10" s="18" t="s">
        <v>277</v>
      </c>
      <c r="C10" s="17">
        <v>0.28737993590754801</v>
      </c>
      <c r="D10" s="17">
        <v>0.31969279103905501</v>
      </c>
      <c r="E10" s="17">
        <v>0.25632056171090001</v>
      </c>
      <c r="F10" s="17"/>
      <c r="G10" s="17">
        <v>0.368684733210283</v>
      </c>
      <c r="H10" s="17">
        <v>0.27364439644558802</v>
      </c>
      <c r="I10" s="17">
        <v>0.33668521538695001</v>
      </c>
      <c r="J10" s="17">
        <v>0.28213786944554903</v>
      </c>
      <c r="K10" s="17">
        <v>0.309376168010639</v>
      </c>
      <c r="L10" s="17">
        <v>0.225197578310212</v>
      </c>
      <c r="M10" s="17"/>
      <c r="N10" s="17">
        <v>0.260009469700621</v>
      </c>
      <c r="O10" s="17">
        <v>0.27691786916856598</v>
      </c>
      <c r="P10" s="17">
        <v>0.289845788616164</v>
      </c>
      <c r="Q10" s="17">
        <v>0.28696493683558899</v>
      </c>
      <c r="R10" s="17">
        <v>0.3192059059131</v>
      </c>
      <c r="S10" s="17"/>
      <c r="T10" s="17">
        <v>0.26605950311547</v>
      </c>
      <c r="U10" s="17">
        <v>0.26020056798342001</v>
      </c>
      <c r="V10" s="17">
        <v>0.34422089551743701</v>
      </c>
      <c r="W10" s="17">
        <v>0.30648008577595398</v>
      </c>
      <c r="X10" s="17"/>
      <c r="Y10" s="17">
        <v>0.34218933019590903</v>
      </c>
      <c r="Z10" s="17">
        <v>0.278317832406623</v>
      </c>
      <c r="AA10" s="17">
        <v>0.207997394331979</v>
      </c>
      <c r="AB10" s="17">
        <v>0.27961306489319498</v>
      </c>
      <c r="AC10" s="17">
        <v>0.28716278096440701</v>
      </c>
      <c r="AD10" s="17">
        <v>0.195576857661346</v>
      </c>
      <c r="AE10" s="17"/>
      <c r="AF10" s="17" t="s">
        <v>63</v>
      </c>
      <c r="AG10" s="17"/>
      <c r="AH10" s="17">
        <v>0.29315911974340603</v>
      </c>
      <c r="AI10" s="17"/>
      <c r="AJ10" s="17">
        <v>0.26600792369817899</v>
      </c>
      <c r="AK10" s="17">
        <v>0.28322967312539898</v>
      </c>
      <c r="AL10" s="17">
        <v>0.28584549040615898</v>
      </c>
      <c r="AM10" s="17">
        <v>0.28286618971335298</v>
      </c>
      <c r="AN10" s="17">
        <v>0.10658395947405799</v>
      </c>
      <c r="AO10" s="17">
        <v>0.36020605234194603</v>
      </c>
      <c r="AP10" s="17">
        <v>0.31667754304427598</v>
      </c>
      <c r="AQ10" s="17">
        <v>0.38130074170660799</v>
      </c>
    </row>
    <row r="11" spans="2:43" ht="29" x14ac:dyDescent="0.35">
      <c r="B11" s="18" t="s">
        <v>278</v>
      </c>
      <c r="C11" s="17">
        <v>0.244576913785815</v>
      </c>
      <c r="D11" s="17">
        <v>0.26004283510272302</v>
      </c>
      <c r="E11" s="17">
        <v>0.23020177473791401</v>
      </c>
      <c r="F11" s="17"/>
      <c r="G11" s="17">
        <v>0.27900885209501802</v>
      </c>
      <c r="H11" s="17">
        <v>0.26988638205027499</v>
      </c>
      <c r="I11" s="17">
        <v>0.182397034298452</v>
      </c>
      <c r="J11" s="17">
        <v>0.205643127800647</v>
      </c>
      <c r="K11" s="17">
        <v>0.28646827185096602</v>
      </c>
      <c r="L11" s="17">
        <v>0.25217422149076402</v>
      </c>
      <c r="M11" s="17"/>
      <c r="N11" s="17">
        <v>0.22482193903091999</v>
      </c>
      <c r="O11" s="17">
        <v>0.26124917980828</v>
      </c>
      <c r="P11" s="17">
        <v>0.24219154278875901</v>
      </c>
      <c r="Q11" s="17">
        <v>0.22640805995062399</v>
      </c>
      <c r="R11" s="17">
        <v>0.24472860865361101</v>
      </c>
      <c r="S11" s="17"/>
      <c r="T11" s="17">
        <v>0.26991846012920101</v>
      </c>
      <c r="U11" s="17">
        <v>0.23002940826280199</v>
      </c>
      <c r="V11" s="17">
        <v>0.21115166177674</v>
      </c>
      <c r="W11" s="17">
        <v>0.26359733783987299</v>
      </c>
      <c r="X11" s="17"/>
      <c r="Y11" s="17">
        <v>0.22102532124602001</v>
      </c>
      <c r="Z11" s="17">
        <v>0.18429216306771001</v>
      </c>
      <c r="AA11" s="17">
        <v>0.28149476595081302</v>
      </c>
      <c r="AB11" s="17">
        <v>0.250008700782271</v>
      </c>
      <c r="AC11" s="17">
        <v>0.34834778373790998</v>
      </c>
      <c r="AD11" s="17">
        <v>0.18634106250909999</v>
      </c>
      <c r="AE11" s="17"/>
      <c r="AF11" s="17" t="s">
        <v>63</v>
      </c>
      <c r="AG11" s="17"/>
      <c r="AH11" s="17">
        <v>0.23719765734343401</v>
      </c>
      <c r="AI11" s="17"/>
      <c r="AJ11" s="17">
        <v>0.21988574455123899</v>
      </c>
      <c r="AK11" s="17">
        <v>0.25641648333375699</v>
      </c>
      <c r="AL11" s="17">
        <v>0.28681084002762802</v>
      </c>
      <c r="AM11" s="17">
        <v>0.27981197724863699</v>
      </c>
      <c r="AN11" s="17">
        <v>0.356918980909188</v>
      </c>
      <c r="AO11" s="17">
        <v>0.22149901298819399</v>
      </c>
      <c r="AP11" s="17">
        <v>0.16673677399338699</v>
      </c>
      <c r="AQ11" s="17">
        <v>0.15552223702739601</v>
      </c>
    </row>
    <row r="12" spans="2:43" x14ac:dyDescent="0.35">
      <c r="B12" s="18" t="s">
        <v>279</v>
      </c>
      <c r="C12" s="17">
        <v>0.129784003103706</v>
      </c>
      <c r="D12" s="17">
        <v>0.11258031440058</v>
      </c>
      <c r="E12" s="17">
        <v>0.14612715955171299</v>
      </c>
      <c r="F12" s="17"/>
      <c r="G12" s="17">
        <v>0.119951036404818</v>
      </c>
      <c r="H12" s="17">
        <v>0.10479297973309799</v>
      </c>
      <c r="I12" s="17">
        <v>0.12781116717098201</v>
      </c>
      <c r="J12" s="17">
        <v>0.170167627930295</v>
      </c>
      <c r="K12" s="17">
        <v>0.115663175693637</v>
      </c>
      <c r="L12" s="17">
        <v>0.135096611282254</v>
      </c>
      <c r="M12" s="17"/>
      <c r="N12" s="17">
        <v>0.117194274536885</v>
      </c>
      <c r="O12" s="17">
        <v>0.14295655587852801</v>
      </c>
      <c r="P12" s="17">
        <v>0.116550824085462</v>
      </c>
      <c r="Q12" s="17">
        <v>0.122340356841666</v>
      </c>
      <c r="R12" s="17">
        <v>0.1292343755341</v>
      </c>
      <c r="S12" s="17"/>
      <c r="T12" s="17">
        <v>0.10742284589437701</v>
      </c>
      <c r="U12" s="17">
        <v>0.14622100632571899</v>
      </c>
      <c r="V12" s="17">
        <v>0.12138230949332</v>
      </c>
      <c r="W12" s="17">
        <v>0.141252699330462</v>
      </c>
      <c r="X12" s="17"/>
      <c r="Y12" s="17">
        <v>0.131313853233924</v>
      </c>
      <c r="Z12" s="17">
        <v>0.18706754624174801</v>
      </c>
      <c r="AA12" s="17">
        <v>0.13449903577288899</v>
      </c>
      <c r="AB12" s="17">
        <v>9.1569200607475906E-2</v>
      </c>
      <c r="AC12" s="17">
        <v>6.6757455114592107E-2</v>
      </c>
      <c r="AD12" s="17">
        <v>8.3950193372750101E-2</v>
      </c>
      <c r="AE12" s="17"/>
      <c r="AF12" s="17" t="s">
        <v>63</v>
      </c>
      <c r="AG12" s="17"/>
      <c r="AH12" s="17">
        <v>0.135456333851625</v>
      </c>
      <c r="AI12" s="17"/>
      <c r="AJ12" s="17">
        <v>0.150117984065614</v>
      </c>
      <c r="AK12" s="17">
        <v>0.112300175575512</v>
      </c>
      <c r="AL12" s="17">
        <v>0.117059107175847</v>
      </c>
      <c r="AM12" s="17">
        <v>0.14031057000852001</v>
      </c>
      <c r="AN12" s="17">
        <v>7.4393386191284105E-2</v>
      </c>
      <c r="AO12" s="17">
        <v>9.4975844781620897E-2</v>
      </c>
      <c r="AP12" s="17">
        <v>0.114322171487619</v>
      </c>
      <c r="AQ12" s="17">
        <v>0.23105477494479901</v>
      </c>
    </row>
    <row r="13" spans="2:43" x14ac:dyDescent="0.35">
      <c r="B13" s="18" t="s">
        <v>280</v>
      </c>
      <c r="C13" s="17">
        <v>0.16147145745976099</v>
      </c>
      <c r="D13" s="17">
        <v>0.145232198294829</v>
      </c>
      <c r="E13" s="17">
        <v>0.17538765463609199</v>
      </c>
      <c r="F13" s="17"/>
      <c r="G13" s="17">
        <v>8.3715390896409503E-2</v>
      </c>
      <c r="H13" s="17">
        <v>0.12781864371360699</v>
      </c>
      <c r="I13" s="17">
        <v>0.15025187223137501</v>
      </c>
      <c r="J13" s="17">
        <v>0.197998140743784</v>
      </c>
      <c r="K13" s="17">
        <v>0.13870473199090999</v>
      </c>
      <c r="L13" s="17">
        <v>0.21240207111489601</v>
      </c>
      <c r="M13" s="17"/>
      <c r="N13" s="17">
        <v>0.209662012940246</v>
      </c>
      <c r="O13" s="17">
        <v>0.163201061862395</v>
      </c>
      <c r="P13" s="17">
        <v>0.17587748510131701</v>
      </c>
      <c r="Q13" s="17">
        <v>0.170854457552021</v>
      </c>
      <c r="R13" s="17">
        <v>0.115354450134484</v>
      </c>
      <c r="S13" s="17"/>
      <c r="T13" s="17">
        <v>0.161050084577575</v>
      </c>
      <c r="U13" s="17">
        <v>0.175127759208728</v>
      </c>
      <c r="V13" s="17">
        <v>0.139632294293071</v>
      </c>
      <c r="W13" s="17">
        <v>0.155712128641745</v>
      </c>
      <c r="X13" s="17"/>
      <c r="Y13" s="17">
        <v>0.13998125444345499</v>
      </c>
      <c r="Z13" s="17">
        <v>0.182929890390614</v>
      </c>
      <c r="AA13" s="17">
        <v>0.20256122017387901</v>
      </c>
      <c r="AB13" s="17">
        <v>0.21005878630472699</v>
      </c>
      <c r="AC13" s="17">
        <v>5.8678595648305902E-2</v>
      </c>
      <c r="AD13" s="17">
        <v>0.24381756419390299</v>
      </c>
      <c r="AE13" s="17"/>
      <c r="AF13" s="17" t="s">
        <v>63</v>
      </c>
      <c r="AG13" s="17"/>
      <c r="AH13" s="17">
        <v>0.155084827048494</v>
      </c>
      <c r="AI13" s="17"/>
      <c r="AJ13" s="17">
        <v>0.15123812611638801</v>
      </c>
      <c r="AK13" s="17">
        <v>0.144556512036947</v>
      </c>
      <c r="AL13" s="17">
        <v>0.177920725709863</v>
      </c>
      <c r="AM13" s="17">
        <v>0.17390063510187101</v>
      </c>
      <c r="AN13" s="17">
        <v>0.197588592488567</v>
      </c>
      <c r="AO13" s="17">
        <v>0.161379503645255</v>
      </c>
      <c r="AP13" s="17">
        <v>0.23147438659045799</v>
      </c>
      <c r="AQ13" s="17">
        <v>4.3403671643533898E-2</v>
      </c>
    </row>
    <row r="14" spans="2:43" x14ac:dyDescent="0.35">
      <c r="B14" s="18" t="s">
        <v>60</v>
      </c>
      <c r="C14" s="17">
        <v>5.2357095460524097E-2</v>
      </c>
      <c r="D14" s="17">
        <v>3.07133356024074E-2</v>
      </c>
      <c r="E14" s="17">
        <v>7.4284123878201894E-2</v>
      </c>
      <c r="F14" s="17"/>
      <c r="G14" s="17">
        <v>4.92574119643703E-2</v>
      </c>
      <c r="H14" s="17">
        <v>3.7547001128595603E-2</v>
      </c>
      <c r="I14" s="17">
        <v>5.2095350548465397E-2</v>
      </c>
      <c r="J14" s="17">
        <v>5.32136310949324E-2</v>
      </c>
      <c r="K14" s="17">
        <v>6.0522499810313997E-2</v>
      </c>
      <c r="L14" s="17">
        <v>5.8710109434261297E-2</v>
      </c>
      <c r="M14" s="17"/>
      <c r="N14" s="17">
        <v>8.2156338085177694E-2</v>
      </c>
      <c r="O14" s="17">
        <v>4.7666361477099101E-2</v>
      </c>
      <c r="P14" s="17">
        <v>7.1959093972275304E-2</v>
      </c>
      <c r="Q14" s="17">
        <v>4.8424352786930802E-2</v>
      </c>
      <c r="R14" s="17">
        <v>4.7632255732799202E-2</v>
      </c>
      <c r="S14" s="17"/>
      <c r="T14" s="17">
        <v>7.1455540012774404E-2</v>
      </c>
      <c r="U14" s="17">
        <v>4.9423595657263203E-2</v>
      </c>
      <c r="V14" s="17">
        <v>3.17483454387242E-2</v>
      </c>
      <c r="W14" s="17">
        <v>4.2877580520469999E-2</v>
      </c>
      <c r="X14" s="17"/>
      <c r="Y14" s="17">
        <v>3.3798536446168197E-2</v>
      </c>
      <c r="Z14" s="17">
        <v>6.3047887498200603E-2</v>
      </c>
      <c r="AA14" s="17">
        <v>5.7979005199243601E-2</v>
      </c>
      <c r="AB14" s="17">
        <v>9.0268403324391497E-2</v>
      </c>
      <c r="AC14" s="17">
        <v>7.6079569102556699E-2</v>
      </c>
      <c r="AD14" s="17">
        <v>0.100398446316811</v>
      </c>
      <c r="AE14" s="17"/>
      <c r="AF14" s="17" t="s">
        <v>63</v>
      </c>
      <c r="AG14" s="17"/>
      <c r="AH14" s="17">
        <v>5.2420903519844401E-2</v>
      </c>
      <c r="AI14" s="17"/>
      <c r="AJ14" s="17">
        <v>6.1967131380225797E-2</v>
      </c>
      <c r="AK14" s="17">
        <v>4.8670078722209298E-2</v>
      </c>
      <c r="AL14" s="17">
        <v>5.2990012063971102E-2</v>
      </c>
      <c r="AM14" s="17">
        <v>3.3377755526097001E-2</v>
      </c>
      <c r="AN14" s="17">
        <v>4.1630463582800703E-2</v>
      </c>
      <c r="AO14" s="17">
        <v>6.3582513933191698E-2</v>
      </c>
      <c r="AP14" s="17">
        <v>6.9117736911296093E-2</v>
      </c>
      <c r="AQ14" s="17">
        <v>4.6103478410410598E-2</v>
      </c>
    </row>
    <row r="15" spans="2:43" x14ac:dyDescent="0.35">
      <c r="B15" s="18" t="s">
        <v>281</v>
      </c>
      <c r="C15" s="21">
        <v>0.41181053019019398</v>
      </c>
      <c r="D15" s="21">
        <v>0.45143131659945901</v>
      </c>
      <c r="E15" s="21">
        <v>0.373999287196079</v>
      </c>
      <c r="F15" s="21"/>
      <c r="G15" s="21">
        <v>0.468067308639385</v>
      </c>
      <c r="H15" s="21">
        <v>0.45995499337442503</v>
      </c>
      <c r="I15" s="21">
        <v>0.48744457575072597</v>
      </c>
      <c r="J15" s="21">
        <v>0.37297747243034202</v>
      </c>
      <c r="K15" s="21">
        <v>0.39864132065417301</v>
      </c>
      <c r="L15" s="21">
        <v>0.34161698667782497</v>
      </c>
      <c r="M15" s="21"/>
      <c r="N15" s="21">
        <v>0.36616543540677199</v>
      </c>
      <c r="O15" s="21">
        <v>0.384926840973697</v>
      </c>
      <c r="P15" s="21">
        <v>0.39342105405218603</v>
      </c>
      <c r="Q15" s="21">
        <v>0.43197277286875801</v>
      </c>
      <c r="R15" s="21">
        <v>0.46305030994500601</v>
      </c>
      <c r="S15" s="21"/>
      <c r="T15" s="21">
        <v>0.39015306938607203</v>
      </c>
      <c r="U15" s="21">
        <v>0.39919823054548698</v>
      </c>
      <c r="V15" s="21">
        <v>0.49608538899814503</v>
      </c>
      <c r="W15" s="21">
        <v>0.39656025366745001</v>
      </c>
      <c r="X15" s="21"/>
      <c r="Y15" s="21">
        <v>0.47388103463043202</v>
      </c>
      <c r="Z15" s="21">
        <v>0.38266251280172803</v>
      </c>
      <c r="AA15" s="21">
        <v>0.32346597290317602</v>
      </c>
      <c r="AB15" s="21">
        <v>0.358094908981134</v>
      </c>
      <c r="AC15" s="21">
        <v>0.450136596396635</v>
      </c>
      <c r="AD15" s="21">
        <v>0.38549273360743602</v>
      </c>
      <c r="AE15" s="21"/>
      <c r="AF15" s="21" t="s">
        <v>63</v>
      </c>
      <c r="AG15" s="21"/>
      <c r="AH15" s="21">
        <v>0.41984027823660303</v>
      </c>
      <c r="AI15" s="21"/>
      <c r="AJ15" s="21">
        <v>0.416791013886534</v>
      </c>
      <c r="AK15" s="21">
        <v>0.43805675033157498</v>
      </c>
      <c r="AL15" s="21">
        <v>0.365219315022691</v>
      </c>
      <c r="AM15" s="21">
        <v>0.37259906211487498</v>
      </c>
      <c r="AN15" s="21">
        <v>0.32946857682816</v>
      </c>
      <c r="AO15" s="21">
        <v>0.45856312465173799</v>
      </c>
      <c r="AP15" s="21">
        <v>0.41834893101724002</v>
      </c>
      <c r="AQ15" s="21">
        <v>0.52391583797386099</v>
      </c>
    </row>
    <row r="16" spans="2:43" x14ac:dyDescent="0.35">
      <c r="B16" s="18" t="s">
        <v>282</v>
      </c>
      <c r="C16" s="21">
        <v>0.29125546056346702</v>
      </c>
      <c r="D16" s="21">
        <v>0.25781251269541</v>
      </c>
      <c r="E16" s="21">
        <v>0.32151481418780498</v>
      </c>
      <c r="F16" s="21"/>
      <c r="G16" s="21">
        <v>0.203666427301227</v>
      </c>
      <c r="H16" s="21">
        <v>0.232611623446704</v>
      </c>
      <c r="I16" s="21">
        <v>0.27806303940235699</v>
      </c>
      <c r="J16" s="21">
        <v>0.36816576867407902</v>
      </c>
      <c r="K16" s="21">
        <v>0.25436790768454698</v>
      </c>
      <c r="L16" s="21">
        <v>0.34749868239714998</v>
      </c>
      <c r="M16" s="21"/>
      <c r="N16" s="21">
        <v>0.32685628747713102</v>
      </c>
      <c r="O16" s="21">
        <v>0.30615761774092398</v>
      </c>
      <c r="P16" s="21">
        <v>0.29242830918677898</v>
      </c>
      <c r="Q16" s="21">
        <v>0.293194814393687</v>
      </c>
      <c r="R16" s="21">
        <v>0.244588825668584</v>
      </c>
      <c r="S16" s="21"/>
      <c r="T16" s="21">
        <v>0.26847293047195298</v>
      </c>
      <c r="U16" s="21">
        <v>0.32134876553444702</v>
      </c>
      <c r="V16" s="21">
        <v>0.26101460378639002</v>
      </c>
      <c r="W16" s="21">
        <v>0.29696482797220702</v>
      </c>
      <c r="X16" s="21"/>
      <c r="Y16" s="21">
        <v>0.27129510767737902</v>
      </c>
      <c r="Z16" s="21">
        <v>0.36999743663236201</v>
      </c>
      <c r="AA16" s="21">
        <v>0.33706025594676797</v>
      </c>
      <c r="AB16" s="21">
        <v>0.30162798691220299</v>
      </c>
      <c r="AC16" s="21">
        <v>0.12543605076289799</v>
      </c>
      <c r="AD16" s="21">
        <v>0.327767757566653</v>
      </c>
      <c r="AE16" s="21"/>
      <c r="AF16" s="21" t="s">
        <v>63</v>
      </c>
      <c r="AG16" s="21"/>
      <c r="AH16" s="21">
        <v>0.290541160900118</v>
      </c>
      <c r="AI16" s="21"/>
      <c r="AJ16" s="21">
        <v>0.30135611018200098</v>
      </c>
      <c r="AK16" s="21">
        <v>0.256856687612459</v>
      </c>
      <c r="AL16" s="21">
        <v>0.29497983288571</v>
      </c>
      <c r="AM16" s="21">
        <v>0.31421120511039102</v>
      </c>
      <c r="AN16" s="21">
        <v>0.27198197867985102</v>
      </c>
      <c r="AO16" s="21">
        <v>0.25635534842687602</v>
      </c>
      <c r="AP16" s="21">
        <v>0.34579655807807802</v>
      </c>
      <c r="AQ16" s="21">
        <v>0.27445844658833302</v>
      </c>
    </row>
    <row r="17" spans="2:43" x14ac:dyDescent="0.35">
      <c r="B17" s="18" t="s">
        <v>242</v>
      </c>
      <c r="C17" s="22">
        <v>0.120555069626727</v>
      </c>
      <c r="D17" s="22">
        <v>0.19361880390404901</v>
      </c>
      <c r="E17" s="22">
        <v>5.2484473008273198E-2</v>
      </c>
      <c r="F17" s="22"/>
      <c r="G17" s="22">
        <v>0.26440088133815798</v>
      </c>
      <c r="H17" s="22">
        <v>0.227343369927721</v>
      </c>
      <c r="I17" s="22">
        <v>0.20938153634836901</v>
      </c>
      <c r="J17" s="22">
        <v>4.8117037562627196E-3</v>
      </c>
      <c r="K17" s="22">
        <v>0.14427341296962601</v>
      </c>
      <c r="L17" s="22">
        <v>-5.8816957193249001E-3</v>
      </c>
      <c r="M17" s="22"/>
      <c r="N17" s="22">
        <v>3.9309147929640798E-2</v>
      </c>
      <c r="O17" s="22">
        <v>7.8769223232772898E-2</v>
      </c>
      <c r="P17" s="22">
        <v>0.10099274486540601</v>
      </c>
      <c r="Q17" s="22">
        <v>0.13877795847507099</v>
      </c>
      <c r="R17" s="22">
        <v>0.21846148427642201</v>
      </c>
      <c r="S17" s="22"/>
      <c r="T17" s="22">
        <v>0.121680138914119</v>
      </c>
      <c r="U17" s="22">
        <v>7.7849465011040397E-2</v>
      </c>
      <c r="V17" s="22">
        <v>0.23507078521175501</v>
      </c>
      <c r="W17" s="22">
        <v>9.9595425695243503E-2</v>
      </c>
      <c r="X17" s="22"/>
      <c r="Y17" s="22">
        <v>0.202585926953053</v>
      </c>
      <c r="Z17" s="22">
        <v>1.2665076169365399E-2</v>
      </c>
      <c r="AA17" s="22">
        <v>-1.3594283043592399E-2</v>
      </c>
      <c r="AB17" s="22">
        <v>5.6466922068931003E-2</v>
      </c>
      <c r="AC17" s="22">
        <v>0.32470054563373701</v>
      </c>
      <c r="AD17" s="22">
        <v>5.7724976040782403E-2</v>
      </c>
      <c r="AE17" s="22"/>
      <c r="AF17" s="22" t="s">
        <v>63</v>
      </c>
      <c r="AG17" s="22"/>
      <c r="AH17" s="22">
        <v>0.129299117336485</v>
      </c>
      <c r="AI17" s="22"/>
      <c r="AJ17" s="22">
        <v>0.11543490370453199</v>
      </c>
      <c r="AK17" s="22">
        <v>0.18120006271911501</v>
      </c>
      <c r="AL17" s="22">
        <v>7.0239482136981599E-2</v>
      </c>
      <c r="AM17" s="22">
        <v>5.8387857004484102E-2</v>
      </c>
      <c r="AN17" s="22">
        <v>5.7486598148308601E-2</v>
      </c>
      <c r="AO17" s="22">
        <v>0.202207776224863</v>
      </c>
      <c r="AP17" s="22">
        <v>7.2552372939162196E-2</v>
      </c>
      <c r="AQ17" s="22">
        <v>0.249457391385528</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290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276</v>
      </c>
      <c r="C9" s="17">
        <v>0.191208157967175</v>
      </c>
      <c r="D9" s="17">
        <v>0.23156328630637699</v>
      </c>
      <c r="E9" s="17">
        <v>0.151649432069941</v>
      </c>
      <c r="F9" s="17"/>
      <c r="G9" s="17">
        <v>0.32559420575140002</v>
      </c>
      <c r="H9" s="17">
        <v>0.26113505168935403</v>
      </c>
      <c r="I9" s="17">
        <v>0.30550724191830397</v>
      </c>
      <c r="J9" s="17">
        <v>0.149477906021762</v>
      </c>
      <c r="K9" s="17">
        <v>0.128963089490712</v>
      </c>
      <c r="L9" s="17">
        <v>8.1622021178042195E-2</v>
      </c>
      <c r="M9" s="17"/>
      <c r="N9" s="17">
        <v>0.12793380372654101</v>
      </c>
      <c r="O9" s="17">
        <v>0.18838890720477999</v>
      </c>
      <c r="P9" s="17">
        <v>0.14549759087105699</v>
      </c>
      <c r="Q9" s="17">
        <v>0.20722048124682199</v>
      </c>
      <c r="R9" s="17">
        <v>0.220768132563084</v>
      </c>
      <c r="S9" s="17"/>
      <c r="T9" s="17">
        <v>0.18554291395094499</v>
      </c>
      <c r="U9" s="17">
        <v>0.172878503883069</v>
      </c>
      <c r="V9" s="17">
        <v>0.22445521046742301</v>
      </c>
      <c r="W9" s="17">
        <v>0.18616092762160399</v>
      </c>
      <c r="X9" s="17"/>
      <c r="Y9" s="17">
        <v>0.21724832704098401</v>
      </c>
      <c r="Z9" s="17">
        <v>0.13865487617248501</v>
      </c>
      <c r="AA9" s="17">
        <v>8.6210976084551805E-2</v>
      </c>
      <c r="AB9" s="17">
        <v>0.26525381300462603</v>
      </c>
      <c r="AC9" s="17">
        <v>0.42529890115615099</v>
      </c>
      <c r="AD9" s="17">
        <v>0.23317933904865301</v>
      </c>
      <c r="AE9" s="17"/>
      <c r="AF9" s="17" t="s">
        <v>63</v>
      </c>
      <c r="AG9" s="17"/>
      <c r="AH9" s="17">
        <v>0.19757045956479899</v>
      </c>
      <c r="AI9" s="17"/>
      <c r="AJ9" s="17">
        <v>0.217356489560974</v>
      </c>
      <c r="AK9" s="17">
        <v>0.189876977070632</v>
      </c>
      <c r="AL9" s="17">
        <v>0.17940321316917299</v>
      </c>
      <c r="AM9" s="17">
        <v>0.18188587835043299</v>
      </c>
      <c r="AN9" s="17">
        <v>0.15898599061940999</v>
      </c>
      <c r="AO9" s="17">
        <v>0.20110718302439201</v>
      </c>
      <c r="AP9" s="17">
        <v>0.160216178095928</v>
      </c>
      <c r="AQ9" s="17">
        <v>0.20262110837654301</v>
      </c>
    </row>
    <row r="10" spans="2:43" x14ac:dyDescent="0.35">
      <c r="B10" s="18" t="s">
        <v>277</v>
      </c>
      <c r="C10" s="17">
        <v>0.239518329311772</v>
      </c>
      <c r="D10" s="17">
        <v>0.22782063037175501</v>
      </c>
      <c r="E10" s="17">
        <v>0.252337779580109</v>
      </c>
      <c r="F10" s="17"/>
      <c r="G10" s="17">
        <v>0.28054606974056001</v>
      </c>
      <c r="H10" s="17">
        <v>0.30554754246690002</v>
      </c>
      <c r="I10" s="17">
        <v>0.33248577415042202</v>
      </c>
      <c r="J10" s="17">
        <v>0.263142498240305</v>
      </c>
      <c r="K10" s="17">
        <v>0.182399255559553</v>
      </c>
      <c r="L10" s="17">
        <v>0.13869378448106201</v>
      </c>
      <c r="M10" s="17"/>
      <c r="N10" s="17">
        <v>0.149081422879494</v>
      </c>
      <c r="O10" s="17">
        <v>0.245327362839832</v>
      </c>
      <c r="P10" s="17">
        <v>0.243101449401286</v>
      </c>
      <c r="Q10" s="17">
        <v>0.23621911244103699</v>
      </c>
      <c r="R10" s="17">
        <v>0.25416856857576697</v>
      </c>
      <c r="S10" s="17"/>
      <c r="T10" s="17">
        <v>0.16996808303800201</v>
      </c>
      <c r="U10" s="17">
        <v>0.221532362584825</v>
      </c>
      <c r="V10" s="17">
        <v>0.28624614909754098</v>
      </c>
      <c r="W10" s="17">
        <v>0.30094090088342701</v>
      </c>
      <c r="X10" s="17"/>
      <c r="Y10" s="17">
        <v>0.32940397234056101</v>
      </c>
      <c r="Z10" s="17">
        <v>0.21084747793831499</v>
      </c>
      <c r="AA10" s="17">
        <v>0.114453641642754</v>
      </c>
      <c r="AB10" s="17">
        <v>0.20639418414508501</v>
      </c>
      <c r="AC10" s="17">
        <v>0.22283315186274999</v>
      </c>
      <c r="AD10" s="17">
        <v>0.20476349752413101</v>
      </c>
      <c r="AE10" s="17"/>
      <c r="AF10" s="17" t="s">
        <v>63</v>
      </c>
      <c r="AG10" s="17"/>
      <c r="AH10" s="17">
        <v>0.24574190994478201</v>
      </c>
      <c r="AI10" s="17"/>
      <c r="AJ10" s="17">
        <v>0.21600087013863301</v>
      </c>
      <c r="AK10" s="17">
        <v>0.27441100364073601</v>
      </c>
      <c r="AL10" s="17">
        <v>0.24928681313780701</v>
      </c>
      <c r="AM10" s="17">
        <v>0.244849567572892</v>
      </c>
      <c r="AN10" s="17">
        <v>0.29124032789273002</v>
      </c>
      <c r="AO10" s="17">
        <v>0.243468305923731</v>
      </c>
      <c r="AP10" s="17">
        <v>0.15447803000198401</v>
      </c>
      <c r="AQ10" s="17">
        <v>0.25938303888418501</v>
      </c>
    </row>
    <row r="11" spans="2:43" ht="29" x14ac:dyDescent="0.35">
      <c r="B11" s="18" t="s">
        <v>278</v>
      </c>
      <c r="C11" s="17">
        <v>0.229479377836941</v>
      </c>
      <c r="D11" s="17">
        <v>0.25398744984545202</v>
      </c>
      <c r="E11" s="17">
        <v>0.20597482004119599</v>
      </c>
      <c r="F11" s="17"/>
      <c r="G11" s="17">
        <v>0.18718836240526801</v>
      </c>
      <c r="H11" s="17">
        <v>0.23131646921073601</v>
      </c>
      <c r="I11" s="17">
        <v>0.166590343064285</v>
      </c>
      <c r="J11" s="17">
        <v>0.264366428808538</v>
      </c>
      <c r="K11" s="17">
        <v>0.30183339514732899</v>
      </c>
      <c r="L11" s="17">
        <v>0.22023626360015999</v>
      </c>
      <c r="M11" s="17"/>
      <c r="N11" s="17">
        <v>0.21530239047212699</v>
      </c>
      <c r="O11" s="17">
        <v>0.238712209572158</v>
      </c>
      <c r="P11" s="17">
        <v>0.215238345647109</v>
      </c>
      <c r="Q11" s="17">
        <v>0.23187058532684601</v>
      </c>
      <c r="R11" s="17">
        <v>0.22012388889707199</v>
      </c>
      <c r="S11" s="17"/>
      <c r="T11" s="17">
        <v>0.28359852784982298</v>
      </c>
      <c r="U11" s="17">
        <v>0.22273153180154801</v>
      </c>
      <c r="V11" s="17">
        <v>0.20821849696455699</v>
      </c>
      <c r="W11" s="17">
        <v>0.22184846463504301</v>
      </c>
      <c r="X11" s="17"/>
      <c r="Y11" s="17">
        <v>0.22477025478832</v>
      </c>
      <c r="Z11" s="17">
        <v>0.239441566810314</v>
      </c>
      <c r="AA11" s="17">
        <v>0.23370548947285999</v>
      </c>
      <c r="AB11" s="17">
        <v>0.20668090136572001</v>
      </c>
      <c r="AC11" s="17">
        <v>0.23184067139216799</v>
      </c>
      <c r="AD11" s="17">
        <v>0.28127257711126402</v>
      </c>
      <c r="AE11" s="17"/>
      <c r="AF11" s="17" t="s">
        <v>63</v>
      </c>
      <c r="AG11" s="17"/>
      <c r="AH11" s="17">
        <v>0.22079970896738299</v>
      </c>
      <c r="AI11" s="17"/>
      <c r="AJ11" s="17">
        <v>0.23378247769416099</v>
      </c>
      <c r="AK11" s="17">
        <v>0.21668315902948701</v>
      </c>
      <c r="AL11" s="17">
        <v>0.23538546657054499</v>
      </c>
      <c r="AM11" s="17">
        <v>0.24178449654447301</v>
      </c>
      <c r="AN11" s="17">
        <v>0.165541912159723</v>
      </c>
      <c r="AO11" s="17">
        <v>0.19236975331272099</v>
      </c>
      <c r="AP11" s="17">
        <v>0.263616395157167</v>
      </c>
      <c r="AQ11" s="17">
        <v>0.25165277753010901</v>
      </c>
    </row>
    <row r="12" spans="2:43" x14ac:dyDescent="0.35">
      <c r="B12" s="18" t="s">
        <v>279</v>
      </c>
      <c r="C12" s="17">
        <v>7.9435034903078405E-2</v>
      </c>
      <c r="D12" s="17">
        <v>6.7632358081954794E-2</v>
      </c>
      <c r="E12" s="17">
        <v>9.0135510160865698E-2</v>
      </c>
      <c r="F12" s="17"/>
      <c r="G12" s="17">
        <v>9.8296666164879101E-2</v>
      </c>
      <c r="H12" s="17">
        <v>5.3827636434118503E-2</v>
      </c>
      <c r="I12" s="17">
        <v>4.6528673189835001E-2</v>
      </c>
      <c r="J12" s="17">
        <v>0.10821400879724299</v>
      </c>
      <c r="K12" s="17">
        <v>9.8953733562850504E-2</v>
      </c>
      <c r="L12" s="17">
        <v>8.0915134138291198E-2</v>
      </c>
      <c r="M12" s="17"/>
      <c r="N12" s="17">
        <v>9.1415693673683907E-2</v>
      </c>
      <c r="O12" s="17">
        <v>8.7715112523697097E-2</v>
      </c>
      <c r="P12" s="17">
        <v>8.0033440464360797E-2</v>
      </c>
      <c r="Q12" s="17">
        <v>6.5697600700917305E-2</v>
      </c>
      <c r="R12" s="17">
        <v>8.4865405960776505E-2</v>
      </c>
      <c r="S12" s="17"/>
      <c r="T12" s="17">
        <v>8.0434848900380398E-2</v>
      </c>
      <c r="U12" s="17">
        <v>9.2624416015171102E-2</v>
      </c>
      <c r="V12" s="17">
        <v>7.1700087178396404E-2</v>
      </c>
      <c r="W12" s="17">
        <v>8.1380880907335598E-2</v>
      </c>
      <c r="X12" s="17"/>
      <c r="Y12" s="17">
        <v>8.1802439401286897E-2</v>
      </c>
      <c r="Z12" s="17">
        <v>0.166522360735122</v>
      </c>
      <c r="AA12" s="17">
        <v>6.6169237626202304E-2</v>
      </c>
      <c r="AB12" s="17">
        <v>6.8955747835944395E-2</v>
      </c>
      <c r="AC12" s="17">
        <v>2.1490905746980801E-2</v>
      </c>
      <c r="AD12" s="17">
        <v>3.4266594505578001E-2</v>
      </c>
      <c r="AE12" s="17"/>
      <c r="AF12" s="17" t="s">
        <v>63</v>
      </c>
      <c r="AG12" s="17"/>
      <c r="AH12" s="17">
        <v>8.09603739772706E-2</v>
      </c>
      <c r="AI12" s="17"/>
      <c r="AJ12" s="17">
        <v>7.7926077596370297E-2</v>
      </c>
      <c r="AK12" s="17">
        <v>8.0222538938669499E-2</v>
      </c>
      <c r="AL12" s="17">
        <v>9.3134803750430706E-2</v>
      </c>
      <c r="AM12" s="17">
        <v>9.3321510011826203E-2</v>
      </c>
      <c r="AN12" s="17">
        <v>2.0770715750158101E-2</v>
      </c>
      <c r="AO12" s="17">
        <v>4.1839541286023199E-2</v>
      </c>
      <c r="AP12" s="17">
        <v>6.2859228081119004E-2</v>
      </c>
      <c r="AQ12" s="17">
        <v>0.12728320374900501</v>
      </c>
    </row>
    <row r="13" spans="2:43" x14ac:dyDescent="0.35">
      <c r="B13" s="18" t="s">
        <v>280</v>
      </c>
      <c r="C13" s="17">
        <v>0.15977771969874899</v>
      </c>
      <c r="D13" s="17">
        <v>0.14404181959698201</v>
      </c>
      <c r="E13" s="17">
        <v>0.17318178661588499</v>
      </c>
      <c r="F13" s="17"/>
      <c r="G13" s="17">
        <v>8.1407367757155805E-2</v>
      </c>
      <c r="H13" s="17">
        <v>9.6548793932952001E-2</v>
      </c>
      <c r="I13" s="17">
        <v>0.10748999774614</v>
      </c>
      <c r="J13" s="17">
        <v>0.120820140172718</v>
      </c>
      <c r="K13" s="17">
        <v>0.180080512155914</v>
      </c>
      <c r="L13" s="17">
        <v>0.27887201107523102</v>
      </c>
      <c r="M13" s="17"/>
      <c r="N13" s="17">
        <v>0.31747897166598199</v>
      </c>
      <c r="O13" s="17">
        <v>0.146308291748106</v>
      </c>
      <c r="P13" s="17">
        <v>0.20259516361326299</v>
      </c>
      <c r="Q13" s="17">
        <v>0.14681504405693899</v>
      </c>
      <c r="R13" s="17">
        <v>0.13622143638232401</v>
      </c>
      <c r="S13" s="17"/>
      <c r="T13" s="17">
        <v>0.16209788863479499</v>
      </c>
      <c r="U13" s="17">
        <v>0.178183389052089</v>
      </c>
      <c r="V13" s="17">
        <v>0.15348978009516501</v>
      </c>
      <c r="W13" s="17">
        <v>0.13740077634468001</v>
      </c>
      <c r="X13" s="17"/>
      <c r="Y13" s="17">
        <v>0.119703526117274</v>
      </c>
      <c r="Z13" s="17">
        <v>0.16312666011573199</v>
      </c>
      <c r="AA13" s="17">
        <v>0.27968448370948501</v>
      </c>
      <c r="AB13" s="17">
        <v>0.14239477633530401</v>
      </c>
      <c r="AC13" s="17">
        <v>1.06744425423793E-2</v>
      </c>
      <c r="AD13" s="17">
        <v>7.3707576856936297E-2</v>
      </c>
      <c r="AE13" s="17"/>
      <c r="AF13" s="17" t="s">
        <v>63</v>
      </c>
      <c r="AG13" s="17"/>
      <c r="AH13" s="17">
        <v>0.15296232460088299</v>
      </c>
      <c r="AI13" s="17"/>
      <c r="AJ13" s="17">
        <v>0.148894567825758</v>
      </c>
      <c r="AK13" s="17">
        <v>0.16259299323818299</v>
      </c>
      <c r="AL13" s="17">
        <v>0.15550481764131999</v>
      </c>
      <c r="AM13" s="17">
        <v>0.16229722541252201</v>
      </c>
      <c r="AN13" s="17">
        <v>0.249242751753115</v>
      </c>
      <c r="AO13" s="17">
        <v>0.173080035068125</v>
      </c>
      <c r="AP13" s="17">
        <v>0.230253823970055</v>
      </c>
      <c r="AQ13" s="17">
        <v>0</v>
      </c>
    </row>
    <row r="14" spans="2:43" x14ac:dyDescent="0.35">
      <c r="B14" s="18" t="s">
        <v>60</v>
      </c>
      <c r="C14" s="17">
        <v>0.100581380282285</v>
      </c>
      <c r="D14" s="17">
        <v>7.4954455797478198E-2</v>
      </c>
      <c r="E14" s="17">
        <v>0.126720671532004</v>
      </c>
      <c r="F14" s="17"/>
      <c r="G14" s="17">
        <v>2.69673281807369E-2</v>
      </c>
      <c r="H14" s="17">
        <v>5.1624506265939701E-2</v>
      </c>
      <c r="I14" s="17">
        <v>4.1397969931013703E-2</v>
      </c>
      <c r="J14" s="17">
        <v>9.3979017959434696E-2</v>
      </c>
      <c r="K14" s="17">
        <v>0.10777001408364099</v>
      </c>
      <c r="L14" s="17">
        <v>0.199660785527214</v>
      </c>
      <c r="M14" s="17"/>
      <c r="N14" s="17">
        <v>9.8787717582172099E-2</v>
      </c>
      <c r="O14" s="17">
        <v>9.3548116111426896E-2</v>
      </c>
      <c r="P14" s="17">
        <v>0.113534010002925</v>
      </c>
      <c r="Q14" s="17">
        <v>0.112177176227439</v>
      </c>
      <c r="R14" s="17">
        <v>8.3852567620976398E-2</v>
      </c>
      <c r="S14" s="17"/>
      <c r="T14" s="17">
        <v>0.118357737626055</v>
      </c>
      <c r="U14" s="17">
        <v>0.11204979666329801</v>
      </c>
      <c r="V14" s="17">
        <v>5.5890276196916902E-2</v>
      </c>
      <c r="W14" s="17">
        <v>7.2268049607910403E-2</v>
      </c>
      <c r="X14" s="17"/>
      <c r="Y14" s="17">
        <v>2.7071480311572999E-2</v>
      </c>
      <c r="Z14" s="17">
        <v>8.1407058228031404E-2</v>
      </c>
      <c r="AA14" s="17">
        <v>0.21977617146414699</v>
      </c>
      <c r="AB14" s="17">
        <v>0.110320577313321</v>
      </c>
      <c r="AC14" s="17">
        <v>8.7861927299570597E-2</v>
      </c>
      <c r="AD14" s="17">
        <v>0.17281041495343799</v>
      </c>
      <c r="AE14" s="17"/>
      <c r="AF14" s="17" t="s">
        <v>63</v>
      </c>
      <c r="AG14" s="17"/>
      <c r="AH14" s="17">
        <v>0.101965222944882</v>
      </c>
      <c r="AI14" s="17"/>
      <c r="AJ14" s="17">
        <v>0.106039517184103</v>
      </c>
      <c r="AK14" s="17">
        <v>7.6213328082292794E-2</v>
      </c>
      <c r="AL14" s="17">
        <v>8.7284885730724904E-2</v>
      </c>
      <c r="AM14" s="17">
        <v>7.5861322107853998E-2</v>
      </c>
      <c r="AN14" s="17">
        <v>0.11421830182486301</v>
      </c>
      <c r="AO14" s="17">
        <v>0.148135181385008</v>
      </c>
      <c r="AP14" s="17">
        <v>0.12857634469374901</v>
      </c>
      <c r="AQ14" s="17">
        <v>0.15905987146015799</v>
      </c>
    </row>
    <row r="15" spans="2:43" x14ac:dyDescent="0.35">
      <c r="B15" s="18" t="s">
        <v>281</v>
      </c>
      <c r="C15" s="21">
        <v>0.43072648727894702</v>
      </c>
      <c r="D15" s="21">
        <v>0.459383916678132</v>
      </c>
      <c r="E15" s="21">
        <v>0.40398721165004903</v>
      </c>
      <c r="F15" s="21"/>
      <c r="G15" s="21">
        <v>0.60614027549196003</v>
      </c>
      <c r="H15" s="21">
        <v>0.56668259415625399</v>
      </c>
      <c r="I15" s="21">
        <v>0.63799301606872605</v>
      </c>
      <c r="J15" s="21">
        <v>0.41262040426206598</v>
      </c>
      <c r="K15" s="21">
        <v>0.311362345050265</v>
      </c>
      <c r="L15" s="21">
        <v>0.220315805659104</v>
      </c>
      <c r="M15" s="21"/>
      <c r="N15" s="21">
        <v>0.277015226606035</v>
      </c>
      <c r="O15" s="21">
        <v>0.433716270044612</v>
      </c>
      <c r="P15" s="21">
        <v>0.38859904027234199</v>
      </c>
      <c r="Q15" s="21">
        <v>0.44343959368785901</v>
      </c>
      <c r="R15" s="21">
        <v>0.474936701138851</v>
      </c>
      <c r="S15" s="21"/>
      <c r="T15" s="21">
        <v>0.355510996988946</v>
      </c>
      <c r="U15" s="21">
        <v>0.39441086646789397</v>
      </c>
      <c r="V15" s="21">
        <v>0.51070135956496399</v>
      </c>
      <c r="W15" s="21">
        <v>0.48710182850503098</v>
      </c>
      <c r="X15" s="21"/>
      <c r="Y15" s="21">
        <v>0.54665229938154603</v>
      </c>
      <c r="Z15" s="21">
        <v>0.3495023541108</v>
      </c>
      <c r="AA15" s="21">
        <v>0.20066461772730601</v>
      </c>
      <c r="AB15" s="21">
        <v>0.47164799714971001</v>
      </c>
      <c r="AC15" s="21">
        <v>0.64813205301890098</v>
      </c>
      <c r="AD15" s="21">
        <v>0.43794283657278399</v>
      </c>
      <c r="AE15" s="21"/>
      <c r="AF15" s="21" t="s">
        <v>63</v>
      </c>
      <c r="AG15" s="21"/>
      <c r="AH15" s="21">
        <v>0.44331236950958097</v>
      </c>
      <c r="AI15" s="21"/>
      <c r="AJ15" s="21">
        <v>0.43335735969960698</v>
      </c>
      <c r="AK15" s="21">
        <v>0.46428798071136801</v>
      </c>
      <c r="AL15" s="21">
        <v>0.42869002630698</v>
      </c>
      <c r="AM15" s="21">
        <v>0.42673544592332502</v>
      </c>
      <c r="AN15" s="21">
        <v>0.45022631851214001</v>
      </c>
      <c r="AO15" s="21">
        <v>0.44457548894812299</v>
      </c>
      <c r="AP15" s="21">
        <v>0.31469420809791099</v>
      </c>
      <c r="AQ15" s="21">
        <v>0.46200414726072803</v>
      </c>
    </row>
    <row r="16" spans="2:43" x14ac:dyDescent="0.35">
      <c r="B16" s="18" t="s">
        <v>282</v>
      </c>
      <c r="C16" s="21">
        <v>0.239212754601828</v>
      </c>
      <c r="D16" s="21">
        <v>0.21167417767893701</v>
      </c>
      <c r="E16" s="21">
        <v>0.26331729677675098</v>
      </c>
      <c r="F16" s="21"/>
      <c r="G16" s="21">
        <v>0.17970403392203499</v>
      </c>
      <c r="H16" s="21">
        <v>0.15037643036706999</v>
      </c>
      <c r="I16" s="21">
        <v>0.15401867093597499</v>
      </c>
      <c r="J16" s="21">
        <v>0.22903414896996099</v>
      </c>
      <c r="K16" s="21">
        <v>0.27903424571876501</v>
      </c>
      <c r="L16" s="21">
        <v>0.35978714521352201</v>
      </c>
      <c r="M16" s="21"/>
      <c r="N16" s="21">
        <v>0.40889466533966601</v>
      </c>
      <c r="O16" s="21">
        <v>0.23402340427180299</v>
      </c>
      <c r="P16" s="21">
        <v>0.28262860407762402</v>
      </c>
      <c r="Q16" s="21">
        <v>0.212512644757856</v>
      </c>
      <c r="R16" s="21">
        <v>0.221086842343101</v>
      </c>
      <c r="S16" s="21"/>
      <c r="T16" s="21">
        <v>0.24253273753517601</v>
      </c>
      <c r="U16" s="21">
        <v>0.27080780506725999</v>
      </c>
      <c r="V16" s="21">
        <v>0.22518986727356199</v>
      </c>
      <c r="W16" s="21">
        <v>0.21878165725201601</v>
      </c>
      <c r="X16" s="21"/>
      <c r="Y16" s="21">
        <v>0.20150596551856101</v>
      </c>
      <c r="Z16" s="21">
        <v>0.32964902085085501</v>
      </c>
      <c r="AA16" s="21">
        <v>0.34585372133568798</v>
      </c>
      <c r="AB16" s="21">
        <v>0.211350524171248</v>
      </c>
      <c r="AC16" s="21">
        <v>3.2165348289360102E-2</v>
      </c>
      <c r="AD16" s="21">
        <v>0.107974171362514</v>
      </c>
      <c r="AE16" s="21"/>
      <c r="AF16" s="21" t="s">
        <v>63</v>
      </c>
      <c r="AG16" s="21"/>
      <c r="AH16" s="21">
        <v>0.23392269857815401</v>
      </c>
      <c r="AI16" s="21"/>
      <c r="AJ16" s="21">
        <v>0.22682064542212901</v>
      </c>
      <c r="AK16" s="21">
        <v>0.24281553217685201</v>
      </c>
      <c r="AL16" s="21">
        <v>0.248639621391751</v>
      </c>
      <c r="AM16" s="21">
        <v>0.25561873542434899</v>
      </c>
      <c r="AN16" s="21">
        <v>0.27001346750327299</v>
      </c>
      <c r="AO16" s="21">
        <v>0.21491957635414799</v>
      </c>
      <c r="AP16" s="21">
        <v>0.293113052051173</v>
      </c>
      <c r="AQ16" s="21">
        <v>0.12728320374900501</v>
      </c>
    </row>
    <row r="17" spans="2:43" x14ac:dyDescent="0.35">
      <c r="B17" s="18" t="s">
        <v>242</v>
      </c>
      <c r="C17" s="22">
        <v>0.19151373267711899</v>
      </c>
      <c r="D17" s="22">
        <v>0.24770973899919499</v>
      </c>
      <c r="E17" s="22">
        <v>0.140669914873299</v>
      </c>
      <c r="F17" s="22"/>
      <c r="G17" s="22">
        <v>0.42643624156992499</v>
      </c>
      <c r="H17" s="22">
        <v>0.416306163789183</v>
      </c>
      <c r="I17" s="22">
        <v>0.483974345132751</v>
      </c>
      <c r="J17" s="22">
        <v>0.18358625529210501</v>
      </c>
      <c r="K17" s="22">
        <v>3.2328099331500701E-2</v>
      </c>
      <c r="L17" s="22">
        <v>-0.13947133955441801</v>
      </c>
      <c r="M17" s="22"/>
      <c r="N17" s="22">
        <v>-0.131879438733631</v>
      </c>
      <c r="O17" s="22">
        <v>0.19969286577280801</v>
      </c>
      <c r="P17" s="22">
        <v>0.10597043619471901</v>
      </c>
      <c r="Q17" s="22">
        <v>0.23092694893000301</v>
      </c>
      <c r="R17" s="22">
        <v>0.25384985879575001</v>
      </c>
      <c r="S17" s="22"/>
      <c r="T17" s="22">
        <v>0.112978259453771</v>
      </c>
      <c r="U17" s="22">
        <v>0.123603061400634</v>
      </c>
      <c r="V17" s="22">
        <v>0.28551149229140199</v>
      </c>
      <c r="W17" s="22">
        <v>0.26832017125301499</v>
      </c>
      <c r="X17" s="22"/>
      <c r="Y17" s="22">
        <v>0.34514633386298399</v>
      </c>
      <c r="Z17" s="22">
        <v>1.9853333259945E-2</v>
      </c>
      <c r="AA17" s="22">
        <v>-0.145189103608382</v>
      </c>
      <c r="AB17" s="22">
        <v>0.26029747297846201</v>
      </c>
      <c r="AC17" s="22">
        <v>0.61596670472954096</v>
      </c>
      <c r="AD17" s="22">
        <v>0.32996866521026902</v>
      </c>
      <c r="AE17" s="22"/>
      <c r="AF17" s="22" t="s">
        <v>63</v>
      </c>
      <c r="AG17" s="22"/>
      <c r="AH17" s="22">
        <v>0.20938967093142699</v>
      </c>
      <c r="AI17" s="22"/>
      <c r="AJ17" s="22">
        <v>0.206536714277478</v>
      </c>
      <c r="AK17" s="22">
        <v>0.221472448534516</v>
      </c>
      <c r="AL17" s="22">
        <v>0.180050404915229</v>
      </c>
      <c r="AM17" s="22">
        <v>0.171116710498976</v>
      </c>
      <c r="AN17" s="22">
        <v>0.180212851008867</v>
      </c>
      <c r="AO17" s="22">
        <v>0.229655912593974</v>
      </c>
      <c r="AP17" s="22">
        <v>2.1581156046737899E-2</v>
      </c>
      <c r="AQ17" s="22">
        <v>0.33472094351172299</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0" t="s">
        <v>307</v>
      </c>
      <c r="E2" s="26"/>
      <c r="F2" s="26"/>
      <c r="G2" s="26"/>
      <c r="H2" s="26"/>
      <c r="I2" s="26"/>
      <c r="J2" s="26"/>
      <c r="K2" s="26"/>
      <c r="L2" s="26"/>
    </row>
    <row r="6" spans="2:12" ht="50" customHeight="1" x14ac:dyDescent="0.35">
      <c r="B6" s="20" t="s">
        <v>14</v>
      </c>
      <c r="C6" s="20" t="s">
        <v>291</v>
      </c>
      <c r="D6" s="20" t="s">
        <v>292</v>
      </c>
      <c r="E6" s="20" t="s">
        <v>293</v>
      </c>
      <c r="F6" s="20" t="s">
        <v>294</v>
      </c>
      <c r="G6" s="20" t="s">
        <v>295</v>
      </c>
      <c r="H6" s="20" t="s">
        <v>296</v>
      </c>
      <c r="I6" s="20" t="s">
        <v>297</v>
      </c>
      <c r="J6" s="20" t="s">
        <v>298</v>
      </c>
      <c r="K6" s="20" t="s">
        <v>299</v>
      </c>
    </row>
    <row r="7" spans="2:12" x14ac:dyDescent="0.35">
      <c r="B7" s="18" t="s">
        <v>300</v>
      </c>
      <c r="C7" s="17">
        <v>0.33640389443891899</v>
      </c>
      <c r="D7" s="17">
        <v>0.38324248202925698</v>
      </c>
      <c r="E7" s="17">
        <v>0.24314026911593001</v>
      </c>
      <c r="F7" s="17">
        <v>0.29354374433972402</v>
      </c>
      <c r="G7" s="17">
        <v>0.26518769985260598</v>
      </c>
      <c r="H7" s="17">
        <v>0.24718060378245599</v>
      </c>
      <c r="I7" s="17">
        <v>0.17174852084214501</v>
      </c>
      <c r="J7" s="17">
        <v>0.160577041727194</v>
      </c>
      <c r="K7" s="17">
        <v>9.3575864909204207E-2</v>
      </c>
    </row>
    <row r="8" spans="2:12" x14ac:dyDescent="0.35">
      <c r="B8" s="18" t="s">
        <v>301</v>
      </c>
      <c r="C8" s="17">
        <v>0.31854555750201702</v>
      </c>
      <c r="D8" s="17">
        <v>0.30903880353200203</v>
      </c>
      <c r="E8" s="17">
        <v>0.34074996589244699</v>
      </c>
      <c r="F8" s="17">
        <v>0.33439984051712401</v>
      </c>
      <c r="G8" s="17">
        <v>0.33941131700841498</v>
      </c>
      <c r="H8" s="17">
        <v>0.31816187427411702</v>
      </c>
      <c r="I8" s="17">
        <v>0.29864626208688999</v>
      </c>
      <c r="J8" s="17">
        <v>0.25790447291191398</v>
      </c>
      <c r="K8" s="17">
        <v>0.22457521532833399</v>
      </c>
    </row>
    <row r="9" spans="2:12" x14ac:dyDescent="0.35">
      <c r="B9" s="18" t="s">
        <v>302</v>
      </c>
      <c r="C9" s="17">
        <v>0.17507519235640301</v>
      </c>
      <c r="D9" s="17">
        <v>0.14696100656493599</v>
      </c>
      <c r="E9" s="17">
        <v>0.23421240785228001</v>
      </c>
      <c r="F9" s="17">
        <v>0.19646332512343601</v>
      </c>
      <c r="G9" s="17">
        <v>0.195577875343348</v>
      </c>
      <c r="H9" s="17">
        <v>0.224124959544719</v>
      </c>
      <c r="I9" s="17">
        <v>0.268062467732329</v>
      </c>
      <c r="J9" s="17">
        <v>0.300316934517809</v>
      </c>
      <c r="K9" s="17">
        <v>0.26064778528669003</v>
      </c>
    </row>
    <row r="10" spans="2:12" x14ac:dyDescent="0.35">
      <c r="B10" s="18" t="s">
        <v>303</v>
      </c>
      <c r="C10" s="17">
        <v>3.5828487783073799E-2</v>
      </c>
      <c r="D10" s="17">
        <v>4.3319980325280602E-2</v>
      </c>
      <c r="E10" s="17">
        <v>3.1054264676208101E-2</v>
      </c>
      <c r="F10" s="17">
        <v>5.1250193204350501E-2</v>
      </c>
      <c r="G10" s="17">
        <v>4.2511405555466203E-2</v>
      </c>
      <c r="H10" s="17">
        <v>5.4813152348098103E-2</v>
      </c>
      <c r="I10" s="17">
        <v>7.8044363309884193E-2</v>
      </c>
      <c r="J10" s="17">
        <v>9.1458055909585001E-2</v>
      </c>
      <c r="K10" s="17">
        <v>0.13172110083771099</v>
      </c>
    </row>
    <row r="11" spans="2:12" x14ac:dyDescent="0.35">
      <c r="B11" s="18" t="s">
        <v>304</v>
      </c>
      <c r="C11" s="17">
        <v>6.4869237575512204E-2</v>
      </c>
      <c r="D11" s="17">
        <v>5.8108062994119601E-2</v>
      </c>
      <c r="E11" s="17">
        <v>7.8002068611828901E-2</v>
      </c>
      <c r="F11" s="17">
        <v>6.0408582657838897E-2</v>
      </c>
      <c r="G11" s="17">
        <v>8.4243771481670601E-2</v>
      </c>
      <c r="H11" s="17">
        <v>9.4513564692089297E-2</v>
      </c>
      <c r="I11" s="17">
        <v>0.101423456797959</v>
      </c>
      <c r="J11" s="17">
        <v>9.6300259347470302E-2</v>
      </c>
      <c r="K11" s="17">
        <v>0.185685187308466</v>
      </c>
    </row>
    <row r="12" spans="2:12" x14ac:dyDescent="0.35">
      <c r="B12" s="18" t="s">
        <v>60</v>
      </c>
      <c r="C12" s="17">
        <v>6.92776303440749E-2</v>
      </c>
      <c r="D12" s="17">
        <v>5.93296645544059E-2</v>
      </c>
      <c r="E12" s="17">
        <v>7.2841023851305503E-2</v>
      </c>
      <c r="F12" s="17">
        <v>6.3934314157526304E-2</v>
      </c>
      <c r="G12" s="17">
        <v>7.3067930758495006E-2</v>
      </c>
      <c r="H12" s="17">
        <v>6.12058453585205E-2</v>
      </c>
      <c r="I12" s="17">
        <v>8.2074929230793098E-2</v>
      </c>
      <c r="J12" s="17">
        <v>9.3443235586027296E-2</v>
      </c>
      <c r="K12" s="17">
        <v>0.103794846329595</v>
      </c>
    </row>
    <row r="13" spans="2:12" x14ac:dyDescent="0.35">
      <c r="B13" s="23" t="s">
        <v>305</v>
      </c>
      <c r="C13" s="21">
        <v>0.65494945194093601</v>
      </c>
      <c r="D13" s="21">
        <v>0.69228128556125801</v>
      </c>
      <c r="E13" s="21">
        <v>0.583890235008377</v>
      </c>
      <c r="F13" s="21">
        <v>0.62794358485684898</v>
      </c>
      <c r="G13" s="21">
        <v>0.60459901686102102</v>
      </c>
      <c r="H13" s="21">
        <v>0.56534247805657301</v>
      </c>
      <c r="I13" s="21">
        <v>0.47039478292903503</v>
      </c>
      <c r="J13" s="21">
        <v>0.41848151463910799</v>
      </c>
      <c r="K13" s="21">
        <v>0.31815108023753802</v>
      </c>
    </row>
    <row r="14" spans="2:12" x14ac:dyDescent="0.35">
      <c r="B14" s="23" t="s">
        <v>306</v>
      </c>
      <c r="C14" s="21">
        <v>0.100697725358586</v>
      </c>
      <c r="D14" s="21">
        <v>0.1014280433194</v>
      </c>
      <c r="E14" s="21">
        <v>0.109056333288037</v>
      </c>
      <c r="F14" s="21">
        <v>0.111658775862189</v>
      </c>
      <c r="G14" s="21">
        <v>0.12675517703713701</v>
      </c>
      <c r="H14" s="21">
        <v>0.14932671704018699</v>
      </c>
      <c r="I14" s="21">
        <v>0.17946782010784301</v>
      </c>
      <c r="J14" s="21">
        <v>0.187758315257055</v>
      </c>
      <c r="K14" s="21">
        <v>0.317406288146177</v>
      </c>
    </row>
    <row r="15" spans="2:12" x14ac:dyDescent="0.35">
      <c r="B15" s="23" t="s">
        <v>242</v>
      </c>
      <c r="C15" s="22">
        <v>0.55425172658235</v>
      </c>
      <c r="D15" s="22">
        <v>0.59085324224185798</v>
      </c>
      <c r="E15" s="22">
        <v>0.47483390172034001</v>
      </c>
      <c r="F15" s="22">
        <v>0.51628480899465901</v>
      </c>
      <c r="G15" s="22">
        <v>0.47784383982388401</v>
      </c>
      <c r="H15" s="22">
        <v>0.41601576101638599</v>
      </c>
      <c r="I15" s="22">
        <v>0.29092696282119102</v>
      </c>
      <c r="J15" s="22">
        <v>0.23072319938205299</v>
      </c>
      <c r="K15" s="22">
        <v>7.4479209136135704E-4</v>
      </c>
    </row>
    <row r="16" spans="2:12" x14ac:dyDescent="0.35">
      <c r="B16" s="16"/>
      <c r="C16" s="16"/>
      <c r="D16" s="16"/>
      <c r="E16" s="16"/>
      <c r="F16" s="16"/>
      <c r="G16" s="16"/>
      <c r="H16" s="16"/>
      <c r="I16" s="16"/>
      <c r="J16" s="16"/>
      <c r="K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0.17174852084214501</v>
      </c>
      <c r="D9" s="17">
        <v>0.20361625553392601</v>
      </c>
      <c r="E9" s="17">
        <v>0.140604872119339</v>
      </c>
      <c r="F9" s="17"/>
      <c r="G9" s="17">
        <v>8.2728076730418806E-2</v>
      </c>
      <c r="H9" s="17">
        <v>0.16049576954662001</v>
      </c>
      <c r="I9" s="17">
        <v>0.20991080422490699</v>
      </c>
      <c r="J9" s="17">
        <v>0.21455431341748299</v>
      </c>
      <c r="K9" s="17">
        <v>0.14123613106041399</v>
      </c>
      <c r="L9" s="17">
        <v>0.18167479171662801</v>
      </c>
      <c r="M9" s="17"/>
      <c r="N9" s="17">
        <v>0.12738428621249401</v>
      </c>
      <c r="O9" s="17">
        <v>0.15797506443168699</v>
      </c>
      <c r="P9" s="17">
        <v>0.15487159176409299</v>
      </c>
      <c r="Q9" s="17">
        <v>0.20416240479695499</v>
      </c>
      <c r="R9" s="17">
        <v>0.164773585867238</v>
      </c>
      <c r="S9" s="17"/>
      <c r="T9" s="17">
        <v>0.15129035225257101</v>
      </c>
      <c r="U9" s="17">
        <v>0.16647117938999301</v>
      </c>
      <c r="V9" s="17">
        <v>0.21776075329889799</v>
      </c>
      <c r="W9" s="17">
        <v>0.18392553061743899</v>
      </c>
      <c r="X9" s="17"/>
      <c r="Y9" s="17">
        <v>0.19154858030060401</v>
      </c>
      <c r="Z9" s="17">
        <v>0.12857335672026601</v>
      </c>
      <c r="AA9" s="17">
        <v>0.17114930418180099</v>
      </c>
      <c r="AB9" s="17">
        <v>0.17831259967669599</v>
      </c>
      <c r="AC9" s="17">
        <v>0.140399826955804</v>
      </c>
      <c r="AD9" s="17">
        <v>6.5413342020901696E-2</v>
      </c>
      <c r="AE9" s="17"/>
      <c r="AF9" s="17" t="s">
        <v>63</v>
      </c>
      <c r="AG9" s="17"/>
      <c r="AH9" s="17">
        <v>0.17638057664266399</v>
      </c>
      <c r="AI9" s="17"/>
      <c r="AJ9" s="17">
        <v>0.16947867713716</v>
      </c>
      <c r="AK9" s="17">
        <v>0.18857268744882</v>
      </c>
      <c r="AL9" s="17">
        <v>0.173805326108392</v>
      </c>
      <c r="AM9" s="17">
        <v>0.14648576103848801</v>
      </c>
      <c r="AN9" s="17">
        <v>0.218424029298811</v>
      </c>
      <c r="AO9" s="17">
        <v>0.16380203637830401</v>
      </c>
      <c r="AP9" s="17">
        <v>0.15555240693309899</v>
      </c>
      <c r="AQ9" s="17">
        <v>0.199391170836374</v>
      </c>
    </row>
    <row r="10" spans="2:43" x14ac:dyDescent="0.35">
      <c r="B10" s="18" t="s">
        <v>301</v>
      </c>
      <c r="C10" s="17">
        <v>0.29864626208688999</v>
      </c>
      <c r="D10" s="17">
        <v>0.30308662663036201</v>
      </c>
      <c r="E10" s="17">
        <v>0.29556662671762701</v>
      </c>
      <c r="F10" s="17"/>
      <c r="G10" s="17">
        <v>0.31046137984226702</v>
      </c>
      <c r="H10" s="17">
        <v>0.31975209203070398</v>
      </c>
      <c r="I10" s="17">
        <v>0.343595948394671</v>
      </c>
      <c r="J10" s="17">
        <v>0.24008087838204301</v>
      </c>
      <c r="K10" s="17">
        <v>0.34281400028919501</v>
      </c>
      <c r="L10" s="17">
        <v>0.26268850987439402</v>
      </c>
      <c r="M10" s="17"/>
      <c r="N10" s="17">
        <v>0.31827449488934301</v>
      </c>
      <c r="O10" s="17">
        <v>0.29310653413538701</v>
      </c>
      <c r="P10" s="17">
        <v>0.28103722165544598</v>
      </c>
      <c r="Q10" s="17">
        <v>0.30233067035238398</v>
      </c>
      <c r="R10" s="17">
        <v>0.31562772729157601</v>
      </c>
      <c r="S10" s="17"/>
      <c r="T10" s="17">
        <v>0.22304142619231401</v>
      </c>
      <c r="U10" s="17">
        <v>0.30243709682817999</v>
      </c>
      <c r="V10" s="17">
        <v>0.327349178384508</v>
      </c>
      <c r="W10" s="17">
        <v>0.33146058843516801</v>
      </c>
      <c r="X10" s="17"/>
      <c r="Y10" s="17">
        <v>0.334718563183038</v>
      </c>
      <c r="Z10" s="17">
        <v>0.27223565233628</v>
      </c>
      <c r="AA10" s="17">
        <v>0.249982339619188</v>
      </c>
      <c r="AB10" s="17">
        <v>0.37255758467581901</v>
      </c>
      <c r="AC10" s="17">
        <v>0.298285390097905</v>
      </c>
      <c r="AD10" s="17">
        <v>0.15681828156483801</v>
      </c>
      <c r="AE10" s="17"/>
      <c r="AF10" s="17" t="s">
        <v>63</v>
      </c>
      <c r="AG10" s="17"/>
      <c r="AH10" s="17">
        <v>0.30031572492596698</v>
      </c>
      <c r="AI10" s="17"/>
      <c r="AJ10" s="17">
        <v>0.34415897830961401</v>
      </c>
      <c r="AK10" s="17">
        <v>0.24691013562640701</v>
      </c>
      <c r="AL10" s="17">
        <v>0.278879649352407</v>
      </c>
      <c r="AM10" s="17">
        <v>0.294753479347869</v>
      </c>
      <c r="AN10" s="17">
        <v>0.26048398072905599</v>
      </c>
      <c r="AO10" s="17">
        <v>0.36364609711343399</v>
      </c>
      <c r="AP10" s="17">
        <v>0.30827005669428997</v>
      </c>
      <c r="AQ10" s="17">
        <v>0.274497605045184</v>
      </c>
    </row>
    <row r="11" spans="2:43" x14ac:dyDescent="0.35">
      <c r="B11" s="18" t="s">
        <v>302</v>
      </c>
      <c r="C11" s="17">
        <v>0.268062467732329</v>
      </c>
      <c r="D11" s="17">
        <v>0.26377708507396802</v>
      </c>
      <c r="E11" s="17">
        <v>0.27203774887467103</v>
      </c>
      <c r="F11" s="17"/>
      <c r="G11" s="17">
        <v>0.34490805384227402</v>
      </c>
      <c r="H11" s="17">
        <v>0.27282694540629798</v>
      </c>
      <c r="I11" s="17">
        <v>0.22500877394567401</v>
      </c>
      <c r="J11" s="17">
        <v>0.233875990556317</v>
      </c>
      <c r="K11" s="17">
        <v>0.318269627551029</v>
      </c>
      <c r="L11" s="17">
        <v>0.25368978824597399</v>
      </c>
      <c r="M11" s="17"/>
      <c r="N11" s="17">
        <v>0.30593291544154899</v>
      </c>
      <c r="O11" s="17">
        <v>0.29112295975458902</v>
      </c>
      <c r="P11" s="17">
        <v>0.30072422016056299</v>
      </c>
      <c r="Q11" s="17">
        <v>0.213319995023345</v>
      </c>
      <c r="R11" s="17">
        <v>0.28977524009813799</v>
      </c>
      <c r="S11" s="17"/>
      <c r="T11" s="17">
        <v>0.30296334173508199</v>
      </c>
      <c r="U11" s="17">
        <v>0.26979344492263801</v>
      </c>
      <c r="V11" s="17">
        <v>0.239241668875391</v>
      </c>
      <c r="W11" s="17">
        <v>0.26608758405754801</v>
      </c>
      <c r="X11" s="17"/>
      <c r="Y11" s="17">
        <v>0.26225069655158201</v>
      </c>
      <c r="Z11" s="17">
        <v>0.26542401847012198</v>
      </c>
      <c r="AA11" s="17">
        <v>0.28232902765343698</v>
      </c>
      <c r="AB11" s="17">
        <v>0.21676098794395501</v>
      </c>
      <c r="AC11" s="17">
        <v>0.29977848775545901</v>
      </c>
      <c r="AD11" s="17">
        <v>0.227313370650396</v>
      </c>
      <c r="AE11" s="17"/>
      <c r="AF11" s="17" t="s">
        <v>63</v>
      </c>
      <c r="AG11" s="17"/>
      <c r="AH11" s="17">
        <v>0.27042056728142899</v>
      </c>
      <c r="AI11" s="17"/>
      <c r="AJ11" s="17">
        <v>0.24124821820941</v>
      </c>
      <c r="AK11" s="17">
        <v>0.28533724250618298</v>
      </c>
      <c r="AL11" s="17">
        <v>0.27933477339976498</v>
      </c>
      <c r="AM11" s="17">
        <v>0.312048166731211</v>
      </c>
      <c r="AN11" s="17">
        <v>0.21261620931147701</v>
      </c>
      <c r="AO11" s="17">
        <v>0.26195576224763001</v>
      </c>
      <c r="AP11" s="17">
        <v>0.22522257470497001</v>
      </c>
      <c r="AQ11" s="17">
        <v>0.263012981527593</v>
      </c>
    </row>
    <row r="12" spans="2:43" x14ac:dyDescent="0.35">
      <c r="B12" s="18" t="s">
        <v>303</v>
      </c>
      <c r="C12" s="17">
        <v>7.8044363309884193E-2</v>
      </c>
      <c r="D12" s="17">
        <v>6.5210001937829706E-2</v>
      </c>
      <c r="E12" s="17">
        <v>8.9772202841333804E-2</v>
      </c>
      <c r="F12" s="17"/>
      <c r="G12" s="17">
        <v>0.10211504784188299</v>
      </c>
      <c r="H12" s="17">
        <v>7.68131736157113E-2</v>
      </c>
      <c r="I12" s="17">
        <v>5.7631917944864101E-2</v>
      </c>
      <c r="J12" s="17">
        <v>0.108199331331866</v>
      </c>
      <c r="K12" s="17">
        <v>4.0283805259584797E-2</v>
      </c>
      <c r="L12" s="17">
        <v>8.5086045140680605E-2</v>
      </c>
      <c r="M12" s="17"/>
      <c r="N12" s="17">
        <v>4.0204142008754003E-2</v>
      </c>
      <c r="O12" s="17">
        <v>8.0824665572837795E-2</v>
      </c>
      <c r="P12" s="17">
        <v>3.7680731970320097E-2</v>
      </c>
      <c r="Q12" s="17">
        <v>9.24194398017021E-2</v>
      </c>
      <c r="R12" s="17">
        <v>8.6291626890219603E-2</v>
      </c>
      <c r="S12" s="17"/>
      <c r="T12" s="17">
        <v>8.6772395915876405E-2</v>
      </c>
      <c r="U12" s="17">
        <v>7.5631812272885096E-2</v>
      </c>
      <c r="V12" s="17">
        <v>6.4393951699163302E-2</v>
      </c>
      <c r="W12" s="17">
        <v>8.3083704872549805E-2</v>
      </c>
      <c r="X12" s="17"/>
      <c r="Y12" s="17">
        <v>6.6608320070455598E-2</v>
      </c>
      <c r="Z12" s="17">
        <v>9.0677255792771499E-2</v>
      </c>
      <c r="AA12" s="17">
        <v>7.9217981778865798E-2</v>
      </c>
      <c r="AB12" s="17">
        <v>5.4926599780513299E-2</v>
      </c>
      <c r="AC12" s="17">
        <v>9.5578181777733306E-2</v>
      </c>
      <c r="AD12" s="17">
        <v>0.208240310266402</v>
      </c>
      <c r="AE12" s="17"/>
      <c r="AF12" s="17" t="s">
        <v>63</v>
      </c>
      <c r="AG12" s="17"/>
      <c r="AH12" s="17">
        <v>7.3502425780769098E-2</v>
      </c>
      <c r="AI12" s="17"/>
      <c r="AJ12" s="17">
        <v>8.6353494944338596E-2</v>
      </c>
      <c r="AK12" s="17">
        <v>8.3939692114112799E-2</v>
      </c>
      <c r="AL12" s="17">
        <v>6.6393824479882999E-2</v>
      </c>
      <c r="AM12" s="17">
        <v>7.9653958196995903E-2</v>
      </c>
      <c r="AN12" s="17">
        <v>6.7369229789757498E-2</v>
      </c>
      <c r="AO12" s="17">
        <v>4.7761738695230101E-2</v>
      </c>
      <c r="AP12" s="17">
        <v>0.110459341513183</v>
      </c>
      <c r="AQ12" s="17">
        <v>4.9352030847680903E-2</v>
      </c>
    </row>
    <row r="13" spans="2:43" x14ac:dyDescent="0.35">
      <c r="B13" s="18" t="s">
        <v>304</v>
      </c>
      <c r="C13" s="17">
        <v>0.101423456797959</v>
      </c>
      <c r="D13" s="17">
        <v>0.106168091258052</v>
      </c>
      <c r="E13" s="17">
        <v>9.5586511792114706E-2</v>
      </c>
      <c r="F13" s="17"/>
      <c r="G13" s="17">
        <v>0.106755154990631</v>
      </c>
      <c r="H13" s="17">
        <v>9.8916533652033095E-2</v>
      </c>
      <c r="I13" s="17">
        <v>9.1238849662729896E-2</v>
      </c>
      <c r="J13" s="17">
        <v>0.136565585312066</v>
      </c>
      <c r="K13" s="17">
        <v>8.8158205774486104E-2</v>
      </c>
      <c r="L13" s="17">
        <v>9.3142041938952203E-2</v>
      </c>
      <c r="M13" s="17"/>
      <c r="N13" s="17">
        <v>0.11246028900529</v>
      </c>
      <c r="O13" s="17">
        <v>9.0456988726733398E-2</v>
      </c>
      <c r="P13" s="17">
        <v>0.15899574914316</v>
      </c>
      <c r="Q13" s="17">
        <v>0.10350165529038401</v>
      </c>
      <c r="R13" s="17">
        <v>7.2639184969234397E-2</v>
      </c>
      <c r="S13" s="17"/>
      <c r="T13" s="17">
        <v>0.115270036639902</v>
      </c>
      <c r="U13" s="17">
        <v>0.117388721528129</v>
      </c>
      <c r="V13" s="17">
        <v>9.62312606264355E-2</v>
      </c>
      <c r="W13" s="17">
        <v>8.7384806972613804E-2</v>
      </c>
      <c r="X13" s="17"/>
      <c r="Y13" s="17">
        <v>9.7932278072020998E-2</v>
      </c>
      <c r="Z13" s="17">
        <v>0.15294448230417301</v>
      </c>
      <c r="AA13" s="17">
        <v>9.8930263022666304E-2</v>
      </c>
      <c r="AB13" s="17">
        <v>0.16271348766766999</v>
      </c>
      <c r="AC13" s="17">
        <v>2.8277012251256301E-2</v>
      </c>
      <c r="AD13" s="17">
        <v>7.3707576856936297E-2</v>
      </c>
      <c r="AE13" s="17"/>
      <c r="AF13" s="17" t="s">
        <v>63</v>
      </c>
      <c r="AG13" s="17"/>
      <c r="AH13" s="17">
        <v>0.10133701971908</v>
      </c>
      <c r="AI13" s="17"/>
      <c r="AJ13" s="17">
        <v>7.0577459193099698E-2</v>
      </c>
      <c r="AK13" s="17">
        <v>0.13592504566486999</v>
      </c>
      <c r="AL13" s="17">
        <v>0.120458736717131</v>
      </c>
      <c r="AM13" s="17">
        <v>8.2937051299252607E-2</v>
      </c>
      <c r="AN13" s="17">
        <v>0.13123707315400401</v>
      </c>
      <c r="AO13" s="17">
        <v>0.1093755405629</v>
      </c>
      <c r="AP13" s="17">
        <v>0.121262097854641</v>
      </c>
      <c r="AQ13" s="17">
        <v>4.2565843977648302E-2</v>
      </c>
    </row>
    <row r="14" spans="2:43" x14ac:dyDescent="0.35">
      <c r="B14" s="18" t="s">
        <v>60</v>
      </c>
      <c r="C14" s="17">
        <v>8.2074929230793098E-2</v>
      </c>
      <c r="D14" s="17">
        <v>5.8141939565862E-2</v>
      </c>
      <c r="E14" s="17">
        <v>0.106432037654915</v>
      </c>
      <c r="F14" s="17"/>
      <c r="G14" s="17">
        <v>5.3032286752525901E-2</v>
      </c>
      <c r="H14" s="17">
        <v>7.1195485748633602E-2</v>
      </c>
      <c r="I14" s="17">
        <v>7.2613705827154096E-2</v>
      </c>
      <c r="J14" s="17">
        <v>6.6723901000226293E-2</v>
      </c>
      <c r="K14" s="17">
        <v>6.9238230065290896E-2</v>
      </c>
      <c r="L14" s="17">
        <v>0.123718823083371</v>
      </c>
      <c r="M14" s="17"/>
      <c r="N14" s="17">
        <v>9.5743872442569294E-2</v>
      </c>
      <c r="O14" s="17">
        <v>8.65137873787655E-2</v>
      </c>
      <c r="P14" s="17">
        <v>6.6690485306417496E-2</v>
      </c>
      <c r="Q14" s="17">
        <v>8.4265834735229195E-2</v>
      </c>
      <c r="R14" s="17">
        <v>7.0892634883593403E-2</v>
      </c>
      <c r="S14" s="17"/>
      <c r="T14" s="17">
        <v>0.120662447264255</v>
      </c>
      <c r="U14" s="17">
        <v>6.8277745058174397E-2</v>
      </c>
      <c r="V14" s="17">
        <v>5.5023187115604701E-2</v>
      </c>
      <c r="W14" s="17">
        <v>4.8057785044681597E-2</v>
      </c>
      <c r="X14" s="17"/>
      <c r="Y14" s="17">
        <v>4.6941561822298701E-2</v>
      </c>
      <c r="Z14" s="17">
        <v>9.0145234376387301E-2</v>
      </c>
      <c r="AA14" s="17">
        <v>0.118391083744042</v>
      </c>
      <c r="AB14" s="17">
        <v>1.4728740255346401E-2</v>
      </c>
      <c r="AC14" s="17">
        <v>0.13768110116184301</v>
      </c>
      <c r="AD14" s="17">
        <v>0.26850711864052701</v>
      </c>
      <c r="AE14" s="17"/>
      <c r="AF14" s="17" t="s">
        <v>63</v>
      </c>
      <c r="AG14" s="17"/>
      <c r="AH14" s="17">
        <v>7.8043685650090705E-2</v>
      </c>
      <c r="AI14" s="17"/>
      <c r="AJ14" s="17">
        <v>8.8183172206378502E-2</v>
      </c>
      <c r="AK14" s="17">
        <v>5.9315196639606702E-2</v>
      </c>
      <c r="AL14" s="17">
        <v>8.1127689942422102E-2</v>
      </c>
      <c r="AM14" s="17">
        <v>8.4121583386183807E-2</v>
      </c>
      <c r="AN14" s="17">
        <v>0.10986947771689499</v>
      </c>
      <c r="AO14" s="17">
        <v>5.3458825002502201E-2</v>
      </c>
      <c r="AP14" s="17">
        <v>7.9233522299816395E-2</v>
      </c>
      <c r="AQ14" s="17">
        <v>0.17118036776552001</v>
      </c>
    </row>
    <row r="15" spans="2:43" x14ac:dyDescent="0.35">
      <c r="B15" s="18" t="s">
        <v>305</v>
      </c>
      <c r="C15" s="21">
        <v>0.47039478292903503</v>
      </c>
      <c r="D15" s="21">
        <v>0.50670288216428905</v>
      </c>
      <c r="E15" s="21">
        <v>0.43617149883696599</v>
      </c>
      <c r="F15" s="21"/>
      <c r="G15" s="21">
        <v>0.393189456572686</v>
      </c>
      <c r="H15" s="21">
        <v>0.48024786157732402</v>
      </c>
      <c r="I15" s="21">
        <v>0.55350675261957805</v>
      </c>
      <c r="J15" s="21">
        <v>0.454635191799526</v>
      </c>
      <c r="K15" s="21">
        <v>0.484050131349609</v>
      </c>
      <c r="L15" s="21">
        <v>0.444363301591022</v>
      </c>
      <c r="M15" s="21"/>
      <c r="N15" s="21">
        <v>0.44565878110183699</v>
      </c>
      <c r="O15" s="21">
        <v>0.45108159856707403</v>
      </c>
      <c r="P15" s="21">
        <v>0.43590881341953902</v>
      </c>
      <c r="Q15" s="21">
        <v>0.50649307514934006</v>
      </c>
      <c r="R15" s="21">
        <v>0.48040131315881401</v>
      </c>
      <c r="S15" s="21"/>
      <c r="T15" s="21">
        <v>0.37433177844488402</v>
      </c>
      <c r="U15" s="21">
        <v>0.46890827621817299</v>
      </c>
      <c r="V15" s="21">
        <v>0.54510993168340605</v>
      </c>
      <c r="W15" s="21">
        <v>0.51538611905260701</v>
      </c>
      <c r="X15" s="21"/>
      <c r="Y15" s="21">
        <v>0.52626714348364201</v>
      </c>
      <c r="Z15" s="21">
        <v>0.40080900905654598</v>
      </c>
      <c r="AA15" s="21">
        <v>0.421131643800989</v>
      </c>
      <c r="AB15" s="21">
        <v>0.550870184352515</v>
      </c>
      <c r="AC15" s="21">
        <v>0.438685217053709</v>
      </c>
      <c r="AD15" s="21">
        <v>0.222231623585739</v>
      </c>
      <c r="AE15" s="21"/>
      <c r="AF15" s="21" t="s">
        <v>63</v>
      </c>
      <c r="AG15" s="21"/>
      <c r="AH15" s="21">
        <v>0.47669630156863102</v>
      </c>
      <c r="AI15" s="21"/>
      <c r="AJ15" s="21">
        <v>0.51363765544677398</v>
      </c>
      <c r="AK15" s="21">
        <v>0.43548282307522701</v>
      </c>
      <c r="AL15" s="21">
        <v>0.452684975460799</v>
      </c>
      <c r="AM15" s="21">
        <v>0.44123924038635698</v>
      </c>
      <c r="AN15" s="21">
        <v>0.47890801002786698</v>
      </c>
      <c r="AO15" s="21">
        <v>0.52744813349173802</v>
      </c>
      <c r="AP15" s="21">
        <v>0.46382246362738899</v>
      </c>
      <c r="AQ15" s="21">
        <v>0.47388877588155798</v>
      </c>
    </row>
    <row r="16" spans="2:43" x14ac:dyDescent="0.35">
      <c r="B16" s="18" t="s">
        <v>306</v>
      </c>
      <c r="C16" s="21">
        <v>0.17946782010784301</v>
      </c>
      <c r="D16" s="21">
        <v>0.17137809319588199</v>
      </c>
      <c r="E16" s="21">
        <v>0.185358714633448</v>
      </c>
      <c r="F16" s="21"/>
      <c r="G16" s="21">
        <v>0.20887020283251401</v>
      </c>
      <c r="H16" s="21">
        <v>0.17572970726774401</v>
      </c>
      <c r="I16" s="21">
        <v>0.14887076760759399</v>
      </c>
      <c r="J16" s="21">
        <v>0.24476491664393099</v>
      </c>
      <c r="K16" s="21">
        <v>0.12844201103407099</v>
      </c>
      <c r="L16" s="21">
        <v>0.178228087079633</v>
      </c>
      <c r="M16" s="21"/>
      <c r="N16" s="21">
        <v>0.15266443101404401</v>
      </c>
      <c r="O16" s="21">
        <v>0.17128165429957101</v>
      </c>
      <c r="P16" s="21">
        <v>0.19667648111347999</v>
      </c>
      <c r="Q16" s="21">
        <v>0.195921095092086</v>
      </c>
      <c r="R16" s="21">
        <v>0.15893081185945401</v>
      </c>
      <c r="S16" s="21"/>
      <c r="T16" s="21">
        <v>0.202042432555778</v>
      </c>
      <c r="U16" s="21">
        <v>0.193020533801014</v>
      </c>
      <c r="V16" s="21">
        <v>0.16062521232559901</v>
      </c>
      <c r="W16" s="21">
        <v>0.17046851184516401</v>
      </c>
      <c r="X16" s="21"/>
      <c r="Y16" s="21">
        <v>0.16454059814247701</v>
      </c>
      <c r="Z16" s="21">
        <v>0.24362173809694501</v>
      </c>
      <c r="AA16" s="21">
        <v>0.17814824480153199</v>
      </c>
      <c r="AB16" s="21">
        <v>0.217640087448183</v>
      </c>
      <c r="AC16" s="21">
        <v>0.12385519402899001</v>
      </c>
      <c r="AD16" s="21">
        <v>0.28194788712333801</v>
      </c>
      <c r="AE16" s="21"/>
      <c r="AF16" s="21" t="s">
        <v>63</v>
      </c>
      <c r="AG16" s="21"/>
      <c r="AH16" s="21">
        <v>0.17483944549984901</v>
      </c>
      <c r="AI16" s="21"/>
      <c r="AJ16" s="21">
        <v>0.15693095413743799</v>
      </c>
      <c r="AK16" s="21">
        <v>0.21986473777898299</v>
      </c>
      <c r="AL16" s="21">
        <v>0.18685256119701399</v>
      </c>
      <c r="AM16" s="21">
        <v>0.16259100949624899</v>
      </c>
      <c r="AN16" s="21">
        <v>0.198606302943761</v>
      </c>
      <c r="AO16" s="21">
        <v>0.15713727925813001</v>
      </c>
      <c r="AP16" s="21">
        <v>0.23172143936782399</v>
      </c>
      <c r="AQ16" s="21">
        <v>9.1917874825329093E-2</v>
      </c>
    </row>
    <row r="17" spans="2:43" x14ac:dyDescent="0.35">
      <c r="B17" s="18" t="s">
        <v>242</v>
      </c>
      <c r="C17" s="22">
        <v>0.29092696282119102</v>
      </c>
      <c r="D17" s="22">
        <v>0.33532478896840701</v>
      </c>
      <c r="E17" s="22">
        <v>0.25081278420351799</v>
      </c>
      <c r="F17" s="22"/>
      <c r="G17" s="22">
        <v>0.184319253740172</v>
      </c>
      <c r="H17" s="22">
        <v>0.30451815430958001</v>
      </c>
      <c r="I17" s="22">
        <v>0.404635985011984</v>
      </c>
      <c r="J17" s="22">
        <v>0.209870275155594</v>
      </c>
      <c r="K17" s="22">
        <v>0.35560812031553801</v>
      </c>
      <c r="L17" s="22">
        <v>0.266135214511389</v>
      </c>
      <c r="M17" s="22"/>
      <c r="N17" s="22">
        <v>0.29299435008779301</v>
      </c>
      <c r="O17" s="22">
        <v>0.27979994426750299</v>
      </c>
      <c r="P17" s="22">
        <v>0.239232332306059</v>
      </c>
      <c r="Q17" s="22">
        <v>0.310571980057254</v>
      </c>
      <c r="R17" s="22">
        <v>0.32147050129936</v>
      </c>
      <c r="S17" s="22"/>
      <c r="T17" s="22">
        <v>0.17228934588910599</v>
      </c>
      <c r="U17" s="22">
        <v>0.27588774241715902</v>
      </c>
      <c r="V17" s="22">
        <v>0.38448471935780698</v>
      </c>
      <c r="W17" s="22">
        <v>0.34491760720744302</v>
      </c>
      <c r="X17" s="22"/>
      <c r="Y17" s="22">
        <v>0.36172654534116599</v>
      </c>
      <c r="Z17" s="22">
        <v>0.157187270959601</v>
      </c>
      <c r="AA17" s="22">
        <v>0.24298339899945701</v>
      </c>
      <c r="AB17" s="22">
        <v>0.33323009690433197</v>
      </c>
      <c r="AC17" s="22">
        <v>0.31483002302471902</v>
      </c>
      <c r="AD17" s="22">
        <v>-5.9716263537599103E-2</v>
      </c>
      <c r="AE17" s="22"/>
      <c r="AF17" s="22" t="s">
        <v>63</v>
      </c>
      <c r="AG17" s="22"/>
      <c r="AH17" s="22">
        <v>0.30185685606878299</v>
      </c>
      <c r="AI17" s="22"/>
      <c r="AJ17" s="22">
        <v>0.35670670130933502</v>
      </c>
      <c r="AK17" s="22">
        <v>0.21561808529624299</v>
      </c>
      <c r="AL17" s="22">
        <v>0.26583241426378501</v>
      </c>
      <c r="AM17" s="22">
        <v>0.27864823089010798</v>
      </c>
      <c r="AN17" s="22">
        <v>0.28030170708410601</v>
      </c>
      <c r="AO17" s="22">
        <v>0.37031085423360799</v>
      </c>
      <c r="AP17" s="22">
        <v>0.232101024259565</v>
      </c>
      <c r="AQ17" s="22">
        <v>0.381970901056229</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0.160577041727194</v>
      </c>
      <c r="D9" s="17">
        <v>0.195591833091183</v>
      </c>
      <c r="E9" s="17">
        <v>0.12622882860911899</v>
      </c>
      <c r="F9" s="17"/>
      <c r="G9" s="17">
        <v>0.22435089001116401</v>
      </c>
      <c r="H9" s="17">
        <v>0.15951520664945201</v>
      </c>
      <c r="I9" s="17">
        <v>0.237137883756185</v>
      </c>
      <c r="J9" s="17">
        <v>0.14594231902694699</v>
      </c>
      <c r="K9" s="17">
        <v>0.14004042204731701</v>
      </c>
      <c r="L9" s="17">
        <v>0.11000167961297801</v>
      </c>
      <c r="M9" s="17"/>
      <c r="N9" s="17">
        <v>0.10760521712509299</v>
      </c>
      <c r="O9" s="17">
        <v>0.14878425091022501</v>
      </c>
      <c r="P9" s="17">
        <v>0.17061027943489401</v>
      </c>
      <c r="Q9" s="17">
        <v>0.15704934798423101</v>
      </c>
      <c r="R9" s="17">
        <v>0.20116722838919901</v>
      </c>
      <c r="S9" s="17"/>
      <c r="T9" s="17">
        <v>0.16013801072101699</v>
      </c>
      <c r="U9" s="17">
        <v>0.114621079393187</v>
      </c>
      <c r="V9" s="17">
        <v>0.215439000636931</v>
      </c>
      <c r="W9" s="17">
        <v>0.17244060272310599</v>
      </c>
      <c r="X9" s="17"/>
      <c r="Y9" s="17">
        <v>0.17238755390760299</v>
      </c>
      <c r="Z9" s="17">
        <v>0.148607763017539</v>
      </c>
      <c r="AA9" s="17">
        <v>0.10217539261724499</v>
      </c>
      <c r="AB9" s="17">
        <v>0.19125982089423901</v>
      </c>
      <c r="AC9" s="17">
        <v>0.29046395486341903</v>
      </c>
      <c r="AD9" s="17">
        <v>0.1965156370317</v>
      </c>
      <c r="AE9" s="17"/>
      <c r="AF9" s="17" t="s">
        <v>63</v>
      </c>
      <c r="AG9" s="17"/>
      <c r="AH9" s="17">
        <v>0.16542619792487301</v>
      </c>
      <c r="AI9" s="17"/>
      <c r="AJ9" s="17">
        <v>0.19077406194888599</v>
      </c>
      <c r="AK9" s="17">
        <v>0.118920661559878</v>
      </c>
      <c r="AL9" s="17">
        <v>0.14980999271022599</v>
      </c>
      <c r="AM9" s="17">
        <v>0.15072494715221299</v>
      </c>
      <c r="AN9" s="17">
        <v>0.17454311000289199</v>
      </c>
      <c r="AO9" s="17">
        <v>0.221339831809829</v>
      </c>
      <c r="AP9" s="17">
        <v>0.124158778052502</v>
      </c>
      <c r="AQ9" s="17">
        <v>0.20470102727066899</v>
      </c>
    </row>
    <row r="10" spans="2:43" x14ac:dyDescent="0.35">
      <c r="B10" s="18" t="s">
        <v>301</v>
      </c>
      <c r="C10" s="17">
        <v>0.25790447291191398</v>
      </c>
      <c r="D10" s="17">
        <v>0.28590577733671702</v>
      </c>
      <c r="E10" s="17">
        <v>0.23103007349482299</v>
      </c>
      <c r="F10" s="17"/>
      <c r="G10" s="17">
        <v>0.19587900212159901</v>
      </c>
      <c r="H10" s="17">
        <v>0.30910964504653299</v>
      </c>
      <c r="I10" s="17">
        <v>0.25938464439658698</v>
      </c>
      <c r="J10" s="17">
        <v>0.27579186202183098</v>
      </c>
      <c r="K10" s="17">
        <v>0.25084451846475098</v>
      </c>
      <c r="L10" s="17">
        <v>0.23885953583099401</v>
      </c>
      <c r="M10" s="17"/>
      <c r="N10" s="17">
        <v>0.21001480849516599</v>
      </c>
      <c r="O10" s="17">
        <v>0.24379877148673901</v>
      </c>
      <c r="P10" s="17">
        <v>0.23909677772962701</v>
      </c>
      <c r="Q10" s="17">
        <v>0.28378306000862902</v>
      </c>
      <c r="R10" s="17">
        <v>0.267915134807795</v>
      </c>
      <c r="S10" s="17"/>
      <c r="T10" s="17">
        <v>0.176308966952295</v>
      </c>
      <c r="U10" s="17">
        <v>0.26291278860884598</v>
      </c>
      <c r="V10" s="17">
        <v>0.285994445645605</v>
      </c>
      <c r="W10" s="17">
        <v>0.30433595937371</v>
      </c>
      <c r="X10" s="17"/>
      <c r="Y10" s="17">
        <v>0.30333824341630899</v>
      </c>
      <c r="Z10" s="17">
        <v>0.18598277015393799</v>
      </c>
      <c r="AA10" s="17">
        <v>0.21757835304300499</v>
      </c>
      <c r="AB10" s="17">
        <v>0.21789972007511599</v>
      </c>
      <c r="AC10" s="17">
        <v>0.28904751775466497</v>
      </c>
      <c r="AD10" s="17">
        <v>0.143705000923911</v>
      </c>
      <c r="AE10" s="17"/>
      <c r="AF10" s="17" t="s">
        <v>63</v>
      </c>
      <c r="AG10" s="17"/>
      <c r="AH10" s="17">
        <v>0.25791742190019301</v>
      </c>
      <c r="AI10" s="17"/>
      <c r="AJ10" s="17">
        <v>0.25284950051301502</v>
      </c>
      <c r="AK10" s="17">
        <v>0.29690604627450801</v>
      </c>
      <c r="AL10" s="17">
        <v>0.24087467513581501</v>
      </c>
      <c r="AM10" s="17">
        <v>0.261402118028493</v>
      </c>
      <c r="AN10" s="17">
        <v>0.14987998942857</v>
      </c>
      <c r="AO10" s="17">
        <v>0.28203380291754998</v>
      </c>
      <c r="AP10" s="17">
        <v>0.27017758480308401</v>
      </c>
      <c r="AQ10" s="17">
        <v>0.18341359013837</v>
      </c>
    </row>
    <row r="11" spans="2:43" x14ac:dyDescent="0.35">
      <c r="B11" s="18" t="s">
        <v>302</v>
      </c>
      <c r="C11" s="17">
        <v>0.300316934517809</v>
      </c>
      <c r="D11" s="17">
        <v>0.27257267649718397</v>
      </c>
      <c r="E11" s="17">
        <v>0.32794578902524002</v>
      </c>
      <c r="F11" s="17"/>
      <c r="G11" s="17">
        <v>0.375090773232436</v>
      </c>
      <c r="H11" s="17">
        <v>0.26055759965634101</v>
      </c>
      <c r="I11" s="17">
        <v>0.253157649635042</v>
      </c>
      <c r="J11" s="17">
        <v>0.26571831420502101</v>
      </c>
      <c r="K11" s="17">
        <v>0.342272767382931</v>
      </c>
      <c r="L11" s="17">
        <v>0.325007701577326</v>
      </c>
      <c r="M11" s="17"/>
      <c r="N11" s="17">
        <v>0.36746825665181698</v>
      </c>
      <c r="O11" s="17">
        <v>0.341058236675024</v>
      </c>
      <c r="P11" s="17">
        <v>0.25715524340520202</v>
      </c>
      <c r="Q11" s="17">
        <v>0.26962491904743702</v>
      </c>
      <c r="R11" s="17">
        <v>0.28836749145037499</v>
      </c>
      <c r="S11" s="17"/>
      <c r="T11" s="17">
        <v>0.31993398644794202</v>
      </c>
      <c r="U11" s="17">
        <v>0.33941570004171201</v>
      </c>
      <c r="V11" s="17">
        <v>0.26670173808497899</v>
      </c>
      <c r="W11" s="17">
        <v>0.251908817342685</v>
      </c>
      <c r="X11" s="17"/>
      <c r="Y11" s="17">
        <v>0.28078418144267803</v>
      </c>
      <c r="Z11" s="17">
        <v>0.322682648312408</v>
      </c>
      <c r="AA11" s="17">
        <v>0.347651983099105</v>
      </c>
      <c r="AB11" s="17">
        <v>0.29393605291493302</v>
      </c>
      <c r="AC11" s="17">
        <v>0.245635022757444</v>
      </c>
      <c r="AD11" s="17">
        <v>0.19848630992424501</v>
      </c>
      <c r="AE11" s="17"/>
      <c r="AF11" s="17" t="s">
        <v>63</v>
      </c>
      <c r="AG11" s="17"/>
      <c r="AH11" s="17">
        <v>0.30066864966596801</v>
      </c>
      <c r="AI11" s="17"/>
      <c r="AJ11" s="17">
        <v>0.27992291022106303</v>
      </c>
      <c r="AK11" s="17">
        <v>0.27856987435747299</v>
      </c>
      <c r="AL11" s="17">
        <v>0.36166599392689402</v>
      </c>
      <c r="AM11" s="17">
        <v>0.331047978311726</v>
      </c>
      <c r="AN11" s="17">
        <v>0.26031981210237498</v>
      </c>
      <c r="AO11" s="17">
        <v>0.18341496928235199</v>
      </c>
      <c r="AP11" s="17">
        <v>0.26907870779895099</v>
      </c>
      <c r="AQ11" s="17">
        <v>0.465591713784751</v>
      </c>
    </row>
    <row r="12" spans="2:43" x14ac:dyDescent="0.35">
      <c r="B12" s="18" t="s">
        <v>303</v>
      </c>
      <c r="C12" s="17">
        <v>9.1458055909585001E-2</v>
      </c>
      <c r="D12" s="17">
        <v>9.4458818428446306E-2</v>
      </c>
      <c r="E12" s="17">
        <v>8.8870733711159902E-2</v>
      </c>
      <c r="F12" s="17"/>
      <c r="G12" s="17">
        <v>0.105486268207084</v>
      </c>
      <c r="H12" s="17">
        <v>9.7145089843356E-2</v>
      </c>
      <c r="I12" s="17">
        <v>8.8327805581107199E-2</v>
      </c>
      <c r="J12" s="17">
        <v>0.101263728720333</v>
      </c>
      <c r="K12" s="17">
        <v>7.2947531379674704E-2</v>
      </c>
      <c r="L12" s="17">
        <v>8.8546759798010896E-2</v>
      </c>
      <c r="M12" s="17"/>
      <c r="N12" s="17">
        <v>8.3515767880250599E-2</v>
      </c>
      <c r="O12" s="17">
        <v>8.5651299785257803E-2</v>
      </c>
      <c r="P12" s="17">
        <v>9.3830881519591097E-2</v>
      </c>
      <c r="Q12" s="17">
        <v>9.62609336249656E-2</v>
      </c>
      <c r="R12" s="17">
        <v>9.5874860368547102E-2</v>
      </c>
      <c r="S12" s="17"/>
      <c r="T12" s="17">
        <v>0.101431642777392</v>
      </c>
      <c r="U12" s="17">
        <v>8.5493746144573501E-2</v>
      </c>
      <c r="V12" s="17">
        <v>7.6113249609952693E-2</v>
      </c>
      <c r="W12" s="17">
        <v>0.120629330243733</v>
      </c>
      <c r="X12" s="17"/>
      <c r="Y12" s="17">
        <v>8.5887781358815099E-2</v>
      </c>
      <c r="Z12" s="17">
        <v>0.136169644360775</v>
      </c>
      <c r="AA12" s="17">
        <v>9.4814599402781904E-2</v>
      </c>
      <c r="AB12" s="17">
        <v>7.4164708772791896E-2</v>
      </c>
      <c r="AC12" s="17">
        <v>3.3237279563534401E-2</v>
      </c>
      <c r="AD12" s="17">
        <v>0.213127519755408</v>
      </c>
      <c r="AE12" s="17"/>
      <c r="AF12" s="17" t="s">
        <v>63</v>
      </c>
      <c r="AG12" s="17"/>
      <c r="AH12" s="17">
        <v>9.2717030365590494E-2</v>
      </c>
      <c r="AI12" s="17"/>
      <c r="AJ12" s="17">
        <v>0.104260591624736</v>
      </c>
      <c r="AK12" s="17">
        <v>0.106377723550151</v>
      </c>
      <c r="AL12" s="17">
        <v>8.90696822337117E-2</v>
      </c>
      <c r="AM12" s="17">
        <v>6.4169127982096105E-2</v>
      </c>
      <c r="AN12" s="17">
        <v>0.14759380915530099</v>
      </c>
      <c r="AO12" s="17">
        <v>9.2500430608003795E-2</v>
      </c>
      <c r="AP12" s="17">
        <v>8.4256301604118206E-2</v>
      </c>
      <c r="AQ12" s="17">
        <v>4.2565843977648302E-2</v>
      </c>
    </row>
    <row r="13" spans="2:43" x14ac:dyDescent="0.35">
      <c r="B13" s="18" t="s">
        <v>304</v>
      </c>
      <c r="C13" s="17">
        <v>9.6300259347470302E-2</v>
      </c>
      <c r="D13" s="17">
        <v>9.6119409425533903E-2</v>
      </c>
      <c r="E13" s="17">
        <v>9.3885101392328196E-2</v>
      </c>
      <c r="F13" s="17"/>
      <c r="G13" s="17">
        <v>7.22257382469806E-2</v>
      </c>
      <c r="H13" s="17">
        <v>8.7844508140279901E-2</v>
      </c>
      <c r="I13" s="17">
        <v>9.4366343587358403E-2</v>
      </c>
      <c r="J13" s="17">
        <v>0.12949717150394699</v>
      </c>
      <c r="K13" s="17">
        <v>0.108665104898773</v>
      </c>
      <c r="L13" s="17">
        <v>8.4968967203772103E-2</v>
      </c>
      <c r="M13" s="17"/>
      <c r="N13" s="17">
        <v>8.8542401793811801E-2</v>
      </c>
      <c r="O13" s="17">
        <v>9.6378217673019295E-2</v>
      </c>
      <c r="P13" s="17">
        <v>0.13887418714369601</v>
      </c>
      <c r="Q13" s="17">
        <v>9.8886257721871096E-2</v>
      </c>
      <c r="R13" s="17">
        <v>5.8073043419762597E-2</v>
      </c>
      <c r="S13" s="17"/>
      <c r="T13" s="17">
        <v>0.10300262278667199</v>
      </c>
      <c r="U13" s="17">
        <v>0.110851409064142</v>
      </c>
      <c r="V13" s="17">
        <v>8.2822324876049805E-2</v>
      </c>
      <c r="W13" s="17">
        <v>9.2449009038823401E-2</v>
      </c>
      <c r="X13" s="17"/>
      <c r="Y13" s="17">
        <v>9.3734700642054095E-2</v>
      </c>
      <c r="Z13" s="17">
        <v>0.128354419484215</v>
      </c>
      <c r="AA13" s="17">
        <v>9.2104767235543603E-2</v>
      </c>
      <c r="AB13" s="17">
        <v>0.13979692161607299</v>
      </c>
      <c r="AC13" s="17">
        <v>5.1487743663010302E-2</v>
      </c>
      <c r="AD13" s="17">
        <v>0.107974171362514</v>
      </c>
      <c r="AE13" s="17"/>
      <c r="AF13" s="17" t="s">
        <v>63</v>
      </c>
      <c r="AG13" s="17"/>
      <c r="AH13" s="17">
        <v>9.6087869992760797E-2</v>
      </c>
      <c r="AI13" s="17"/>
      <c r="AJ13" s="17">
        <v>7.6320858063494201E-2</v>
      </c>
      <c r="AK13" s="17">
        <v>0.111324621277338</v>
      </c>
      <c r="AL13" s="17">
        <v>9.0592687778448297E-2</v>
      </c>
      <c r="AM13" s="17">
        <v>9.5625445727745895E-2</v>
      </c>
      <c r="AN13" s="17">
        <v>0.109075118954667</v>
      </c>
      <c r="AO13" s="17">
        <v>0.14705070459910899</v>
      </c>
      <c r="AP13" s="17">
        <v>0.12938259600331001</v>
      </c>
      <c r="AQ13" s="17">
        <v>0</v>
      </c>
    </row>
    <row r="14" spans="2:43" x14ac:dyDescent="0.35">
      <c r="B14" s="18" t="s">
        <v>60</v>
      </c>
      <c r="C14" s="17">
        <v>9.3443235586027296E-2</v>
      </c>
      <c r="D14" s="17">
        <v>5.53514852209359E-2</v>
      </c>
      <c r="E14" s="17">
        <v>0.132039473767329</v>
      </c>
      <c r="F14" s="17"/>
      <c r="G14" s="17">
        <v>2.69673281807369E-2</v>
      </c>
      <c r="H14" s="17">
        <v>8.5827950664038699E-2</v>
      </c>
      <c r="I14" s="17">
        <v>6.7625673043719997E-2</v>
      </c>
      <c r="J14" s="17">
        <v>8.17866045219212E-2</v>
      </c>
      <c r="K14" s="17">
        <v>8.5229655826552703E-2</v>
      </c>
      <c r="L14" s="17">
        <v>0.152615355976918</v>
      </c>
      <c r="M14" s="17"/>
      <c r="N14" s="17">
        <v>0.142853548053862</v>
      </c>
      <c r="O14" s="17">
        <v>8.4329223469734496E-2</v>
      </c>
      <c r="P14" s="17">
        <v>0.10043263076698999</v>
      </c>
      <c r="Q14" s="17">
        <v>9.4395481612866497E-2</v>
      </c>
      <c r="R14" s="17">
        <v>8.8602241564321504E-2</v>
      </c>
      <c r="S14" s="17"/>
      <c r="T14" s="17">
        <v>0.13918477031468199</v>
      </c>
      <c r="U14" s="17">
        <v>8.6705276747538806E-2</v>
      </c>
      <c r="V14" s="17">
        <v>7.2929241146481999E-2</v>
      </c>
      <c r="W14" s="17">
        <v>5.8236281277941802E-2</v>
      </c>
      <c r="X14" s="17"/>
      <c r="Y14" s="17">
        <v>6.3867539232540793E-2</v>
      </c>
      <c r="Z14" s="17">
        <v>7.8202754671123906E-2</v>
      </c>
      <c r="AA14" s="17">
        <v>0.14567490460231999</v>
      </c>
      <c r="AB14" s="17">
        <v>8.2942775726848106E-2</v>
      </c>
      <c r="AC14" s="17">
        <v>9.0128481397927104E-2</v>
      </c>
      <c r="AD14" s="17">
        <v>0.14019136100222199</v>
      </c>
      <c r="AE14" s="17"/>
      <c r="AF14" s="17" t="s">
        <v>63</v>
      </c>
      <c r="AG14" s="17"/>
      <c r="AH14" s="17">
        <v>8.7182830150614204E-2</v>
      </c>
      <c r="AI14" s="17"/>
      <c r="AJ14" s="17">
        <v>9.5872077628805202E-2</v>
      </c>
      <c r="AK14" s="17">
        <v>8.7901072980651501E-2</v>
      </c>
      <c r="AL14" s="17">
        <v>6.7986968214905102E-2</v>
      </c>
      <c r="AM14" s="17">
        <v>9.7030382797725898E-2</v>
      </c>
      <c r="AN14" s="17">
        <v>0.158588160356196</v>
      </c>
      <c r="AO14" s="17">
        <v>7.36602607831566E-2</v>
      </c>
      <c r="AP14" s="17">
        <v>0.12294603173803401</v>
      </c>
      <c r="AQ14" s="17">
        <v>0.10372782482856201</v>
      </c>
    </row>
    <row r="15" spans="2:43" x14ac:dyDescent="0.35">
      <c r="B15" s="18" t="s">
        <v>305</v>
      </c>
      <c r="C15" s="21">
        <v>0.41848151463910799</v>
      </c>
      <c r="D15" s="21">
        <v>0.48149761042789901</v>
      </c>
      <c r="E15" s="21">
        <v>0.35725890210394201</v>
      </c>
      <c r="F15" s="21"/>
      <c r="G15" s="21">
        <v>0.42022989213276302</v>
      </c>
      <c r="H15" s="21">
        <v>0.468624851695984</v>
      </c>
      <c r="I15" s="21">
        <v>0.49652252815277298</v>
      </c>
      <c r="J15" s="21">
        <v>0.42173418104877702</v>
      </c>
      <c r="K15" s="21">
        <v>0.39088494051206801</v>
      </c>
      <c r="L15" s="21">
        <v>0.34886121544397197</v>
      </c>
      <c r="M15" s="21"/>
      <c r="N15" s="21">
        <v>0.31762002562025898</v>
      </c>
      <c r="O15" s="21">
        <v>0.39258302239696402</v>
      </c>
      <c r="P15" s="21">
        <v>0.40970705716452099</v>
      </c>
      <c r="Q15" s="21">
        <v>0.440832407992859</v>
      </c>
      <c r="R15" s="21">
        <v>0.46908236319699398</v>
      </c>
      <c r="S15" s="21"/>
      <c r="T15" s="21">
        <v>0.336446977673312</v>
      </c>
      <c r="U15" s="21">
        <v>0.37753386800203298</v>
      </c>
      <c r="V15" s="21">
        <v>0.50143344628253605</v>
      </c>
      <c r="W15" s="21">
        <v>0.47677656209681601</v>
      </c>
      <c r="X15" s="21"/>
      <c r="Y15" s="21">
        <v>0.47572579732391201</v>
      </c>
      <c r="Z15" s="21">
        <v>0.33459053317147702</v>
      </c>
      <c r="AA15" s="21">
        <v>0.31975374566025</v>
      </c>
      <c r="AB15" s="21">
        <v>0.40915954096935397</v>
      </c>
      <c r="AC15" s="21">
        <v>0.579511472618084</v>
      </c>
      <c r="AD15" s="21">
        <v>0.34022063795561103</v>
      </c>
      <c r="AE15" s="21"/>
      <c r="AF15" s="21" t="s">
        <v>63</v>
      </c>
      <c r="AG15" s="21"/>
      <c r="AH15" s="21">
        <v>0.42334361982506702</v>
      </c>
      <c r="AI15" s="21"/>
      <c r="AJ15" s="21">
        <v>0.44362356246190199</v>
      </c>
      <c r="AK15" s="21">
        <v>0.41582670783438602</v>
      </c>
      <c r="AL15" s="21">
        <v>0.390684667846041</v>
      </c>
      <c r="AM15" s="21">
        <v>0.41212706518070602</v>
      </c>
      <c r="AN15" s="21">
        <v>0.32442309943146203</v>
      </c>
      <c r="AO15" s="21">
        <v>0.50337363472737895</v>
      </c>
      <c r="AP15" s="21">
        <v>0.39433636285558599</v>
      </c>
      <c r="AQ15" s="21">
        <v>0.38811461740903902</v>
      </c>
    </row>
    <row r="16" spans="2:43" x14ac:dyDescent="0.35">
      <c r="B16" s="18" t="s">
        <v>306</v>
      </c>
      <c r="C16" s="21">
        <v>0.187758315257055</v>
      </c>
      <c r="D16" s="21">
        <v>0.19057822785397999</v>
      </c>
      <c r="E16" s="21">
        <v>0.182755835103488</v>
      </c>
      <c r="F16" s="21"/>
      <c r="G16" s="21">
        <v>0.17771200645406501</v>
      </c>
      <c r="H16" s="21">
        <v>0.18498959798363601</v>
      </c>
      <c r="I16" s="21">
        <v>0.18269414916846599</v>
      </c>
      <c r="J16" s="21">
        <v>0.23076090022428</v>
      </c>
      <c r="K16" s="21">
        <v>0.18161263627844801</v>
      </c>
      <c r="L16" s="21">
        <v>0.173515727001783</v>
      </c>
      <c r="M16" s="21"/>
      <c r="N16" s="21">
        <v>0.17205816967406201</v>
      </c>
      <c r="O16" s="21">
        <v>0.182029517458277</v>
      </c>
      <c r="P16" s="21">
        <v>0.232705068663287</v>
      </c>
      <c r="Q16" s="21">
        <v>0.195147191346837</v>
      </c>
      <c r="R16" s="21">
        <v>0.15394790378831</v>
      </c>
      <c r="S16" s="21"/>
      <c r="T16" s="21">
        <v>0.20443426556406399</v>
      </c>
      <c r="U16" s="21">
        <v>0.19634515520871601</v>
      </c>
      <c r="V16" s="21">
        <v>0.15893557448600301</v>
      </c>
      <c r="W16" s="21">
        <v>0.21307833928255601</v>
      </c>
      <c r="X16" s="21"/>
      <c r="Y16" s="21">
        <v>0.179622482000869</v>
      </c>
      <c r="Z16" s="21">
        <v>0.264524063844991</v>
      </c>
      <c r="AA16" s="21">
        <v>0.18691936663832601</v>
      </c>
      <c r="AB16" s="21">
        <v>0.21396163038886501</v>
      </c>
      <c r="AC16" s="21">
        <v>8.4725023226544696E-2</v>
      </c>
      <c r="AD16" s="21">
        <v>0.32110169111792197</v>
      </c>
      <c r="AE16" s="21"/>
      <c r="AF16" s="21" t="s">
        <v>63</v>
      </c>
      <c r="AG16" s="21"/>
      <c r="AH16" s="21">
        <v>0.18880490035835101</v>
      </c>
      <c r="AI16" s="21"/>
      <c r="AJ16" s="21">
        <v>0.18058144968823001</v>
      </c>
      <c r="AK16" s="21">
        <v>0.21770234482748901</v>
      </c>
      <c r="AL16" s="21">
        <v>0.17966237001216001</v>
      </c>
      <c r="AM16" s="21">
        <v>0.15979457370984201</v>
      </c>
      <c r="AN16" s="21">
        <v>0.256668928109968</v>
      </c>
      <c r="AO16" s="21">
        <v>0.23955113520711199</v>
      </c>
      <c r="AP16" s="21">
        <v>0.21363889760742799</v>
      </c>
      <c r="AQ16" s="21">
        <v>4.2565843977648302E-2</v>
      </c>
    </row>
    <row r="17" spans="2:43" x14ac:dyDescent="0.35">
      <c r="B17" s="18" t="s">
        <v>242</v>
      </c>
      <c r="C17" s="22">
        <v>0.23072319938205299</v>
      </c>
      <c r="D17" s="22">
        <v>0.29091938257391903</v>
      </c>
      <c r="E17" s="22">
        <v>0.17450306700045401</v>
      </c>
      <c r="F17" s="22"/>
      <c r="G17" s="22">
        <v>0.242517885678698</v>
      </c>
      <c r="H17" s="22">
        <v>0.28363525371234799</v>
      </c>
      <c r="I17" s="22">
        <v>0.31382837898430699</v>
      </c>
      <c r="J17" s="22">
        <v>0.19097328082449699</v>
      </c>
      <c r="K17" s="22">
        <v>0.20927230423362</v>
      </c>
      <c r="L17" s="22">
        <v>0.175345488442189</v>
      </c>
      <c r="M17" s="22"/>
      <c r="N17" s="22">
        <v>0.145561855946197</v>
      </c>
      <c r="O17" s="22">
        <v>0.21055350493868699</v>
      </c>
      <c r="P17" s="22">
        <v>0.177001988501234</v>
      </c>
      <c r="Q17" s="22">
        <v>0.245685216646023</v>
      </c>
      <c r="R17" s="22">
        <v>0.31513445940868401</v>
      </c>
      <c r="S17" s="22"/>
      <c r="T17" s="22">
        <v>0.132012712109248</v>
      </c>
      <c r="U17" s="22">
        <v>0.181188712793317</v>
      </c>
      <c r="V17" s="22">
        <v>0.34249787179653401</v>
      </c>
      <c r="W17" s="22">
        <v>0.26369822281425997</v>
      </c>
      <c r="X17" s="22"/>
      <c r="Y17" s="22">
        <v>0.29610331532304301</v>
      </c>
      <c r="Z17" s="22">
        <v>7.00664693264864E-2</v>
      </c>
      <c r="AA17" s="22">
        <v>0.13283437902192399</v>
      </c>
      <c r="AB17" s="22">
        <v>0.19519791058048999</v>
      </c>
      <c r="AC17" s="22">
        <v>0.49478644939153998</v>
      </c>
      <c r="AD17" s="22">
        <v>1.9118946837688999E-2</v>
      </c>
      <c r="AE17" s="22"/>
      <c r="AF17" s="22" t="s">
        <v>63</v>
      </c>
      <c r="AG17" s="22"/>
      <c r="AH17" s="22">
        <v>0.23453871946671501</v>
      </c>
      <c r="AI17" s="22"/>
      <c r="AJ17" s="22">
        <v>0.26304211277367201</v>
      </c>
      <c r="AK17" s="22">
        <v>0.19812436300689701</v>
      </c>
      <c r="AL17" s="22">
        <v>0.21102229783388099</v>
      </c>
      <c r="AM17" s="22">
        <v>0.25233249147086401</v>
      </c>
      <c r="AN17" s="22">
        <v>6.7754171321494097E-2</v>
      </c>
      <c r="AO17" s="22">
        <v>0.26382249952026698</v>
      </c>
      <c r="AP17" s="22">
        <v>0.180697465248158</v>
      </c>
      <c r="AQ17" s="22">
        <v>0.34554877343139101</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0.29354374433972402</v>
      </c>
      <c r="D9" s="17">
        <v>0.31838222166730601</v>
      </c>
      <c r="E9" s="17">
        <v>0.27000191983514399</v>
      </c>
      <c r="F9" s="17"/>
      <c r="G9" s="17">
        <v>0.25394833680281997</v>
      </c>
      <c r="H9" s="17">
        <v>0.28245091082493601</v>
      </c>
      <c r="I9" s="17">
        <v>0.32839436343301498</v>
      </c>
      <c r="J9" s="17">
        <v>0.26299042597254702</v>
      </c>
      <c r="K9" s="17">
        <v>0.35377251969043699</v>
      </c>
      <c r="L9" s="17">
        <v>0.27945819052364201</v>
      </c>
      <c r="M9" s="17"/>
      <c r="N9" s="17">
        <v>0.216896503035513</v>
      </c>
      <c r="O9" s="17">
        <v>0.24958269211109499</v>
      </c>
      <c r="P9" s="17">
        <v>0.295930867963761</v>
      </c>
      <c r="Q9" s="17">
        <v>0.33825693850251798</v>
      </c>
      <c r="R9" s="17">
        <v>0.32478196180564201</v>
      </c>
      <c r="S9" s="17"/>
      <c r="T9" s="17">
        <v>0.26033499106808999</v>
      </c>
      <c r="U9" s="17">
        <v>0.25741737928803798</v>
      </c>
      <c r="V9" s="17">
        <v>0.34895779526935</v>
      </c>
      <c r="W9" s="17">
        <v>0.35288362242217303</v>
      </c>
      <c r="X9" s="17"/>
      <c r="Y9" s="17">
        <v>0.32256775694206902</v>
      </c>
      <c r="Z9" s="17">
        <v>0.15905154728736101</v>
      </c>
      <c r="AA9" s="17">
        <v>0.29691285122055799</v>
      </c>
      <c r="AB9" s="17">
        <v>0.38468354931082499</v>
      </c>
      <c r="AC9" s="17">
        <v>0.26930397231511399</v>
      </c>
      <c r="AD9" s="17">
        <v>0.189778447779542</v>
      </c>
      <c r="AE9" s="17"/>
      <c r="AF9" s="17" t="s">
        <v>63</v>
      </c>
      <c r="AG9" s="17"/>
      <c r="AH9" s="17">
        <v>0.297091366032879</v>
      </c>
      <c r="AI9" s="17"/>
      <c r="AJ9" s="17">
        <v>0.32371070702729499</v>
      </c>
      <c r="AK9" s="17">
        <v>0.31814542343195001</v>
      </c>
      <c r="AL9" s="17">
        <v>0.27688096626054798</v>
      </c>
      <c r="AM9" s="17">
        <v>0.29612465319047798</v>
      </c>
      <c r="AN9" s="17">
        <v>0.31852896632206201</v>
      </c>
      <c r="AO9" s="17">
        <v>0.25204317904462797</v>
      </c>
      <c r="AP9" s="17">
        <v>0.23482476546747799</v>
      </c>
      <c r="AQ9" s="17">
        <v>0.24845121487803801</v>
      </c>
    </row>
    <row r="10" spans="2:43" x14ac:dyDescent="0.35">
      <c r="B10" s="18" t="s">
        <v>301</v>
      </c>
      <c r="C10" s="17">
        <v>0.33439984051712401</v>
      </c>
      <c r="D10" s="17">
        <v>0.34665605055757698</v>
      </c>
      <c r="E10" s="17">
        <v>0.32365273885429902</v>
      </c>
      <c r="F10" s="17"/>
      <c r="G10" s="17">
        <v>0.32520739178366598</v>
      </c>
      <c r="H10" s="17">
        <v>0.30975090825780999</v>
      </c>
      <c r="I10" s="17">
        <v>0.30326261342764399</v>
      </c>
      <c r="J10" s="17">
        <v>0.33148442628073299</v>
      </c>
      <c r="K10" s="17">
        <v>0.340660654854894</v>
      </c>
      <c r="L10" s="17">
        <v>0.372441601022931</v>
      </c>
      <c r="M10" s="17"/>
      <c r="N10" s="17">
        <v>0.28437364771655199</v>
      </c>
      <c r="O10" s="17">
        <v>0.36371499057019901</v>
      </c>
      <c r="P10" s="17">
        <v>0.32426243902706497</v>
      </c>
      <c r="Q10" s="17">
        <v>0.30230880039944102</v>
      </c>
      <c r="R10" s="17">
        <v>0.34796322496120702</v>
      </c>
      <c r="S10" s="17"/>
      <c r="T10" s="17">
        <v>0.29920097372177601</v>
      </c>
      <c r="U10" s="17">
        <v>0.35730392576856301</v>
      </c>
      <c r="V10" s="17">
        <v>0.31831114317992898</v>
      </c>
      <c r="W10" s="17">
        <v>0.34200747559720002</v>
      </c>
      <c r="X10" s="17"/>
      <c r="Y10" s="17">
        <v>0.33042739274114202</v>
      </c>
      <c r="Z10" s="17">
        <v>0.38125516785070401</v>
      </c>
      <c r="AA10" s="17">
        <v>0.34997972359972901</v>
      </c>
      <c r="AB10" s="17">
        <v>0.24343870251185301</v>
      </c>
      <c r="AC10" s="17">
        <v>0.34867925373846698</v>
      </c>
      <c r="AD10" s="17">
        <v>0.19154787175301799</v>
      </c>
      <c r="AE10" s="17"/>
      <c r="AF10" s="17" t="s">
        <v>63</v>
      </c>
      <c r="AG10" s="17"/>
      <c r="AH10" s="17">
        <v>0.33368189757157501</v>
      </c>
      <c r="AI10" s="17"/>
      <c r="AJ10" s="17">
        <v>0.36671224006209002</v>
      </c>
      <c r="AK10" s="17">
        <v>0.29091959415392998</v>
      </c>
      <c r="AL10" s="17">
        <v>0.31094290215088</v>
      </c>
      <c r="AM10" s="17">
        <v>0.40044518033960003</v>
      </c>
      <c r="AN10" s="17">
        <v>0.192697325217176</v>
      </c>
      <c r="AO10" s="17">
        <v>0.36864635753977798</v>
      </c>
      <c r="AP10" s="17">
        <v>0.27042434014799799</v>
      </c>
      <c r="AQ10" s="17">
        <v>0.36288178963405598</v>
      </c>
    </row>
    <row r="11" spans="2:43" x14ac:dyDescent="0.35">
      <c r="B11" s="18" t="s">
        <v>302</v>
      </c>
      <c r="C11" s="17">
        <v>0.19646332512343601</v>
      </c>
      <c r="D11" s="17">
        <v>0.175856176280203</v>
      </c>
      <c r="E11" s="17">
        <v>0.21491659385963699</v>
      </c>
      <c r="F11" s="17"/>
      <c r="G11" s="17">
        <v>0.20021530409616201</v>
      </c>
      <c r="H11" s="17">
        <v>0.21226936635204599</v>
      </c>
      <c r="I11" s="17">
        <v>0.187242090133073</v>
      </c>
      <c r="J11" s="17">
        <v>0.19413877931589499</v>
      </c>
      <c r="K11" s="17">
        <v>0.18112020112521801</v>
      </c>
      <c r="L11" s="17">
        <v>0.20007461838659599</v>
      </c>
      <c r="M11" s="17"/>
      <c r="N11" s="17">
        <v>0.28366960005122999</v>
      </c>
      <c r="O11" s="17">
        <v>0.20963644521059199</v>
      </c>
      <c r="P11" s="17">
        <v>0.187897059339207</v>
      </c>
      <c r="Q11" s="17">
        <v>0.17838382578332601</v>
      </c>
      <c r="R11" s="17">
        <v>0.18855761404197499</v>
      </c>
      <c r="S11" s="17"/>
      <c r="T11" s="17">
        <v>0.20780851619712901</v>
      </c>
      <c r="U11" s="17">
        <v>0.20480769662864801</v>
      </c>
      <c r="V11" s="17">
        <v>0.190792876611526</v>
      </c>
      <c r="W11" s="17">
        <v>0.14980187151568</v>
      </c>
      <c r="X11" s="17"/>
      <c r="Y11" s="17">
        <v>0.17573132000523101</v>
      </c>
      <c r="Z11" s="17">
        <v>0.22132225035061401</v>
      </c>
      <c r="AA11" s="17">
        <v>0.21858053411339301</v>
      </c>
      <c r="AB11" s="17">
        <v>0.15227724973524701</v>
      </c>
      <c r="AC11" s="17">
        <v>0.20405150836826899</v>
      </c>
      <c r="AD11" s="17">
        <v>0.27595511030346198</v>
      </c>
      <c r="AE11" s="17"/>
      <c r="AF11" s="17" t="s">
        <v>63</v>
      </c>
      <c r="AG11" s="17"/>
      <c r="AH11" s="17">
        <v>0.19818973876665599</v>
      </c>
      <c r="AI11" s="17"/>
      <c r="AJ11" s="17">
        <v>0.179691565753894</v>
      </c>
      <c r="AK11" s="17">
        <v>0.18378703223989501</v>
      </c>
      <c r="AL11" s="17">
        <v>0.21522571899590601</v>
      </c>
      <c r="AM11" s="17">
        <v>0.17651148151069801</v>
      </c>
      <c r="AN11" s="17">
        <v>0.22087325988453901</v>
      </c>
      <c r="AO11" s="17">
        <v>0.16153784718743699</v>
      </c>
      <c r="AP11" s="17">
        <v>0.25056121337741299</v>
      </c>
      <c r="AQ11" s="17">
        <v>0.28169061822207397</v>
      </c>
    </row>
    <row r="12" spans="2:43" x14ac:dyDescent="0.35">
      <c r="B12" s="18" t="s">
        <v>303</v>
      </c>
      <c r="C12" s="17">
        <v>5.1250193204350501E-2</v>
      </c>
      <c r="D12" s="17">
        <v>5.6238776443966701E-2</v>
      </c>
      <c r="E12" s="17">
        <v>4.6486694138868197E-2</v>
      </c>
      <c r="F12" s="17"/>
      <c r="G12" s="17">
        <v>0.14730241257913901</v>
      </c>
      <c r="H12" s="17">
        <v>4.3644461614922303E-2</v>
      </c>
      <c r="I12" s="17">
        <v>5.2192999973810099E-2</v>
      </c>
      <c r="J12" s="17">
        <v>5.4909046097537599E-2</v>
      </c>
      <c r="K12" s="17">
        <v>2.37387725943769E-2</v>
      </c>
      <c r="L12" s="17">
        <v>3.1932678460122002E-2</v>
      </c>
      <c r="M12" s="17"/>
      <c r="N12" s="17">
        <v>6.2237057244598902E-2</v>
      </c>
      <c r="O12" s="17">
        <v>5.0726594631718601E-2</v>
      </c>
      <c r="P12" s="17">
        <v>4.0225886353183998E-2</v>
      </c>
      <c r="Q12" s="17">
        <v>6.1979850928035901E-2</v>
      </c>
      <c r="R12" s="17">
        <v>3.7547217761407597E-2</v>
      </c>
      <c r="S12" s="17"/>
      <c r="T12" s="17">
        <v>5.8843830648654602E-2</v>
      </c>
      <c r="U12" s="17">
        <v>5.4255721213332803E-2</v>
      </c>
      <c r="V12" s="17">
        <v>4.30092368701641E-2</v>
      </c>
      <c r="W12" s="17">
        <v>5.7935689991299701E-2</v>
      </c>
      <c r="X12" s="17"/>
      <c r="Y12" s="17">
        <v>5.6046514910417497E-2</v>
      </c>
      <c r="Z12" s="17">
        <v>6.18332437024917E-2</v>
      </c>
      <c r="AA12" s="17">
        <v>3.1540146055962399E-2</v>
      </c>
      <c r="AB12" s="17">
        <v>9.4420777443823906E-2</v>
      </c>
      <c r="AC12" s="17">
        <v>4.85351645901477E-2</v>
      </c>
      <c r="AD12" s="17">
        <v>5.2347636694267202E-2</v>
      </c>
      <c r="AE12" s="17"/>
      <c r="AF12" s="17" t="s">
        <v>63</v>
      </c>
      <c r="AG12" s="17"/>
      <c r="AH12" s="17">
        <v>5.2007157610679103E-2</v>
      </c>
      <c r="AI12" s="17"/>
      <c r="AJ12" s="17">
        <v>3.1611038300614201E-2</v>
      </c>
      <c r="AK12" s="17">
        <v>8.1378339064977503E-2</v>
      </c>
      <c r="AL12" s="17">
        <v>6.7484961278407807E-2</v>
      </c>
      <c r="AM12" s="17">
        <v>2.7860451771850401E-2</v>
      </c>
      <c r="AN12" s="17">
        <v>7.1257644723410396E-2</v>
      </c>
      <c r="AO12" s="17">
        <v>3.67611924373661E-2</v>
      </c>
      <c r="AP12" s="17">
        <v>5.7497253384255001E-2</v>
      </c>
      <c r="AQ12" s="17">
        <v>4.9352030847680903E-2</v>
      </c>
    </row>
    <row r="13" spans="2:43" x14ac:dyDescent="0.35">
      <c r="B13" s="18" t="s">
        <v>304</v>
      </c>
      <c r="C13" s="17">
        <v>6.0408582657838897E-2</v>
      </c>
      <c r="D13" s="17">
        <v>5.7590314002146099E-2</v>
      </c>
      <c r="E13" s="17">
        <v>6.3509503438787002E-2</v>
      </c>
      <c r="F13" s="17"/>
      <c r="G13" s="17">
        <v>3.8957729005139399E-2</v>
      </c>
      <c r="H13" s="17">
        <v>7.3237179663257004E-2</v>
      </c>
      <c r="I13" s="17">
        <v>6.4760998348817503E-2</v>
      </c>
      <c r="J13" s="17">
        <v>8.1349915566535896E-2</v>
      </c>
      <c r="K13" s="17">
        <v>5.0933077996695997E-2</v>
      </c>
      <c r="L13" s="17">
        <v>4.9687860997847902E-2</v>
      </c>
      <c r="M13" s="17"/>
      <c r="N13" s="17">
        <v>7.08884905716856E-2</v>
      </c>
      <c r="O13" s="17">
        <v>4.98942774699088E-2</v>
      </c>
      <c r="P13" s="17">
        <v>0.102824025375405</v>
      </c>
      <c r="Q13" s="17">
        <v>6.5293054480596094E-2</v>
      </c>
      <c r="R13" s="17">
        <v>3.7409058225441799E-2</v>
      </c>
      <c r="S13" s="17"/>
      <c r="T13" s="17">
        <v>6.5402410788554494E-2</v>
      </c>
      <c r="U13" s="17">
        <v>5.5488842693670201E-2</v>
      </c>
      <c r="V13" s="17">
        <v>6.4391085621610195E-2</v>
      </c>
      <c r="W13" s="17">
        <v>6.3539642633722804E-2</v>
      </c>
      <c r="X13" s="17"/>
      <c r="Y13" s="17">
        <v>6.8633776854065701E-2</v>
      </c>
      <c r="Z13" s="17">
        <v>7.3284984031539602E-2</v>
      </c>
      <c r="AA13" s="17">
        <v>4.3009929088164797E-2</v>
      </c>
      <c r="AB13" s="17">
        <v>9.2682893007436096E-2</v>
      </c>
      <c r="AC13" s="17">
        <v>2.0812772864516001E-2</v>
      </c>
      <c r="AD13" s="17">
        <v>0.107974171362514</v>
      </c>
      <c r="AE13" s="17"/>
      <c r="AF13" s="17" t="s">
        <v>63</v>
      </c>
      <c r="AG13" s="17"/>
      <c r="AH13" s="17">
        <v>5.7309916125404002E-2</v>
      </c>
      <c r="AI13" s="17"/>
      <c r="AJ13" s="17">
        <v>3.0960793804005699E-2</v>
      </c>
      <c r="AK13" s="17">
        <v>8.1879914873936796E-2</v>
      </c>
      <c r="AL13" s="17">
        <v>6.5123838735632197E-2</v>
      </c>
      <c r="AM13" s="17">
        <v>5.26730980957551E-2</v>
      </c>
      <c r="AN13" s="17">
        <v>8.6773326135916498E-2</v>
      </c>
      <c r="AO13" s="17">
        <v>9.6946716981143502E-2</v>
      </c>
      <c r="AP13" s="17">
        <v>8.5801367233560799E-2</v>
      </c>
      <c r="AQ13" s="17">
        <v>0</v>
      </c>
    </row>
    <row r="14" spans="2:43" x14ac:dyDescent="0.35">
      <c r="B14" s="18" t="s">
        <v>60</v>
      </c>
      <c r="C14" s="17">
        <v>6.3934314157526304E-2</v>
      </c>
      <c r="D14" s="17">
        <v>4.5276461048800599E-2</v>
      </c>
      <c r="E14" s="17">
        <v>8.1432549873263704E-2</v>
      </c>
      <c r="F14" s="17"/>
      <c r="G14" s="17">
        <v>3.4368825733073899E-2</v>
      </c>
      <c r="H14" s="17">
        <v>7.8647173287028194E-2</v>
      </c>
      <c r="I14" s="17">
        <v>6.4146934683640897E-2</v>
      </c>
      <c r="J14" s="17">
        <v>7.5127406766752503E-2</v>
      </c>
      <c r="K14" s="17">
        <v>4.9774773738377999E-2</v>
      </c>
      <c r="L14" s="17">
        <v>6.6405050608860094E-2</v>
      </c>
      <c r="M14" s="17"/>
      <c r="N14" s="17">
        <v>8.1934701380420902E-2</v>
      </c>
      <c r="O14" s="17">
        <v>7.6445000006486602E-2</v>
      </c>
      <c r="P14" s="17">
        <v>4.8859721941378498E-2</v>
      </c>
      <c r="Q14" s="17">
        <v>5.3777529906082297E-2</v>
      </c>
      <c r="R14" s="17">
        <v>6.3740923204326602E-2</v>
      </c>
      <c r="S14" s="17"/>
      <c r="T14" s="17">
        <v>0.10840927757579601</v>
      </c>
      <c r="U14" s="17">
        <v>7.0726434407748701E-2</v>
      </c>
      <c r="V14" s="17">
        <v>3.4537862447419902E-2</v>
      </c>
      <c r="W14" s="17">
        <v>3.38316978399252E-2</v>
      </c>
      <c r="X14" s="17"/>
      <c r="Y14" s="17">
        <v>4.6593238547074603E-2</v>
      </c>
      <c r="Z14" s="17">
        <v>0.103252806777291</v>
      </c>
      <c r="AA14" s="17">
        <v>5.9976815922193803E-2</v>
      </c>
      <c r="AB14" s="17">
        <v>3.2496827990815401E-2</v>
      </c>
      <c r="AC14" s="17">
        <v>0.108617328123487</v>
      </c>
      <c r="AD14" s="17">
        <v>0.18239676210719599</v>
      </c>
      <c r="AE14" s="17"/>
      <c r="AF14" s="17" t="s">
        <v>63</v>
      </c>
      <c r="AG14" s="17"/>
      <c r="AH14" s="17">
        <v>6.1719923892807102E-2</v>
      </c>
      <c r="AI14" s="17"/>
      <c r="AJ14" s="17">
        <v>6.7313655052101004E-2</v>
      </c>
      <c r="AK14" s="17">
        <v>4.3889696235310201E-2</v>
      </c>
      <c r="AL14" s="17">
        <v>6.4341612578625501E-2</v>
      </c>
      <c r="AM14" s="17">
        <v>4.6385135091617999E-2</v>
      </c>
      <c r="AN14" s="17">
        <v>0.10986947771689499</v>
      </c>
      <c r="AO14" s="17">
        <v>8.4064706809647505E-2</v>
      </c>
      <c r="AP14" s="17">
        <v>0.100891060389295</v>
      </c>
      <c r="AQ14" s="17">
        <v>5.7624346418151097E-2</v>
      </c>
    </row>
    <row r="15" spans="2:43" x14ac:dyDescent="0.35">
      <c r="B15" s="18" t="s">
        <v>305</v>
      </c>
      <c r="C15" s="21">
        <v>0.62794358485684898</v>
      </c>
      <c r="D15" s="21">
        <v>0.66503827222488299</v>
      </c>
      <c r="E15" s="21">
        <v>0.593654658689444</v>
      </c>
      <c r="F15" s="21"/>
      <c r="G15" s="21">
        <v>0.57915572858648601</v>
      </c>
      <c r="H15" s="21">
        <v>0.59220181908274605</v>
      </c>
      <c r="I15" s="21">
        <v>0.63165697686065903</v>
      </c>
      <c r="J15" s="21">
        <v>0.59447485225327901</v>
      </c>
      <c r="K15" s="21">
        <v>0.69443317454533104</v>
      </c>
      <c r="L15" s="21">
        <v>0.65189979154657296</v>
      </c>
      <c r="M15" s="21"/>
      <c r="N15" s="21">
        <v>0.50127015075206505</v>
      </c>
      <c r="O15" s="21">
        <v>0.61329768268129403</v>
      </c>
      <c r="P15" s="21">
        <v>0.62019330699082598</v>
      </c>
      <c r="Q15" s="21">
        <v>0.640565738901959</v>
      </c>
      <c r="R15" s="21">
        <v>0.67274518676684902</v>
      </c>
      <c r="S15" s="21"/>
      <c r="T15" s="21">
        <v>0.559535964789866</v>
      </c>
      <c r="U15" s="21">
        <v>0.61472130505660005</v>
      </c>
      <c r="V15" s="21">
        <v>0.66726893844927904</v>
      </c>
      <c r="W15" s="21">
        <v>0.69489109801937299</v>
      </c>
      <c r="X15" s="21"/>
      <c r="Y15" s="21">
        <v>0.65299514968321104</v>
      </c>
      <c r="Z15" s="21">
        <v>0.54030671513806405</v>
      </c>
      <c r="AA15" s="21">
        <v>0.64689257482028595</v>
      </c>
      <c r="AB15" s="21">
        <v>0.628122251822678</v>
      </c>
      <c r="AC15" s="21">
        <v>0.61798322605358003</v>
      </c>
      <c r="AD15" s="21">
        <v>0.38132631953256002</v>
      </c>
      <c r="AE15" s="21"/>
      <c r="AF15" s="21" t="s">
        <v>63</v>
      </c>
      <c r="AG15" s="21"/>
      <c r="AH15" s="21">
        <v>0.63077326360445396</v>
      </c>
      <c r="AI15" s="21"/>
      <c r="AJ15" s="21">
        <v>0.69042294708938601</v>
      </c>
      <c r="AK15" s="21">
        <v>0.60906501758588005</v>
      </c>
      <c r="AL15" s="21">
        <v>0.58782386841142897</v>
      </c>
      <c r="AM15" s="21">
        <v>0.69656983353007795</v>
      </c>
      <c r="AN15" s="21">
        <v>0.51122629153923804</v>
      </c>
      <c r="AO15" s="21">
        <v>0.62068953658440595</v>
      </c>
      <c r="AP15" s="21">
        <v>0.50524910561547598</v>
      </c>
      <c r="AQ15" s="21">
        <v>0.61133300451209405</v>
      </c>
    </row>
    <row r="16" spans="2:43" x14ac:dyDescent="0.35">
      <c r="B16" s="18" t="s">
        <v>306</v>
      </c>
      <c r="C16" s="21">
        <v>0.111658775862189</v>
      </c>
      <c r="D16" s="21">
        <v>0.113829090446113</v>
      </c>
      <c r="E16" s="21">
        <v>0.109996197577655</v>
      </c>
      <c r="F16" s="21"/>
      <c r="G16" s="21">
        <v>0.186260141584279</v>
      </c>
      <c r="H16" s="21">
        <v>0.116881641278179</v>
      </c>
      <c r="I16" s="21">
        <v>0.116953998322628</v>
      </c>
      <c r="J16" s="21">
        <v>0.136258961664073</v>
      </c>
      <c r="K16" s="21">
        <v>7.4671850591072897E-2</v>
      </c>
      <c r="L16" s="21">
        <v>8.1620539457970001E-2</v>
      </c>
      <c r="M16" s="21"/>
      <c r="N16" s="21">
        <v>0.133125547816284</v>
      </c>
      <c r="O16" s="21">
        <v>0.100620872101627</v>
      </c>
      <c r="P16" s="21">
        <v>0.143049911728589</v>
      </c>
      <c r="Q16" s="21">
        <v>0.12727290540863201</v>
      </c>
      <c r="R16" s="21">
        <v>7.4956275986849494E-2</v>
      </c>
      <c r="S16" s="21"/>
      <c r="T16" s="21">
        <v>0.124246241437209</v>
      </c>
      <c r="U16" s="21">
        <v>0.109744563907003</v>
      </c>
      <c r="V16" s="21">
        <v>0.107400322491774</v>
      </c>
      <c r="W16" s="21">
        <v>0.121475332625023</v>
      </c>
      <c r="X16" s="21"/>
      <c r="Y16" s="21">
        <v>0.124680291764483</v>
      </c>
      <c r="Z16" s="21">
        <v>0.13511822773403101</v>
      </c>
      <c r="AA16" s="21">
        <v>7.4550075144127204E-2</v>
      </c>
      <c r="AB16" s="21">
        <v>0.18710367045126</v>
      </c>
      <c r="AC16" s="21">
        <v>6.9347937454663694E-2</v>
      </c>
      <c r="AD16" s="21">
        <v>0.16032180805678201</v>
      </c>
      <c r="AE16" s="21"/>
      <c r="AF16" s="21" t="s">
        <v>63</v>
      </c>
      <c r="AG16" s="21"/>
      <c r="AH16" s="21">
        <v>0.109317073736083</v>
      </c>
      <c r="AI16" s="21"/>
      <c r="AJ16" s="21">
        <v>6.2571832104620001E-2</v>
      </c>
      <c r="AK16" s="21">
        <v>0.16325825393891399</v>
      </c>
      <c r="AL16" s="21">
        <v>0.13260880001403999</v>
      </c>
      <c r="AM16" s="21">
        <v>8.0533549867605497E-2</v>
      </c>
      <c r="AN16" s="21">
        <v>0.15803097085932699</v>
      </c>
      <c r="AO16" s="21">
        <v>0.13370790941850999</v>
      </c>
      <c r="AP16" s="21">
        <v>0.14329862061781601</v>
      </c>
      <c r="AQ16" s="21">
        <v>4.9352030847680903E-2</v>
      </c>
    </row>
    <row r="17" spans="2:43" x14ac:dyDescent="0.35">
      <c r="B17" s="18" t="s">
        <v>242</v>
      </c>
      <c r="C17" s="22">
        <v>0.51628480899465901</v>
      </c>
      <c r="D17" s="22">
        <v>0.55120918177877098</v>
      </c>
      <c r="E17" s="22">
        <v>0.48365846111178901</v>
      </c>
      <c r="F17" s="22"/>
      <c r="G17" s="22">
        <v>0.392895587002207</v>
      </c>
      <c r="H17" s="22">
        <v>0.47532017780456698</v>
      </c>
      <c r="I17" s="22">
        <v>0.51470297853803104</v>
      </c>
      <c r="J17" s="22">
        <v>0.45821589058920598</v>
      </c>
      <c r="K17" s="22">
        <v>0.61976132395425898</v>
      </c>
      <c r="L17" s="22">
        <v>0.57027925208860297</v>
      </c>
      <c r="M17" s="22"/>
      <c r="N17" s="22">
        <v>0.36814460293578</v>
      </c>
      <c r="O17" s="22">
        <v>0.51267681057966696</v>
      </c>
      <c r="P17" s="22">
        <v>0.47714339526223698</v>
      </c>
      <c r="Q17" s="22">
        <v>0.51329283349332699</v>
      </c>
      <c r="R17" s="22">
        <v>0.59778891077999996</v>
      </c>
      <c r="S17" s="22"/>
      <c r="T17" s="22">
        <v>0.43528972335265698</v>
      </c>
      <c r="U17" s="22">
        <v>0.50497674114959801</v>
      </c>
      <c r="V17" s="22">
        <v>0.55986861595750503</v>
      </c>
      <c r="W17" s="22">
        <v>0.57341576539435002</v>
      </c>
      <c r="X17" s="22"/>
      <c r="Y17" s="22">
        <v>0.52831485791872801</v>
      </c>
      <c r="Z17" s="22">
        <v>0.40518848740403302</v>
      </c>
      <c r="AA17" s="22">
        <v>0.57234249967615902</v>
      </c>
      <c r="AB17" s="22">
        <v>0.44101858137141797</v>
      </c>
      <c r="AC17" s="22">
        <v>0.54863528859891697</v>
      </c>
      <c r="AD17" s="22">
        <v>0.22100451147577799</v>
      </c>
      <c r="AE17" s="22"/>
      <c r="AF17" s="22" t="s">
        <v>63</v>
      </c>
      <c r="AG17" s="22"/>
      <c r="AH17" s="22">
        <v>0.52145618986837095</v>
      </c>
      <c r="AI17" s="22"/>
      <c r="AJ17" s="22">
        <v>0.62785111498476598</v>
      </c>
      <c r="AK17" s="22">
        <v>0.44580676364696598</v>
      </c>
      <c r="AL17" s="22">
        <v>0.45521506839738901</v>
      </c>
      <c r="AM17" s="22">
        <v>0.61603628366247298</v>
      </c>
      <c r="AN17" s="22">
        <v>0.35319532067991199</v>
      </c>
      <c r="AO17" s="22">
        <v>0.48698162716589599</v>
      </c>
      <c r="AP17" s="22">
        <v>0.36195048499766003</v>
      </c>
      <c r="AQ17" s="22">
        <v>0.56198097366441302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9.3575864909204207E-2</v>
      </c>
      <c r="D9" s="17">
        <v>0.114450630374962</v>
      </c>
      <c r="E9" s="17">
        <v>7.3088609023725895E-2</v>
      </c>
      <c r="F9" s="17"/>
      <c r="G9" s="17">
        <v>9.6380781675380903E-2</v>
      </c>
      <c r="H9" s="17">
        <v>0.12720038765765301</v>
      </c>
      <c r="I9" s="17">
        <v>0.11496933303899</v>
      </c>
      <c r="J9" s="17">
        <v>8.6455057126286095E-2</v>
      </c>
      <c r="K9" s="17">
        <v>9.8423920517390698E-2</v>
      </c>
      <c r="L9" s="17">
        <v>5.7706369343250102E-2</v>
      </c>
      <c r="M9" s="17"/>
      <c r="N9" s="17">
        <v>7.0987145473572003E-2</v>
      </c>
      <c r="O9" s="17">
        <v>7.8901370188374301E-2</v>
      </c>
      <c r="P9" s="17">
        <v>9.3379093672175298E-2</v>
      </c>
      <c r="Q9" s="17">
        <v>9.9785561026908401E-2</v>
      </c>
      <c r="R9" s="17">
        <v>0.12160601615245201</v>
      </c>
      <c r="S9" s="17"/>
      <c r="T9" s="17">
        <v>7.7351628030747396E-2</v>
      </c>
      <c r="U9" s="17">
        <v>9.0689103223867307E-2</v>
      </c>
      <c r="V9" s="17">
        <v>0.12115831274248599</v>
      </c>
      <c r="W9" s="17">
        <v>0.11424886888831499</v>
      </c>
      <c r="X9" s="17"/>
      <c r="Y9" s="17">
        <v>0.13815669759771099</v>
      </c>
      <c r="Z9" s="17">
        <v>5.8034334280496903E-2</v>
      </c>
      <c r="AA9" s="17">
        <v>4.8412450607273901E-2</v>
      </c>
      <c r="AB9" s="17">
        <v>5.4611600065218001E-2</v>
      </c>
      <c r="AC9" s="17">
        <v>0.10359880131140201</v>
      </c>
      <c r="AD9" s="17">
        <v>0</v>
      </c>
      <c r="AE9" s="17"/>
      <c r="AF9" s="17" t="s">
        <v>63</v>
      </c>
      <c r="AG9" s="17"/>
      <c r="AH9" s="17">
        <v>9.5370045795971206E-2</v>
      </c>
      <c r="AI9" s="17"/>
      <c r="AJ9" s="17">
        <v>0.103662204748714</v>
      </c>
      <c r="AK9" s="17">
        <v>0.104236135880487</v>
      </c>
      <c r="AL9" s="17">
        <v>8.2567070983529806E-2</v>
      </c>
      <c r="AM9" s="17">
        <v>7.7459115810957699E-2</v>
      </c>
      <c r="AN9" s="17">
        <v>0.132263411544432</v>
      </c>
      <c r="AO9" s="17">
        <v>0.11887675831349501</v>
      </c>
      <c r="AP9" s="17">
        <v>8.3382585906275494E-2</v>
      </c>
      <c r="AQ9" s="17">
        <v>4.0198865573495897E-2</v>
      </c>
    </row>
    <row r="10" spans="2:43" x14ac:dyDescent="0.35">
      <c r="B10" s="18" t="s">
        <v>301</v>
      </c>
      <c r="C10" s="17">
        <v>0.22457521532833399</v>
      </c>
      <c r="D10" s="17">
        <v>0.232151255785984</v>
      </c>
      <c r="E10" s="17">
        <v>0.21801396327401801</v>
      </c>
      <c r="F10" s="17"/>
      <c r="G10" s="17">
        <v>0.23809447211443299</v>
      </c>
      <c r="H10" s="17">
        <v>0.23130916653960501</v>
      </c>
      <c r="I10" s="17">
        <v>0.29267669934502</v>
      </c>
      <c r="J10" s="17">
        <v>0.194769594097218</v>
      </c>
      <c r="K10" s="17">
        <v>0.23565452759373101</v>
      </c>
      <c r="L10" s="17">
        <v>0.184724596508966</v>
      </c>
      <c r="M10" s="17"/>
      <c r="N10" s="17">
        <v>0.18334972667511201</v>
      </c>
      <c r="O10" s="17">
        <v>0.22898808051106101</v>
      </c>
      <c r="P10" s="17">
        <v>0.211169714308059</v>
      </c>
      <c r="Q10" s="17">
        <v>0.20925365225319001</v>
      </c>
      <c r="R10" s="17">
        <v>0.268240326380767</v>
      </c>
      <c r="S10" s="17"/>
      <c r="T10" s="17">
        <v>0.19961713136050299</v>
      </c>
      <c r="U10" s="17">
        <v>0.213927441327909</v>
      </c>
      <c r="V10" s="17">
        <v>0.26775893119786098</v>
      </c>
      <c r="W10" s="17">
        <v>0.206446014608789</v>
      </c>
      <c r="X10" s="17"/>
      <c r="Y10" s="17">
        <v>0.241519416367342</v>
      </c>
      <c r="Z10" s="17">
        <v>0.21452872724622399</v>
      </c>
      <c r="AA10" s="17">
        <v>0.17683798538303699</v>
      </c>
      <c r="AB10" s="17">
        <v>0.31338436375891798</v>
      </c>
      <c r="AC10" s="17">
        <v>0.28709233222028802</v>
      </c>
      <c r="AD10" s="17">
        <v>0.112863442086289</v>
      </c>
      <c r="AE10" s="17"/>
      <c r="AF10" s="17" t="s">
        <v>63</v>
      </c>
      <c r="AG10" s="17"/>
      <c r="AH10" s="17">
        <v>0.227724610165118</v>
      </c>
      <c r="AI10" s="17"/>
      <c r="AJ10" s="17">
        <v>0.23691012923017599</v>
      </c>
      <c r="AK10" s="17">
        <v>0.22972750720195501</v>
      </c>
      <c r="AL10" s="17">
        <v>0.25775974712259297</v>
      </c>
      <c r="AM10" s="17">
        <v>0.20967985373421399</v>
      </c>
      <c r="AN10" s="17">
        <v>0.13795237323517001</v>
      </c>
      <c r="AO10" s="17">
        <v>0.22951473605314099</v>
      </c>
      <c r="AP10" s="17">
        <v>0.144273573381096</v>
      </c>
      <c r="AQ10" s="17">
        <v>0.28753717960804698</v>
      </c>
    </row>
    <row r="11" spans="2:43" x14ac:dyDescent="0.35">
      <c r="B11" s="18" t="s">
        <v>302</v>
      </c>
      <c r="C11" s="17">
        <v>0.26064778528669003</v>
      </c>
      <c r="D11" s="17">
        <v>0.27212247458487698</v>
      </c>
      <c r="E11" s="17">
        <v>0.25034553785286201</v>
      </c>
      <c r="F11" s="17"/>
      <c r="G11" s="17">
        <v>0.23942470409564001</v>
      </c>
      <c r="H11" s="17">
        <v>0.22775852995831999</v>
      </c>
      <c r="I11" s="17">
        <v>0.25800956575842199</v>
      </c>
      <c r="J11" s="17">
        <v>0.25067780998746803</v>
      </c>
      <c r="K11" s="17">
        <v>0.28441135493435798</v>
      </c>
      <c r="L11" s="17">
        <v>0.28577471869750498</v>
      </c>
      <c r="M11" s="17"/>
      <c r="N11" s="17">
        <v>0.22365513551007801</v>
      </c>
      <c r="O11" s="17">
        <v>0.296354201428569</v>
      </c>
      <c r="P11" s="17">
        <v>0.25475648655705602</v>
      </c>
      <c r="Q11" s="17">
        <v>0.26368434934593898</v>
      </c>
      <c r="R11" s="17">
        <v>0.18759294566314799</v>
      </c>
      <c r="S11" s="17"/>
      <c r="T11" s="17">
        <v>0.26943548586341998</v>
      </c>
      <c r="U11" s="17">
        <v>0.256707182687613</v>
      </c>
      <c r="V11" s="17">
        <v>0.25717036463563298</v>
      </c>
      <c r="W11" s="17">
        <v>0.26437225090963601</v>
      </c>
      <c r="X11" s="17"/>
      <c r="Y11" s="17">
        <v>0.25097863712650997</v>
      </c>
      <c r="Z11" s="17">
        <v>0.228815024565551</v>
      </c>
      <c r="AA11" s="17">
        <v>0.29765067832113701</v>
      </c>
      <c r="AB11" s="17">
        <v>0.25668029760098499</v>
      </c>
      <c r="AC11" s="17">
        <v>0.210808272093955</v>
      </c>
      <c r="AD11" s="17">
        <v>0.26589059261654902</v>
      </c>
      <c r="AE11" s="17"/>
      <c r="AF11" s="17" t="s">
        <v>63</v>
      </c>
      <c r="AG11" s="17"/>
      <c r="AH11" s="17">
        <v>0.26264168673342903</v>
      </c>
      <c r="AI11" s="17"/>
      <c r="AJ11" s="17">
        <v>0.25649179556017498</v>
      </c>
      <c r="AK11" s="17">
        <v>0.25229180495529202</v>
      </c>
      <c r="AL11" s="17">
        <v>0.21354325699247101</v>
      </c>
      <c r="AM11" s="17">
        <v>0.34073233820056698</v>
      </c>
      <c r="AN11" s="17">
        <v>0.25160482150324898</v>
      </c>
      <c r="AO11" s="17">
        <v>0.21719141638004699</v>
      </c>
      <c r="AP11" s="17">
        <v>0.27774540505869399</v>
      </c>
      <c r="AQ11" s="17">
        <v>0.23474249094215899</v>
      </c>
    </row>
    <row r="12" spans="2:43" x14ac:dyDescent="0.35">
      <c r="B12" s="18" t="s">
        <v>303</v>
      </c>
      <c r="C12" s="17">
        <v>0.13172110083771099</v>
      </c>
      <c r="D12" s="17">
        <v>0.13160826646898999</v>
      </c>
      <c r="E12" s="17">
        <v>0.13243822967323701</v>
      </c>
      <c r="F12" s="17"/>
      <c r="G12" s="17">
        <v>0.181076415970997</v>
      </c>
      <c r="H12" s="17">
        <v>0.15867877302465899</v>
      </c>
      <c r="I12" s="17">
        <v>0.11423702028626</v>
      </c>
      <c r="J12" s="17">
        <v>0.11834853799608699</v>
      </c>
      <c r="K12" s="17">
        <v>8.6577610704656097E-2</v>
      </c>
      <c r="L12" s="17">
        <v>0.138953105558899</v>
      </c>
      <c r="M12" s="17"/>
      <c r="N12" s="17">
        <v>0.14026323880858099</v>
      </c>
      <c r="O12" s="17">
        <v>0.125758378467692</v>
      </c>
      <c r="P12" s="17">
        <v>0.10692767909185399</v>
      </c>
      <c r="Q12" s="17">
        <v>0.14372412125994399</v>
      </c>
      <c r="R12" s="17">
        <v>0.14065623277337</v>
      </c>
      <c r="S12" s="17"/>
      <c r="T12" s="17">
        <v>0.13938054645812401</v>
      </c>
      <c r="U12" s="17">
        <v>0.15215270691876001</v>
      </c>
      <c r="V12" s="17">
        <v>0.102846044046889</v>
      </c>
      <c r="W12" s="17">
        <v>0.146295356096418</v>
      </c>
      <c r="X12" s="17"/>
      <c r="Y12" s="17">
        <v>0.11492579838604</v>
      </c>
      <c r="Z12" s="17">
        <v>0.19462464583682201</v>
      </c>
      <c r="AA12" s="17">
        <v>0.13200276743676201</v>
      </c>
      <c r="AB12" s="17">
        <v>0.11316500065335799</v>
      </c>
      <c r="AC12" s="17">
        <v>0.171678042420747</v>
      </c>
      <c r="AD12" s="17">
        <v>0.114355080728336</v>
      </c>
      <c r="AE12" s="17"/>
      <c r="AF12" s="17" t="s">
        <v>63</v>
      </c>
      <c r="AG12" s="17"/>
      <c r="AH12" s="17">
        <v>0.13278656123793001</v>
      </c>
      <c r="AI12" s="17"/>
      <c r="AJ12" s="17">
        <v>0.118112629817321</v>
      </c>
      <c r="AK12" s="17">
        <v>0.138863578962379</v>
      </c>
      <c r="AL12" s="17">
        <v>0.12899845398770499</v>
      </c>
      <c r="AM12" s="17">
        <v>0.112510419289543</v>
      </c>
      <c r="AN12" s="17">
        <v>0.16987232710682501</v>
      </c>
      <c r="AO12" s="17">
        <v>0.166375918906179</v>
      </c>
      <c r="AP12" s="17">
        <v>0.17269596741992599</v>
      </c>
      <c r="AQ12" s="17">
        <v>8.4916071231504006E-2</v>
      </c>
    </row>
    <row r="13" spans="2:43" x14ac:dyDescent="0.35">
      <c r="B13" s="18" t="s">
        <v>304</v>
      </c>
      <c r="C13" s="17">
        <v>0.185685187308466</v>
      </c>
      <c r="D13" s="17">
        <v>0.15470454437905401</v>
      </c>
      <c r="E13" s="17">
        <v>0.21299318339365</v>
      </c>
      <c r="F13" s="17"/>
      <c r="G13" s="17">
        <v>0.171025573459028</v>
      </c>
      <c r="H13" s="17">
        <v>0.18624878947451201</v>
      </c>
      <c r="I13" s="17">
        <v>0.157027010486367</v>
      </c>
      <c r="J13" s="17">
        <v>0.22957694664801101</v>
      </c>
      <c r="K13" s="17">
        <v>0.182513864846648</v>
      </c>
      <c r="L13" s="17">
        <v>0.18326051785033401</v>
      </c>
      <c r="M13" s="17"/>
      <c r="N13" s="17">
        <v>0.19460373830234801</v>
      </c>
      <c r="O13" s="17">
        <v>0.193101593291612</v>
      </c>
      <c r="P13" s="17">
        <v>0.21132032938210099</v>
      </c>
      <c r="Q13" s="17">
        <v>0.17816192082714799</v>
      </c>
      <c r="R13" s="17">
        <v>0.16121993700311199</v>
      </c>
      <c r="S13" s="17"/>
      <c r="T13" s="17">
        <v>0.18938763659692801</v>
      </c>
      <c r="U13" s="17">
        <v>0.188044253902965</v>
      </c>
      <c r="V13" s="17">
        <v>0.17315581228160901</v>
      </c>
      <c r="W13" s="17">
        <v>0.16112130788422499</v>
      </c>
      <c r="X13" s="17"/>
      <c r="Y13" s="17">
        <v>0.18014544939250701</v>
      </c>
      <c r="Z13" s="17">
        <v>0.19925131363895601</v>
      </c>
      <c r="AA13" s="17">
        <v>0.204365963898512</v>
      </c>
      <c r="AB13" s="17">
        <v>0.192902902891811</v>
      </c>
      <c r="AC13" s="17">
        <v>9.9358470497108095E-2</v>
      </c>
      <c r="AD13" s="17">
        <v>0.275286242466727</v>
      </c>
      <c r="AE13" s="17"/>
      <c r="AF13" s="17" t="s">
        <v>63</v>
      </c>
      <c r="AG13" s="17"/>
      <c r="AH13" s="17">
        <v>0.183982061462729</v>
      </c>
      <c r="AI13" s="17"/>
      <c r="AJ13" s="17">
        <v>0.17009528508598401</v>
      </c>
      <c r="AK13" s="17">
        <v>0.19732131821853399</v>
      </c>
      <c r="AL13" s="17">
        <v>0.20706110549965501</v>
      </c>
      <c r="AM13" s="17">
        <v>0.179523113689429</v>
      </c>
      <c r="AN13" s="17">
        <v>0.15293315635381799</v>
      </c>
      <c r="AO13" s="17">
        <v>0.17183941414387</v>
      </c>
      <c r="AP13" s="17">
        <v>0.198017337739193</v>
      </c>
      <c r="AQ13" s="17">
        <v>0.192945892887014</v>
      </c>
    </row>
    <row r="14" spans="2:43" x14ac:dyDescent="0.35">
      <c r="B14" s="18" t="s">
        <v>60</v>
      </c>
      <c r="C14" s="17">
        <v>0.103794846329595</v>
      </c>
      <c r="D14" s="17">
        <v>9.4962828406133196E-2</v>
      </c>
      <c r="E14" s="17">
        <v>0.113120476782507</v>
      </c>
      <c r="F14" s="17"/>
      <c r="G14" s="17">
        <v>7.3998052684521906E-2</v>
      </c>
      <c r="H14" s="17">
        <v>6.8804353345250105E-2</v>
      </c>
      <c r="I14" s="17">
        <v>6.3080371084940495E-2</v>
      </c>
      <c r="J14" s="17">
        <v>0.12017205414493</v>
      </c>
      <c r="K14" s="17">
        <v>0.112418721403215</v>
      </c>
      <c r="L14" s="17">
        <v>0.14958069204104499</v>
      </c>
      <c r="M14" s="17"/>
      <c r="N14" s="17">
        <v>0.18714101523030799</v>
      </c>
      <c r="O14" s="17">
        <v>7.6896376112692996E-2</v>
      </c>
      <c r="P14" s="17">
        <v>0.122446696988755</v>
      </c>
      <c r="Q14" s="17">
        <v>0.10539039528687</v>
      </c>
      <c r="R14" s="17">
        <v>0.120684542027151</v>
      </c>
      <c r="S14" s="17"/>
      <c r="T14" s="17">
        <v>0.124827571690278</v>
      </c>
      <c r="U14" s="17">
        <v>9.8479311938886802E-2</v>
      </c>
      <c r="V14" s="17">
        <v>7.7910535095521594E-2</v>
      </c>
      <c r="W14" s="17">
        <v>0.107516201612617</v>
      </c>
      <c r="X14" s="17"/>
      <c r="Y14" s="17">
        <v>7.4274001129889494E-2</v>
      </c>
      <c r="Z14" s="17">
        <v>0.10474595443195001</v>
      </c>
      <c r="AA14" s="17">
        <v>0.14073015435327799</v>
      </c>
      <c r="AB14" s="17">
        <v>6.92558350297105E-2</v>
      </c>
      <c r="AC14" s="17">
        <v>0.12746408145650101</v>
      </c>
      <c r="AD14" s="17">
        <v>0.231604642102099</v>
      </c>
      <c r="AE14" s="17"/>
      <c r="AF14" s="17" t="s">
        <v>63</v>
      </c>
      <c r="AG14" s="17"/>
      <c r="AH14" s="17">
        <v>9.7495034604822298E-2</v>
      </c>
      <c r="AI14" s="17"/>
      <c r="AJ14" s="17">
        <v>0.11472795555763</v>
      </c>
      <c r="AK14" s="17">
        <v>7.7559654781352502E-2</v>
      </c>
      <c r="AL14" s="17">
        <v>0.110070365414045</v>
      </c>
      <c r="AM14" s="17">
        <v>8.0095159275288499E-2</v>
      </c>
      <c r="AN14" s="17">
        <v>0.15537391025650599</v>
      </c>
      <c r="AO14" s="17">
        <v>9.6201756203269304E-2</v>
      </c>
      <c r="AP14" s="17">
        <v>0.123885130494815</v>
      </c>
      <c r="AQ14" s="17">
        <v>0.15965949975777899</v>
      </c>
    </row>
    <row r="15" spans="2:43" x14ac:dyDescent="0.35">
      <c r="B15" s="18" t="s">
        <v>305</v>
      </c>
      <c r="C15" s="21">
        <v>0.31815108023753802</v>
      </c>
      <c r="D15" s="21">
        <v>0.346601886160946</v>
      </c>
      <c r="E15" s="21">
        <v>0.291102572297744</v>
      </c>
      <c r="F15" s="21"/>
      <c r="G15" s="21">
        <v>0.33447525378981402</v>
      </c>
      <c r="H15" s="21">
        <v>0.358509554197258</v>
      </c>
      <c r="I15" s="21">
        <v>0.40764603238401098</v>
      </c>
      <c r="J15" s="21">
        <v>0.28122465122350399</v>
      </c>
      <c r="K15" s="21">
        <v>0.33407844811112197</v>
      </c>
      <c r="L15" s="21">
        <v>0.24243096585221599</v>
      </c>
      <c r="M15" s="21"/>
      <c r="N15" s="21">
        <v>0.254336872148684</v>
      </c>
      <c r="O15" s="21">
        <v>0.30788945069943502</v>
      </c>
      <c r="P15" s="21">
        <v>0.30454880798023398</v>
      </c>
      <c r="Q15" s="21">
        <v>0.30903921328009898</v>
      </c>
      <c r="R15" s="21">
        <v>0.38984634253321998</v>
      </c>
      <c r="S15" s="21"/>
      <c r="T15" s="21">
        <v>0.27696875939124999</v>
      </c>
      <c r="U15" s="21">
        <v>0.304616544551776</v>
      </c>
      <c r="V15" s="21">
        <v>0.38891724394034699</v>
      </c>
      <c r="W15" s="21">
        <v>0.32069488349710401</v>
      </c>
      <c r="X15" s="21"/>
      <c r="Y15" s="21">
        <v>0.37967611396505302</v>
      </c>
      <c r="Z15" s="21">
        <v>0.272563061526721</v>
      </c>
      <c r="AA15" s="21">
        <v>0.225250435990311</v>
      </c>
      <c r="AB15" s="21">
        <v>0.36799596382413602</v>
      </c>
      <c r="AC15" s="21">
        <v>0.39069113353168999</v>
      </c>
      <c r="AD15" s="21">
        <v>0.112863442086289</v>
      </c>
      <c r="AE15" s="21"/>
      <c r="AF15" s="21" t="s">
        <v>63</v>
      </c>
      <c r="AG15" s="21"/>
      <c r="AH15" s="21">
        <v>0.32309465596108899</v>
      </c>
      <c r="AI15" s="21"/>
      <c r="AJ15" s="21">
        <v>0.34057233397888997</v>
      </c>
      <c r="AK15" s="21">
        <v>0.33396364308244197</v>
      </c>
      <c r="AL15" s="21">
        <v>0.34032681810612297</v>
      </c>
      <c r="AM15" s="21">
        <v>0.28713896954517198</v>
      </c>
      <c r="AN15" s="21">
        <v>0.27021578477960201</v>
      </c>
      <c r="AO15" s="21">
        <v>0.34839149436663502</v>
      </c>
      <c r="AP15" s="21">
        <v>0.22765615928737101</v>
      </c>
      <c r="AQ15" s="21">
        <v>0.32773604518154298</v>
      </c>
    </row>
    <row r="16" spans="2:43" x14ac:dyDescent="0.35">
      <c r="B16" s="18" t="s">
        <v>306</v>
      </c>
      <c r="C16" s="21">
        <v>0.317406288146177</v>
      </c>
      <c r="D16" s="21">
        <v>0.286312810848044</v>
      </c>
      <c r="E16" s="21">
        <v>0.34543141306688702</v>
      </c>
      <c r="F16" s="21"/>
      <c r="G16" s="21">
        <v>0.35210198943002402</v>
      </c>
      <c r="H16" s="21">
        <v>0.344927562499172</v>
      </c>
      <c r="I16" s="21">
        <v>0.27126403077262701</v>
      </c>
      <c r="J16" s="21">
        <v>0.347925484644098</v>
      </c>
      <c r="K16" s="21">
        <v>0.26909147555130503</v>
      </c>
      <c r="L16" s="21">
        <v>0.32221362340923398</v>
      </c>
      <c r="M16" s="21"/>
      <c r="N16" s="21">
        <v>0.334866977110929</v>
      </c>
      <c r="O16" s="21">
        <v>0.31885997175930297</v>
      </c>
      <c r="P16" s="21">
        <v>0.31824800847395501</v>
      </c>
      <c r="Q16" s="21">
        <v>0.32188604208709298</v>
      </c>
      <c r="R16" s="21">
        <v>0.30187616977648202</v>
      </c>
      <c r="S16" s="21"/>
      <c r="T16" s="21">
        <v>0.32876818305505201</v>
      </c>
      <c r="U16" s="21">
        <v>0.34019696082172501</v>
      </c>
      <c r="V16" s="21">
        <v>0.276001856328498</v>
      </c>
      <c r="W16" s="21">
        <v>0.30741666398064299</v>
      </c>
      <c r="X16" s="21"/>
      <c r="Y16" s="21">
        <v>0.29507124777854699</v>
      </c>
      <c r="Z16" s="21">
        <v>0.39387595947577803</v>
      </c>
      <c r="AA16" s="21">
        <v>0.33636873133527501</v>
      </c>
      <c r="AB16" s="21">
        <v>0.306067903545168</v>
      </c>
      <c r="AC16" s="21">
        <v>0.27103651291785502</v>
      </c>
      <c r="AD16" s="21">
        <v>0.38964132319506301</v>
      </c>
      <c r="AE16" s="21"/>
      <c r="AF16" s="21" t="s">
        <v>63</v>
      </c>
      <c r="AG16" s="21"/>
      <c r="AH16" s="21">
        <v>0.31676862270065897</v>
      </c>
      <c r="AI16" s="21"/>
      <c r="AJ16" s="21">
        <v>0.288207914903305</v>
      </c>
      <c r="AK16" s="21">
        <v>0.33618489718091299</v>
      </c>
      <c r="AL16" s="21">
        <v>0.33605955948735999</v>
      </c>
      <c r="AM16" s="21">
        <v>0.292033532978972</v>
      </c>
      <c r="AN16" s="21">
        <v>0.32280548346064297</v>
      </c>
      <c r="AO16" s="21">
        <v>0.33821533305004903</v>
      </c>
      <c r="AP16" s="21">
        <v>0.37071330515911899</v>
      </c>
      <c r="AQ16" s="21">
        <v>0.27786196411851799</v>
      </c>
    </row>
    <row r="17" spans="2:43" x14ac:dyDescent="0.35">
      <c r="B17" s="18" t="s">
        <v>242</v>
      </c>
      <c r="C17" s="22">
        <v>7.4479209136135704E-4</v>
      </c>
      <c r="D17" s="22">
        <v>6.0289075312901799E-2</v>
      </c>
      <c r="E17" s="22">
        <v>-5.4328840769142898E-2</v>
      </c>
      <c r="F17" s="22"/>
      <c r="G17" s="22">
        <v>-1.7626735640210701E-2</v>
      </c>
      <c r="H17" s="22">
        <v>1.3581991698086901E-2</v>
      </c>
      <c r="I17" s="22">
        <v>0.136382001611383</v>
      </c>
      <c r="J17" s="22">
        <v>-6.6700833420594102E-2</v>
      </c>
      <c r="K17" s="22">
        <v>6.4986972559817294E-2</v>
      </c>
      <c r="L17" s="22">
        <v>-7.97826575570178E-2</v>
      </c>
      <c r="M17" s="22"/>
      <c r="N17" s="22">
        <v>-8.0530104962245205E-2</v>
      </c>
      <c r="O17" s="22">
        <v>-1.09705210598686E-2</v>
      </c>
      <c r="P17" s="22">
        <v>-1.36992004937204E-2</v>
      </c>
      <c r="Q17" s="22">
        <v>-1.28468288069942E-2</v>
      </c>
      <c r="R17" s="22">
        <v>8.7970172756738005E-2</v>
      </c>
      <c r="S17" s="22"/>
      <c r="T17" s="22">
        <v>-5.1799423663801497E-2</v>
      </c>
      <c r="U17" s="22">
        <v>-3.5580416269949101E-2</v>
      </c>
      <c r="V17" s="22">
        <v>0.11291538761184899</v>
      </c>
      <c r="W17" s="22">
        <v>1.3278219516461199E-2</v>
      </c>
      <c r="X17" s="22"/>
      <c r="Y17" s="22">
        <v>8.4604866186505701E-2</v>
      </c>
      <c r="Z17" s="22">
        <v>-0.121312897949057</v>
      </c>
      <c r="AA17" s="22">
        <v>-0.11111829534496299</v>
      </c>
      <c r="AB17" s="22">
        <v>6.1928060278968002E-2</v>
      </c>
      <c r="AC17" s="22">
        <v>0.119654620613835</v>
      </c>
      <c r="AD17" s="22">
        <v>-0.27677788110877299</v>
      </c>
      <c r="AE17" s="22"/>
      <c r="AF17" s="22" t="s">
        <v>63</v>
      </c>
      <c r="AG17" s="22"/>
      <c r="AH17" s="22">
        <v>6.32603326042952E-3</v>
      </c>
      <c r="AI17" s="22"/>
      <c r="AJ17" s="22">
        <v>5.2364419075585499E-2</v>
      </c>
      <c r="AK17" s="22">
        <v>-2.2212540984704598E-3</v>
      </c>
      <c r="AL17" s="22">
        <v>4.2672586187629301E-3</v>
      </c>
      <c r="AM17" s="22">
        <v>-4.8945634338001297E-3</v>
      </c>
      <c r="AN17" s="22">
        <v>-5.2589698681041699E-2</v>
      </c>
      <c r="AO17" s="22">
        <v>1.01761613165869E-2</v>
      </c>
      <c r="AP17" s="22">
        <v>-0.143057145871748</v>
      </c>
      <c r="AQ17" s="22">
        <v>4.9874081063024801E-2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0.38324248202925698</v>
      </c>
      <c r="D9" s="17">
        <v>0.42835628529152198</v>
      </c>
      <c r="E9" s="17">
        <v>0.33979625612407999</v>
      </c>
      <c r="F9" s="17"/>
      <c r="G9" s="17">
        <v>0.31579467484747098</v>
      </c>
      <c r="H9" s="17">
        <v>0.39978407043787101</v>
      </c>
      <c r="I9" s="17">
        <v>0.40747441760899999</v>
      </c>
      <c r="J9" s="17">
        <v>0.35968884543409901</v>
      </c>
      <c r="K9" s="17">
        <v>0.418422454065975</v>
      </c>
      <c r="L9" s="17">
        <v>0.377617841291158</v>
      </c>
      <c r="M9" s="17"/>
      <c r="N9" s="17">
        <v>0.20486589264930699</v>
      </c>
      <c r="O9" s="17">
        <v>0.36226651611687</v>
      </c>
      <c r="P9" s="17">
        <v>0.40600665413176001</v>
      </c>
      <c r="Q9" s="17">
        <v>0.41689528870673298</v>
      </c>
      <c r="R9" s="17">
        <v>0.386550343709195</v>
      </c>
      <c r="S9" s="17"/>
      <c r="T9" s="17">
        <v>0.33927988719779201</v>
      </c>
      <c r="U9" s="17">
        <v>0.39670481980840799</v>
      </c>
      <c r="V9" s="17">
        <v>0.46328935795612802</v>
      </c>
      <c r="W9" s="17">
        <v>0.35773637480871401</v>
      </c>
      <c r="X9" s="17"/>
      <c r="Y9" s="17">
        <v>0.40401313325448501</v>
      </c>
      <c r="Z9" s="17">
        <v>0.30506223520811498</v>
      </c>
      <c r="AA9" s="17">
        <v>0.37763951453667399</v>
      </c>
      <c r="AB9" s="17">
        <v>0.4288150560888</v>
      </c>
      <c r="AC9" s="17">
        <v>0.37501208422932703</v>
      </c>
      <c r="AD9" s="17">
        <v>0.34061340871932999</v>
      </c>
      <c r="AE9" s="17"/>
      <c r="AF9" s="17" t="s">
        <v>63</v>
      </c>
      <c r="AG9" s="17"/>
      <c r="AH9" s="17">
        <v>0.39287442286669799</v>
      </c>
      <c r="AI9" s="17"/>
      <c r="AJ9" s="17">
        <v>0.39501012222915999</v>
      </c>
      <c r="AK9" s="17">
        <v>0.37775761141889402</v>
      </c>
      <c r="AL9" s="17">
        <v>0.384519856902585</v>
      </c>
      <c r="AM9" s="17">
        <v>0.44764561637780498</v>
      </c>
      <c r="AN9" s="17">
        <v>0.38011405584914798</v>
      </c>
      <c r="AO9" s="17">
        <v>0.33248408401806501</v>
      </c>
      <c r="AP9" s="17">
        <v>0.285678280521376</v>
      </c>
      <c r="AQ9" s="17">
        <v>0.38208738616138899</v>
      </c>
    </row>
    <row r="10" spans="2:43" x14ac:dyDescent="0.35">
      <c r="B10" s="18" t="s">
        <v>301</v>
      </c>
      <c r="C10" s="17">
        <v>0.30903880353200203</v>
      </c>
      <c r="D10" s="17">
        <v>0.30764702250227799</v>
      </c>
      <c r="E10" s="17">
        <v>0.31185060366843598</v>
      </c>
      <c r="F10" s="17"/>
      <c r="G10" s="17">
        <v>0.299959143787842</v>
      </c>
      <c r="H10" s="17">
        <v>0.27795731595147199</v>
      </c>
      <c r="I10" s="17">
        <v>0.28399371335289503</v>
      </c>
      <c r="J10" s="17">
        <v>0.30053487600219397</v>
      </c>
      <c r="K10" s="17">
        <v>0.31153040304709201</v>
      </c>
      <c r="L10" s="17">
        <v>0.35335544703729799</v>
      </c>
      <c r="M10" s="17"/>
      <c r="N10" s="17">
        <v>0.362416143497581</v>
      </c>
      <c r="O10" s="17">
        <v>0.29515538114268502</v>
      </c>
      <c r="P10" s="17">
        <v>0.27532967700537297</v>
      </c>
      <c r="Q10" s="17">
        <v>0.32552034352199899</v>
      </c>
      <c r="R10" s="17">
        <v>0.32448715888948798</v>
      </c>
      <c r="S10" s="17"/>
      <c r="T10" s="17">
        <v>0.30543335403701599</v>
      </c>
      <c r="U10" s="17">
        <v>0.28628814272501701</v>
      </c>
      <c r="V10" s="17">
        <v>0.28780762655509701</v>
      </c>
      <c r="W10" s="17">
        <v>0.33181279441036698</v>
      </c>
      <c r="X10" s="17"/>
      <c r="Y10" s="17">
        <v>0.28417709783001499</v>
      </c>
      <c r="Z10" s="17">
        <v>0.348294314832157</v>
      </c>
      <c r="AA10" s="17">
        <v>0.32672199411657799</v>
      </c>
      <c r="AB10" s="17">
        <v>0.26642353055731</v>
      </c>
      <c r="AC10" s="17">
        <v>0.40020482296942</v>
      </c>
      <c r="AD10" s="17">
        <v>0.16039455557618101</v>
      </c>
      <c r="AE10" s="17"/>
      <c r="AF10" s="17" t="s">
        <v>63</v>
      </c>
      <c r="AG10" s="17"/>
      <c r="AH10" s="17">
        <v>0.30453489787209098</v>
      </c>
      <c r="AI10" s="17"/>
      <c r="AJ10" s="17">
        <v>0.33655442629750698</v>
      </c>
      <c r="AK10" s="17">
        <v>0.317133072625009</v>
      </c>
      <c r="AL10" s="17">
        <v>0.28335315766588498</v>
      </c>
      <c r="AM10" s="17">
        <v>0.28702436869633202</v>
      </c>
      <c r="AN10" s="17">
        <v>0.25523443165302701</v>
      </c>
      <c r="AO10" s="17">
        <v>0.348957261491121</v>
      </c>
      <c r="AP10" s="17">
        <v>0.33610927266462598</v>
      </c>
      <c r="AQ10" s="17">
        <v>0.23049777420053</v>
      </c>
    </row>
    <row r="11" spans="2:43" x14ac:dyDescent="0.35">
      <c r="B11" s="18" t="s">
        <v>302</v>
      </c>
      <c r="C11" s="17">
        <v>0.14696100656493599</v>
      </c>
      <c r="D11" s="17">
        <v>0.12275978251757499</v>
      </c>
      <c r="E11" s="17">
        <v>0.170394425582091</v>
      </c>
      <c r="F11" s="17"/>
      <c r="G11" s="17">
        <v>0.234492331856545</v>
      </c>
      <c r="H11" s="17">
        <v>0.149605723810567</v>
      </c>
      <c r="I11" s="17">
        <v>0.15782473219586901</v>
      </c>
      <c r="J11" s="17">
        <v>0.12057227442703899</v>
      </c>
      <c r="K11" s="17">
        <v>0.13487784213208201</v>
      </c>
      <c r="L11" s="17">
        <v>0.12757928050342501</v>
      </c>
      <c r="M11" s="17"/>
      <c r="N11" s="17">
        <v>0.141855104822108</v>
      </c>
      <c r="O11" s="17">
        <v>0.17124928653275001</v>
      </c>
      <c r="P11" s="17">
        <v>0.126821280801446</v>
      </c>
      <c r="Q11" s="17">
        <v>0.118531031300389</v>
      </c>
      <c r="R11" s="17">
        <v>0.16685964934150699</v>
      </c>
      <c r="S11" s="17"/>
      <c r="T11" s="17">
        <v>0.16605735494496399</v>
      </c>
      <c r="U11" s="17">
        <v>0.13747629851669199</v>
      </c>
      <c r="V11" s="17">
        <v>0.11948078289092701</v>
      </c>
      <c r="W11" s="17">
        <v>0.17507448324597399</v>
      </c>
      <c r="X11" s="17"/>
      <c r="Y11" s="17">
        <v>0.151830397408171</v>
      </c>
      <c r="Z11" s="17">
        <v>0.17142506708545399</v>
      </c>
      <c r="AA11" s="17">
        <v>0.14962578388551501</v>
      </c>
      <c r="AB11" s="17">
        <v>0.15468508543321299</v>
      </c>
      <c r="AC11" s="17">
        <v>8.7472983631638704E-2</v>
      </c>
      <c r="AD11" s="17">
        <v>0.114910167504425</v>
      </c>
      <c r="AE11" s="17"/>
      <c r="AF11" s="17" t="s">
        <v>63</v>
      </c>
      <c r="AG11" s="17"/>
      <c r="AH11" s="17">
        <v>0.14440418561106899</v>
      </c>
      <c r="AI11" s="17"/>
      <c r="AJ11" s="17">
        <v>0.14170834163009</v>
      </c>
      <c r="AK11" s="17">
        <v>0.16002889213438101</v>
      </c>
      <c r="AL11" s="17">
        <v>0.13943390742882</v>
      </c>
      <c r="AM11" s="17">
        <v>0.119701527774348</v>
      </c>
      <c r="AN11" s="17">
        <v>8.96628448651038E-2</v>
      </c>
      <c r="AO11" s="17">
        <v>0.115826895280097</v>
      </c>
      <c r="AP11" s="17">
        <v>0.16719342543632701</v>
      </c>
      <c r="AQ11" s="17">
        <v>0.28847680509210599</v>
      </c>
    </row>
    <row r="12" spans="2:43" x14ac:dyDescent="0.35">
      <c r="B12" s="18" t="s">
        <v>303</v>
      </c>
      <c r="C12" s="17">
        <v>4.3319980325280602E-2</v>
      </c>
      <c r="D12" s="17">
        <v>4.1083458695057397E-2</v>
      </c>
      <c r="E12" s="17">
        <v>4.5759626130488597E-2</v>
      </c>
      <c r="F12" s="17"/>
      <c r="G12" s="17">
        <v>5.3836855536991197E-2</v>
      </c>
      <c r="H12" s="17">
        <v>4.1302191401247398E-2</v>
      </c>
      <c r="I12" s="17">
        <v>2.94801662383114E-2</v>
      </c>
      <c r="J12" s="17">
        <v>8.8780760212473595E-2</v>
      </c>
      <c r="K12" s="17">
        <v>1.5389125495410799E-2</v>
      </c>
      <c r="L12" s="17">
        <v>3.6960257182865802E-2</v>
      </c>
      <c r="M12" s="17"/>
      <c r="N12" s="17">
        <v>0.10469161281899</v>
      </c>
      <c r="O12" s="17">
        <v>4.8835306440989899E-2</v>
      </c>
      <c r="P12" s="17">
        <v>3.3408661397628901E-2</v>
      </c>
      <c r="Q12" s="17">
        <v>2.80246884427395E-2</v>
      </c>
      <c r="R12" s="17">
        <v>5.4284979645269398E-2</v>
      </c>
      <c r="S12" s="17"/>
      <c r="T12" s="17">
        <v>4.4556287193362201E-2</v>
      </c>
      <c r="U12" s="17">
        <v>4.5261450221511797E-2</v>
      </c>
      <c r="V12" s="17">
        <v>2.6121491433525299E-2</v>
      </c>
      <c r="W12" s="17">
        <v>5.9908607859102403E-2</v>
      </c>
      <c r="X12" s="17"/>
      <c r="Y12" s="17">
        <v>5.1293609439303098E-2</v>
      </c>
      <c r="Z12" s="17">
        <v>1.7716460779095802E-2</v>
      </c>
      <c r="AA12" s="17">
        <v>3.6897528639260699E-2</v>
      </c>
      <c r="AB12" s="17">
        <v>2.38728041046701E-2</v>
      </c>
      <c r="AC12" s="17">
        <v>2.52692522301497E-2</v>
      </c>
      <c r="AD12" s="17">
        <v>0.19413203857625499</v>
      </c>
      <c r="AE12" s="17"/>
      <c r="AF12" s="17" t="s">
        <v>63</v>
      </c>
      <c r="AG12" s="17"/>
      <c r="AH12" s="17">
        <v>4.46213831362594E-2</v>
      </c>
      <c r="AI12" s="17"/>
      <c r="AJ12" s="17">
        <v>4.5089681118808997E-2</v>
      </c>
      <c r="AK12" s="17">
        <v>5.3010715921855599E-2</v>
      </c>
      <c r="AL12" s="17">
        <v>5.3574633081182502E-2</v>
      </c>
      <c r="AM12" s="17">
        <v>3.6098137312511901E-2</v>
      </c>
      <c r="AN12" s="17">
        <v>4.7384418557008402E-2</v>
      </c>
      <c r="AO12" s="17">
        <v>2.14395783241252E-2</v>
      </c>
      <c r="AP12" s="17">
        <v>3.2609216807650498E-2</v>
      </c>
      <c r="AQ12" s="17">
        <v>4.1313688127822899E-2</v>
      </c>
    </row>
    <row r="13" spans="2:43" x14ac:dyDescent="0.35">
      <c r="B13" s="18" t="s">
        <v>304</v>
      </c>
      <c r="C13" s="17">
        <v>5.8108062994119601E-2</v>
      </c>
      <c r="D13" s="17">
        <v>5.5203977148478897E-2</v>
      </c>
      <c r="E13" s="17">
        <v>5.8188473103865303E-2</v>
      </c>
      <c r="F13" s="17"/>
      <c r="G13" s="17">
        <v>6.89496657904137E-2</v>
      </c>
      <c r="H13" s="17">
        <v>6.2635287711947693E-2</v>
      </c>
      <c r="I13" s="17">
        <v>5.9829665552902499E-2</v>
      </c>
      <c r="J13" s="17">
        <v>7.0629907119912794E-2</v>
      </c>
      <c r="K13" s="17">
        <v>5.30187062412045E-2</v>
      </c>
      <c r="L13" s="17">
        <v>4.4825890370083901E-2</v>
      </c>
      <c r="M13" s="17"/>
      <c r="N13" s="17">
        <v>0.108081284991572</v>
      </c>
      <c r="O13" s="17">
        <v>5.5584877706251097E-2</v>
      </c>
      <c r="P13" s="17">
        <v>8.9701429435390195E-2</v>
      </c>
      <c r="Q13" s="17">
        <v>5.8883096550488102E-2</v>
      </c>
      <c r="R13" s="17">
        <v>2.3807696142424999E-2</v>
      </c>
      <c r="S13" s="17"/>
      <c r="T13" s="17">
        <v>6.5050642275501294E-2</v>
      </c>
      <c r="U13" s="17">
        <v>6.83034345796181E-2</v>
      </c>
      <c r="V13" s="17">
        <v>5.6325585214967298E-2</v>
      </c>
      <c r="W13" s="17">
        <v>4.3739974648183903E-2</v>
      </c>
      <c r="X13" s="17"/>
      <c r="Y13" s="17">
        <v>6.3005136432034495E-2</v>
      </c>
      <c r="Z13" s="17">
        <v>7.9784283660788893E-2</v>
      </c>
      <c r="AA13" s="17">
        <v>4.7140815136733002E-2</v>
      </c>
      <c r="AB13" s="17">
        <v>9.3706695825191602E-2</v>
      </c>
      <c r="AC13" s="17">
        <v>2.1912375541537101E-2</v>
      </c>
      <c r="AD13" s="17">
        <v>3.5468211852815998E-2</v>
      </c>
      <c r="AE13" s="17"/>
      <c r="AF13" s="17" t="s">
        <v>63</v>
      </c>
      <c r="AG13" s="17"/>
      <c r="AH13" s="17">
        <v>5.76235071136907E-2</v>
      </c>
      <c r="AI13" s="17"/>
      <c r="AJ13" s="17">
        <v>2.72214520840048E-2</v>
      </c>
      <c r="AK13" s="17">
        <v>5.3573993004735899E-2</v>
      </c>
      <c r="AL13" s="17">
        <v>6.4027285404225698E-2</v>
      </c>
      <c r="AM13" s="17">
        <v>6.31452147473862E-2</v>
      </c>
      <c r="AN13" s="17">
        <v>0.110646552302319</v>
      </c>
      <c r="AO13" s="17">
        <v>8.4870508819213597E-2</v>
      </c>
      <c r="AP13" s="17">
        <v>0.11845812794445899</v>
      </c>
      <c r="AQ13" s="17">
        <v>0</v>
      </c>
    </row>
    <row r="14" spans="2:43" x14ac:dyDescent="0.35">
      <c r="B14" s="18" t="s">
        <v>60</v>
      </c>
      <c r="C14" s="17">
        <v>5.93296645544059E-2</v>
      </c>
      <c r="D14" s="17">
        <v>4.4949473845088801E-2</v>
      </c>
      <c r="E14" s="17">
        <v>7.4010615391038995E-2</v>
      </c>
      <c r="F14" s="17"/>
      <c r="G14" s="17">
        <v>2.69673281807369E-2</v>
      </c>
      <c r="H14" s="17">
        <v>6.8715410686895503E-2</v>
      </c>
      <c r="I14" s="17">
        <v>6.13973050510217E-2</v>
      </c>
      <c r="J14" s="17">
        <v>5.9793336804282199E-2</v>
      </c>
      <c r="K14" s="17">
        <v>6.6761469018235806E-2</v>
      </c>
      <c r="L14" s="17">
        <v>5.96612836151693E-2</v>
      </c>
      <c r="M14" s="17"/>
      <c r="N14" s="17">
        <v>7.8089961220443094E-2</v>
      </c>
      <c r="O14" s="17">
        <v>6.6908632060454498E-2</v>
      </c>
      <c r="P14" s="17">
        <v>6.8732297228401601E-2</v>
      </c>
      <c r="Q14" s="17">
        <v>5.2145551477651701E-2</v>
      </c>
      <c r="R14" s="17">
        <v>4.4010172272116101E-2</v>
      </c>
      <c r="S14" s="17"/>
      <c r="T14" s="17">
        <v>7.9622474351363895E-2</v>
      </c>
      <c r="U14" s="17">
        <v>6.5965854148753597E-2</v>
      </c>
      <c r="V14" s="17">
        <v>4.6975155949354898E-2</v>
      </c>
      <c r="W14" s="17">
        <v>3.1727765027658797E-2</v>
      </c>
      <c r="X14" s="17"/>
      <c r="Y14" s="17">
        <v>4.5680625635991401E-2</v>
      </c>
      <c r="Z14" s="17">
        <v>7.7717638434389599E-2</v>
      </c>
      <c r="AA14" s="17">
        <v>6.1974363685238697E-2</v>
      </c>
      <c r="AB14" s="17">
        <v>3.2496827990815401E-2</v>
      </c>
      <c r="AC14" s="17">
        <v>9.0128481397927104E-2</v>
      </c>
      <c r="AD14" s="17">
        <v>0.15448161777099201</v>
      </c>
      <c r="AE14" s="17"/>
      <c r="AF14" s="17" t="s">
        <v>63</v>
      </c>
      <c r="AG14" s="17"/>
      <c r="AH14" s="17">
        <v>5.5941603400191102E-2</v>
      </c>
      <c r="AI14" s="17"/>
      <c r="AJ14" s="17">
        <v>5.4415976640428403E-2</v>
      </c>
      <c r="AK14" s="17">
        <v>3.8495714895125599E-2</v>
      </c>
      <c r="AL14" s="17">
        <v>7.5091159517301803E-2</v>
      </c>
      <c r="AM14" s="17">
        <v>4.6385135091617999E-2</v>
      </c>
      <c r="AN14" s="17">
        <v>0.116957696773395</v>
      </c>
      <c r="AO14" s="17">
        <v>9.64216720673787E-2</v>
      </c>
      <c r="AP14" s="17">
        <v>5.9951676625562098E-2</v>
      </c>
      <c r="AQ14" s="17">
        <v>5.7624346418151097E-2</v>
      </c>
    </row>
    <row r="15" spans="2:43" x14ac:dyDescent="0.35">
      <c r="B15" s="18" t="s">
        <v>305</v>
      </c>
      <c r="C15" s="21">
        <v>0.69228128556125801</v>
      </c>
      <c r="D15" s="21">
        <v>0.73600330779379997</v>
      </c>
      <c r="E15" s="21">
        <v>0.65164685979251702</v>
      </c>
      <c r="F15" s="21"/>
      <c r="G15" s="21">
        <v>0.61575381863531298</v>
      </c>
      <c r="H15" s="21">
        <v>0.677741386389343</v>
      </c>
      <c r="I15" s="21">
        <v>0.69146813096189497</v>
      </c>
      <c r="J15" s="21">
        <v>0.66022372143629304</v>
      </c>
      <c r="K15" s="21">
        <v>0.72995285711306701</v>
      </c>
      <c r="L15" s="21">
        <v>0.73097328832845598</v>
      </c>
      <c r="M15" s="21"/>
      <c r="N15" s="21">
        <v>0.56728203614688799</v>
      </c>
      <c r="O15" s="21">
        <v>0.65742189725955502</v>
      </c>
      <c r="P15" s="21">
        <v>0.68133633113713299</v>
      </c>
      <c r="Q15" s="21">
        <v>0.74241563222873197</v>
      </c>
      <c r="R15" s="21">
        <v>0.71103750259868304</v>
      </c>
      <c r="S15" s="21"/>
      <c r="T15" s="21">
        <v>0.644713241234809</v>
      </c>
      <c r="U15" s="21">
        <v>0.68299296253342401</v>
      </c>
      <c r="V15" s="21">
        <v>0.75109698451122497</v>
      </c>
      <c r="W15" s="21">
        <v>0.68954916921908105</v>
      </c>
      <c r="X15" s="21"/>
      <c r="Y15" s="21">
        <v>0.68819023108449995</v>
      </c>
      <c r="Z15" s="21">
        <v>0.65335655004027204</v>
      </c>
      <c r="AA15" s="21">
        <v>0.70436150865325198</v>
      </c>
      <c r="AB15" s="21">
        <v>0.69523858664611005</v>
      </c>
      <c r="AC15" s="21">
        <v>0.77521690719874703</v>
      </c>
      <c r="AD15" s="21">
        <v>0.50100796429551198</v>
      </c>
      <c r="AE15" s="21"/>
      <c r="AF15" s="21" t="s">
        <v>63</v>
      </c>
      <c r="AG15" s="21"/>
      <c r="AH15" s="21">
        <v>0.69740932073879003</v>
      </c>
      <c r="AI15" s="21"/>
      <c r="AJ15" s="21">
        <v>0.73156454852666797</v>
      </c>
      <c r="AK15" s="21">
        <v>0.69489068404390197</v>
      </c>
      <c r="AL15" s="21">
        <v>0.66787301456847004</v>
      </c>
      <c r="AM15" s="21">
        <v>0.73466998507413594</v>
      </c>
      <c r="AN15" s="21">
        <v>0.63534848750217399</v>
      </c>
      <c r="AO15" s="21">
        <v>0.681441345509186</v>
      </c>
      <c r="AP15" s="21">
        <v>0.62178755318600099</v>
      </c>
      <c r="AQ15" s="21">
        <v>0.61258516036192001</v>
      </c>
    </row>
    <row r="16" spans="2:43" x14ac:dyDescent="0.35">
      <c r="B16" s="18" t="s">
        <v>306</v>
      </c>
      <c r="C16" s="21">
        <v>0.1014280433194</v>
      </c>
      <c r="D16" s="21">
        <v>9.6287435843536301E-2</v>
      </c>
      <c r="E16" s="21">
        <v>0.103948099234354</v>
      </c>
      <c r="F16" s="21"/>
      <c r="G16" s="21">
        <v>0.122786521327405</v>
      </c>
      <c r="H16" s="21">
        <v>0.10393747911319499</v>
      </c>
      <c r="I16" s="21">
        <v>8.9309831791213906E-2</v>
      </c>
      <c r="J16" s="21">
        <v>0.15941066733238601</v>
      </c>
      <c r="K16" s="21">
        <v>6.8407831736615299E-2</v>
      </c>
      <c r="L16" s="21">
        <v>8.1786147552949703E-2</v>
      </c>
      <c r="M16" s="21"/>
      <c r="N16" s="21">
        <v>0.212772897810561</v>
      </c>
      <c r="O16" s="21">
        <v>0.104420184147241</v>
      </c>
      <c r="P16" s="21">
        <v>0.12311009083301901</v>
      </c>
      <c r="Q16" s="21">
        <v>8.6907784993227599E-2</v>
      </c>
      <c r="R16" s="21">
        <v>7.8092675787694396E-2</v>
      </c>
      <c r="S16" s="21"/>
      <c r="T16" s="21">
        <v>0.109606929468864</v>
      </c>
      <c r="U16" s="21">
        <v>0.11356488480113</v>
      </c>
      <c r="V16" s="21">
        <v>8.2447076648492601E-2</v>
      </c>
      <c r="W16" s="21">
        <v>0.10364858250728599</v>
      </c>
      <c r="X16" s="21"/>
      <c r="Y16" s="21">
        <v>0.114298745871338</v>
      </c>
      <c r="Z16" s="21">
        <v>9.7500744439884698E-2</v>
      </c>
      <c r="AA16" s="21">
        <v>8.4038343775993701E-2</v>
      </c>
      <c r="AB16" s="21">
        <v>0.117579499929862</v>
      </c>
      <c r="AC16" s="21">
        <v>4.7181627771686802E-2</v>
      </c>
      <c r="AD16" s="21">
        <v>0.22960025042907101</v>
      </c>
      <c r="AE16" s="21"/>
      <c r="AF16" s="21" t="s">
        <v>63</v>
      </c>
      <c r="AG16" s="21"/>
      <c r="AH16" s="21">
        <v>0.10224489024995</v>
      </c>
      <c r="AI16" s="21"/>
      <c r="AJ16" s="21">
        <v>7.2311133202813793E-2</v>
      </c>
      <c r="AK16" s="21">
        <v>0.106584708926592</v>
      </c>
      <c r="AL16" s="21">
        <v>0.11760191848540801</v>
      </c>
      <c r="AM16" s="21">
        <v>9.9243352059898093E-2</v>
      </c>
      <c r="AN16" s="21">
        <v>0.15803097085932699</v>
      </c>
      <c r="AO16" s="21">
        <v>0.106310087143339</v>
      </c>
      <c r="AP16" s="21">
        <v>0.15106734475211001</v>
      </c>
      <c r="AQ16" s="21">
        <v>4.1313688127822899E-2</v>
      </c>
    </row>
    <row r="17" spans="2:43" x14ac:dyDescent="0.35">
      <c r="B17" s="18" t="s">
        <v>242</v>
      </c>
      <c r="C17" s="22">
        <v>0.59085324224185798</v>
      </c>
      <c r="D17" s="22">
        <v>0.63971587195026303</v>
      </c>
      <c r="E17" s="22">
        <v>0.54769876055816302</v>
      </c>
      <c r="F17" s="22"/>
      <c r="G17" s="22">
        <v>0.492967297307908</v>
      </c>
      <c r="H17" s="22">
        <v>0.57380390727614705</v>
      </c>
      <c r="I17" s="22">
        <v>0.60215829917068098</v>
      </c>
      <c r="J17" s="22">
        <v>0.50081305410390597</v>
      </c>
      <c r="K17" s="22">
        <v>0.66154502537645199</v>
      </c>
      <c r="L17" s="22">
        <v>0.64918714077550599</v>
      </c>
      <c r="M17" s="22"/>
      <c r="N17" s="22">
        <v>0.35450913833632702</v>
      </c>
      <c r="O17" s="22">
        <v>0.55300171311231405</v>
      </c>
      <c r="P17" s="22">
        <v>0.55822624030411405</v>
      </c>
      <c r="Q17" s="22">
        <v>0.65550784723550404</v>
      </c>
      <c r="R17" s="22">
        <v>0.63294482681098896</v>
      </c>
      <c r="S17" s="22"/>
      <c r="T17" s="22">
        <v>0.53510631176594503</v>
      </c>
      <c r="U17" s="22">
        <v>0.56942807773229498</v>
      </c>
      <c r="V17" s="22">
        <v>0.66864990786273304</v>
      </c>
      <c r="W17" s="22">
        <v>0.58590058671179501</v>
      </c>
      <c r="X17" s="22"/>
      <c r="Y17" s="22">
        <v>0.57389148521316302</v>
      </c>
      <c r="Z17" s="22">
        <v>0.55585580560038805</v>
      </c>
      <c r="AA17" s="22">
        <v>0.62032316487725803</v>
      </c>
      <c r="AB17" s="22">
        <v>0.57765908671624899</v>
      </c>
      <c r="AC17" s="22">
        <v>0.72803527942706103</v>
      </c>
      <c r="AD17" s="22">
        <v>0.27140771386644003</v>
      </c>
      <c r="AE17" s="22"/>
      <c r="AF17" s="22" t="s">
        <v>63</v>
      </c>
      <c r="AG17" s="22"/>
      <c r="AH17" s="22">
        <v>0.59516443048884005</v>
      </c>
      <c r="AI17" s="22"/>
      <c r="AJ17" s="22">
        <v>0.65925341532385395</v>
      </c>
      <c r="AK17" s="22">
        <v>0.58830597511731098</v>
      </c>
      <c r="AL17" s="22">
        <v>0.55027109608306102</v>
      </c>
      <c r="AM17" s="22">
        <v>0.63542663301423796</v>
      </c>
      <c r="AN17" s="22">
        <v>0.477317516642847</v>
      </c>
      <c r="AO17" s="22">
        <v>0.575131258365847</v>
      </c>
      <c r="AP17" s="22">
        <v>0.47072020843389101</v>
      </c>
      <c r="AQ17" s="22">
        <v>0.57127147223409702</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0.24314026911593001</v>
      </c>
      <c r="D9" s="17">
        <v>0.27658378466008199</v>
      </c>
      <c r="E9" s="17">
        <v>0.21074509789701301</v>
      </c>
      <c r="F9" s="17"/>
      <c r="G9" s="17">
        <v>0.20190806773585401</v>
      </c>
      <c r="H9" s="17">
        <v>0.233720141478861</v>
      </c>
      <c r="I9" s="17">
        <v>0.26364507095575102</v>
      </c>
      <c r="J9" s="17">
        <v>0.27661900357652702</v>
      </c>
      <c r="K9" s="17">
        <v>0.223328951796853</v>
      </c>
      <c r="L9" s="17">
        <v>0.243670877885763</v>
      </c>
      <c r="M9" s="17"/>
      <c r="N9" s="17">
        <v>0.164654221212861</v>
      </c>
      <c r="O9" s="17">
        <v>0.21305964700093599</v>
      </c>
      <c r="P9" s="17">
        <v>0.26070537236268498</v>
      </c>
      <c r="Q9" s="17">
        <v>0.258082532233395</v>
      </c>
      <c r="R9" s="17">
        <v>0.28337354434392598</v>
      </c>
      <c r="S9" s="17"/>
      <c r="T9" s="17">
        <v>0.256547266834733</v>
      </c>
      <c r="U9" s="17">
        <v>0.22156446361437501</v>
      </c>
      <c r="V9" s="17">
        <v>0.28543593782377202</v>
      </c>
      <c r="W9" s="17">
        <v>0.235677790181789</v>
      </c>
      <c r="X9" s="17"/>
      <c r="Y9" s="17">
        <v>0.237812845238454</v>
      </c>
      <c r="Z9" s="17">
        <v>0.188737395352883</v>
      </c>
      <c r="AA9" s="17">
        <v>0.256034943162182</v>
      </c>
      <c r="AB9" s="17">
        <v>0.28580924201561902</v>
      </c>
      <c r="AC9" s="17">
        <v>0.26444012025623498</v>
      </c>
      <c r="AD9" s="17">
        <v>0.30219594488631002</v>
      </c>
      <c r="AE9" s="17"/>
      <c r="AF9" s="17" t="s">
        <v>63</v>
      </c>
      <c r="AG9" s="17"/>
      <c r="AH9" s="17">
        <v>0.246806677703166</v>
      </c>
      <c r="AI9" s="17"/>
      <c r="AJ9" s="17">
        <v>0.270879530795892</v>
      </c>
      <c r="AK9" s="17">
        <v>0.23091710414310301</v>
      </c>
      <c r="AL9" s="17">
        <v>0.26290375441411101</v>
      </c>
      <c r="AM9" s="17">
        <v>0.23120954936822599</v>
      </c>
      <c r="AN9" s="17">
        <v>0.24603136439999301</v>
      </c>
      <c r="AO9" s="17">
        <v>0.202307725282283</v>
      </c>
      <c r="AP9" s="17">
        <v>0.19416213280464401</v>
      </c>
      <c r="AQ9" s="17">
        <v>0.29316842053604603</v>
      </c>
    </row>
    <row r="10" spans="2:43" x14ac:dyDescent="0.35">
      <c r="B10" s="18" t="s">
        <v>301</v>
      </c>
      <c r="C10" s="17">
        <v>0.34074996589244699</v>
      </c>
      <c r="D10" s="17">
        <v>0.351116877810976</v>
      </c>
      <c r="E10" s="17">
        <v>0.33192505134979799</v>
      </c>
      <c r="F10" s="17"/>
      <c r="G10" s="17">
        <v>0.30114456523928401</v>
      </c>
      <c r="H10" s="17">
        <v>0.34602883230816001</v>
      </c>
      <c r="I10" s="17">
        <v>0.36114734260885301</v>
      </c>
      <c r="J10" s="17">
        <v>0.268986078380756</v>
      </c>
      <c r="K10" s="17">
        <v>0.38492438234783699</v>
      </c>
      <c r="L10" s="17">
        <v>0.35918594771220402</v>
      </c>
      <c r="M10" s="17"/>
      <c r="N10" s="17">
        <v>0.25183699920737601</v>
      </c>
      <c r="O10" s="17">
        <v>0.34092214640739299</v>
      </c>
      <c r="P10" s="17">
        <v>0.29641556799003299</v>
      </c>
      <c r="Q10" s="17">
        <v>0.35359965881387001</v>
      </c>
      <c r="R10" s="17">
        <v>0.37604666116774399</v>
      </c>
      <c r="S10" s="17"/>
      <c r="T10" s="17">
        <v>0.26805290480862598</v>
      </c>
      <c r="U10" s="17">
        <v>0.36894588394394701</v>
      </c>
      <c r="V10" s="17">
        <v>0.34357456410804998</v>
      </c>
      <c r="W10" s="17">
        <v>0.39987825555041401</v>
      </c>
      <c r="X10" s="17"/>
      <c r="Y10" s="17">
        <v>0.365289168722433</v>
      </c>
      <c r="Z10" s="17">
        <v>0.33208345633017999</v>
      </c>
      <c r="AA10" s="17">
        <v>0.33233115991384299</v>
      </c>
      <c r="AB10" s="17">
        <v>0.299125896806967</v>
      </c>
      <c r="AC10" s="17">
        <v>0.32276644834153601</v>
      </c>
      <c r="AD10" s="17">
        <v>0.156081941403275</v>
      </c>
      <c r="AE10" s="17"/>
      <c r="AF10" s="17" t="s">
        <v>63</v>
      </c>
      <c r="AG10" s="17"/>
      <c r="AH10" s="17">
        <v>0.34181441044137201</v>
      </c>
      <c r="AI10" s="17"/>
      <c r="AJ10" s="17">
        <v>0.35194468787226901</v>
      </c>
      <c r="AK10" s="17">
        <v>0.347318411742019</v>
      </c>
      <c r="AL10" s="17">
        <v>0.32414547682578698</v>
      </c>
      <c r="AM10" s="17">
        <v>0.34828294039407398</v>
      </c>
      <c r="AN10" s="17">
        <v>0.24810659953731101</v>
      </c>
      <c r="AO10" s="17">
        <v>0.36100091318149002</v>
      </c>
      <c r="AP10" s="17">
        <v>0.33808230943690698</v>
      </c>
      <c r="AQ10" s="17">
        <v>0.326202926695906</v>
      </c>
    </row>
    <row r="11" spans="2:43" x14ac:dyDescent="0.35">
      <c r="B11" s="18" t="s">
        <v>302</v>
      </c>
      <c r="C11" s="17">
        <v>0.23421240785228001</v>
      </c>
      <c r="D11" s="17">
        <v>0.219285771124516</v>
      </c>
      <c r="E11" s="17">
        <v>0.247204903052826</v>
      </c>
      <c r="F11" s="17"/>
      <c r="G11" s="17">
        <v>0.28519211776029002</v>
      </c>
      <c r="H11" s="17">
        <v>0.225017982376437</v>
      </c>
      <c r="I11" s="17">
        <v>0.20389145008545201</v>
      </c>
      <c r="J11" s="17">
        <v>0.22901681585650999</v>
      </c>
      <c r="K11" s="17">
        <v>0.29087875074319702</v>
      </c>
      <c r="L11" s="17">
        <v>0.209958880372802</v>
      </c>
      <c r="M11" s="17"/>
      <c r="N11" s="17">
        <v>0.285726380414486</v>
      </c>
      <c r="O11" s="17">
        <v>0.27171988815304798</v>
      </c>
      <c r="P11" s="17">
        <v>0.238064724124013</v>
      </c>
      <c r="Q11" s="17">
        <v>0.20882563707535101</v>
      </c>
      <c r="R11" s="17">
        <v>0.18352377383294199</v>
      </c>
      <c r="S11" s="17"/>
      <c r="T11" s="17">
        <v>0.246777647195631</v>
      </c>
      <c r="U11" s="17">
        <v>0.23593802073825801</v>
      </c>
      <c r="V11" s="17">
        <v>0.21467320377326901</v>
      </c>
      <c r="W11" s="17">
        <v>0.221189946619675</v>
      </c>
      <c r="X11" s="17"/>
      <c r="Y11" s="17">
        <v>0.21803324865976401</v>
      </c>
      <c r="Z11" s="17">
        <v>0.28558644089097102</v>
      </c>
      <c r="AA11" s="17">
        <v>0.24278027729703999</v>
      </c>
      <c r="AB11" s="17">
        <v>0.23561016934086301</v>
      </c>
      <c r="AC11" s="17">
        <v>0.22520865249512101</v>
      </c>
      <c r="AD11" s="17">
        <v>0.21331219321060599</v>
      </c>
      <c r="AE11" s="17"/>
      <c r="AF11" s="17" t="s">
        <v>63</v>
      </c>
      <c r="AG11" s="17"/>
      <c r="AH11" s="17">
        <v>0.23597336142220801</v>
      </c>
      <c r="AI11" s="17"/>
      <c r="AJ11" s="17">
        <v>0.203157122939883</v>
      </c>
      <c r="AK11" s="17">
        <v>0.22072398978078001</v>
      </c>
      <c r="AL11" s="17">
        <v>0.23160889992507899</v>
      </c>
      <c r="AM11" s="17">
        <v>0.26362405486735302</v>
      </c>
      <c r="AN11" s="17">
        <v>0.218942499982441</v>
      </c>
      <c r="AO11" s="17">
        <v>0.211687846908865</v>
      </c>
      <c r="AP11" s="17">
        <v>0.27134881744631401</v>
      </c>
      <c r="AQ11" s="17">
        <v>0.32300430634989702</v>
      </c>
    </row>
    <row r="12" spans="2:43" x14ac:dyDescent="0.35">
      <c r="B12" s="18" t="s">
        <v>303</v>
      </c>
      <c r="C12" s="17">
        <v>3.1054264676208101E-2</v>
      </c>
      <c r="D12" s="17">
        <v>2.5631159693430699E-2</v>
      </c>
      <c r="E12" s="17">
        <v>3.6630598026937501E-2</v>
      </c>
      <c r="F12" s="17"/>
      <c r="G12" s="17">
        <v>8.0818093239737598E-2</v>
      </c>
      <c r="H12" s="17">
        <v>3.5690682581587502E-2</v>
      </c>
      <c r="I12" s="17">
        <v>3.1409439302651797E-2</v>
      </c>
      <c r="J12" s="17">
        <v>4.4107847469552798E-2</v>
      </c>
      <c r="K12" s="17">
        <v>0</v>
      </c>
      <c r="L12" s="17">
        <v>1.7947869494494201E-2</v>
      </c>
      <c r="M12" s="17"/>
      <c r="N12" s="17">
        <v>4.0569397261044499E-2</v>
      </c>
      <c r="O12" s="17">
        <v>3.3915855665838102E-2</v>
      </c>
      <c r="P12" s="17">
        <v>3.00416535738595E-2</v>
      </c>
      <c r="Q12" s="17">
        <v>2.5975447220785E-2</v>
      </c>
      <c r="R12" s="17">
        <v>3.3271332350841197E-2</v>
      </c>
      <c r="S12" s="17"/>
      <c r="T12" s="17">
        <v>5.0511330646171998E-2</v>
      </c>
      <c r="U12" s="17">
        <v>2.35592279291948E-2</v>
      </c>
      <c r="V12" s="17">
        <v>1.16976121538534E-2</v>
      </c>
      <c r="W12" s="17">
        <v>3.80802106549838E-2</v>
      </c>
      <c r="X12" s="17"/>
      <c r="Y12" s="17">
        <v>3.1624335091939897E-2</v>
      </c>
      <c r="Z12" s="17">
        <v>3.4266966265363498E-2</v>
      </c>
      <c r="AA12" s="17">
        <v>1.9099735570766201E-2</v>
      </c>
      <c r="AB12" s="17">
        <v>4.4175962823583603E-2</v>
      </c>
      <c r="AC12" s="17">
        <v>5.68083254835249E-2</v>
      </c>
      <c r="AD12" s="17">
        <v>3.4266594505578001E-2</v>
      </c>
      <c r="AE12" s="17"/>
      <c r="AF12" s="17" t="s">
        <v>63</v>
      </c>
      <c r="AG12" s="17"/>
      <c r="AH12" s="17">
        <v>3.0740731825777901E-2</v>
      </c>
      <c r="AI12" s="17"/>
      <c r="AJ12" s="17">
        <v>3.0397243037058999E-2</v>
      </c>
      <c r="AK12" s="17">
        <v>4.2196380782797603E-2</v>
      </c>
      <c r="AL12" s="17">
        <v>1.96373569943885E-2</v>
      </c>
      <c r="AM12" s="17">
        <v>2.6384957466355399E-2</v>
      </c>
      <c r="AN12" s="17">
        <v>4.7384418557008402E-2</v>
      </c>
      <c r="AO12" s="17">
        <v>4.39920908365709E-2</v>
      </c>
      <c r="AP12" s="17">
        <v>3.49815266390179E-2</v>
      </c>
      <c r="AQ12" s="17">
        <v>0</v>
      </c>
    </row>
    <row r="13" spans="2:43" x14ac:dyDescent="0.35">
      <c r="B13" s="18" t="s">
        <v>304</v>
      </c>
      <c r="C13" s="17">
        <v>7.8002068611828901E-2</v>
      </c>
      <c r="D13" s="17">
        <v>8.7406690528049905E-2</v>
      </c>
      <c r="E13" s="17">
        <v>6.7388433700271602E-2</v>
      </c>
      <c r="F13" s="17"/>
      <c r="G13" s="17">
        <v>8.7555991360923902E-2</v>
      </c>
      <c r="H13" s="17">
        <v>7.7597038066103893E-2</v>
      </c>
      <c r="I13" s="17">
        <v>8.7583430157884098E-2</v>
      </c>
      <c r="J13" s="17">
        <v>9.8559987420888201E-2</v>
      </c>
      <c r="K13" s="17">
        <v>5.0684778092541197E-2</v>
      </c>
      <c r="L13" s="17">
        <v>7.1570801827453207E-2</v>
      </c>
      <c r="M13" s="17"/>
      <c r="N13" s="17">
        <v>9.0427373769445402E-2</v>
      </c>
      <c r="O13" s="17">
        <v>7.5206787356756705E-2</v>
      </c>
      <c r="P13" s="17">
        <v>0.114125724935148</v>
      </c>
      <c r="Q13" s="17">
        <v>7.3615258592175298E-2</v>
      </c>
      <c r="R13" s="17">
        <v>6.06223310705973E-2</v>
      </c>
      <c r="S13" s="17"/>
      <c r="T13" s="17">
        <v>7.0208132184422706E-2</v>
      </c>
      <c r="U13" s="17">
        <v>7.6648292195802006E-2</v>
      </c>
      <c r="V13" s="17">
        <v>9.5297039268690903E-2</v>
      </c>
      <c r="W13" s="17">
        <v>7.0822188059820906E-2</v>
      </c>
      <c r="X13" s="17"/>
      <c r="Y13" s="17">
        <v>9.0029247143966901E-2</v>
      </c>
      <c r="Z13" s="17">
        <v>8.9396180524554794E-2</v>
      </c>
      <c r="AA13" s="17">
        <v>6.6129844153279202E-2</v>
      </c>
      <c r="AB13" s="17">
        <v>9.2682893007436096E-2</v>
      </c>
      <c r="AC13" s="17">
        <v>1.55775796972361E-2</v>
      </c>
      <c r="AD13" s="17">
        <v>0.115912977961911</v>
      </c>
      <c r="AE13" s="17"/>
      <c r="AF13" s="17" t="s">
        <v>63</v>
      </c>
      <c r="AG13" s="17"/>
      <c r="AH13" s="17">
        <v>7.4792191219402906E-2</v>
      </c>
      <c r="AI13" s="17"/>
      <c r="AJ13" s="17">
        <v>6.1816649306424797E-2</v>
      </c>
      <c r="AK13" s="17">
        <v>0.107481428431989</v>
      </c>
      <c r="AL13" s="17">
        <v>7.9284613304337601E-2</v>
      </c>
      <c r="AM13" s="17">
        <v>6.9146542329592206E-2</v>
      </c>
      <c r="AN13" s="17">
        <v>0.109075118954667</v>
      </c>
      <c r="AO13" s="17">
        <v>9.6946716981143502E-2</v>
      </c>
      <c r="AP13" s="17">
        <v>8.2558065564798694E-2</v>
      </c>
      <c r="AQ13" s="17">
        <v>0</v>
      </c>
    </row>
    <row r="14" spans="2:43" x14ac:dyDescent="0.35">
      <c r="B14" s="18" t="s">
        <v>60</v>
      </c>
      <c r="C14" s="17">
        <v>7.2841023851305503E-2</v>
      </c>
      <c r="D14" s="17">
        <v>3.9975716182946E-2</v>
      </c>
      <c r="E14" s="17">
        <v>0.106105915973154</v>
      </c>
      <c r="F14" s="17"/>
      <c r="G14" s="17">
        <v>4.3381164663910503E-2</v>
      </c>
      <c r="H14" s="17">
        <v>8.1945323188849895E-2</v>
      </c>
      <c r="I14" s="17">
        <v>5.23232668894077E-2</v>
      </c>
      <c r="J14" s="17">
        <v>8.2710267295766193E-2</v>
      </c>
      <c r="K14" s="17">
        <v>5.0183137019571902E-2</v>
      </c>
      <c r="L14" s="17">
        <v>9.7665622707282407E-2</v>
      </c>
      <c r="M14" s="17"/>
      <c r="N14" s="17">
        <v>0.16678562813478701</v>
      </c>
      <c r="O14" s="17">
        <v>6.5175675416028603E-2</v>
      </c>
      <c r="P14" s="17">
        <v>6.0646957014261198E-2</v>
      </c>
      <c r="Q14" s="17">
        <v>7.9901466064423096E-2</v>
      </c>
      <c r="R14" s="17">
        <v>6.3162357233949196E-2</v>
      </c>
      <c r="S14" s="17"/>
      <c r="T14" s="17">
        <v>0.107902718330415</v>
      </c>
      <c r="U14" s="17">
        <v>7.3344111578424104E-2</v>
      </c>
      <c r="V14" s="17">
        <v>4.9321642872364901E-2</v>
      </c>
      <c r="W14" s="17">
        <v>3.4351608933317998E-2</v>
      </c>
      <c r="X14" s="17"/>
      <c r="Y14" s="17">
        <v>5.7211155143442299E-2</v>
      </c>
      <c r="Z14" s="17">
        <v>6.9929560636048493E-2</v>
      </c>
      <c r="AA14" s="17">
        <v>8.3624039902889705E-2</v>
      </c>
      <c r="AB14" s="17">
        <v>4.2595836005531303E-2</v>
      </c>
      <c r="AC14" s="17">
        <v>0.115198873726347</v>
      </c>
      <c r="AD14" s="17">
        <v>0.17823034803231999</v>
      </c>
      <c r="AE14" s="17"/>
      <c r="AF14" s="17" t="s">
        <v>63</v>
      </c>
      <c r="AG14" s="17"/>
      <c r="AH14" s="17">
        <v>6.9872627388073399E-2</v>
      </c>
      <c r="AI14" s="17"/>
      <c r="AJ14" s="17">
        <v>8.1804766048473102E-2</v>
      </c>
      <c r="AK14" s="17">
        <v>5.1362685119312197E-2</v>
      </c>
      <c r="AL14" s="17">
        <v>8.2419898536297095E-2</v>
      </c>
      <c r="AM14" s="17">
        <v>6.1351955574398501E-2</v>
      </c>
      <c r="AN14" s="17">
        <v>0.13045999856858001</v>
      </c>
      <c r="AO14" s="17">
        <v>8.4064706809647505E-2</v>
      </c>
      <c r="AP14" s="17">
        <v>7.8867148108317894E-2</v>
      </c>
      <c r="AQ14" s="17">
        <v>5.7624346418151097E-2</v>
      </c>
    </row>
    <row r="15" spans="2:43" x14ac:dyDescent="0.35">
      <c r="B15" s="18" t="s">
        <v>305</v>
      </c>
      <c r="C15" s="21">
        <v>0.583890235008377</v>
      </c>
      <c r="D15" s="21">
        <v>0.62770066247105705</v>
      </c>
      <c r="E15" s="21">
        <v>0.54267014924681101</v>
      </c>
      <c r="F15" s="21"/>
      <c r="G15" s="21">
        <v>0.50305263297513703</v>
      </c>
      <c r="H15" s="21">
        <v>0.57974897378702195</v>
      </c>
      <c r="I15" s="21">
        <v>0.62479241356460402</v>
      </c>
      <c r="J15" s="21">
        <v>0.54560508195728297</v>
      </c>
      <c r="K15" s="21">
        <v>0.60825333414468996</v>
      </c>
      <c r="L15" s="21">
        <v>0.60285682559796805</v>
      </c>
      <c r="M15" s="21"/>
      <c r="N15" s="21">
        <v>0.41649122042023701</v>
      </c>
      <c r="O15" s="21">
        <v>0.55398179340832898</v>
      </c>
      <c r="P15" s="21">
        <v>0.55712094035271797</v>
      </c>
      <c r="Q15" s="21">
        <v>0.61168219104726496</v>
      </c>
      <c r="R15" s="21">
        <v>0.65942020551167002</v>
      </c>
      <c r="S15" s="21"/>
      <c r="T15" s="21">
        <v>0.52460017164335904</v>
      </c>
      <c r="U15" s="21">
        <v>0.59051034755832099</v>
      </c>
      <c r="V15" s="21">
        <v>0.62901050193182195</v>
      </c>
      <c r="W15" s="21">
        <v>0.63555604573220204</v>
      </c>
      <c r="X15" s="21"/>
      <c r="Y15" s="21">
        <v>0.60310201396088703</v>
      </c>
      <c r="Z15" s="21">
        <v>0.52082085168306302</v>
      </c>
      <c r="AA15" s="21">
        <v>0.58836610307602499</v>
      </c>
      <c r="AB15" s="21">
        <v>0.58493513882258596</v>
      </c>
      <c r="AC15" s="21">
        <v>0.58720656859777098</v>
      </c>
      <c r="AD15" s="21">
        <v>0.45827788628958499</v>
      </c>
      <c r="AE15" s="21"/>
      <c r="AF15" s="21" t="s">
        <v>63</v>
      </c>
      <c r="AG15" s="21"/>
      <c r="AH15" s="21">
        <v>0.58862108814453795</v>
      </c>
      <c r="AI15" s="21"/>
      <c r="AJ15" s="21">
        <v>0.62282421866816096</v>
      </c>
      <c r="AK15" s="21">
        <v>0.57823551588512201</v>
      </c>
      <c r="AL15" s="21">
        <v>0.58704923123989805</v>
      </c>
      <c r="AM15" s="21">
        <v>0.57949248976230106</v>
      </c>
      <c r="AN15" s="21">
        <v>0.49413796393730403</v>
      </c>
      <c r="AO15" s="21">
        <v>0.56330863846377399</v>
      </c>
      <c r="AP15" s="21">
        <v>0.53224444224155099</v>
      </c>
      <c r="AQ15" s="21">
        <v>0.61937134723195197</v>
      </c>
    </row>
    <row r="16" spans="2:43" x14ac:dyDescent="0.35">
      <c r="B16" s="18" t="s">
        <v>306</v>
      </c>
      <c r="C16" s="21">
        <v>0.109056333288037</v>
      </c>
      <c r="D16" s="21">
        <v>0.113037850221481</v>
      </c>
      <c r="E16" s="21">
        <v>0.104019031727209</v>
      </c>
      <c r="F16" s="21"/>
      <c r="G16" s="21">
        <v>0.168374084600662</v>
      </c>
      <c r="H16" s="21">
        <v>0.11328772064769101</v>
      </c>
      <c r="I16" s="21">
        <v>0.118992869460536</v>
      </c>
      <c r="J16" s="21">
        <v>0.14266783489044099</v>
      </c>
      <c r="K16" s="21">
        <v>5.0684778092541197E-2</v>
      </c>
      <c r="L16" s="21">
        <v>8.9518671321947393E-2</v>
      </c>
      <c r="M16" s="21"/>
      <c r="N16" s="21">
        <v>0.13099677103049001</v>
      </c>
      <c r="O16" s="21">
        <v>0.109122643022595</v>
      </c>
      <c r="P16" s="21">
        <v>0.14416737850900799</v>
      </c>
      <c r="Q16" s="21">
        <v>9.9590705812960298E-2</v>
      </c>
      <c r="R16" s="21">
        <v>9.3893663421438497E-2</v>
      </c>
      <c r="S16" s="21"/>
      <c r="T16" s="21">
        <v>0.120719462830595</v>
      </c>
      <c r="U16" s="21">
        <v>0.10020752012499699</v>
      </c>
      <c r="V16" s="21">
        <v>0.106994651422544</v>
      </c>
      <c r="W16" s="21">
        <v>0.108902398714805</v>
      </c>
      <c r="X16" s="21"/>
      <c r="Y16" s="21">
        <v>0.121653582235907</v>
      </c>
      <c r="Z16" s="21">
        <v>0.12366314678991799</v>
      </c>
      <c r="AA16" s="21">
        <v>8.5229579724045407E-2</v>
      </c>
      <c r="AB16" s="21">
        <v>0.13685885583102</v>
      </c>
      <c r="AC16" s="21">
        <v>7.2385905180761004E-2</v>
      </c>
      <c r="AD16" s="21">
        <v>0.150179572467489</v>
      </c>
      <c r="AE16" s="21"/>
      <c r="AF16" s="21" t="s">
        <v>63</v>
      </c>
      <c r="AG16" s="21"/>
      <c r="AH16" s="21">
        <v>0.105532923045181</v>
      </c>
      <c r="AI16" s="21"/>
      <c r="AJ16" s="21">
        <v>9.2213892343483803E-2</v>
      </c>
      <c r="AK16" s="21">
        <v>0.14967780921478599</v>
      </c>
      <c r="AL16" s="21">
        <v>9.8921970298726E-2</v>
      </c>
      <c r="AM16" s="21">
        <v>9.5531499795947605E-2</v>
      </c>
      <c r="AN16" s="21">
        <v>0.15645953751167499</v>
      </c>
      <c r="AO16" s="21">
        <v>0.14093880781771401</v>
      </c>
      <c r="AP16" s="21">
        <v>0.117539592203817</v>
      </c>
      <c r="AQ16" s="21">
        <v>0</v>
      </c>
    </row>
    <row r="17" spans="2:43" x14ac:dyDescent="0.35">
      <c r="B17" s="18" t="s">
        <v>242</v>
      </c>
      <c r="C17" s="22">
        <v>0.47483390172034001</v>
      </c>
      <c r="D17" s="22">
        <v>0.514662812249577</v>
      </c>
      <c r="E17" s="22">
        <v>0.43865111751960201</v>
      </c>
      <c r="F17" s="22"/>
      <c r="G17" s="22">
        <v>0.33467854837447603</v>
      </c>
      <c r="H17" s="22">
        <v>0.46646125313933001</v>
      </c>
      <c r="I17" s="22">
        <v>0.50579954410406802</v>
      </c>
      <c r="J17" s="22">
        <v>0.40293724706684197</v>
      </c>
      <c r="K17" s="22">
        <v>0.55756855605214894</v>
      </c>
      <c r="L17" s="22">
        <v>0.51333815427602003</v>
      </c>
      <c r="M17" s="22"/>
      <c r="N17" s="22">
        <v>0.285494449389747</v>
      </c>
      <c r="O17" s="22">
        <v>0.44485915038573398</v>
      </c>
      <c r="P17" s="22">
        <v>0.41295356184371101</v>
      </c>
      <c r="Q17" s="22">
        <v>0.51209148523430503</v>
      </c>
      <c r="R17" s="22">
        <v>0.56552654209023201</v>
      </c>
      <c r="S17" s="22"/>
      <c r="T17" s="22">
        <v>0.403880708812764</v>
      </c>
      <c r="U17" s="22">
        <v>0.49030282743332498</v>
      </c>
      <c r="V17" s="22">
        <v>0.52201585050927801</v>
      </c>
      <c r="W17" s="22">
        <v>0.52665364701739703</v>
      </c>
      <c r="X17" s="22"/>
      <c r="Y17" s="22">
        <v>0.48144843172497997</v>
      </c>
      <c r="Z17" s="22">
        <v>0.397157704893144</v>
      </c>
      <c r="AA17" s="22">
        <v>0.50313652335198</v>
      </c>
      <c r="AB17" s="22">
        <v>0.44807628299156599</v>
      </c>
      <c r="AC17" s="22">
        <v>0.51482066341701005</v>
      </c>
      <c r="AD17" s="22">
        <v>0.30809831382209601</v>
      </c>
      <c r="AE17" s="22"/>
      <c r="AF17" s="22" t="s">
        <v>63</v>
      </c>
      <c r="AG17" s="22"/>
      <c r="AH17" s="22">
        <v>0.48308816509935698</v>
      </c>
      <c r="AI17" s="22"/>
      <c r="AJ17" s="22">
        <v>0.53061032632467697</v>
      </c>
      <c r="AK17" s="22">
        <v>0.42855770667033599</v>
      </c>
      <c r="AL17" s="22">
        <v>0.48812726094117198</v>
      </c>
      <c r="AM17" s="22">
        <v>0.48396098996635301</v>
      </c>
      <c r="AN17" s="22">
        <v>0.33767842642562801</v>
      </c>
      <c r="AO17" s="22">
        <v>0.42236983064605899</v>
      </c>
      <c r="AP17" s="22">
        <v>0.414704850037734</v>
      </c>
      <c r="AQ17" s="22">
        <v>0.61937134723195197</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0.33640389443891899</v>
      </c>
      <c r="D9" s="17">
        <v>0.32850868017509799</v>
      </c>
      <c r="E9" s="17">
        <v>0.345857592031864</v>
      </c>
      <c r="F9" s="17"/>
      <c r="G9" s="17">
        <v>0.30521335186080101</v>
      </c>
      <c r="H9" s="17">
        <v>0.32635621482250199</v>
      </c>
      <c r="I9" s="17">
        <v>0.34963421184620402</v>
      </c>
      <c r="J9" s="17">
        <v>0.31881183861957202</v>
      </c>
      <c r="K9" s="17">
        <v>0.35079089277106501</v>
      </c>
      <c r="L9" s="17">
        <v>0.35000878853041201</v>
      </c>
      <c r="M9" s="17"/>
      <c r="N9" s="17">
        <v>0.272418603791098</v>
      </c>
      <c r="O9" s="17">
        <v>0.29778571689273697</v>
      </c>
      <c r="P9" s="17">
        <v>0.39417774671564498</v>
      </c>
      <c r="Q9" s="17">
        <v>0.34260853459319501</v>
      </c>
      <c r="R9" s="17">
        <v>0.377523981643625</v>
      </c>
      <c r="S9" s="17"/>
      <c r="T9" s="17">
        <v>0.31072991482654799</v>
      </c>
      <c r="U9" s="17">
        <v>0.32103245678550701</v>
      </c>
      <c r="V9" s="17">
        <v>0.42100853918966502</v>
      </c>
      <c r="W9" s="17">
        <v>0.308163513307813</v>
      </c>
      <c r="X9" s="17"/>
      <c r="Y9" s="17">
        <v>0.33969916798477501</v>
      </c>
      <c r="Z9" s="17">
        <v>0.292202664800986</v>
      </c>
      <c r="AA9" s="17">
        <v>0.333500443960146</v>
      </c>
      <c r="AB9" s="17">
        <v>0.451972943415063</v>
      </c>
      <c r="AC9" s="17">
        <v>0.34069793358459899</v>
      </c>
      <c r="AD9" s="17">
        <v>0.25730232603740699</v>
      </c>
      <c r="AE9" s="17"/>
      <c r="AF9" s="17" t="s">
        <v>63</v>
      </c>
      <c r="AG9" s="17"/>
      <c r="AH9" s="17">
        <v>0.33796254386885699</v>
      </c>
      <c r="AI9" s="17"/>
      <c r="AJ9" s="17">
        <v>0.37962035048258103</v>
      </c>
      <c r="AK9" s="17">
        <v>0.304829710985489</v>
      </c>
      <c r="AL9" s="17">
        <v>0.34584254438337098</v>
      </c>
      <c r="AM9" s="17">
        <v>0.32328711960963102</v>
      </c>
      <c r="AN9" s="17">
        <v>0.36902646395587602</v>
      </c>
      <c r="AO9" s="17">
        <v>0.33946740812314202</v>
      </c>
      <c r="AP9" s="17">
        <v>0.26504235296839102</v>
      </c>
      <c r="AQ9" s="17">
        <v>0.372033033197401</v>
      </c>
    </row>
    <row r="10" spans="2:43" x14ac:dyDescent="0.35">
      <c r="B10" s="18" t="s">
        <v>301</v>
      </c>
      <c r="C10" s="17">
        <v>0.31854555750201702</v>
      </c>
      <c r="D10" s="17">
        <v>0.31437888500860001</v>
      </c>
      <c r="E10" s="17">
        <v>0.32114338135761999</v>
      </c>
      <c r="F10" s="17"/>
      <c r="G10" s="17">
        <v>0.30626223752538501</v>
      </c>
      <c r="H10" s="17">
        <v>0.31013026895034601</v>
      </c>
      <c r="I10" s="17">
        <v>0.32312915222893202</v>
      </c>
      <c r="J10" s="17">
        <v>0.32849572548359102</v>
      </c>
      <c r="K10" s="17">
        <v>0.34389896217187299</v>
      </c>
      <c r="L10" s="17">
        <v>0.30552947568487598</v>
      </c>
      <c r="M10" s="17"/>
      <c r="N10" s="17">
        <v>0.24672446581942201</v>
      </c>
      <c r="O10" s="17">
        <v>0.326743103367371</v>
      </c>
      <c r="P10" s="17">
        <v>0.24253806948836901</v>
      </c>
      <c r="Q10" s="17">
        <v>0.355261161462054</v>
      </c>
      <c r="R10" s="17">
        <v>0.308987833295507</v>
      </c>
      <c r="S10" s="17"/>
      <c r="T10" s="17">
        <v>0.30513020204350599</v>
      </c>
      <c r="U10" s="17">
        <v>0.34742326365855403</v>
      </c>
      <c r="V10" s="17">
        <v>0.26514394084292597</v>
      </c>
      <c r="W10" s="17">
        <v>0.34405045707104998</v>
      </c>
      <c r="X10" s="17"/>
      <c r="Y10" s="17">
        <v>0.32967084321732298</v>
      </c>
      <c r="Z10" s="17">
        <v>0.36981416989735799</v>
      </c>
      <c r="AA10" s="17">
        <v>0.30291055495305302</v>
      </c>
      <c r="AB10" s="17">
        <v>0.23778073580367101</v>
      </c>
      <c r="AC10" s="17">
        <v>0.33577265945384299</v>
      </c>
      <c r="AD10" s="17">
        <v>0.192286493417654</v>
      </c>
      <c r="AE10" s="17"/>
      <c r="AF10" s="17" t="s">
        <v>63</v>
      </c>
      <c r="AG10" s="17"/>
      <c r="AH10" s="17">
        <v>0.323452647873059</v>
      </c>
      <c r="AI10" s="17"/>
      <c r="AJ10" s="17">
        <v>0.30422485201005001</v>
      </c>
      <c r="AK10" s="17">
        <v>0.32706132477637101</v>
      </c>
      <c r="AL10" s="17">
        <v>0.30845825101150698</v>
      </c>
      <c r="AM10" s="17">
        <v>0.356821767852187</v>
      </c>
      <c r="AN10" s="17">
        <v>0.18529351382068401</v>
      </c>
      <c r="AO10" s="17">
        <v>0.28368446655034302</v>
      </c>
      <c r="AP10" s="17">
        <v>0.32774065872955099</v>
      </c>
      <c r="AQ10" s="17">
        <v>0.38884219255817398</v>
      </c>
    </row>
    <row r="11" spans="2:43" x14ac:dyDescent="0.35">
      <c r="B11" s="18" t="s">
        <v>302</v>
      </c>
      <c r="C11" s="17">
        <v>0.17507519235640301</v>
      </c>
      <c r="D11" s="17">
        <v>0.199233885463099</v>
      </c>
      <c r="E11" s="17">
        <v>0.15167121402084599</v>
      </c>
      <c r="F11" s="17"/>
      <c r="G11" s="17">
        <v>0.20193455328384199</v>
      </c>
      <c r="H11" s="17">
        <v>0.18916526774781001</v>
      </c>
      <c r="I11" s="17">
        <v>0.17840531773333199</v>
      </c>
      <c r="J11" s="17">
        <v>0.14193522744959999</v>
      </c>
      <c r="K11" s="17">
        <v>0.150173201190753</v>
      </c>
      <c r="L11" s="17">
        <v>0.18775361538320201</v>
      </c>
      <c r="M11" s="17"/>
      <c r="N11" s="17">
        <v>0.22780129579420999</v>
      </c>
      <c r="O11" s="17">
        <v>0.18836803947840799</v>
      </c>
      <c r="P11" s="17">
        <v>0.166549106562246</v>
      </c>
      <c r="Q11" s="17">
        <v>0.165604941510196</v>
      </c>
      <c r="R11" s="17">
        <v>0.15812438011889399</v>
      </c>
      <c r="S11" s="17"/>
      <c r="T11" s="17">
        <v>0.17428047149412901</v>
      </c>
      <c r="U11" s="17">
        <v>0.15734142923324701</v>
      </c>
      <c r="V11" s="17">
        <v>0.17618683583759401</v>
      </c>
      <c r="W11" s="17">
        <v>0.19137770623769401</v>
      </c>
      <c r="X11" s="17"/>
      <c r="Y11" s="17">
        <v>0.16114544918770199</v>
      </c>
      <c r="Z11" s="17">
        <v>0.182137151488523</v>
      </c>
      <c r="AA11" s="17">
        <v>0.208814534431254</v>
      </c>
      <c r="AB11" s="17">
        <v>0.149198337388951</v>
      </c>
      <c r="AC11" s="17">
        <v>0.122898108211916</v>
      </c>
      <c r="AD11" s="17">
        <v>0.21105198154974</v>
      </c>
      <c r="AE11" s="17"/>
      <c r="AF11" s="17" t="s">
        <v>63</v>
      </c>
      <c r="AG11" s="17"/>
      <c r="AH11" s="17">
        <v>0.175018101343067</v>
      </c>
      <c r="AI11" s="17"/>
      <c r="AJ11" s="17">
        <v>0.15586061355069999</v>
      </c>
      <c r="AK11" s="17">
        <v>0.189296303240585</v>
      </c>
      <c r="AL11" s="17">
        <v>0.184687810620566</v>
      </c>
      <c r="AM11" s="17">
        <v>0.18845065290832999</v>
      </c>
      <c r="AN11" s="17">
        <v>0.181062278961935</v>
      </c>
      <c r="AO11" s="17">
        <v>0.14784145872072499</v>
      </c>
      <c r="AP11" s="17">
        <v>0.19619796692438601</v>
      </c>
      <c r="AQ11" s="17">
        <v>0.13809675618274</v>
      </c>
    </row>
    <row r="12" spans="2:43" x14ac:dyDescent="0.35">
      <c r="B12" s="18" t="s">
        <v>303</v>
      </c>
      <c r="C12" s="17">
        <v>3.5828487783073799E-2</v>
      </c>
      <c r="D12" s="17">
        <v>3.3353832154615001E-2</v>
      </c>
      <c r="E12" s="17">
        <v>3.84723866696106E-2</v>
      </c>
      <c r="F12" s="17"/>
      <c r="G12" s="17">
        <v>8.0622066582944504E-2</v>
      </c>
      <c r="H12" s="17">
        <v>4.0187419038092399E-2</v>
      </c>
      <c r="I12" s="17">
        <v>1.9473542623710701E-2</v>
      </c>
      <c r="J12" s="17">
        <v>5.83265444141714E-2</v>
      </c>
      <c r="K12" s="17">
        <v>1.7013254380625099E-2</v>
      </c>
      <c r="L12" s="17">
        <v>2.22588583469913E-2</v>
      </c>
      <c r="M12" s="17"/>
      <c r="N12" s="17">
        <v>1.81881750758669E-2</v>
      </c>
      <c r="O12" s="17">
        <v>4.1547588183419901E-2</v>
      </c>
      <c r="P12" s="17">
        <v>5.0562955662652703E-2</v>
      </c>
      <c r="Q12" s="17">
        <v>1.86221819733383E-2</v>
      </c>
      <c r="R12" s="17">
        <v>4.9677629055214202E-2</v>
      </c>
      <c r="S12" s="17"/>
      <c r="T12" s="17">
        <v>3.1786217095994801E-2</v>
      </c>
      <c r="U12" s="17">
        <v>4.1621503788607898E-2</v>
      </c>
      <c r="V12" s="17">
        <v>2.3599026840482401E-2</v>
      </c>
      <c r="W12" s="17">
        <v>4.7012551210296703E-2</v>
      </c>
      <c r="X12" s="17"/>
      <c r="Y12" s="17">
        <v>4.7369590762390203E-2</v>
      </c>
      <c r="Z12" s="17">
        <v>3.0938038539983101E-2</v>
      </c>
      <c r="AA12" s="17">
        <v>1.4422736413022901E-2</v>
      </c>
      <c r="AB12" s="17">
        <v>3.88093052594373E-2</v>
      </c>
      <c r="AC12" s="17">
        <v>3.89985044344782E-2</v>
      </c>
      <c r="AD12" s="17">
        <v>7.4059509190988596E-2</v>
      </c>
      <c r="AE12" s="17"/>
      <c r="AF12" s="17" t="s">
        <v>63</v>
      </c>
      <c r="AG12" s="17"/>
      <c r="AH12" s="17">
        <v>3.1511810692638802E-2</v>
      </c>
      <c r="AI12" s="17"/>
      <c r="AJ12" s="17">
        <v>4.1390796604777597E-2</v>
      </c>
      <c r="AK12" s="17">
        <v>4.9689103652521001E-2</v>
      </c>
      <c r="AL12" s="17">
        <v>3.9333053533950703E-2</v>
      </c>
      <c r="AM12" s="17">
        <v>2.3517882691517999E-2</v>
      </c>
      <c r="AN12" s="17">
        <v>4.7384418557008402E-2</v>
      </c>
      <c r="AO12" s="17">
        <v>2.3148612743818801E-2</v>
      </c>
      <c r="AP12" s="17">
        <v>3.5240782121215702E-2</v>
      </c>
      <c r="AQ12" s="17">
        <v>0</v>
      </c>
    </row>
    <row r="13" spans="2:43" x14ac:dyDescent="0.35">
      <c r="B13" s="18" t="s">
        <v>304</v>
      </c>
      <c r="C13" s="17">
        <v>6.4869237575512204E-2</v>
      </c>
      <c r="D13" s="17">
        <v>7.6323273960520396E-2</v>
      </c>
      <c r="E13" s="17">
        <v>5.21418745977026E-2</v>
      </c>
      <c r="F13" s="17"/>
      <c r="G13" s="17">
        <v>5.7260017878798197E-2</v>
      </c>
      <c r="H13" s="17">
        <v>7.2048395670084905E-2</v>
      </c>
      <c r="I13" s="17">
        <v>6.6656097894018301E-2</v>
      </c>
      <c r="J13" s="17">
        <v>8.7935458883479894E-2</v>
      </c>
      <c r="K13" s="17">
        <v>5.3131869833606703E-2</v>
      </c>
      <c r="L13" s="17">
        <v>5.4200228172679998E-2</v>
      </c>
      <c r="M13" s="17"/>
      <c r="N13" s="17">
        <v>9.0427373769445402E-2</v>
      </c>
      <c r="O13" s="17">
        <v>7.1211377839432696E-2</v>
      </c>
      <c r="P13" s="17">
        <v>8.8717750819416394E-2</v>
      </c>
      <c r="Q13" s="17">
        <v>5.5845750557445298E-2</v>
      </c>
      <c r="R13" s="17">
        <v>4.2421145402217503E-2</v>
      </c>
      <c r="S13" s="17"/>
      <c r="T13" s="17">
        <v>6.1965208387799502E-2</v>
      </c>
      <c r="U13" s="17">
        <v>6.6332282688147698E-2</v>
      </c>
      <c r="V13" s="17">
        <v>6.9439790928295303E-2</v>
      </c>
      <c r="W13" s="17">
        <v>6.0197461356778101E-2</v>
      </c>
      <c r="X13" s="17"/>
      <c r="Y13" s="17">
        <v>7.5908757942464905E-2</v>
      </c>
      <c r="Z13" s="17">
        <v>7.3219784789536099E-2</v>
      </c>
      <c r="AA13" s="17">
        <v>4.66793815030042E-2</v>
      </c>
      <c r="AB13" s="17">
        <v>8.1487375261816805E-2</v>
      </c>
      <c r="AC13" s="17">
        <v>4.3227300665980198E-2</v>
      </c>
      <c r="AD13" s="17">
        <v>6.8517265879752806E-2</v>
      </c>
      <c r="AE13" s="17"/>
      <c r="AF13" s="17" t="s">
        <v>63</v>
      </c>
      <c r="AG13" s="17"/>
      <c r="AH13" s="17">
        <v>6.3944104434573504E-2</v>
      </c>
      <c r="AI13" s="17"/>
      <c r="AJ13" s="17">
        <v>5.1225710539452997E-2</v>
      </c>
      <c r="AK13" s="17">
        <v>7.2148264656550304E-2</v>
      </c>
      <c r="AL13" s="17">
        <v>7.31587928506819E-2</v>
      </c>
      <c r="AM13" s="17">
        <v>5.5488391723911103E-2</v>
      </c>
      <c r="AN13" s="17">
        <v>8.6773326135916498E-2</v>
      </c>
      <c r="AO13" s="17">
        <v>9.6946716981143502E-2</v>
      </c>
      <c r="AP13" s="17">
        <v>6.07922886839177E-2</v>
      </c>
      <c r="AQ13" s="17">
        <v>4.3403671643533898E-2</v>
      </c>
    </row>
    <row r="14" spans="2:43" x14ac:dyDescent="0.35">
      <c r="B14" s="18" t="s">
        <v>60</v>
      </c>
      <c r="C14" s="17">
        <v>6.92776303440749E-2</v>
      </c>
      <c r="D14" s="17">
        <v>4.8201443238067902E-2</v>
      </c>
      <c r="E14" s="17">
        <v>9.0713551322356201E-2</v>
      </c>
      <c r="F14" s="17"/>
      <c r="G14" s="17">
        <v>4.8707772868228902E-2</v>
      </c>
      <c r="H14" s="17">
        <v>6.2112433771163898E-2</v>
      </c>
      <c r="I14" s="17">
        <v>6.2701677673802803E-2</v>
      </c>
      <c r="J14" s="17">
        <v>6.4495205149586302E-2</v>
      </c>
      <c r="K14" s="17">
        <v>8.4991819652077902E-2</v>
      </c>
      <c r="L14" s="17">
        <v>8.0249033881839404E-2</v>
      </c>
      <c r="M14" s="17"/>
      <c r="N14" s="17">
        <v>0.14444008574995901</v>
      </c>
      <c r="O14" s="17">
        <v>7.4344174238630406E-2</v>
      </c>
      <c r="P14" s="17">
        <v>5.7454370751670203E-2</v>
      </c>
      <c r="Q14" s="17">
        <v>6.2057429903771E-2</v>
      </c>
      <c r="R14" s="17">
        <v>6.3265030484542295E-2</v>
      </c>
      <c r="S14" s="17"/>
      <c r="T14" s="17">
        <v>0.116107986152023</v>
      </c>
      <c r="U14" s="17">
        <v>6.6249063845936207E-2</v>
      </c>
      <c r="V14" s="17">
        <v>4.4621866361037502E-2</v>
      </c>
      <c r="W14" s="17">
        <v>4.9198310816368003E-2</v>
      </c>
      <c r="X14" s="17"/>
      <c r="Y14" s="17">
        <v>4.6206190905344398E-2</v>
      </c>
      <c r="Z14" s="17">
        <v>5.16881904836137E-2</v>
      </c>
      <c r="AA14" s="17">
        <v>9.3672348739520295E-2</v>
      </c>
      <c r="AB14" s="17">
        <v>4.0751302871060997E-2</v>
      </c>
      <c r="AC14" s="17">
        <v>0.118405493649183</v>
      </c>
      <c r="AD14" s="17">
        <v>0.19678242392445799</v>
      </c>
      <c r="AE14" s="17"/>
      <c r="AF14" s="17" t="s">
        <v>63</v>
      </c>
      <c r="AG14" s="17"/>
      <c r="AH14" s="17">
        <v>6.81107917878052E-2</v>
      </c>
      <c r="AI14" s="17"/>
      <c r="AJ14" s="17">
        <v>6.7677676812438095E-2</v>
      </c>
      <c r="AK14" s="17">
        <v>5.6975292688483503E-2</v>
      </c>
      <c r="AL14" s="17">
        <v>4.8519547599923697E-2</v>
      </c>
      <c r="AM14" s="17">
        <v>5.2434185214421503E-2</v>
      </c>
      <c r="AN14" s="17">
        <v>0.13045999856858001</v>
      </c>
      <c r="AO14" s="17">
        <v>0.10891133688082701</v>
      </c>
      <c r="AP14" s="17">
        <v>0.11498595057253901</v>
      </c>
      <c r="AQ14" s="17">
        <v>5.7624346418151097E-2</v>
      </c>
    </row>
    <row r="15" spans="2:43" x14ac:dyDescent="0.35">
      <c r="B15" s="18" t="s">
        <v>305</v>
      </c>
      <c r="C15" s="21">
        <v>0.65494945194093601</v>
      </c>
      <c r="D15" s="21">
        <v>0.64288756518369805</v>
      </c>
      <c r="E15" s="21">
        <v>0.66700097338948405</v>
      </c>
      <c r="F15" s="21"/>
      <c r="G15" s="21">
        <v>0.61147558938618596</v>
      </c>
      <c r="H15" s="21">
        <v>0.636486483772848</v>
      </c>
      <c r="I15" s="21">
        <v>0.67276336407513604</v>
      </c>
      <c r="J15" s="21">
        <v>0.64730756410316304</v>
      </c>
      <c r="K15" s="21">
        <v>0.694689854942938</v>
      </c>
      <c r="L15" s="21">
        <v>0.65553826421528705</v>
      </c>
      <c r="M15" s="21"/>
      <c r="N15" s="21">
        <v>0.51914306961051904</v>
      </c>
      <c r="O15" s="21">
        <v>0.62452882026010903</v>
      </c>
      <c r="P15" s="21">
        <v>0.63671581620401396</v>
      </c>
      <c r="Q15" s="21">
        <v>0.69786969605524896</v>
      </c>
      <c r="R15" s="21">
        <v>0.68651181493913205</v>
      </c>
      <c r="S15" s="21"/>
      <c r="T15" s="21">
        <v>0.61586011687005404</v>
      </c>
      <c r="U15" s="21">
        <v>0.66845572044406099</v>
      </c>
      <c r="V15" s="21">
        <v>0.68615248003259099</v>
      </c>
      <c r="W15" s="21">
        <v>0.65221397037886297</v>
      </c>
      <c r="X15" s="21"/>
      <c r="Y15" s="21">
        <v>0.66937001120209805</v>
      </c>
      <c r="Z15" s="21">
        <v>0.66201683469834405</v>
      </c>
      <c r="AA15" s="21">
        <v>0.63641099891319897</v>
      </c>
      <c r="AB15" s="21">
        <v>0.68975367921873398</v>
      </c>
      <c r="AC15" s="21">
        <v>0.67647059303844204</v>
      </c>
      <c r="AD15" s="21">
        <v>0.44958881945506102</v>
      </c>
      <c r="AE15" s="21"/>
      <c r="AF15" s="21" t="s">
        <v>63</v>
      </c>
      <c r="AG15" s="21"/>
      <c r="AH15" s="21">
        <v>0.66141519174191599</v>
      </c>
      <c r="AI15" s="21"/>
      <c r="AJ15" s="21">
        <v>0.68384520249263203</v>
      </c>
      <c r="AK15" s="21">
        <v>0.63189103576186001</v>
      </c>
      <c r="AL15" s="21">
        <v>0.65430079539487795</v>
      </c>
      <c r="AM15" s="21">
        <v>0.68010888746181897</v>
      </c>
      <c r="AN15" s="21">
        <v>0.55431997777655995</v>
      </c>
      <c r="AO15" s="21">
        <v>0.62315187467348598</v>
      </c>
      <c r="AP15" s="21">
        <v>0.59278301169794201</v>
      </c>
      <c r="AQ15" s="21">
        <v>0.76087522575557498</v>
      </c>
    </row>
    <row r="16" spans="2:43" x14ac:dyDescent="0.35">
      <c r="B16" s="18" t="s">
        <v>306</v>
      </c>
      <c r="C16" s="21">
        <v>0.100697725358586</v>
      </c>
      <c r="D16" s="21">
        <v>0.109677106115135</v>
      </c>
      <c r="E16" s="21">
        <v>9.0614261267313201E-2</v>
      </c>
      <c r="F16" s="21"/>
      <c r="G16" s="21">
        <v>0.13788208446174299</v>
      </c>
      <c r="H16" s="21">
        <v>0.11223581470817701</v>
      </c>
      <c r="I16" s="21">
        <v>8.6129640517729006E-2</v>
      </c>
      <c r="J16" s="21">
        <v>0.14626200329765099</v>
      </c>
      <c r="K16" s="21">
        <v>7.0145124214231802E-2</v>
      </c>
      <c r="L16" s="21">
        <v>7.6459086519671302E-2</v>
      </c>
      <c r="M16" s="21"/>
      <c r="N16" s="21">
        <v>0.10861554884531199</v>
      </c>
      <c r="O16" s="21">
        <v>0.112758966022853</v>
      </c>
      <c r="P16" s="21">
        <v>0.139280706482069</v>
      </c>
      <c r="Q16" s="21">
        <v>7.4467932530783598E-2</v>
      </c>
      <c r="R16" s="21">
        <v>9.2098774457431698E-2</v>
      </c>
      <c r="S16" s="21"/>
      <c r="T16" s="21">
        <v>9.3751425483794198E-2</v>
      </c>
      <c r="U16" s="21">
        <v>0.10795378647675601</v>
      </c>
      <c r="V16" s="21">
        <v>9.3038817768777704E-2</v>
      </c>
      <c r="W16" s="21">
        <v>0.10721001256707501</v>
      </c>
      <c r="X16" s="21"/>
      <c r="Y16" s="21">
        <v>0.123278348704855</v>
      </c>
      <c r="Z16" s="21">
        <v>0.10415782332951901</v>
      </c>
      <c r="AA16" s="21">
        <v>6.1102117916027099E-2</v>
      </c>
      <c r="AB16" s="21">
        <v>0.120296680521254</v>
      </c>
      <c r="AC16" s="21">
        <v>8.2225805100458405E-2</v>
      </c>
      <c r="AD16" s="21">
        <v>0.14257677507074101</v>
      </c>
      <c r="AE16" s="21"/>
      <c r="AF16" s="21" t="s">
        <v>63</v>
      </c>
      <c r="AG16" s="21"/>
      <c r="AH16" s="21">
        <v>9.5455915127212201E-2</v>
      </c>
      <c r="AI16" s="21"/>
      <c r="AJ16" s="21">
        <v>9.26165071442306E-2</v>
      </c>
      <c r="AK16" s="21">
        <v>0.12183736830907101</v>
      </c>
      <c r="AL16" s="21">
        <v>0.112491846384633</v>
      </c>
      <c r="AM16" s="21">
        <v>7.9006274415429095E-2</v>
      </c>
      <c r="AN16" s="21">
        <v>0.13415774469292499</v>
      </c>
      <c r="AO16" s="21">
        <v>0.12009532972496199</v>
      </c>
      <c r="AP16" s="21">
        <v>9.6033070805133403E-2</v>
      </c>
      <c r="AQ16" s="21">
        <v>4.3403671643533898E-2</v>
      </c>
    </row>
    <row r="17" spans="2:43" x14ac:dyDescent="0.35">
      <c r="B17" s="18" t="s">
        <v>242</v>
      </c>
      <c r="C17" s="22">
        <v>0.55425172658235</v>
      </c>
      <c r="D17" s="22">
        <v>0.53321045906856301</v>
      </c>
      <c r="E17" s="22">
        <v>0.57638671212217096</v>
      </c>
      <c r="F17" s="22"/>
      <c r="G17" s="22">
        <v>0.47359350492444402</v>
      </c>
      <c r="H17" s="22">
        <v>0.52425066906467099</v>
      </c>
      <c r="I17" s="22">
        <v>0.58663372355740695</v>
      </c>
      <c r="J17" s="22">
        <v>0.50104556080551199</v>
      </c>
      <c r="K17" s="22">
        <v>0.62454473072870598</v>
      </c>
      <c r="L17" s="22">
        <v>0.57907917769561601</v>
      </c>
      <c r="M17" s="22"/>
      <c r="N17" s="22">
        <v>0.41052752076520699</v>
      </c>
      <c r="O17" s="22">
        <v>0.51176985423725596</v>
      </c>
      <c r="P17" s="22">
        <v>0.49743510972194499</v>
      </c>
      <c r="Q17" s="22">
        <v>0.62340176352446597</v>
      </c>
      <c r="R17" s="22">
        <v>0.59441304048169996</v>
      </c>
      <c r="S17" s="22"/>
      <c r="T17" s="22">
        <v>0.52210869138626004</v>
      </c>
      <c r="U17" s="22">
        <v>0.56050193396730497</v>
      </c>
      <c r="V17" s="22">
        <v>0.59311366226381301</v>
      </c>
      <c r="W17" s="22">
        <v>0.54500395781178801</v>
      </c>
      <c r="X17" s="22"/>
      <c r="Y17" s="22">
        <v>0.54609166249724295</v>
      </c>
      <c r="Z17" s="22">
        <v>0.55785901136882499</v>
      </c>
      <c r="AA17" s="22">
        <v>0.57530888099717203</v>
      </c>
      <c r="AB17" s="22">
        <v>0.56945699869748001</v>
      </c>
      <c r="AC17" s="22">
        <v>0.59424478793798396</v>
      </c>
      <c r="AD17" s="22">
        <v>0.30701204438432</v>
      </c>
      <c r="AE17" s="22"/>
      <c r="AF17" s="22" t="s">
        <v>63</v>
      </c>
      <c r="AG17" s="22"/>
      <c r="AH17" s="22">
        <v>0.56595927661470402</v>
      </c>
      <c r="AI17" s="22"/>
      <c r="AJ17" s="22">
        <v>0.59122869534840095</v>
      </c>
      <c r="AK17" s="22">
        <v>0.51005366745278902</v>
      </c>
      <c r="AL17" s="22">
        <v>0.54180894901024501</v>
      </c>
      <c r="AM17" s="22">
        <v>0.60110261304639001</v>
      </c>
      <c r="AN17" s="22">
        <v>0.42016223308363498</v>
      </c>
      <c r="AO17" s="22">
        <v>0.50305654494852303</v>
      </c>
      <c r="AP17" s="22">
        <v>0.496749940892808</v>
      </c>
      <c r="AQ17" s="22">
        <v>0.717471554112041</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0.24718060378245599</v>
      </c>
      <c r="D9" s="17">
        <v>0.27829771136939802</v>
      </c>
      <c r="E9" s="17">
        <v>0.217135008530975</v>
      </c>
      <c r="F9" s="17"/>
      <c r="G9" s="17">
        <v>0.175613073058832</v>
      </c>
      <c r="H9" s="17">
        <v>0.24307092645745601</v>
      </c>
      <c r="I9" s="17">
        <v>0.309391224296163</v>
      </c>
      <c r="J9" s="17">
        <v>0.22115587303791001</v>
      </c>
      <c r="K9" s="17">
        <v>0.23224353563900099</v>
      </c>
      <c r="L9" s="17">
        <v>0.26434141162864</v>
      </c>
      <c r="M9" s="17"/>
      <c r="N9" s="17">
        <v>0.212026490151662</v>
      </c>
      <c r="O9" s="17">
        <v>0.19539276014641199</v>
      </c>
      <c r="P9" s="17">
        <v>0.25018579002548402</v>
      </c>
      <c r="Q9" s="17">
        <v>0.26685263175804702</v>
      </c>
      <c r="R9" s="17">
        <v>0.32939982492152697</v>
      </c>
      <c r="S9" s="17"/>
      <c r="T9" s="17">
        <v>0.230375692647036</v>
      </c>
      <c r="U9" s="17">
        <v>0.19764679375689301</v>
      </c>
      <c r="V9" s="17">
        <v>0.324881771809096</v>
      </c>
      <c r="W9" s="17">
        <v>0.27970077690379502</v>
      </c>
      <c r="X9" s="17"/>
      <c r="Y9" s="17">
        <v>0.26372897571819698</v>
      </c>
      <c r="Z9" s="17">
        <v>0.16436667069095301</v>
      </c>
      <c r="AA9" s="17">
        <v>0.25573752189578403</v>
      </c>
      <c r="AB9" s="17">
        <v>0.239796893726515</v>
      </c>
      <c r="AC9" s="17">
        <v>0.233931782663274</v>
      </c>
      <c r="AD9" s="17">
        <v>0.299507727142382</v>
      </c>
      <c r="AE9" s="17"/>
      <c r="AF9" s="17" t="s">
        <v>63</v>
      </c>
      <c r="AG9" s="17"/>
      <c r="AH9" s="17">
        <v>0.24997827370707101</v>
      </c>
      <c r="AI9" s="17"/>
      <c r="AJ9" s="17">
        <v>0.25078777667688101</v>
      </c>
      <c r="AK9" s="17">
        <v>0.221833270568848</v>
      </c>
      <c r="AL9" s="17">
        <v>0.27269638986342798</v>
      </c>
      <c r="AM9" s="17">
        <v>0.24860597739019499</v>
      </c>
      <c r="AN9" s="17">
        <v>0.27951249403556999</v>
      </c>
      <c r="AO9" s="17">
        <v>0.21881388703065299</v>
      </c>
      <c r="AP9" s="17">
        <v>0.24205375345750599</v>
      </c>
      <c r="AQ9" s="17">
        <v>0.28248213677622402</v>
      </c>
    </row>
    <row r="10" spans="2:43" x14ac:dyDescent="0.35">
      <c r="B10" s="18" t="s">
        <v>301</v>
      </c>
      <c r="C10" s="17">
        <v>0.31816187427411702</v>
      </c>
      <c r="D10" s="17">
        <v>0.29735855725657401</v>
      </c>
      <c r="E10" s="17">
        <v>0.33891778310871501</v>
      </c>
      <c r="F10" s="17"/>
      <c r="G10" s="17">
        <v>0.32663893750950301</v>
      </c>
      <c r="H10" s="17">
        <v>0.29611887512756302</v>
      </c>
      <c r="I10" s="17">
        <v>0.30082116419812099</v>
      </c>
      <c r="J10" s="17">
        <v>0.330729482886085</v>
      </c>
      <c r="K10" s="17">
        <v>0.35282013334395901</v>
      </c>
      <c r="L10" s="17">
        <v>0.31298989926182702</v>
      </c>
      <c r="M10" s="17"/>
      <c r="N10" s="17">
        <v>0.233833312925289</v>
      </c>
      <c r="O10" s="17">
        <v>0.33839842347723598</v>
      </c>
      <c r="P10" s="17">
        <v>0.25822606825898697</v>
      </c>
      <c r="Q10" s="17">
        <v>0.36062174784548401</v>
      </c>
      <c r="R10" s="17">
        <v>0.25889153640205498</v>
      </c>
      <c r="S10" s="17"/>
      <c r="T10" s="17">
        <v>0.293228917243959</v>
      </c>
      <c r="U10" s="17">
        <v>0.34727816472457501</v>
      </c>
      <c r="V10" s="17">
        <v>0.31730560745103997</v>
      </c>
      <c r="W10" s="17">
        <v>0.27096071564205898</v>
      </c>
      <c r="X10" s="17"/>
      <c r="Y10" s="17">
        <v>0.31297974663635902</v>
      </c>
      <c r="Z10" s="17">
        <v>0.39372779020410797</v>
      </c>
      <c r="AA10" s="17">
        <v>0.300570659836642</v>
      </c>
      <c r="AB10" s="17">
        <v>0.335156224270796</v>
      </c>
      <c r="AC10" s="17">
        <v>0.34073724248512999</v>
      </c>
      <c r="AD10" s="17">
        <v>0.19239910700701701</v>
      </c>
      <c r="AE10" s="17"/>
      <c r="AF10" s="17" t="s">
        <v>63</v>
      </c>
      <c r="AG10" s="17"/>
      <c r="AH10" s="17">
        <v>0.31950513991982499</v>
      </c>
      <c r="AI10" s="17"/>
      <c r="AJ10" s="17">
        <v>0.33035512347567803</v>
      </c>
      <c r="AK10" s="17">
        <v>0.33985523065580497</v>
      </c>
      <c r="AL10" s="17">
        <v>0.31492725227606</v>
      </c>
      <c r="AM10" s="17">
        <v>0.33014645039485901</v>
      </c>
      <c r="AN10" s="17">
        <v>0.17403756426759001</v>
      </c>
      <c r="AO10" s="17">
        <v>0.242948636400319</v>
      </c>
      <c r="AP10" s="17">
        <v>0.30486015587508197</v>
      </c>
      <c r="AQ10" s="17">
        <v>0.39451355687387901</v>
      </c>
    </row>
    <row r="11" spans="2:43" x14ac:dyDescent="0.35">
      <c r="B11" s="18" t="s">
        <v>302</v>
      </c>
      <c r="C11" s="17">
        <v>0.224124959544719</v>
      </c>
      <c r="D11" s="17">
        <v>0.215382286715427</v>
      </c>
      <c r="E11" s="17">
        <v>0.23236492299904299</v>
      </c>
      <c r="F11" s="17"/>
      <c r="G11" s="17">
        <v>0.31992316923673902</v>
      </c>
      <c r="H11" s="17">
        <v>0.20064627936146201</v>
      </c>
      <c r="I11" s="17">
        <v>0.21905313501929599</v>
      </c>
      <c r="J11" s="17">
        <v>0.20121560870927799</v>
      </c>
      <c r="K11" s="17">
        <v>0.22708973660061299</v>
      </c>
      <c r="L11" s="17">
        <v>0.21854568831099999</v>
      </c>
      <c r="M11" s="17"/>
      <c r="N11" s="17">
        <v>0.28111049577303399</v>
      </c>
      <c r="O11" s="17">
        <v>0.249304221276894</v>
      </c>
      <c r="P11" s="17">
        <v>0.262236579962563</v>
      </c>
      <c r="Q11" s="17">
        <v>0.183722425272145</v>
      </c>
      <c r="R11" s="17">
        <v>0.202360501136127</v>
      </c>
      <c r="S11" s="17"/>
      <c r="T11" s="17">
        <v>0.24881120681937699</v>
      </c>
      <c r="U11" s="17">
        <v>0.25474004110375098</v>
      </c>
      <c r="V11" s="17">
        <v>0.181642896365281</v>
      </c>
      <c r="W11" s="17">
        <v>0.224328850412643</v>
      </c>
      <c r="X11" s="17"/>
      <c r="Y11" s="17">
        <v>0.209342642977147</v>
      </c>
      <c r="Z11" s="17">
        <v>0.19361211664011899</v>
      </c>
      <c r="AA11" s="17">
        <v>0.247885786979329</v>
      </c>
      <c r="AB11" s="17">
        <v>0.22521563062337899</v>
      </c>
      <c r="AC11" s="17">
        <v>0.24105036362917501</v>
      </c>
      <c r="AD11" s="17">
        <v>0.27862903408659301</v>
      </c>
      <c r="AE11" s="17"/>
      <c r="AF11" s="17" t="s">
        <v>63</v>
      </c>
      <c r="AG11" s="17"/>
      <c r="AH11" s="17">
        <v>0.223341034862028</v>
      </c>
      <c r="AI11" s="17"/>
      <c r="AJ11" s="17">
        <v>0.21972154940515801</v>
      </c>
      <c r="AK11" s="17">
        <v>0.21720785749966301</v>
      </c>
      <c r="AL11" s="17">
        <v>0.20712142307112799</v>
      </c>
      <c r="AM11" s="17">
        <v>0.24900132263806399</v>
      </c>
      <c r="AN11" s="17">
        <v>0.25607898625153502</v>
      </c>
      <c r="AO11" s="17">
        <v>0.26971651169433197</v>
      </c>
      <c r="AP11" s="17">
        <v>0.20181017184924399</v>
      </c>
      <c r="AQ11" s="17">
        <v>0.17941044431056299</v>
      </c>
    </row>
    <row r="12" spans="2:43" x14ac:dyDescent="0.35">
      <c r="B12" s="18" t="s">
        <v>303</v>
      </c>
      <c r="C12" s="17">
        <v>5.4813152348098103E-2</v>
      </c>
      <c r="D12" s="17">
        <v>6.18538802913235E-2</v>
      </c>
      <c r="E12" s="17">
        <v>4.8009755986340399E-2</v>
      </c>
      <c r="F12" s="17"/>
      <c r="G12" s="17">
        <v>8.7637224935887797E-2</v>
      </c>
      <c r="H12" s="17">
        <v>6.2129249074616401E-2</v>
      </c>
      <c r="I12" s="17">
        <v>5.3715410312011297E-2</v>
      </c>
      <c r="J12" s="17">
        <v>6.7825803686904496E-2</v>
      </c>
      <c r="K12" s="17">
        <v>4.4606137136851402E-2</v>
      </c>
      <c r="L12" s="17">
        <v>3.5398157213420302E-2</v>
      </c>
      <c r="M12" s="17"/>
      <c r="N12" s="17">
        <v>3.8261508465080099E-2</v>
      </c>
      <c r="O12" s="17">
        <v>7.5333064755448306E-2</v>
      </c>
      <c r="P12" s="17">
        <v>3.7281876870140299E-2</v>
      </c>
      <c r="Q12" s="17">
        <v>3.6961183548351803E-2</v>
      </c>
      <c r="R12" s="17">
        <v>6.22941382180539E-2</v>
      </c>
      <c r="S12" s="17"/>
      <c r="T12" s="17">
        <v>4.8275622224219397E-2</v>
      </c>
      <c r="U12" s="17">
        <v>5.0498920399620999E-2</v>
      </c>
      <c r="V12" s="17">
        <v>4.4180983074851098E-2</v>
      </c>
      <c r="W12" s="17">
        <v>8.1907786103028901E-2</v>
      </c>
      <c r="X12" s="17"/>
      <c r="Y12" s="17">
        <v>5.9945336236352703E-2</v>
      </c>
      <c r="Z12" s="17">
        <v>6.4437149316186701E-2</v>
      </c>
      <c r="AA12" s="17">
        <v>3.5511176862625601E-2</v>
      </c>
      <c r="AB12" s="17">
        <v>9.1609316923898398E-2</v>
      </c>
      <c r="AC12" s="17">
        <v>4.69173636807226E-2</v>
      </c>
      <c r="AD12" s="17">
        <v>8.2625537569899807E-2</v>
      </c>
      <c r="AE12" s="17"/>
      <c r="AF12" s="17" t="s">
        <v>63</v>
      </c>
      <c r="AG12" s="17"/>
      <c r="AH12" s="17">
        <v>5.5117436986718997E-2</v>
      </c>
      <c r="AI12" s="17"/>
      <c r="AJ12" s="17">
        <v>6.4826785473587098E-2</v>
      </c>
      <c r="AK12" s="17">
        <v>4.78129898083378E-2</v>
      </c>
      <c r="AL12" s="17">
        <v>4.75272420253793E-2</v>
      </c>
      <c r="AM12" s="17">
        <v>4.72805426058404E-2</v>
      </c>
      <c r="AN12" s="17">
        <v>7.3137630740808202E-2</v>
      </c>
      <c r="AO12" s="17">
        <v>7.3654540063928797E-2</v>
      </c>
      <c r="AP12" s="17">
        <v>7.8999116630569299E-2</v>
      </c>
      <c r="AQ12" s="17">
        <v>0</v>
      </c>
    </row>
    <row r="13" spans="2:43" x14ac:dyDescent="0.35">
      <c r="B13" s="18" t="s">
        <v>304</v>
      </c>
      <c r="C13" s="17">
        <v>9.4513564692089297E-2</v>
      </c>
      <c r="D13" s="17">
        <v>0.10610595939390099</v>
      </c>
      <c r="E13" s="17">
        <v>8.3331490023471996E-2</v>
      </c>
      <c r="F13" s="17"/>
      <c r="G13" s="17">
        <v>5.5818769525963603E-2</v>
      </c>
      <c r="H13" s="17">
        <v>0.119025522056948</v>
      </c>
      <c r="I13" s="17">
        <v>7.3156609299175404E-2</v>
      </c>
      <c r="J13" s="17">
        <v>0.12472978219365</v>
      </c>
      <c r="K13" s="17">
        <v>9.8538532073030705E-2</v>
      </c>
      <c r="L13" s="17">
        <v>8.4817767069125E-2</v>
      </c>
      <c r="M13" s="17"/>
      <c r="N13" s="17">
        <v>0.112656693735907</v>
      </c>
      <c r="O13" s="17">
        <v>7.9298498644905693E-2</v>
      </c>
      <c r="P13" s="17">
        <v>0.124137418622794</v>
      </c>
      <c r="Q13" s="17">
        <v>9.7308716668710105E-2</v>
      </c>
      <c r="R13" s="17">
        <v>9.55441480049153E-2</v>
      </c>
      <c r="S13" s="17"/>
      <c r="T13" s="17">
        <v>7.7371130740731694E-2</v>
      </c>
      <c r="U13" s="17">
        <v>9.0169631252992793E-2</v>
      </c>
      <c r="V13" s="17">
        <v>9.4181788404385597E-2</v>
      </c>
      <c r="W13" s="17">
        <v>0.111706600639085</v>
      </c>
      <c r="X13" s="17"/>
      <c r="Y13" s="17">
        <v>0.112716314407059</v>
      </c>
      <c r="Z13" s="17">
        <v>0.120381578705856</v>
      </c>
      <c r="AA13" s="17">
        <v>7.4799721907325298E-2</v>
      </c>
      <c r="AB13" s="17">
        <v>9.3493194200065605E-2</v>
      </c>
      <c r="AC13" s="17">
        <v>2.39570369574847E-2</v>
      </c>
      <c r="AD13" s="17">
        <v>7.2505959509698306E-2</v>
      </c>
      <c r="AE13" s="17"/>
      <c r="AF13" s="17" t="s">
        <v>63</v>
      </c>
      <c r="AG13" s="17"/>
      <c r="AH13" s="17">
        <v>9.3172442435863201E-2</v>
      </c>
      <c r="AI13" s="17"/>
      <c r="AJ13" s="17">
        <v>7.21215599662898E-2</v>
      </c>
      <c r="AK13" s="17">
        <v>0.12521682563347999</v>
      </c>
      <c r="AL13" s="17">
        <v>0.10256984299015801</v>
      </c>
      <c r="AM13" s="17">
        <v>8.4719167987497304E-2</v>
      </c>
      <c r="AN13" s="17">
        <v>8.6773326135916498E-2</v>
      </c>
      <c r="AO13" s="17">
        <v>0.10999461911229901</v>
      </c>
      <c r="AP13" s="17">
        <v>8.0960427613186003E-2</v>
      </c>
      <c r="AQ13" s="17">
        <v>8.5969515621182199E-2</v>
      </c>
    </row>
    <row r="14" spans="2:43" x14ac:dyDescent="0.35">
      <c r="B14" s="18" t="s">
        <v>60</v>
      </c>
      <c r="C14" s="17">
        <v>6.12058453585205E-2</v>
      </c>
      <c r="D14" s="17">
        <v>4.1001604973376897E-2</v>
      </c>
      <c r="E14" s="17">
        <v>8.0241039351454393E-2</v>
      </c>
      <c r="F14" s="17"/>
      <c r="G14" s="17">
        <v>3.4368825733073899E-2</v>
      </c>
      <c r="H14" s="17">
        <v>7.9009147921954306E-2</v>
      </c>
      <c r="I14" s="17">
        <v>4.3862456875232998E-2</v>
      </c>
      <c r="J14" s="17">
        <v>5.4343449486172597E-2</v>
      </c>
      <c r="K14" s="17">
        <v>4.4701925206545097E-2</v>
      </c>
      <c r="L14" s="17">
        <v>8.3907076515987694E-2</v>
      </c>
      <c r="M14" s="17"/>
      <c r="N14" s="17">
        <v>0.12211149894902899</v>
      </c>
      <c r="O14" s="17">
        <v>6.2273031699104503E-2</v>
      </c>
      <c r="P14" s="17">
        <v>6.7932266260031293E-2</v>
      </c>
      <c r="Q14" s="17">
        <v>5.4533294907261699E-2</v>
      </c>
      <c r="R14" s="17">
        <v>5.1509851317322497E-2</v>
      </c>
      <c r="S14" s="17"/>
      <c r="T14" s="17">
        <v>0.101937430324676</v>
      </c>
      <c r="U14" s="17">
        <v>5.9666448762166903E-2</v>
      </c>
      <c r="V14" s="17">
        <v>3.7806952895346302E-2</v>
      </c>
      <c r="W14" s="17">
        <v>3.1395270299389898E-2</v>
      </c>
      <c r="X14" s="17"/>
      <c r="Y14" s="17">
        <v>4.1286984024885301E-2</v>
      </c>
      <c r="Z14" s="17">
        <v>6.3474694442778201E-2</v>
      </c>
      <c r="AA14" s="17">
        <v>8.5495132518294298E-2</v>
      </c>
      <c r="AB14" s="17">
        <v>1.4728740255346401E-2</v>
      </c>
      <c r="AC14" s="17">
        <v>0.113406210584213</v>
      </c>
      <c r="AD14" s="17">
        <v>7.4332634684409996E-2</v>
      </c>
      <c r="AE14" s="17"/>
      <c r="AF14" s="17" t="s">
        <v>63</v>
      </c>
      <c r="AG14" s="17"/>
      <c r="AH14" s="17">
        <v>5.8885672088492699E-2</v>
      </c>
      <c r="AI14" s="17"/>
      <c r="AJ14" s="17">
        <v>6.2187205002406098E-2</v>
      </c>
      <c r="AK14" s="17">
        <v>4.8073825833866199E-2</v>
      </c>
      <c r="AL14" s="17">
        <v>5.5157849773847203E-2</v>
      </c>
      <c r="AM14" s="17">
        <v>4.0246538983544598E-2</v>
      </c>
      <c r="AN14" s="17">
        <v>0.13045999856858001</v>
      </c>
      <c r="AO14" s="17">
        <v>8.4871805698468902E-2</v>
      </c>
      <c r="AP14" s="17">
        <v>9.1316374574412704E-2</v>
      </c>
      <c r="AQ14" s="17">
        <v>5.7624346418151097E-2</v>
      </c>
    </row>
    <row r="15" spans="2:43" x14ac:dyDescent="0.35">
      <c r="B15" s="18" t="s">
        <v>305</v>
      </c>
      <c r="C15" s="21">
        <v>0.56534247805657301</v>
      </c>
      <c r="D15" s="21">
        <v>0.57565626862597197</v>
      </c>
      <c r="E15" s="21">
        <v>0.55605279163969001</v>
      </c>
      <c r="F15" s="21"/>
      <c r="G15" s="21">
        <v>0.50225201056833602</v>
      </c>
      <c r="H15" s="21">
        <v>0.53918980158501895</v>
      </c>
      <c r="I15" s="21">
        <v>0.61021238849428405</v>
      </c>
      <c r="J15" s="21">
        <v>0.55188535592399401</v>
      </c>
      <c r="K15" s="21">
        <v>0.58506366898296003</v>
      </c>
      <c r="L15" s="21">
        <v>0.57733131089046696</v>
      </c>
      <c r="M15" s="21"/>
      <c r="N15" s="21">
        <v>0.445859803076951</v>
      </c>
      <c r="O15" s="21">
        <v>0.53379118362364797</v>
      </c>
      <c r="P15" s="21">
        <v>0.508411858284471</v>
      </c>
      <c r="Q15" s="21">
        <v>0.62747437960353103</v>
      </c>
      <c r="R15" s="21">
        <v>0.58829136132358095</v>
      </c>
      <c r="S15" s="21"/>
      <c r="T15" s="21">
        <v>0.523604609890996</v>
      </c>
      <c r="U15" s="21">
        <v>0.54492495848146805</v>
      </c>
      <c r="V15" s="21">
        <v>0.64218737926013603</v>
      </c>
      <c r="W15" s="21">
        <v>0.55066149254585395</v>
      </c>
      <c r="X15" s="21"/>
      <c r="Y15" s="21">
        <v>0.57670872235455595</v>
      </c>
      <c r="Z15" s="21">
        <v>0.55809446089506098</v>
      </c>
      <c r="AA15" s="21">
        <v>0.55630818173242602</v>
      </c>
      <c r="AB15" s="21">
        <v>0.57495311799731097</v>
      </c>
      <c r="AC15" s="21">
        <v>0.57466902514840401</v>
      </c>
      <c r="AD15" s="21">
        <v>0.49190683414939901</v>
      </c>
      <c r="AE15" s="21"/>
      <c r="AF15" s="21" t="s">
        <v>63</v>
      </c>
      <c r="AG15" s="21"/>
      <c r="AH15" s="21">
        <v>0.56948341362689703</v>
      </c>
      <c r="AI15" s="21"/>
      <c r="AJ15" s="21">
        <v>0.58114290015255898</v>
      </c>
      <c r="AK15" s="21">
        <v>0.56168850122465297</v>
      </c>
      <c r="AL15" s="21">
        <v>0.58762364213948803</v>
      </c>
      <c r="AM15" s="21">
        <v>0.57875242778505298</v>
      </c>
      <c r="AN15" s="21">
        <v>0.45355005830315998</v>
      </c>
      <c r="AO15" s="21">
        <v>0.46176252343097202</v>
      </c>
      <c r="AP15" s="21">
        <v>0.54691390933258799</v>
      </c>
      <c r="AQ15" s="21">
        <v>0.67699569365010304</v>
      </c>
    </row>
    <row r="16" spans="2:43" x14ac:dyDescent="0.35">
      <c r="B16" s="18" t="s">
        <v>306</v>
      </c>
      <c r="C16" s="21">
        <v>0.14932671704018699</v>
      </c>
      <c r="D16" s="21">
        <v>0.16795983968522399</v>
      </c>
      <c r="E16" s="21">
        <v>0.13134124600981201</v>
      </c>
      <c r="F16" s="21"/>
      <c r="G16" s="21">
        <v>0.14345599446185101</v>
      </c>
      <c r="H16" s="21">
        <v>0.181154771131565</v>
      </c>
      <c r="I16" s="21">
        <v>0.12687201961118699</v>
      </c>
      <c r="J16" s="21">
        <v>0.19255558588055499</v>
      </c>
      <c r="K16" s="21">
        <v>0.143144669209882</v>
      </c>
      <c r="L16" s="21">
        <v>0.120215924282545</v>
      </c>
      <c r="M16" s="21"/>
      <c r="N16" s="21">
        <v>0.15091820220098701</v>
      </c>
      <c r="O16" s="21">
        <v>0.154631563400354</v>
      </c>
      <c r="P16" s="21">
        <v>0.16141929549293399</v>
      </c>
      <c r="Q16" s="21">
        <v>0.134269900217062</v>
      </c>
      <c r="R16" s="21">
        <v>0.157838286222969</v>
      </c>
      <c r="S16" s="21"/>
      <c r="T16" s="21">
        <v>0.12564675296495101</v>
      </c>
      <c r="U16" s="21">
        <v>0.14066855165261399</v>
      </c>
      <c r="V16" s="21">
        <v>0.13836277147923701</v>
      </c>
      <c r="W16" s="21">
        <v>0.19361438674211401</v>
      </c>
      <c r="X16" s="21"/>
      <c r="Y16" s="21">
        <v>0.17266165064341199</v>
      </c>
      <c r="Z16" s="21">
        <v>0.18481872802204199</v>
      </c>
      <c r="AA16" s="21">
        <v>0.110310898769951</v>
      </c>
      <c r="AB16" s="21">
        <v>0.185102511123964</v>
      </c>
      <c r="AC16" s="21">
        <v>7.0874400638207199E-2</v>
      </c>
      <c r="AD16" s="21">
        <v>0.155131497079598</v>
      </c>
      <c r="AE16" s="21"/>
      <c r="AF16" s="21" t="s">
        <v>63</v>
      </c>
      <c r="AG16" s="21"/>
      <c r="AH16" s="21">
        <v>0.14828987942258201</v>
      </c>
      <c r="AI16" s="21"/>
      <c r="AJ16" s="21">
        <v>0.136948345439877</v>
      </c>
      <c r="AK16" s="21">
        <v>0.173029815441818</v>
      </c>
      <c r="AL16" s="21">
        <v>0.15009708501553701</v>
      </c>
      <c r="AM16" s="21">
        <v>0.13199971059333801</v>
      </c>
      <c r="AN16" s="21">
        <v>0.15991095687672499</v>
      </c>
      <c r="AO16" s="21">
        <v>0.18364915917622701</v>
      </c>
      <c r="AP16" s="21">
        <v>0.159959544243755</v>
      </c>
      <c r="AQ16" s="21">
        <v>8.5969515621182199E-2</v>
      </c>
    </row>
    <row r="17" spans="2:43" x14ac:dyDescent="0.35">
      <c r="B17" s="18" t="s">
        <v>242</v>
      </c>
      <c r="C17" s="22">
        <v>0.41601576101638599</v>
      </c>
      <c r="D17" s="22">
        <v>0.40769642894074698</v>
      </c>
      <c r="E17" s="22">
        <v>0.42471154562987801</v>
      </c>
      <c r="F17" s="22"/>
      <c r="G17" s="22">
        <v>0.35879601610648398</v>
      </c>
      <c r="H17" s="22">
        <v>0.35803503045345397</v>
      </c>
      <c r="I17" s="22">
        <v>0.483340368883097</v>
      </c>
      <c r="J17" s="22">
        <v>0.35932977004343902</v>
      </c>
      <c r="K17" s="22">
        <v>0.44191899977307803</v>
      </c>
      <c r="L17" s="22">
        <v>0.457115386607922</v>
      </c>
      <c r="M17" s="22"/>
      <c r="N17" s="22">
        <v>0.29494160087596499</v>
      </c>
      <c r="O17" s="22">
        <v>0.37915962022329402</v>
      </c>
      <c r="P17" s="22">
        <v>0.34699256279153701</v>
      </c>
      <c r="Q17" s="22">
        <v>0.493204479386469</v>
      </c>
      <c r="R17" s="22">
        <v>0.43045307510061198</v>
      </c>
      <c r="S17" s="22"/>
      <c r="T17" s="22">
        <v>0.39795785692604402</v>
      </c>
      <c r="U17" s="22">
        <v>0.404256406828854</v>
      </c>
      <c r="V17" s="22">
        <v>0.50382460778089899</v>
      </c>
      <c r="W17" s="22">
        <v>0.35704710580373999</v>
      </c>
      <c r="X17" s="22"/>
      <c r="Y17" s="22">
        <v>0.40404707171114501</v>
      </c>
      <c r="Z17" s="22">
        <v>0.37327573287301802</v>
      </c>
      <c r="AA17" s="22">
        <v>0.44599728296247498</v>
      </c>
      <c r="AB17" s="22">
        <v>0.38985060687334699</v>
      </c>
      <c r="AC17" s="22">
        <v>0.50379462451019696</v>
      </c>
      <c r="AD17" s="22">
        <v>0.33677533706980101</v>
      </c>
      <c r="AE17" s="22"/>
      <c r="AF17" s="22" t="s">
        <v>63</v>
      </c>
      <c r="AG17" s="22"/>
      <c r="AH17" s="22">
        <v>0.42119353420431499</v>
      </c>
      <c r="AI17" s="22"/>
      <c r="AJ17" s="22">
        <v>0.44419455471268199</v>
      </c>
      <c r="AK17" s="22">
        <v>0.38865868578283502</v>
      </c>
      <c r="AL17" s="22">
        <v>0.43752655712395</v>
      </c>
      <c r="AM17" s="22">
        <v>0.446752717191716</v>
      </c>
      <c r="AN17" s="22">
        <v>0.29363910142643501</v>
      </c>
      <c r="AO17" s="22">
        <v>0.27811336425474398</v>
      </c>
      <c r="AP17" s="22">
        <v>0.38695436508883302</v>
      </c>
      <c r="AQ17" s="22">
        <v>0.59102617802892099</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300</v>
      </c>
      <c r="C9" s="17">
        <v>0.26518769985260598</v>
      </c>
      <c r="D9" s="17">
        <v>0.27792406171199702</v>
      </c>
      <c r="E9" s="17">
        <v>0.25209410942032101</v>
      </c>
      <c r="F9" s="17"/>
      <c r="G9" s="17">
        <v>0.18650206926329099</v>
      </c>
      <c r="H9" s="17">
        <v>0.24848983351860701</v>
      </c>
      <c r="I9" s="17">
        <v>0.29838163483024899</v>
      </c>
      <c r="J9" s="17">
        <v>0.24925676257139001</v>
      </c>
      <c r="K9" s="17">
        <v>0.276479518894306</v>
      </c>
      <c r="L9" s="17">
        <v>0.29035954181783202</v>
      </c>
      <c r="M9" s="17"/>
      <c r="N9" s="17">
        <v>0.21508966321852099</v>
      </c>
      <c r="O9" s="17">
        <v>0.23077654725514801</v>
      </c>
      <c r="P9" s="17">
        <v>0.26635547689986699</v>
      </c>
      <c r="Q9" s="17">
        <v>0.27593420753987602</v>
      </c>
      <c r="R9" s="17">
        <v>0.330500033977563</v>
      </c>
      <c r="S9" s="17"/>
      <c r="T9" s="17">
        <v>0.236048627330112</v>
      </c>
      <c r="U9" s="17">
        <v>0.233335143230435</v>
      </c>
      <c r="V9" s="17">
        <v>0.31869027551899098</v>
      </c>
      <c r="W9" s="17">
        <v>0.31930362179370497</v>
      </c>
      <c r="X9" s="17"/>
      <c r="Y9" s="17">
        <v>0.27477200989627998</v>
      </c>
      <c r="Z9" s="17">
        <v>0.19388131131463399</v>
      </c>
      <c r="AA9" s="17">
        <v>0.27409997917727302</v>
      </c>
      <c r="AB9" s="17">
        <v>0.27600787777827301</v>
      </c>
      <c r="AC9" s="17">
        <v>0.30777372858525298</v>
      </c>
      <c r="AD9" s="17">
        <v>0.17107935591471399</v>
      </c>
      <c r="AE9" s="17"/>
      <c r="AF9" s="17" t="s">
        <v>63</v>
      </c>
      <c r="AG9" s="17"/>
      <c r="AH9" s="17">
        <v>0.26803059783382099</v>
      </c>
      <c r="AI9" s="17"/>
      <c r="AJ9" s="17">
        <v>0.32435935758786599</v>
      </c>
      <c r="AK9" s="17">
        <v>0.25427855821196899</v>
      </c>
      <c r="AL9" s="17">
        <v>0.266780803395959</v>
      </c>
      <c r="AM9" s="17">
        <v>0.26173963001981698</v>
      </c>
      <c r="AN9" s="17">
        <v>0.33471452585350397</v>
      </c>
      <c r="AO9" s="17">
        <v>0.20793822438502399</v>
      </c>
      <c r="AP9" s="17">
        <v>0.26338017869104102</v>
      </c>
      <c r="AQ9" s="17">
        <v>9.5530912205092106E-2</v>
      </c>
    </row>
    <row r="10" spans="2:43" x14ac:dyDescent="0.35">
      <c r="B10" s="18" t="s">
        <v>301</v>
      </c>
      <c r="C10" s="17">
        <v>0.33941131700841498</v>
      </c>
      <c r="D10" s="17">
        <v>0.33406705058450298</v>
      </c>
      <c r="E10" s="17">
        <v>0.344832747313497</v>
      </c>
      <c r="F10" s="17"/>
      <c r="G10" s="17">
        <v>0.31872628520113799</v>
      </c>
      <c r="H10" s="17">
        <v>0.28876842523011098</v>
      </c>
      <c r="I10" s="17">
        <v>0.36624293269997499</v>
      </c>
      <c r="J10" s="17">
        <v>0.35951393574323998</v>
      </c>
      <c r="K10" s="17">
        <v>0.34722441251081798</v>
      </c>
      <c r="L10" s="17">
        <v>0.34884363784216599</v>
      </c>
      <c r="M10" s="17"/>
      <c r="N10" s="17">
        <v>0.18055569342500299</v>
      </c>
      <c r="O10" s="17">
        <v>0.34730824940306998</v>
      </c>
      <c r="P10" s="17">
        <v>0.31579446138664802</v>
      </c>
      <c r="Q10" s="17">
        <v>0.37205398145383001</v>
      </c>
      <c r="R10" s="17">
        <v>0.31740298415208401</v>
      </c>
      <c r="S10" s="17"/>
      <c r="T10" s="17">
        <v>0.28349555428184903</v>
      </c>
      <c r="U10" s="17">
        <v>0.36210584610914298</v>
      </c>
      <c r="V10" s="17">
        <v>0.33552566836876302</v>
      </c>
      <c r="W10" s="17">
        <v>0.34497882042018702</v>
      </c>
      <c r="X10" s="17"/>
      <c r="Y10" s="17">
        <v>0.34926268150150902</v>
      </c>
      <c r="Z10" s="17">
        <v>0.35934220342775403</v>
      </c>
      <c r="AA10" s="17">
        <v>0.35208197136282199</v>
      </c>
      <c r="AB10" s="17">
        <v>0.30306184259911101</v>
      </c>
      <c r="AC10" s="17">
        <v>0.30228845846735197</v>
      </c>
      <c r="AD10" s="17">
        <v>7.6456450863119405E-2</v>
      </c>
      <c r="AE10" s="17"/>
      <c r="AF10" s="17" t="s">
        <v>63</v>
      </c>
      <c r="AG10" s="17"/>
      <c r="AH10" s="17">
        <v>0.34420467958452899</v>
      </c>
      <c r="AI10" s="17"/>
      <c r="AJ10" s="17">
        <v>0.28274641963987002</v>
      </c>
      <c r="AK10" s="17">
        <v>0.35356533115105798</v>
      </c>
      <c r="AL10" s="17">
        <v>0.35966758567234303</v>
      </c>
      <c r="AM10" s="17">
        <v>0.34831981072763202</v>
      </c>
      <c r="AN10" s="17">
        <v>0.24307127873714299</v>
      </c>
      <c r="AO10" s="17">
        <v>0.37738544836762999</v>
      </c>
      <c r="AP10" s="17">
        <v>0.30123292321617701</v>
      </c>
      <c r="AQ10" s="17">
        <v>0.51962849367887898</v>
      </c>
    </row>
    <row r="11" spans="2:43" x14ac:dyDescent="0.35">
      <c r="B11" s="18" t="s">
        <v>302</v>
      </c>
      <c r="C11" s="17">
        <v>0.195577875343348</v>
      </c>
      <c r="D11" s="17">
        <v>0.193548984469257</v>
      </c>
      <c r="E11" s="17">
        <v>0.19850772700372901</v>
      </c>
      <c r="F11" s="17"/>
      <c r="G11" s="17">
        <v>0.26044041414059899</v>
      </c>
      <c r="H11" s="17">
        <v>0.20613230569824201</v>
      </c>
      <c r="I11" s="17">
        <v>0.191454908879608</v>
      </c>
      <c r="J11" s="17">
        <v>0.14954086549852599</v>
      </c>
      <c r="K11" s="17">
        <v>0.221329075457015</v>
      </c>
      <c r="L11" s="17">
        <v>0.179295697380048</v>
      </c>
      <c r="M11" s="17"/>
      <c r="N11" s="17">
        <v>0.37301929684806701</v>
      </c>
      <c r="O11" s="17">
        <v>0.22315595571976701</v>
      </c>
      <c r="P11" s="17">
        <v>0.172214774911397</v>
      </c>
      <c r="Q11" s="17">
        <v>0.161937786196895</v>
      </c>
      <c r="R11" s="17">
        <v>0.17499968051647999</v>
      </c>
      <c r="S11" s="17"/>
      <c r="T11" s="17">
        <v>0.22403429486561</v>
      </c>
      <c r="U11" s="17">
        <v>0.19899800544379501</v>
      </c>
      <c r="V11" s="17">
        <v>0.16957719940388</v>
      </c>
      <c r="W11" s="17">
        <v>0.194259035046465</v>
      </c>
      <c r="X11" s="17"/>
      <c r="Y11" s="17">
        <v>0.192533055277405</v>
      </c>
      <c r="Z11" s="17">
        <v>0.20197352309163299</v>
      </c>
      <c r="AA11" s="17">
        <v>0.19300826100084001</v>
      </c>
      <c r="AB11" s="17">
        <v>0.19385967997032999</v>
      </c>
      <c r="AC11" s="17">
        <v>0.20442250512869201</v>
      </c>
      <c r="AD11" s="17">
        <v>0.230259666156022</v>
      </c>
      <c r="AE11" s="17"/>
      <c r="AF11" s="17" t="s">
        <v>63</v>
      </c>
      <c r="AG11" s="17"/>
      <c r="AH11" s="17">
        <v>0.19522948378788799</v>
      </c>
      <c r="AI11" s="17"/>
      <c r="AJ11" s="17">
        <v>0.20084201001156299</v>
      </c>
      <c r="AK11" s="17">
        <v>0.185588184314572</v>
      </c>
      <c r="AL11" s="17">
        <v>0.18907980522885201</v>
      </c>
      <c r="AM11" s="17">
        <v>0.19649438626324001</v>
      </c>
      <c r="AN11" s="17">
        <v>0.17818697299953301</v>
      </c>
      <c r="AO11" s="17">
        <v>0.21973007171428799</v>
      </c>
      <c r="AP11" s="17">
        <v>0.20640429710965699</v>
      </c>
      <c r="AQ11" s="17">
        <v>0.182615250380601</v>
      </c>
    </row>
    <row r="12" spans="2:43" x14ac:dyDescent="0.35">
      <c r="B12" s="18" t="s">
        <v>303</v>
      </c>
      <c r="C12" s="17">
        <v>4.2511405555466203E-2</v>
      </c>
      <c r="D12" s="17">
        <v>4.8920767514648397E-2</v>
      </c>
      <c r="E12" s="17">
        <v>3.6284218715777999E-2</v>
      </c>
      <c r="F12" s="17"/>
      <c r="G12" s="17">
        <v>0.117186561321697</v>
      </c>
      <c r="H12" s="17">
        <v>5.54542914348072E-2</v>
      </c>
      <c r="I12" s="17">
        <v>2.73041895336462E-2</v>
      </c>
      <c r="J12" s="17">
        <v>4.3990096420289199E-2</v>
      </c>
      <c r="K12" s="17">
        <v>2.3713559286664299E-2</v>
      </c>
      <c r="L12" s="17">
        <v>2.3695114833452002E-2</v>
      </c>
      <c r="M12" s="17"/>
      <c r="N12" s="17">
        <v>4.0785096282676701E-2</v>
      </c>
      <c r="O12" s="17">
        <v>5.55878643923838E-2</v>
      </c>
      <c r="P12" s="17">
        <v>3.1590906160353399E-2</v>
      </c>
      <c r="Q12" s="17">
        <v>3.4061316939794799E-2</v>
      </c>
      <c r="R12" s="17">
        <v>3.8981638017443303E-2</v>
      </c>
      <c r="S12" s="17"/>
      <c r="T12" s="17">
        <v>6.2259450480962097E-2</v>
      </c>
      <c r="U12" s="17">
        <v>4.4491020822340903E-2</v>
      </c>
      <c r="V12" s="17">
        <v>4.3851273214277599E-2</v>
      </c>
      <c r="W12" s="17">
        <v>2.0023156724601299E-2</v>
      </c>
      <c r="X12" s="17"/>
      <c r="Y12" s="17">
        <v>4.1756934983228702E-2</v>
      </c>
      <c r="Z12" s="17">
        <v>5.9275699104018101E-2</v>
      </c>
      <c r="AA12" s="17">
        <v>2.8327927759858301E-2</v>
      </c>
      <c r="AB12" s="17">
        <v>7.9958916485235204E-2</v>
      </c>
      <c r="AC12" s="17">
        <v>3.20418245799746E-2</v>
      </c>
      <c r="AD12" s="17">
        <v>9.7241255543169494E-2</v>
      </c>
      <c r="AE12" s="17"/>
      <c r="AF12" s="17" t="s">
        <v>63</v>
      </c>
      <c r="AG12" s="17"/>
      <c r="AH12" s="17">
        <v>4.1872187879015699E-2</v>
      </c>
      <c r="AI12" s="17"/>
      <c r="AJ12" s="17">
        <v>4.8104211039885499E-2</v>
      </c>
      <c r="AK12" s="17">
        <v>4.4029515362193399E-2</v>
      </c>
      <c r="AL12" s="17">
        <v>5.9441917535819101E-2</v>
      </c>
      <c r="AM12" s="17">
        <v>4.8349786557709003E-2</v>
      </c>
      <c r="AN12" s="17">
        <v>6.9569347822674502E-2</v>
      </c>
      <c r="AO12" s="17">
        <v>1.01236889306895E-2</v>
      </c>
      <c r="AP12" s="17">
        <v>2.7923014516391599E-2</v>
      </c>
      <c r="AQ12" s="17">
        <v>0</v>
      </c>
    </row>
    <row r="13" spans="2:43" x14ac:dyDescent="0.35">
      <c r="B13" s="18" t="s">
        <v>304</v>
      </c>
      <c r="C13" s="17">
        <v>8.4243771481670601E-2</v>
      </c>
      <c r="D13" s="17">
        <v>8.9677945204419698E-2</v>
      </c>
      <c r="E13" s="17">
        <v>7.7637126607808901E-2</v>
      </c>
      <c r="F13" s="17"/>
      <c r="G13" s="17">
        <v>9.0177341892539398E-2</v>
      </c>
      <c r="H13" s="17">
        <v>0.116992461748778</v>
      </c>
      <c r="I13" s="17">
        <v>7.2728555228496403E-2</v>
      </c>
      <c r="J13" s="17">
        <v>0.116212180802116</v>
      </c>
      <c r="K13" s="17">
        <v>4.95113216283318E-2</v>
      </c>
      <c r="L13" s="17">
        <v>6.6569822872106901E-2</v>
      </c>
      <c r="M13" s="17"/>
      <c r="N13" s="17">
        <v>9.0427373769445402E-2</v>
      </c>
      <c r="O13" s="17">
        <v>7.6620308424065503E-2</v>
      </c>
      <c r="P13" s="17">
        <v>0.12937666154656299</v>
      </c>
      <c r="Q13" s="17">
        <v>8.5476208535059398E-2</v>
      </c>
      <c r="R13" s="17">
        <v>6.0875285784108599E-2</v>
      </c>
      <c r="S13" s="17"/>
      <c r="T13" s="17">
        <v>8.5760306785379506E-2</v>
      </c>
      <c r="U13" s="17">
        <v>9.2444562029286803E-2</v>
      </c>
      <c r="V13" s="17">
        <v>8.1998541191292698E-2</v>
      </c>
      <c r="W13" s="17">
        <v>6.7940547944773194E-2</v>
      </c>
      <c r="X13" s="17"/>
      <c r="Y13" s="17">
        <v>9.5811363629577803E-2</v>
      </c>
      <c r="Z13" s="17">
        <v>0.104731803231043</v>
      </c>
      <c r="AA13" s="17">
        <v>6.4459419619551706E-2</v>
      </c>
      <c r="AB13" s="17">
        <v>9.2682893007436096E-2</v>
      </c>
      <c r="AC13" s="17">
        <v>3.5298183770979499E-2</v>
      </c>
      <c r="AD13" s="17">
        <v>0.15645615288244799</v>
      </c>
      <c r="AE13" s="17"/>
      <c r="AF13" s="17" t="s">
        <v>63</v>
      </c>
      <c r="AG13" s="17"/>
      <c r="AH13" s="17">
        <v>8.2001726748466397E-2</v>
      </c>
      <c r="AI13" s="17"/>
      <c r="AJ13" s="17">
        <v>6.6557583606473306E-2</v>
      </c>
      <c r="AK13" s="17">
        <v>0.113935061749177</v>
      </c>
      <c r="AL13" s="17">
        <v>7.1229293409790395E-2</v>
      </c>
      <c r="AM13" s="17">
        <v>9.2700094167866204E-2</v>
      </c>
      <c r="AN13" s="17">
        <v>6.4588396870250295E-2</v>
      </c>
      <c r="AO13" s="17">
        <v>8.6015929161632504E-2</v>
      </c>
      <c r="AP13" s="17">
        <v>9.9844560942729504E-2</v>
      </c>
      <c r="AQ13" s="17">
        <v>4.2565843977648302E-2</v>
      </c>
    </row>
    <row r="14" spans="2:43" x14ac:dyDescent="0.35">
      <c r="B14" s="18" t="s">
        <v>60</v>
      </c>
      <c r="C14" s="17">
        <v>7.3067930758495006E-2</v>
      </c>
      <c r="D14" s="17">
        <v>5.58611905151742E-2</v>
      </c>
      <c r="E14" s="17">
        <v>9.06440709388662E-2</v>
      </c>
      <c r="F14" s="17"/>
      <c r="G14" s="17">
        <v>2.69673281807369E-2</v>
      </c>
      <c r="H14" s="17">
        <v>8.41626823694549E-2</v>
      </c>
      <c r="I14" s="17">
        <v>4.3887778828025199E-2</v>
      </c>
      <c r="J14" s="17">
        <v>8.1486158964438699E-2</v>
      </c>
      <c r="K14" s="17">
        <v>8.1742112222864399E-2</v>
      </c>
      <c r="L14" s="17">
        <v>9.1236185254395794E-2</v>
      </c>
      <c r="M14" s="17"/>
      <c r="N14" s="17">
        <v>0.10012287645628801</v>
      </c>
      <c r="O14" s="17">
        <v>6.6551074805565602E-2</v>
      </c>
      <c r="P14" s="17">
        <v>8.4667719095171498E-2</v>
      </c>
      <c r="Q14" s="17">
        <v>7.05364993345447E-2</v>
      </c>
      <c r="R14" s="17">
        <v>7.7240377552321896E-2</v>
      </c>
      <c r="S14" s="17"/>
      <c r="T14" s="17">
        <v>0.10840176625608799</v>
      </c>
      <c r="U14" s="17">
        <v>6.8625422364999605E-2</v>
      </c>
      <c r="V14" s="17">
        <v>5.0357042302796397E-2</v>
      </c>
      <c r="W14" s="17">
        <v>5.3494818070268201E-2</v>
      </c>
      <c r="X14" s="17"/>
      <c r="Y14" s="17">
        <v>4.5863954711999402E-2</v>
      </c>
      <c r="Z14" s="17">
        <v>8.0795459830918806E-2</v>
      </c>
      <c r="AA14" s="17">
        <v>8.8022441079654998E-2</v>
      </c>
      <c r="AB14" s="17">
        <v>5.4428790159615298E-2</v>
      </c>
      <c r="AC14" s="17">
        <v>0.118175299467749</v>
      </c>
      <c r="AD14" s="17">
        <v>0.26850711864052701</v>
      </c>
      <c r="AE14" s="17"/>
      <c r="AF14" s="17" t="s">
        <v>63</v>
      </c>
      <c r="AG14" s="17"/>
      <c r="AH14" s="17">
        <v>6.8661324166278903E-2</v>
      </c>
      <c r="AI14" s="17"/>
      <c r="AJ14" s="17">
        <v>7.7390418114341594E-2</v>
      </c>
      <c r="AK14" s="17">
        <v>4.8603349211030697E-2</v>
      </c>
      <c r="AL14" s="17">
        <v>5.3800594757236898E-2</v>
      </c>
      <c r="AM14" s="17">
        <v>5.2396292263735399E-2</v>
      </c>
      <c r="AN14" s="17">
        <v>0.10986947771689499</v>
      </c>
      <c r="AO14" s="17">
        <v>9.8806637440736103E-2</v>
      </c>
      <c r="AP14" s="17">
        <v>0.10121502552400399</v>
      </c>
      <c r="AQ14" s="17">
        <v>0.15965949975777899</v>
      </c>
    </row>
    <row r="15" spans="2:43" x14ac:dyDescent="0.35">
      <c r="B15" s="18" t="s">
        <v>305</v>
      </c>
      <c r="C15" s="21">
        <v>0.60459901686102102</v>
      </c>
      <c r="D15" s="21">
        <v>0.61199111229650005</v>
      </c>
      <c r="E15" s="21">
        <v>0.59692685673381796</v>
      </c>
      <c r="F15" s="21"/>
      <c r="G15" s="21">
        <v>0.50522835446442804</v>
      </c>
      <c r="H15" s="21">
        <v>0.53725825874871802</v>
      </c>
      <c r="I15" s="21">
        <v>0.66462456753022403</v>
      </c>
      <c r="J15" s="21">
        <v>0.60877069831463104</v>
      </c>
      <c r="K15" s="21">
        <v>0.62370393140512503</v>
      </c>
      <c r="L15" s="21">
        <v>0.63920317965999696</v>
      </c>
      <c r="M15" s="21"/>
      <c r="N15" s="21">
        <v>0.39564535664352402</v>
      </c>
      <c r="O15" s="21">
        <v>0.57808479665821799</v>
      </c>
      <c r="P15" s="21">
        <v>0.58214993828651496</v>
      </c>
      <c r="Q15" s="21">
        <v>0.64798818899370603</v>
      </c>
      <c r="R15" s="21">
        <v>0.64790301812964701</v>
      </c>
      <c r="S15" s="21"/>
      <c r="T15" s="21">
        <v>0.51954418161196103</v>
      </c>
      <c r="U15" s="21">
        <v>0.59544098933957801</v>
      </c>
      <c r="V15" s="21">
        <v>0.65421594388775395</v>
      </c>
      <c r="W15" s="21">
        <v>0.66428244221389199</v>
      </c>
      <c r="X15" s="21"/>
      <c r="Y15" s="21">
        <v>0.624034691397789</v>
      </c>
      <c r="Z15" s="21">
        <v>0.55322351474238796</v>
      </c>
      <c r="AA15" s="21">
        <v>0.62618195054009496</v>
      </c>
      <c r="AB15" s="21">
        <v>0.57906972037738402</v>
      </c>
      <c r="AC15" s="21">
        <v>0.61006218705260495</v>
      </c>
      <c r="AD15" s="21">
        <v>0.24753580677783299</v>
      </c>
      <c r="AE15" s="21"/>
      <c r="AF15" s="21" t="s">
        <v>63</v>
      </c>
      <c r="AG15" s="21"/>
      <c r="AH15" s="21">
        <v>0.61223527741835004</v>
      </c>
      <c r="AI15" s="21"/>
      <c r="AJ15" s="21">
        <v>0.60710577722773595</v>
      </c>
      <c r="AK15" s="21">
        <v>0.60784388936302702</v>
      </c>
      <c r="AL15" s="21">
        <v>0.62644838906830203</v>
      </c>
      <c r="AM15" s="21">
        <v>0.610059440747449</v>
      </c>
      <c r="AN15" s="21">
        <v>0.57778580459064699</v>
      </c>
      <c r="AO15" s="21">
        <v>0.58532367275265396</v>
      </c>
      <c r="AP15" s="21">
        <v>0.56461310190721803</v>
      </c>
      <c r="AQ15" s="21">
        <v>0.615159405883971</v>
      </c>
    </row>
    <row r="16" spans="2:43" x14ac:dyDescent="0.35">
      <c r="B16" s="18" t="s">
        <v>306</v>
      </c>
      <c r="C16" s="21">
        <v>0.12675517703713701</v>
      </c>
      <c r="D16" s="21">
        <v>0.13859871271906801</v>
      </c>
      <c r="E16" s="21">
        <v>0.113921345323587</v>
      </c>
      <c r="F16" s="21"/>
      <c r="G16" s="21">
        <v>0.20736390321423601</v>
      </c>
      <c r="H16" s="21">
        <v>0.17244675318358499</v>
      </c>
      <c r="I16" s="21">
        <v>0.10003274476214299</v>
      </c>
      <c r="J16" s="21">
        <v>0.16020227722240499</v>
      </c>
      <c r="K16" s="21">
        <v>7.3224880914996099E-2</v>
      </c>
      <c r="L16" s="21">
        <v>9.0264937705558906E-2</v>
      </c>
      <c r="M16" s="21"/>
      <c r="N16" s="21">
        <v>0.131212470052122</v>
      </c>
      <c r="O16" s="21">
        <v>0.132208172816449</v>
      </c>
      <c r="P16" s="21">
        <v>0.160967567706916</v>
      </c>
      <c r="Q16" s="21">
        <v>0.119537525474854</v>
      </c>
      <c r="R16" s="21">
        <v>9.9856923801552006E-2</v>
      </c>
      <c r="S16" s="21"/>
      <c r="T16" s="21">
        <v>0.14801975726634201</v>
      </c>
      <c r="U16" s="21">
        <v>0.13693558285162799</v>
      </c>
      <c r="V16" s="21">
        <v>0.12584981440557</v>
      </c>
      <c r="W16" s="21">
        <v>8.7963704669374504E-2</v>
      </c>
      <c r="X16" s="21"/>
      <c r="Y16" s="21">
        <v>0.13756829861280701</v>
      </c>
      <c r="Z16" s="21">
        <v>0.16400750233506101</v>
      </c>
      <c r="AA16" s="21">
        <v>9.2787347379409996E-2</v>
      </c>
      <c r="AB16" s="21">
        <v>0.17264180949267099</v>
      </c>
      <c r="AC16" s="21">
        <v>6.7340008350954106E-2</v>
      </c>
      <c r="AD16" s="21">
        <v>0.253697408425618</v>
      </c>
      <c r="AE16" s="21"/>
      <c r="AF16" s="21" t="s">
        <v>63</v>
      </c>
      <c r="AG16" s="21"/>
      <c r="AH16" s="21">
        <v>0.123873914627482</v>
      </c>
      <c r="AI16" s="21"/>
      <c r="AJ16" s="21">
        <v>0.11466179464635901</v>
      </c>
      <c r="AK16" s="21">
        <v>0.15796457711136999</v>
      </c>
      <c r="AL16" s="21">
        <v>0.13067121094560899</v>
      </c>
      <c r="AM16" s="21">
        <v>0.14104988072557501</v>
      </c>
      <c r="AN16" s="21">
        <v>0.13415774469292499</v>
      </c>
      <c r="AO16" s="21">
        <v>9.6139618092321993E-2</v>
      </c>
      <c r="AP16" s="21">
        <v>0.12776757545912101</v>
      </c>
      <c r="AQ16" s="21">
        <v>4.2565843977648302E-2</v>
      </c>
    </row>
    <row r="17" spans="2:43" x14ac:dyDescent="0.35">
      <c r="B17" s="18" t="s">
        <v>242</v>
      </c>
      <c r="C17" s="22">
        <v>0.47784383982388401</v>
      </c>
      <c r="D17" s="22">
        <v>0.47339239957743201</v>
      </c>
      <c r="E17" s="22">
        <v>0.48300551141023101</v>
      </c>
      <c r="F17" s="22"/>
      <c r="G17" s="22">
        <v>0.29786445125019201</v>
      </c>
      <c r="H17" s="22">
        <v>0.36481150556513198</v>
      </c>
      <c r="I17" s="22">
        <v>0.56459182276808195</v>
      </c>
      <c r="J17" s="22">
        <v>0.448568421092226</v>
      </c>
      <c r="K17" s="22">
        <v>0.55047905049012902</v>
      </c>
      <c r="L17" s="22">
        <v>0.54893824195443797</v>
      </c>
      <c r="M17" s="22"/>
      <c r="N17" s="22">
        <v>0.26443288659140202</v>
      </c>
      <c r="O17" s="22">
        <v>0.44587662384176902</v>
      </c>
      <c r="P17" s="22">
        <v>0.42118237057959901</v>
      </c>
      <c r="Q17" s="22">
        <v>0.52845066351885195</v>
      </c>
      <c r="R17" s="22">
        <v>0.54804609432809503</v>
      </c>
      <c r="S17" s="22"/>
      <c r="T17" s="22">
        <v>0.37152442434562</v>
      </c>
      <c r="U17" s="22">
        <v>0.45850540648795002</v>
      </c>
      <c r="V17" s="22">
        <v>0.52836612948218298</v>
      </c>
      <c r="W17" s="22">
        <v>0.57631873754451801</v>
      </c>
      <c r="X17" s="22"/>
      <c r="Y17" s="22">
        <v>0.48646639278498199</v>
      </c>
      <c r="Z17" s="22">
        <v>0.38921601240732701</v>
      </c>
      <c r="AA17" s="22">
        <v>0.53339460316068499</v>
      </c>
      <c r="AB17" s="22">
        <v>0.40642791088471197</v>
      </c>
      <c r="AC17" s="22">
        <v>0.54272217870165096</v>
      </c>
      <c r="AD17" s="22">
        <v>-6.1616016477846801E-3</v>
      </c>
      <c r="AE17" s="22"/>
      <c r="AF17" s="22" t="s">
        <v>63</v>
      </c>
      <c r="AG17" s="22"/>
      <c r="AH17" s="22">
        <v>0.488361362790868</v>
      </c>
      <c r="AI17" s="22"/>
      <c r="AJ17" s="22">
        <v>0.492443982581378</v>
      </c>
      <c r="AK17" s="22">
        <v>0.449879312251657</v>
      </c>
      <c r="AL17" s="22">
        <v>0.49577717812269201</v>
      </c>
      <c r="AM17" s="22">
        <v>0.46900956002187399</v>
      </c>
      <c r="AN17" s="22">
        <v>0.44362805989772203</v>
      </c>
      <c r="AO17" s="22">
        <v>0.48918405466033199</v>
      </c>
      <c r="AP17" s="22">
        <v>0.43684552644809699</v>
      </c>
      <c r="AQ17" s="22">
        <v>0.57259356190632305</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251</v>
      </c>
      <c r="C9" s="17">
        <v>0.14265211002013301</v>
      </c>
      <c r="D9" s="17">
        <v>0.17800914939819501</v>
      </c>
      <c r="E9" s="17">
        <v>0.10787876314389699</v>
      </c>
      <c r="F9" s="17"/>
      <c r="G9" s="17">
        <v>0.29518580161392799</v>
      </c>
      <c r="H9" s="17">
        <v>0.20746586378958801</v>
      </c>
      <c r="I9" s="17">
        <v>0.15813967252012601</v>
      </c>
      <c r="J9" s="17">
        <v>0.127458392491797</v>
      </c>
      <c r="K9" s="17">
        <v>8.4516492099127496E-2</v>
      </c>
      <c r="L9" s="17">
        <v>7.1681826065862098E-2</v>
      </c>
      <c r="M9" s="17"/>
      <c r="N9" s="17">
        <v>6.9107813693724998E-2</v>
      </c>
      <c r="O9" s="17">
        <v>9.8042614903594394E-2</v>
      </c>
      <c r="P9" s="17">
        <v>0.18011297697809001</v>
      </c>
      <c r="Q9" s="17">
        <v>0.13703233678919199</v>
      </c>
      <c r="R9" s="17">
        <v>0.24591534884692101</v>
      </c>
      <c r="S9" s="17"/>
      <c r="T9" s="17">
        <v>0.116910827959029</v>
      </c>
      <c r="U9" s="17">
        <v>0.10498695716984301</v>
      </c>
      <c r="V9" s="17">
        <v>0.17046430902415499</v>
      </c>
      <c r="W9" s="17">
        <v>0.214940594189654</v>
      </c>
      <c r="X9" s="17"/>
      <c r="Y9" s="17">
        <v>0.17435538618895299</v>
      </c>
      <c r="Z9" s="17">
        <v>0.119163917023706</v>
      </c>
      <c r="AA9" s="17">
        <v>7.3135487819935105E-2</v>
      </c>
      <c r="AB9" s="17">
        <v>9.4465455178871297E-2</v>
      </c>
      <c r="AC9" s="17">
        <v>0.324358652343882</v>
      </c>
      <c r="AD9" s="17">
        <v>0</v>
      </c>
      <c r="AE9" s="17"/>
      <c r="AF9" s="17" t="s">
        <v>63</v>
      </c>
      <c r="AG9" s="17"/>
      <c r="AH9" s="17">
        <v>0.14390321571390399</v>
      </c>
      <c r="AI9" s="17"/>
      <c r="AJ9" s="17">
        <v>0.18460624937539299</v>
      </c>
      <c r="AK9" s="17">
        <v>0.164471924769169</v>
      </c>
      <c r="AL9" s="17">
        <v>0.11777444978931401</v>
      </c>
      <c r="AM9" s="17">
        <v>0.11023879369753201</v>
      </c>
      <c r="AN9" s="17">
        <v>0.24416490834134499</v>
      </c>
      <c r="AO9" s="17">
        <v>0.131583437912447</v>
      </c>
      <c r="AP9" s="17">
        <v>0.105581912148448</v>
      </c>
      <c r="AQ9" s="17">
        <v>5.5332046631596098E-2</v>
      </c>
    </row>
    <row r="10" spans="2:43" x14ac:dyDescent="0.35">
      <c r="B10" s="18" t="s">
        <v>252</v>
      </c>
      <c r="C10" s="17">
        <v>0.23688559739082099</v>
      </c>
      <c r="D10" s="17">
        <v>0.26075077284867798</v>
      </c>
      <c r="E10" s="17">
        <v>0.21256915838137</v>
      </c>
      <c r="F10" s="17"/>
      <c r="G10" s="17">
        <v>0.34327864456449703</v>
      </c>
      <c r="H10" s="17">
        <v>0.245880487247741</v>
      </c>
      <c r="I10" s="17">
        <v>0.25924527842809397</v>
      </c>
      <c r="J10" s="17">
        <v>0.234325850253611</v>
      </c>
      <c r="K10" s="17">
        <v>0.20357058536181799</v>
      </c>
      <c r="L10" s="17">
        <v>0.19605273418253299</v>
      </c>
      <c r="M10" s="17"/>
      <c r="N10" s="17">
        <v>0.14654696290661201</v>
      </c>
      <c r="O10" s="17">
        <v>0.25796270537891097</v>
      </c>
      <c r="P10" s="17">
        <v>0.160821974390606</v>
      </c>
      <c r="Q10" s="17">
        <v>0.25614748507153201</v>
      </c>
      <c r="R10" s="17">
        <v>0.23684086473353599</v>
      </c>
      <c r="S10" s="17"/>
      <c r="T10" s="17">
        <v>0.20492863812730999</v>
      </c>
      <c r="U10" s="17">
        <v>0.23784341333525699</v>
      </c>
      <c r="V10" s="17">
        <v>0.26595974325553901</v>
      </c>
      <c r="W10" s="17">
        <v>0.24801537373965399</v>
      </c>
      <c r="X10" s="17"/>
      <c r="Y10" s="17">
        <v>0.258299851022395</v>
      </c>
      <c r="Z10" s="17">
        <v>0.206368815152396</v>
      </c>
      <c r="AA10" s="17">
        <v>0.20053286020475899</v>
      </c>
      <c r="AB10" s="17">
        <v>0.22161692972288899</v>
      </c>
      <c r="AC10" s="17">
        <v>0.32064279258609502</v>
      </c>
      <c r="AD10" s="17">
        <v>0.118779294534739</v>
      </c>
      <c r="AE10" s="17"/>
      <c r="AF10" s="17" t="s">
        <v>63</v>
      </c>
      <c r="AG10" s="17"/>
      <c r="AH10" s="17">
        <v>0.24173660168450301</v>
      </c>
      <c r="AI10" s="17"/>
      <c r="AJ10" s="17">
        <v>0.216167951005209</v>
      </c>
      <c r="AK10" s="17">
        <v>0.242461235904564</v>
      </c>
      <c r="AL10" s="17">
        <v>0.247982058465716</v>
      </c>
      <c r="AM10" s="17">
        <v>0.23714697321350101</v>
      </c>
      <c r="AN10" s="17">
        <v>0.13261277520727099</v>
      </c>
      <c r="AO10" s="17">
        <v>0.30519200539475599</v>
      </c>
      <c r="AP10" s="17">
        <v>0.20917859491620699</v>
      </c>
      <c r="AQ10" s="17">
        <v>0.28422371976119698</v>
      </c>
    </row>
    <row r="11" spans="2:43" x14ac:dyDescent="0.35">
      <c r="B11" s="18" t="s">
        <v>253</v>
      </c>
      <c r="C11" s="17">
        <v>0.23578982242657701</v>
      </c>
      <c r="D11" s="17">
        <v>0.23670093503787701</v>
      </c>
      <c r="E11" s="17">
        <v>0.23595821879237999</v>
      </c>
      <c r="F11" s="17"/>
      <c r="G11" s="17">
        <v>0.14945831617635899</v>
      </c>
      <c r="H11" s="17">
        <v>0.23080350232456601</v>
      </c>
      <c r="I11" s="17">
        <v>0.29285837534529502</v>
      </c>
      <c r="J11" s="17">
        <v>0.22502845034100999</v>
      </c>
      <c r="K11" s="17">
        <v>0.268072495539249</v>
      </c>
      <c r="L11" s="17">
        <v>0.22581696225720799</v>
      </c>
      <c r="M11" s="17"/>
      <c r="N11" s="17">
        <v>0.260452745268547</v>
      </c>
      <c r="O11" s="17">
        <v>0.24302771539548501</v>
      </c>
      <c r="P11" s="17">
        <v>0.19835554882785</v>
      </c>
      <c r="Q11" s="17">
        <v>0.25354116452214298</v>
      </c>
      <c r="R11" s="17">
        <v>0.20958378713498299</v>
      </c>
      <c r="S11" s="17"/>
      <c r="T11" s="17">
        <v>0.24589773891709699</v>
      </c>
      <c r="U11" s="17">
        <v>0.23792140882136401</v>
      </c>
      <c r="V11" s="17">
        <v>0.22130491614417599</v>
      </c>
      <c r="W11" s="17">
        <v>0.24690091931765601</v>
      </c>
      <c r="X11" s="17"/>
      <c r="Y11" s="17">
        <v>0.25639019699634902</v>
      </c>
      <c r="Z11" s="17">
        <v>0.28869199357897701</v>
      </c>
      <c r="AA11" s="17">
        <v>0.21489996910676601</v>
      </c>
      <c r="AB11" s="17">
        <v>0.27700329362345699</v>
      </c>
      <c r="AC11" s="17">
        <v>0.116391184485976</v>
      </c>
      <c r="AD11" s="17">
        <v>0.106414100541963</v>
      </c>
      <c r="AE11" s="17"/>
      <c r="AF11" s="17" t="s">
        <v>63</v>
      </c>
      <c r="AG11" s="17"/>
      <c r="AH11" s="17">
        <v>0.23079037979133901</v>
      </c>
      <c r="AI11" s="17"/>
      <c r="AJ11" s="17">
        <v>0.23920194978154399</v>
      </c>
      <c r="AK11" s="17">
        <v>0.25192052480553101</v>
      </c>
      <c r="AL11" s="17">
        <v>0.24010015717022501</v>
      </c>
      <c r="AM11" s="17">
        <v>0.17926324309392699</v>
      </c>
      <c r="AN11" s="17">
        <v>0.22127539245331701</v>
      </c>
      <c r="AO11" s="17">
        <v>0.20499879251778899</v>
      </c>
      <c r="AP11" s="17">
        <v>0.25597367218518402</v>
      </c>
      <c r="AQ11" s="17">
        <v>0.35719087181009401</v>
      </c>
    </row>
    <row r="12" spans="2:43" x14ac:dyDescent="0.35">
      <c r="B12" s="18" t="s">
        <v>254</v>
      </c>
      <c r="C12" s="17">
        <v>0.132880261460013</v>
      </c>
      <c r="D12" s="17">
        <v>0.12323636516165801</v>
      </c>
      <c r="E12" s="17">
        <v>0.14315277421231201</v>
      </c>
      <c r="F12" s="17"/>
      <c r="G12" s="17">
        <v>0.130118373139612</v>
      </c>
      <c r="H12" s="17">
        <v>0.129543350222555</v>
      </c>
      <c r="I12" s="17">
        <v>9.1322627379817098E-2</v>
      </c>
      <c r="J12" s="17">
        <v>0.12654334901074701</v>
      </c>
      <c r="K12" s="17">
        <v>0.126469151743696</v>
      </c>
      <c r="L12" s="17">
        <v>0.16957366015442599</v>
      </c>
      <c r="M12" s="17"/>
      <c r="N12" s="17">
        <v>0.175583697321334</v>
      </c>
      <c r="O12" s="17">
        <v>0.13813060884311601</v>
      </c>
      <c r="P12" s="17">
        <v>0.14785353419934</v>
      </c>
      <c r="Q12" s="17">
        <v>0.12256488448250299</v>
      </c>
      <c r="R12" s="17">
        <v>0.112719140758356</v>
      </c>
      <c r="S12" s="17"/>
      <c r="T12" s="17">
        <v>0.146029471388402</v>
      </c>
      <c r="U12" s="17">
        <v>0.15771998813958699</v>
      </c>
      <c r="V12" s="17">
        <v>0.13734947197331701</v>
      </c>
      <c r="W12" s="17">
        <v>7.6603514131483294E-2</v>
      </c>
      <c r="X12" s="17"/>
      <c r="Y12" s="17">
        <v>0.110399538948476</v>
      </c>
      <c r="Z12" s="17">
        <v>0.15752590029320701</v>
      </c>
      <c r="AA12" s="17">
        <v>0.17675560423162401</v>
      </c>
      <c r="AB12" s="17">
        <v>0.105179279597131</v>
      </c>
      <c r="AC12" s="17">
        <v>9.8796124252287704E-2</v>
      </c>
      <c r="AD12" s="17">
        <v>0.11240320314597101</v>
      </c>
      <c r="AE12" s="17"/>
      <c r="AF12" s="17" t="s">
        <v>63</v>
      </c>
      <c r="AG12" s="17"/>
      <c r="AH12" s="17">
        <v>0.13671755239078501</v>
      </c>
      <c r="AI12" s="17"/>
      <c r="AJ12" s="17">
        <v>0.13689335740358499</v>
      </c>
      <c r="AK12" s="17">
        <v>0.117581485074369</v>
      </c>
      <c r="AL12" s="17">
        <v>0.149968523458302</v>
      </c>
      <c r="AM12" s="17">
        <v>0.20404829599219401</v>
      </c>
      <c r="AN12" s="17">
        <v>0.13679600632564301</v>
      </c>
      <c r="AO12" s="17">
        <v>0.107530534777995</v>
      </c>
      <c r="AP12" s="17">
        <v>9.0008370486272193E-2</v>
      </c>
      <c r="AQ12" s="17">
        <v>0</v>
      </c>
    </row>
    <row r="13" spans="2:43" x14ac:dyDescent="0.35">
      <c r="B13" s="18" t="s">
        <v>255</v>
      </c>
      <c r="C13" s="17">
        <v>0.18564871765956301</v>
      </c>
      <c r="D13" s="17">
        <v>0.148261637262984</v>
      </c>
      <c r="E13" s="17">
        <v>0.22086578369042101</v>
      </c>
      <c r="F13" s="17"/>
      <c r="G13" s="17">
        <v>3.0233248605030998E-2</v>
      </c>
      <c r="H13" s="17">
        <v>0.120910899101125</v>
      </c>
      <c r="I13" s="17">
        <v>0.16675535164041799</v>
      </c>
      <c r="J13" s="17">
        <v>0.17531518506617699</v>
      </c>
      <c r="K13" s="17">
        <v>0.24342084900062799</v>
      </c>
      <c r="L13" s="17">
        <v>0.275885023826482</v>
      </c>
      <c r="M13" s="17"/>
      <c r="N13" s="17">
        <v>0.29225173482518302</v>
      </c>
      <c r="O13" s="17">
        <v>0.191672684365955</v>
      </c>
      <c r="P13" s="17">
        <v>0.23924558056313</v>
      </c>
      <c r="Q13" s="17">
        <v>0.17443716465987499</v>
      </c>
      <c r="R13" s="17">
        <v>0.123798452570685</v>
      </c>
      <c r="S13" s="17"/>
      <c r="T13" s="17">
        <v>0.20862092566066101</v>
      </c>
      <c r="U13" s="17">
        <v>0.19707957934812501</v>
      </c>
      <c r="V13" s="17">
        <v>0.16724293742147001</v>
      </c>
      <c r="W13" s="17">
        <v>0.14333661725948299</v>
      </c>
      <c r="X13" s="17"/>
      <c r="Y13" s="17">
        <v>0.15048236041547799</v>
      </c>
      <c r="Z13" s="17">
        <v>0.17084479602681199</v>
      </c>
      <c r="AA13" s="17">
        <v>0.28151031694984402</v>
      </c>
      <c r="AB13" s="17">
        <v>0.18839649021641</v>
      </c>
      <c r="AC13" s="17">
        <v>1.32825944151054E-2</v>
      </c>
      <c r="AD13" s="17">
        <v>0.398425798547968</v>
      </c>
      <c r="AE13" s="17"/>
      <c r="AF13" s="17" t="s">
        <v>63</v>
      </c>
      <c r="AG13" s="17"/>
      <c r="AH13" s="17">
        <v>0.18196106585233601</v>
      </c>
      <c r="AI13" s="17"/>
      <c r="AJ13" s="17">
        <v>0.15282359507102</v>
      </c>
      <c r="AK13" s="17">
        <v>0.16728948876251701</v>
      </c>
      <c r="AL13" s="17">
        <v>0.178756631205786</v>
      </c>
      <c r="AM13" s="17">
        <v>0.18956632186594999</v>
      </c>
      <c r="AN13" s="17">
        <v>0.22352045408962201</v>
      </c>
      <c r="AO13" s="17">
        <v>0.188272612187705</v>
      </c>
      <c r="AP13" s="17">
        <v>0.29425276614842499</v>
      </c>
      <c r="AQ13" s="17">
        <v>0.201218208457484</v>
      </c>
    </row>
    <row r="14" spans="2:43" x14ac:dyDescent="0.35">
      <c r="B14" s="18" t="s">
        <v>60</v>
      </c>
      <c r="C14" s="17">
        <v>6.6143491042892397E-2</v>
      </c>
      <c r="D14" s="17">
        <v>5.3041140290608101E-2</v>
      </c>
      <c r="E14" s="17">
        <v>7.9575301779619106E-2</v>
      </c>
      <c r="F14" s="17"/>
      <c r="G14" s="17">
        <v>5.1725615900573001E-2</v>
      </c>
      <c r="H14" s="17">
        <v>6.5395897314425203E-2</v>
      </c>
      <c r="I14" s="17">
        <v>3.1678694686250099E-2</v>
      </c>
      <c r="J14" s="17">
        <v>0.111328772836658</v>
      </c>
      <c r="K14" s="17">
        <v>7.3950426255481497E-2</v>
      </c>
      <c r="L14" s="17">
        <v>6.0989793513489099E-2</v>
      </c>
      <c r="M14" s="17"/>
      <c r="N14" s="17">
        <v>5.6057045984598201E-2</v>
      </c>
      <c r="O14" s="17">
        <v>7.1163671112937504E-2</v>
      </c>
      <c r="P14" s="17">
        <v>7.3610385040984203E-2</v>
      </c>
      <c r="Q14" s="17">
        <v>5.62769644747554E-2</v>
      </c>
      <c r="R14" s="17">
        <v>7.1142405955518295E-2</v>
      </c>
      <c r="S14" s="17"/>
      <c r="T14" s="17">
        <v>7.7612397947499898E-2</v>
      </c>
      <c r="U14" s="17">
        <v>6.4448653185824406E-2</v>
      </c>
      <c r="V14" s="17">
        <v>3.7678622181342797E-2</v>
      </c>
      <c r="W14" s="17">
        <v>7.0202981362070302E-2</v>
      </c>
      <c r="X14" s="17"/>
      <c r="Y14" s="17">
        <v>5.0072666428349601E-2</v>
      </c>
      <c r="Z14" s="17">
        <v>5.7404577924902202E-2</v>
      </c>
      <c r="AA14" s="17">
        <v>5.3165761687071898E-2</v>
      </c>
      <c r="AB14" s="17">
        <v>0.113338551661242</v>
      </c>
      <c r="AC14" s="17">
        <v>0.12652865191665399</v>
      </c>
      <c r="AD14" s="17">
        <v>0.26397760322935898</v>
      </c>
      <c r="AE14" s="17"/>
      <c r="AF14" s="17" t="s">
        <v>63</v>
      </c>
      <c r="AG14" s="17"/>
      <c r="AH14" s="17">
        <v>6.4891184567133497E-2</v>
      </c>
      <c r="AI14" s="17"/>
      <c r="AJ14" s="17">
        <v>7.0306897363249202E-2</v>
      </c>
      <c r="AK14" s="17">
        <v>5.6275340683849498E-2</v>
      </c>
      <c r="AL14" s="17">
        <v>6.5418179910656904E-2</v>
      </c>
      <c r="AM14" s="17">
        <v>7.97363721368953E-2</v>
      </c>
      <c r="AN14" s="17">
        <v>4.1630463582800703E-2</v>
      </c>
      <c r="AO14" s="17">
        <v>6.2422617209307703E-2</v>
      </c>
      <c r="AP14" s="17">
        <v>4.5004684115463899E-2</v>
      </c>
      <c r="AQ14" s="17">
        <v>0.102035153339628</v>
      </c>
    </row>
    <row r="15" spans="2:43" x14ac:dyDescent="0.35">
      <c r="B15" s="18" t="s">
        <v>256</v>
      </c>
      <c r="C15" s="21">
        <v>0.37953770741095399</v>
      </c>
      <c r="D15" s="21">
        <v>0.43875992224687299</v>
      </c>
      <c r="E15" s="21">
        <v>0.32044792152526702</v>
      </c>
      <c r="F15" s="21"/>
      <c r="G15" s="21">
        <v>0.63846444617842502</v>
      </c>
      <c r="H15" s="21">
        <v>0.45334635103732901</v>
      </c>
      <c r="I15" s="21">
        <v>0.41738495094821998</v>
      </c>
      <c r="J15" s="21">
        <v>0.36178424274540799</v>
      </c>
      <c r="K15" s="21">
        <v>0.28808707746094497</v>
      </c>
      <c r="L15" s="21">
        <v>0.26773456024839498</v>
      </c>
      <c r="M15" s="21"/>
      <c r="N15" s="21">
        <v>0.21565477660033699</v>
      </c>
      <c r="O15" s="21">
        <v>0.35600532028250598</v>
      </c>
      <c r="P15" s="21">
        <v>0.340934951368696</v>
      </c>
      <c r="Q15" s="21">
        <v>0.39317982186072398</v>
      </c>
      <c r="R15" s="21">
        <v>0.48275621358045701</v>
      </c>
      <c r="S15" s="21"/>
      <c r="T15" s="21">
        <v>0.32183946608633901</v>
      </c>
      <c r="U15" s="21">
        <v>0.34283037050510001</v>
      </c>
      <c r="V15" s="21">
        <v>0.436424052279694</v>
      </c>
      <c r="W15" s="21">
        <v>0.46295596792930699</v>
      </c>
      <c r="X15" s="21"/>
      <c r="Y15" s="21">
        <v>0.43265523721134802</v>
      </c>
      <c r="Z15" s="21">
        <v>0.32553273217610301</v>
      </c>
      <c r="AA15" s="21">
        <v>0.27366834802469397</v>
      </c>
      <c r="AB15" s="21">
        <v>0.31608238490175999</v>
      </c>
      <c r="AC15" s="21">
        <v>0.64500144492997702</v>
      </c>
      <c r="AD15" s="21">
        <v>0.118779294534739</v>
      </c>
      <c r="AE15" s="21"/>
      <c r="AF15" s="21" t="s">
        <v>63</v>
      </c>
      <c r="AG15" s="21"/>
      <c r="AH15" s="21">
        <v>0.38563981739840703</v>
      </c>
      <c r="AI15" s="21"/>
      <c r="AJ15" s="21">
        <v>0.40077420038060202</v>
      </c>
      <c r="AK15" s="21">
        <v>0.40693316067373297</v>
      </c>
      <c r="AL15" s="21">
        <v>0.36575650825502998</v>
      </c>
      <c r="AM15" s="21">
        <v>0.34738576691103301</v>
      </c>
      <c r="AN15" s="21">
        <v>0.37677768354861702</v>
      </c>
      <c r="AO15" s="21">
        <v>0.43677544330720403</v>
      </c>
      <c r="AP15" s="21">
        <v>0.31476050706465503</v>
      </c>
      <c r="AQ15" s="21">
        <v>0.339555766392793</v>
      </c>
    </row>
    <row r="16" spans="2:43" x14ac:dyDescent="0.35">
      <c r="B16" s="18" t="s">
        <v>257</v>
      </c>
      <c r="C16" s="21">
        <v>0.318528979119577</v>
      </c>
      <c r="D16" s="21">
        <v>0.271498002424642</v>
      </c>
      <c r="E16" s="21">
        <v>0.36401855790273302</v>
      </c>
      <c r="F16" s="21"/>
      <c r="G16" s="21">
        <v>0.16035162174464301</v>
      </c>
      <c r="H16" s="21">
        <v>0.25045424932367999</v>
      </c>
      <c r="I16" s="21">
        <v>0.25807797902023499</v>
      </c>
      <c r="J16" s="21">
        <v>0.30185853407692398</v>
      </c>
      <c r="K16" s="21">
        <v>0.36989000074432399</v>
      </c>
      <c r="L16" s="21">
        <v>0.44545868398090699</v>
      </c>
      <c r="M16" s="21"/>
      <c r="N16" s="21">
        <v>0.46783543214651702</v>
      </c>
      <c r="O16" s="21">
        <v>0.32980329320907098</v>
      </c>
      <c r="P16" s="21">
        <v>0.38709911476247</v>
      </c>
      <c r="Q16" s="21">
        <v>0.29700204914237799</v>
      </c>
      <c r="R16" s="21">
        <v>0.23651759332904199</v>
      </c>
      <c r="S16" s="21"/>
      <c r="T16" s="21">
        <v>0.35465039704906398</v>
      </c>
      <c r="U16" s="21">
        <v>0.35479956748771202</v>
      </c>
      <c r="V16" s="21">
        <v>0.30459240939478799</v>
      </c>
      <c r="W16" s="21">
        <v>0.21994013139096599</v>
      </c>
      <c r="X16" s="21"/>
      <c r="Y16" s="21">
        <v>0.26088189936395301</v>
      </c>
      <c r="Z16" s="21">
        <v>0.32837069632001897</v>
      </c>
      <c r="AA16" s="21">
        <v>0.45826592118146797</v>
      </c>
      <c r="AB16" s="21">
        <v>0.293575769813541</v>
      </c>
      <c r="AC16" s="21">
        <v>0.112078718667393</v>
      </c>
      <c r="AD16" s="21">
        <v>0.51082900169393897</v>
      </c>
      <c r="AE16" s="21"/>
      <c r="AF16" s="21" t="s">
        <v>63</v>
      </c>
      <c r="AG16" s="21"/>
      <c r="AH16" s="21">
        <v>0.31867861824311999</v>
      </c>
      <c r="AI16" s="21"/>
      <c r="AJ16" s="21">
        <v>0.28971695247460499</v>
      </c>
      <c r="AK16" s="21">
        <v>0.28487097383688598</v>
      </c>
      <c r="AL16" s="21">
        <v>0.32872515466408803</v>
      </c>
      <c r="AM16" s="21">
        <v>0.393614617858144</v>
      </c>
      <c r="AN16" s="21">
        <v>0.36031646041526499</v>
      </c>
      <c r="AO16" s="21">
        <v>0.29580314696569998</v>
      </c>
      <c r="AP16" s="21">
        <v>0.38426113663469702</v>
      </c>
      <c r="AQ16" s="21">
        <v>0.201218208457484</v>
      </c>
    </row>
    <row r="17" spans="2:43" x14ac:dyDescent="0.35">
      <c r="B17" s="18" t="s">
        <v>242</v>
      </c>
      <c r="C17" s="22">
        <v>6.1008728291377698E-2</v>
      </c>
      <c r="D17" s="22">
        <v>0.16726191982223099</v>
      </c>
      <c r="E17" s="22">
        <v>-4.3570636377466103E-2</v>
      </c>
      <c r="F17" s="22"/>
      <c r="G17" s="22">
        <v>0.478112824433782</v>
      </c>
      <c r="H17" s="22">
        <v>0.20289210171364899</v>
      </c>
      <c r="I17" s="22">
        <v>0.15930697192798501</v>
      </c>
      <c r="J17" s="22">
        <v>5.9925708668483797E-2</v>
      </c>
      <c r="K17" s="22">
        <v>-8.1802923283379195E-2</v>
      </c>
      <c r="L17" s="22">
        <v>-0.17772412373251301</v>
      </c>
      <c r="M17" s="22"/>
      <c r="N17" s="22">
        <v>-0.25218065554618002</v>
      </c>
      <c r="O17" s="22">
        <v>2.6202027073434098E-2</v>
      </c>
      <c r="P17" s="22">
        <v>-4.6164163393773897E-2</v>
      </c>
      <c r="Q17" s="22">
        <v>9.6177772718345905E-2</v>
      </c>
      <c r="R17" s="22">
        <v>0.24623862025141499</v>
      </c>
      <c r="S17" s="22"/>
      <c r="T17" s="22">
        <v>-3.2810930962724402E-2</v>
      </c>
      <c r="U17" s="22">
        <v>-1.1969196982611599E-2</v>
      </c>
      <c r="V17" s="22">
        <v>0.13183164288490601</v>
      </c>
      <c r="W17" s="22">
        <v>0.243015836538341</v>
      </c>
      <c r="X17" s="22"/>
      <c r="Y17" s="22">
        <v>0.17177333784739399</v>
      </c>
      <c r="Z17" s="22">
        <v>-2.8379641439160701E-3</v>
      </c>
      <c r="AA17" s="22">
        <v>-0.184597573156774</v>
      </c>
      <c r="AB17" s="22">
        <v>2.2506615088218801E-2</v>
      </c>
      <c r="AC17" s="22">
        <v>0.53292272626258397</v>
      </c>
      <c r="AD17" s="22">
        <v>-0.39204970715920001</v>
      </c>
      <c r="AE17" s="22"/>
      <c r="AF17" s="22" t="s">
        <v>63</v>
      </c>
      <c r="AG17" s="22"/>
      <c r="AH17" s="22">
        <v>6.6961199155286505E-2</v>
      </c>
      <c r="AI17" s="22"/>
      <c r="AJ17" s="22">
        <v>0.111057247905997</v>
      </c>
      <c r="AK17" s="22">
        <v>0.122062186836846</v>
      </c>
      <c r="AL17" s="22">
        <v>3.7031353590941597E-2</v>
      </c>
      <c r="AM17" s="22">
        <v>-4.6228850947111301E-2</v>
      </c>
      <c r="AN17" s="22">
        <v>1.6461223133351102E-2</v>
      </c>
      <c r="AO17" s="22">
        <v>0.14097229634150399</v>
      </c>
      <c r="AP17" s="22">
        <v>-6.9500629570041897E-2</v>
      </c>
      <c r="AQ17" s="22">
        <v>0.138337557935309</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J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321</v>
      </c>
      <c r="E2" s="26"/>
      <c r="F2" s="26"/>
      <c r="G2" s="26"/>
      <c r="H2" s="26"/>
      <c r="I2" s="26"/>
      <c r="J2" s="26"/>
    </row>
    <row r="6" spans="2:10" ht="50" customHeight="1" x14ac:dyDescent="0.35">
      <c r="B6" s="20" t="s">
        <v>14</v>
      </c>
      <c r="C6" s="20" t="s">
        <v>95</v>
      </c>
      <c r="D6" s="20" t="s">
        <v>99</v>
      </c>
      <c r="E6" s="20" t="s">
        <v>96</v>
      </c>
      <c r="F6" s="20" t="s">
        <v>318</v>
      </c>
      <c r="G6" s="20" t="s">
        <v>100</v>
      </c>
      <c r="H6" s="20" t="s">
        <v>219</v>
      </c>
      <c r="I6" s="20" t="s">
        <v>98</v>
      </c>
    </row>
    <row r="7" spans="2:10" x14ac:dyDescent="0.35">
      <c r="B7" s="18" t="s">
        <v>319</v>
      </c>
      <c r="C7" s="17">
        <v>0.51576280418698195</v>
      </c>
      <c r="D7" s="17">
        <v>0.26039391569162801</v>
      </c>
      <c r="E7" s="17">
        <v>0.47151780801062598</v>
      </c>
      <c r="F7" s="17">
        <v>0.26490625475186003</v>
      </c>
      <c r="G7" s="17">
        <v>0.22384748070469801</v>
      </c>
      <c r="H7" s="17">
        <v>0.52804605764109702</v>
      </c>
      <c r="I7" s="17">
        <v>0.57554190775611203</v>
      </c>
    </row>
    <row r="8" spans="2:10" ht="29" x14ac:dyDescent="0.35">
      <c r="B8" s="18" t="s">
        <v>320</v>
      </c>
      <c r="C8" s="17">
        <v>0.21499280517784</v>
      </c>
      <c r="D8" s="17">
        <v>0.42237558097996297</v>
      </c>
      <c r="E8" s="17">
        <v>0.25115603551149401</v>
      </c>
      <c r="F8" s="17">
        <v>0.36019124016097198</v>
      </c>
      <c r="G8" s="17">
        <v>0.44283550828867801</v>
      </c>
      <c r="H8" s="17">
        <v>0.20576711320138599</v>
      </c>
      <c r="I8" s="17">
        <v>0.13955641471521399</v>
      </c>
    </row>
    <row r="9" spans="2:10" x14ac:dyDescent="0.35">
      <c r="B9" s="18" t="s">
        <v>60</v>
      </c>
      <c r="C9" s="17">
        <v>0.26924439063517802</v>
      </c>
      <c r="D9" s="17">
        <v>0.31723050332840902</v>
      </c>
      <c r="E9" s="17">
        <v>0.27732615647788</v>
      </c>
      <c r="F9" s="17">
        <v>0.37490250508716799</v>
      </c>
      <c r="G9" s="17">
        <v>0.33331701100662497</v>
      </c>
      <c r="H9" s="17">
        <v>0.26618682915751701</v>
      </c>
      <c r="I9" s="17">
        <v>0.28490167752867401</v>
      </c>
    </row>
    <row r="10" spans="2:10" x14ac:dyDescent="0.35">
      <c r="B10" s="16"/>
      <c r="C10" s="16"/>
      <c r="D10" s="16"/>
      <c r="E10" s="16"/>
      <c r="F10" s="16"/>
      <c r="G10" s="16"/>
      <c r="H10" s="16"/>
      <c r="I10" s="16"/>
    </row>
    <row r="11" spans="2:10" x14ac:dyDescent="0.35">
      <c r="B11" t="s">
        <v>66</v>
      </c>
    </row>
    <row r="12" spans="2:10" x14ac:dyDescent="0.35">
      <c r="B12" t="s">
        <v>67</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0.51576280418698195</v>
      </c>
      <c r="D9" s="17">
        <v>0.56306469382147395</v>
      </c>
      <c r="E9" s="17">
        <v>0.46769386432640098</v>
      </c>
      <c r="F9" s="17"/>
      <c r="G9" s="17">
        <v>0.60660792716858203</v>
      </c>
      <c r="H9" s="17">
        <v>0.52215408600930702</v>
      </c>
      <c r="I9" s="17">
        <v>0.59122596551762596</v>
      </c>
      <c r="J9" s="17">
        <v>0.49513212628954301</v>
      </c>
      <c r="K9" s="17">
        <v>0.46404971853703197</v>
      </c>
      <c r="L9" s="17">
        <v>0.47182622270645502</v>
      </c>
      <c r="M9" s="17"/>
      <c r="N9" s="17">
        <v>0.47364578979795802</v>
      </c>
      <c r="O9" s="17">
        <v>0.44662561966253</v>
      </c>
      <c r="P9" s="17">
        <v>0.52863002459417396</v>
      </c>
      <c r="Q9" s="17">
        <v>0.58602390076205602</v>
      </c>
      <c r="R9" s="17">
        <v>0.53786747723315098</v>
      </c>
      <c r="S9" s="17"/>
      <c r="T9" s="17">
        <v>0.50643797159321002</v>
      </c>
      <c r="U9" s="17">
        <v>0.47343531463965299</v>
      </c>
      <c r="V9" s="17">
        <v>0.56769882605076705</v>
      </c>
      <c r="W9" s="17">
        <v>0.54013544336113695</v>
      </c>
      <c r="X9" s="17"/>
      <c r="Y9" s="17">
        <v>0.54122173397351703</v>
      </c>
      <c r="Z9" s="17">
        <v>0.55805818774325699</v>
      </c>
      <c r="AA9" s="17">
        <v>0.47202029511910198</v>
      </c>
      <c r="AB9" s="17">
        <v>0.457837307543914</v>
      </c>
      <c r="AC9" s="17">
        <v>0.60134316724672499</v>
      </c>
      <c r="AD9" s="17">
        <v>0.30644362421893701</v>
      </c>
      <c r="AE9" s="17"/>
      <c r="AF9" s="17" t="s">
        <v>63</v>
      </c>
      <c r="AG9" s="17"/>
      <c r="AH9" s="17">
        <v>0.51558759043749502</v>
      </c>
      <c r="AI9" s="17"/>
      <c r="AJ9" s="17">
        <v>0.55549061882070805</v>
      </c>
      <c r="AK9" s="17">
        <v>0.55273651723244899</v>
      </c>
      <c r="AL9" s="17">
        <v>0.47149645855403999</v>
      </c>
      <c r="AM9" s="17">
        <v>0.48201302509702099</v>
      </c>
      <c r="AN9" s="17">
        <v>0.54938606596765904</v>
      </c>
      <c r="AO9" s="17">
        <v>0.52416722305080699</v>
      </c>
      <c r="AP9" s="17">
        <v>0.43383131577278999</v>
      </c>
      <c r="AQ9" s="17">
        <v>0.53108116231835301</v>
      </c>
    </row>
    <row r="10" spans="2:43" ht="29" x14ac:dyDescent="0.35">
      <c r="B10" s="18" t="s">
        <v>320</v>
      </c>
      <c r="C10" s="17">
        <v>0.21499280517784</v>
      </c>
      <c r="D10" s="17">
        <v>0.22264045642460101</v>
      </c>
      <c r="E10" s="17">
        <v>0.20831585485590101</v>
      </c>
      <c r="F10" s="17"/>
      <c r="G10" s="17">
        <v>0.27629839439753701</v>
      </c>
      <c r="H10" s="17">
        <v>0.270130969700209</v>
      </c>
      <c r="I10" s="17">
        <v>0.21372902585460099</v>
      </c>
      <c r="J10" s="17">
        <v>0.20198402487104999</v>
      </c>
      <c r="K10" s="17">
        <v>0.206274361553271</v>
      </c>
      <c r="L10" s="17">
        <v>0.166891376597259</v>
      </c>
      <c r="M10" s="17"/>
      <c r="N10" s="17">
        <v>0.13923895817547599</v>
      </c>
      <c r="O10" s="17">
        <v>0.27544450877718202</v>
      </c>
      <c r="P10" s="17">
        <v>0.19910760934162799</v>
      </c>
      <c r="Q10" s="17">
        <v>0.17605943526117901</v>
      </c>
      <c r="R10" s="17">
        <v>0.18694926879594001</v>
      </c>
      <c r="S10" s="17"/>
      <c r="T10" s="17">
        <v>0.18396626593450499</v>
      </c>
      <c r="U10" s="17">
        <v>0.26445690164103602</v>
      </c>
      <c r="V10" s="17">
        <v>0.19037047661237599</v>
      </c>
      <c r="W10" s="17">
        <v>0.220184615908288</v>
      </c>
      <c r="X10" s="17"/>
      <c r="Y10" s="17">
        <v>0.238320310520829</v>
      </c>
      <c r="Z10" s="17">
        <v>0.213979892481445</v>
      </c>
      <c r="AA10" s="17">
        <v>0.19447930207602601</v>
      </c>
      <c r="AB10" s="17">
        <v>0.19434616158854101</v>
      </c>
      <c r="AC10" s="17">
        <v>0.18010671117010099</v>
      </c>
      <c r="AD10" s="17">
        <v>0.13890226397646399</v>
      </c>
      <c r="AE10" s="17"/>
      <c r="AF10" s="17" t="s">
        <v>63</v>
      </c>
      <c r="AG10" s="17"/>
      <c r="AH10" s="17">
        <v>0.221572554633678</v>
      </c>
      <c r="AI10" s="17"/>
      <c r="AJ10" s="17">
        <v>0.21730109505526701</v>
      </c>
      <c r="AK10" s="17">
        <v>0.16907775797847699</v>
      </c>
      <c r="AL10" s="17">
        <v>0.290134782707136</v>
      </c>
      <c r="AM10" s="17">
        <v>0.22058341208745</v>
      </c>
      <c r="AN10" s="17">
        <v>0.240041394341661</v>
      </c>
      <c r="AO10" s="17">
        <v>0.20835489308239599</v>
      </c>
      <c r="AP10" s="17">
        <v>0.246655105484618</v>
      </c>
      <c r="AQ10" s="17">
        <v>8.7283049635656404E-2</v>
      </c>
    </row>
    <row r="11" spans="2:43" x14ac:dyDescent="0.35">
      <c r="B11" s="18" t="s">
        <v>60</v>
      </c>
      <c r="C11" s="19">
        <v>0.26924439063517802</v>
      </c>
      <c r="D11" s="19">
        <v>0.21429484975392499</v>
      </c>
      <c r="E11" s="19">
        <v>0.32399028081769798</v>
      </c>
      <c r="F11" s="19"/>
      <c r="G11" s="19">
        <v>0.11709367843388099</v>
      </c>
      <c r="H11" s="19">
        <v>0.20771494429048401</v>
      </c>
      <c r="I11" s="19">
        <v>0.19504500862777299</v>
      </c>
      <c r="J11" s="19">
        <v>0.302883848839407</v>
      </c>
      <c r="K11" s="19">
        <v>0.32967591990969702</v>
      </c>
      <c r="L11" s="19">
        <v>0.36128240069628598</v>
      </c>
      <c r="M11" s="19"/>
      <c r="N11" s="19">
        <v>0.38711525202656599</v>
      </c>
      <c r="O11" s="19">
        <v>0.27792987156028798</v>
      </c>
      <c r="P11" s="19">
        <v>0.27226236606419801</v>
      </c>
      <c r="Q11" s="19">
        <v>0.237916663976765</v>
      </c>
      <c r="R11" s="19">
        <v>0.27518325397090998</v>
      </c>
      <c r="S11" s="19"/>
      <c r="T11" s="19">
        <v>0.30959576247228499</v>
      </c>
      <c r="U11" s="19">
        <v>0.26210778371931098</v>
      </c>
      <c r="V11" s="19">
        <v>0.24193069733685599</v>
      </c>
      <c r="W11" s="19">
        <v>0.239679940730576</v>
      </c>
      <c r="X11" s="19"/>
      <c r="Y11" s="19">
        <v>0.220457955505654</v>
      </c>
      <c r="Z11" s="19">
        <v>0.22796191977529801</v>
      </c>
      <c r="AA11" s="19">
        <v>0.33350040280487198</v>
      </c>
      <c r="AB11" s="19">
        <v>0.34781653086754399</v>
      </c>
      <c r="AC11" s="19">
        <v>0.218550121583174</v>
      </c>
      <c r="AD11" s="19">
        <v>0.554654111804599</v>
      </c>
      <c r="AE11" s="19"/>
      <c r="AF11" s="19" t="s">
        <v>63</v>
      </c>
      <c r="AG11" s="19"/>
      <c r="AH11" s="19">
        <v>0.262839854928827</v>
      </c>
      <c r="AI11" s="19"/>
      <c r="AJ11" s="19">
        <v>0.22720828612402399</v>
      </c>
      <c r="AK11" s="19">
        <v>0.278185724789074</v>
      </c>
      <c r="AL11" s="19">
        <v>0.23836875873882399</v>
      </c>
      <c r="AM11" s="19">
        <v>0.29740356281552899</v>
      </c>
      <c r="AN11" s="19">
        <v>0.21057253969067899</v>
      </c>
      <c r="AO11" s="19">
        <v>0.26747788386679799</v>
      </c>
      <c r="AP11" s="19">
        <v>0.31951357874259301</v>
      </c>
      <c r="AQ11" s="19">
        <v>0.38163578804599102</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0.26039391569162801</v>
      </c>
      <c r="D9" s="17">
        <v>0.31333396051147</v>
      </c>
      <c r="E9" s="17">
        <v>0.207052436983651</v>
      </c>
      <c r="F9" s="17"/>
      <c r="G9" s="17">
        <v>0.32850393213046197</v>
      </c>
      <c r="H9" s="17">
        <v>0.34496393923972501</v>
      </c>
      <c r="I9" s="17">
        <v>0.32446639337361499</v>
      </c>
      <c r="J9" s="17">
        <v>0.22702720810254201</v>
      </c>
      <c r="K9" s="17">
        <v>0.220766821622492</v>
      </c>
      <c r="L9" s="17">
        <v>0.17942421244151299</v>
      </c>
      <c r="M9" s="17"/>
      <c r="N9" s="17">
        <v>0.159197524837843</v>
      </c>
      <c r="O9" s="17">
        <v>0.23477684278512101</v>
      </c>
      <c r="P9" s="17">
        <v>0.24795819188384999</v>
      </c>
      <c r="Q9" s="17">
        <v>0.27722243316882</v>
      </c>
      <c r="R9" s="17">
        <v>0.323603256800016</v>
      </c>
      <c r="S9" s="17"/>
      <c r="T9" s="17">
        <v>0.288719188879831</v>
      </c>
      <c r="U9" s="17">
        <v>0.20373923506862199</v>
      </c>
      <c r="V9" s="17">
        <v>0.26562401866333402</v>
      </c>
      <c r="W9" s="17">
        <v>0.32581511015875397</v>
      </c>
      <c r="X9" s="17"/>
      <c r="Y9" s="17">
        <v>0.29489070814863499</v>
      </c>
      <c r="Z9" s="17">
        <v>0.21767777880677999</v>
      </c>
      <c r="AA9" s="17">
        <v>0.18705806945366399</v>
      </c>
      <c r="AB9" s="17">
        <v>0.25723745578842999</v>
      </c>
      <c r="AC9" s="17">
        <v>0.40260055445794801</v>
      </c>
      <c r="AD9" s="17">
        <v>0.23118249768071</v>
      </c>
      <c r="AE9" s="17"/>
      <c r="AF9" s="17" t="s">
        <v>63</v>
      </c>
      <c r="AG9" s="17"/>
      <c r="AH9" s="17">
        <v>0.26114401331279502</v>
      </c>
      <c r="AI9" s="17"/>
      <c r="AJ9" s="17">
        <v>0.26050079371409801</v>
      </c>
      <c r="AK9" s="17">
        <v>0.33540596859100102</v>
      </c>
      <c r="AL9" s="17">
        <v>0.222606074875594</v>
      </c>
      <c r="AM9" s="17">
        <v>0.27198619403267399</v>
      </c>
      <c r="AN9" s="17">
        <v>0.221014016402661</v>
      </c>
      <c r="AO9" s="17">
        <v>0.22169523238473701</v>
      </c>
      <c r="AP9" s="17">
        <v>0.196954411359507</v>
      </c>
      <c r="AQ9" s="17">
        <v>0.23342572109632201</v>
      </c>
    </row>
    <row r="10" spans="2:43" ht="29" x14ac:dyDescent="0.35">
      <c r="B10" s="18" t="s">
        <v>320</v>
      </c>
      <c r="C10" s="17">
        <v>0.42237558097996297</v>
      </c>
      <c r="D10" s="17">
        <v>0.4263268633442</v>
      </c>
      <c r="E10" s="17">
        <v>0.42035342244184998</v>
      </c>
      <c r="F10" s="17"/>
      <c r="G10" s="17">
        <v>0.56222659586262103</v>
      </c>
      <c r="H10" s="17">
        <v>0.41859799195285102</v>
      </c>
      <c r="I10" s="17">
        <v>0.41829974641733603</v>
      </c>
      <c r="J10" s="17">
        <v>0.41701194797591601</v>
      </c>
      <c r="K10" s="17">
        <v>0.44629686806992303</v>
      </c>
      <c r="L10" s="17">
        <v>0.36238982537818198</v>
      </c>
      <c r="M10" s="17"/>
      <c r="N10" s="17">
        <v>0.36640544838543798</v>
      </c>
      <c r="O10" s="17">
        <v>0.48334176341497598</v>
      </c>
      <c r="P10" s="17">
        <v>0.40884870060731499</v>
      </c>
      <c r="Q10" s="17">
        <v>0.40969724576319</v>
      </c>
      <c r="R10" s="17">
        <v>0.33455402860393901</v>
      </c>
      <c r="S10" s="17"/>
      <c r="T10" s="17">
        <v>0.38847829243910298</v>
      </c>
      <c r="U10" s="17">
        <v>0.48398307690827502</v>
      </c>
      <c r="V10" s="17">
        <v>0.42982119352846498</v>
      </c>
      <c r="W10" s="17">
        <v>0.37036074541535202</v>
      </c>
      <c r="X10" s="17"/>
      <c r="Y10" s="17">
        <v>0.44650768707878402</v>
      </c>
      <c r="Z10" s="17">
        <v>0.46202813984766899</v>
      </c>
      <c r="AA10" s="17">
        <v>0.39893177529224</v>
      </c>
      <c r="AB10" s="17">
        <v>0.376814123964818</v>
      </c>
      <c r="AC10" s="17">
        <v>0.43300406330033098</v>
      </c>
      <c r="AD10" s="17">
        <v>0.13983075583028101</v>
      </c>
      <c r="AE10" s="17"/>
      <c r="AF10" s="17" t="s">
        <v>63</v>
      </c>
      <c r="AG10" s="17"/>
      <c r="AH10" s="17">
        <v>0.42964049295356999</v>
      </c>
      <c r="AI10" s="17"/>
      <c r="AJ10" s="17">
        <v>0.45929586941392198</v>
      </c>
      <c r="AK10" s="17">
        <v>0.35112267477670001</v>
      </c>
      <c r="AL10" s="17">
        <v>0.44755512358556998</v>
      </c>
      <c r="AM10" s="17">
        <v>0.42213996676614401</v>
      </c>
      <c r="AN10" s="17">
        <v>0.515413910835404</v>
      </c>
      <c r="AO10" s="17">
        <v>0.42918000137343298</v>
      </c>
      <c r="AP10" s="17">
        <v>0.43050338897953699</v>
      </c>
      <c r="AQ10" s="17">
        <v>0.37301373884915101</v>
      </c>
    </row>
    <row r="11" spans="2:43" x14ac:dyDescent="0.35">
      <c r="B11" s="18" t="s">
        <v>60</v>
      </c>
      <c r="C11" s="19">
        <v>0.31723050332840902</v>
      </c>
      <c r="D11" s="19">
        <v>0.26033917614433</v>
      </c>
      <c r="E11" s="19">
        <v>0.37259414057450002</v>
      </c>
      <c r="F11" s="19"/>
      <c r="G11" s="19">
        <v>0.109269472006917</v>
      </c>
      <c r="H11" s="19">
        <v>0.23643806880742399</v>
      </c>
      <c r="I11" s="19">
        <v>0.25723386020904898</v>
      </c>
      <c r="J11" s="19">
        <v>0.35596084392154198</v>
      </c>
      <c r="K11" s="19">
        <v>0.33293631030758503</v>
      </c>
      <c r="L11" s="19">
        <v>0.458185962180305</v>
      </c>
      <c r="M11" s="19"/>
      <c r="N11" s="19">
        <v>0.47439702677671902</v>
      </c>
      <c r="O11" s="19">
        <v>0.28188139379990301</v>
      </c>
      <c r="P11" s="19">
        <v>0.34319310750883403</v>
      </c>
      <c r="Q11" s="19">
        <v>0.31308032106799</v>
      </c>
      <c r="R11" s="19">
        <v>0.34184271459604498</v>
      </c>
      <c r="S11" s="19"/>
      <c r="T11" s="19">
        <v>0.32280251868106602</v>
      </c>
      <c r="U11" s="19">
        <v>0.31227768802310202</v>
      </c>
      <c r="V11" s="19">
        <v>0.304554787808201</v>
      </c>
      <c r="W11" s="19">
        <v>0.303824144425895</v>
      </c>
      <c r="X11" s="19"/>
      <c r="Y11" s="19">
        <v>0.25860160477258098</v>
      </c>
      <c r="Z11" s="19">
        <v>0.32029408134555098</v>
      </c>
      <c r="AA11" s="19">
        <v>0.41401015525409601</v>
      </c>
      <c r="AB11" s="19">
        <v>0.365948420246752</v>
      </c>
      <c r="AC11" s="19">
        <v>0.16439538224172101</v>
      </c>
      <c r="AD11" s="19">
        <v>0.62898674648900899</v>
      </c>
      <c r="AE11" s="19"/>
      <c r="AF11" s="19" t="s">
        <v>63</v>
      </c>
      <c r="AG11" s="19"/>
      <c r="AH11" s="19">
        <v>0.30921549373363499</v>
      </c>
      <c r="AI11" s="19"/>
      <c r="AJ11" s="19">
        <v>0.28020333687198001</v>
      </c>
      <c r="AK11" s="19">
        <v>0.31347135663229903</v>
      </c>
      <c r="AL11" s="19">
        <v>0.32983880153883599</v>
      </c>
      <c r="AM11" s="19">
        <v>0.305873839201183</v>
      </c>
      <c r="AN11" s="19">
        <v>0.26357207276193501</v>
      </c>
      <c r="AO11" s="19">
        <v>0.34912476624182998</v>
      </c>
      <c r="AP11" s="19">
        <v>0.37254219966095597</v>
      </c>
      <c r="AQ11" s="19">
        <v>0.39356054005452701</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0.47151780801062598</v>
      </c>
      <c r="D9" s="17">
        <v>0.49598242604531001</v>
      </c>
      <c r="E9" s="17">
        <v>0.44767674813283398</v>
      </c>
      <c r="F9" s="17"/>
      <c r="G9" s="17">
        <v>0.49871405369285798</v>
      </c>
      <c r="H9" s="17">
        <v>0.46130168452487802</v>
      </c>
      <c r="I9" s="17">
        <v>0.54976867833920995</v>
      </c>
      <c r="J9" s="17">
        <v>0.481675083245095</v>
      </c>
      <c r="K9" s="17">
        <v>0.46398755411968901</v>
      </c>
      <c r="L9" s="17">
        <v>0.41759980525850299</v>
      </c>
      <c r="M9" s="17"/>
      <c r="N9" s="17">
        <v>0.39130290161341102</v>
      </c>
      <c r="O9" s="17">
        <v>0.45057062132984799</v>
      </c>
      <c r="P9" s="17">
        <v>0.43446840900390998</v>
      </c>
      <c r="Q9" s="17">
        <v>0.51613670199452399</v>
      </c>
      <c r="R9" s="17">
        <v>0.48436497621880897</v>
      </c>
      <c r="S9" s="17"/>
      <c r="T9" s="17">
        <v>0.45305980509154498</v>
      </c>
      <c r="U9" s="17">
        <v>0.47444838594841798</v>
      </c>
      <c r="V9" s="17">
        <v>0.50238229841189397</v>
      </c>
      <c r="W9" s="17">
        <v>0.50547101918639203</v>
      </c>
      <c r="X9" s="17"/>
      <c r="Y9" s="17">
        <v>0.51327322893473804</v>
      </c>
      <c r="Z9" s="17">
        <v>0.47360519095279602</v>
      </c>
      <c r="AA9" s="17">
        <v>0.41316660032475699</v>
      </c>
      <c r="AB9" s="17">
        <v>0.44160056214541799</v>
      </c>
      <c r="AC9" s="17">
        <v>0.54220196156343403</v>
      </c>
      <c r="AD9" s="17">
        <v>0.26665070953352599</v>
      </c>
      <c r="AE9" s="17"/>
      <c r="AF9" s="17" t="s">
        <v>63</v>
      </c>
      <c r="AG9" s="17"/>
      <c r="AH9" s="17">
        <v>0.47540890922527701</v>
      </c>
      <c r="AI9" s="17"/>
      <c r="AJ9" s="17">
        <v>0.49583087755653399</v>
      </c>
      <c r="AK9" s="17">
        <v>0.51416067553532896</v>
      </c>
      <c r="AL9" s="17">
        <v>0.46313594999006902</v>
      </c>
      <c r="AM9" s="17">
        <v>0.49981317439421802</v>
      </c>
      <c r="AN9" s="17">
        <v>0.36160707055348201</v>
      </c>
      <c r="AO9" s="17">
        <v>0.54295491334977997</v>
      </c>
      <c r="AP9" s="17">
        <v>0.31645251324648799</v>
      </c>
      <c r="AQ9" s="17">
        <v>0.34599935369208401</v>
      </c>
    </row>
    <row r="10" spans="2:43" ht="29" x14ac:dyDescent="0.35">
      <c r="B10" s="18" t="s">
        <v>320</v>
      </c>
      <c r="C10" s="17">
        <v>0.25115603551149401</v>
      </c>
      <c r="D10" s="17">
        <v>0.27882445208107698</v>
      </c>
      <c r="E10" s="17">
        <v>0.22303626518001399</v>
      </c>
      <c r="F10" s="17"/>
      <c r="G10" s="17">
        <v>0.38057965977282598</v>
      </c>
      <c r="H10" s="17">
        <v>0.32098263635393998</v>
      </c>
      <c r="I10" s="17">
        <v>0.21230039399138001</v>
      </c>
      <c r="J10" s="17">
        <v>0.217438749414084</v>
      </c>
      <c r="K10" s="17">
        <v>0.21863222099096599</v>
      </c>
      <c r="L10" s="17">
        <v>0.21611351832561099</v>
      </c>
      <c r="M10" s="17"/>
      <c r="N10" s="17">
        <v>0.19954893112417799</v>
      </c>
      <c r="O10" s="17">
        <v>0.277194642340997</v>
      </c>
      <c r="P10" s="17">
        <v>0.25810381817258299</v>
      </c>
      <c r="Q10" s="17">
        <v>0.21093267630793799</v>
      </c>
      <c r="R10" s="17">
        <v>0.28068767499785202</v>
      </c>
      <c r="S10" s="17"/>
      <c r="T10" s="17">
        <v>0.25193814267997</v>
      </c>
      <c r="U10" s="17">
        <v>0.23595163877598699</v>
      </c>
      <c r="V10" s="17">
        <v>0.24609673596104401</v>
      </c>
      <c r="W10" s="17">
        <v>0.25046821469628999</v>
      </c>
      <c r="X10" s="17"/>
      <c r="Y10" s="17">
        <v>0.252038304756809</v>
      </c>
      <c r="Z10" s="17">
        <v>0.28630866335363198</v>
      </c>
      <c r="AA10" s="17">
        <v>0.23354373578788901</v>
      </c>
      <c r="AB10" s="17">
        <v>0.260411559313248</v>
      </c>
      <c r="AC10" s="17">
        <v>0.25515342968232602</v>
      </c>
      <c r="AD10" s="17">
        <v>0.148417277786242</v>
      </c>
      <c r="AE10" s="17"/>
      <c r="AF10" s="17" t="s">
        <v>63</v>
      </c>
      <c r="AG10" s="17"/>
      <c r="AH10" s="17">
        <v>0.25322482473056102</v>
      </c>
      <c r="AI10" s="17"/>
      <c r="AJ10" s="17">
        <v>0.27391170308879098</v>
      </c>
      <c r="AK10" s="17">
        <v>0.20432870282745899</v>
      </c>
      <c r="AL10" s="17">
        <v>0.25056893216463499</v>
      </c>
      <c r="AM10" s="17">
        <v>0.248237467626959</v>
      </c>
      <c r="AN10" s="17">
        <v>0.323047270416013</v>
      </c>
      <c r="AO10" s="17">
        <v>0.15293163393463499</v>
      </c>
      <c r="AP10" s="17">
        <v>0.35960993547634401</v>
      </c>
      <c r="AQ10" s="17">
        <v>0.27236485826192502</v>
      </c>
    </row>
    <row r="11" spans="2:43" x14ac:dyDescent="0.35">
      <c r="B11" s="18" t="s">
        <v>60</v>
      </c>
      <c r="C11" s="19">
        <v>0.27732615647788</v>
      </c>
      <c r="D11" s="19">
        <v>0.22519312187361301</v>
      </c>
      <c r="E11" s="19">
        <v>0.32928698668715201</v>
      </c>
      <c r="F11" s="19"/>
      <c r="G11" s="19">
        <v>0.120706286534316</v>
      </c>
      <c r="H11" s="19">
        <v>0.217715679121182</v>
      </c>
      <c r="I11" s="19">
        <v>0.23793092766941101</v>
      </c>
      <c r="J11" s="19">
        <v>0.30088616734082002</v>
      </c>
      <c r="K11" s="19">
        <v>0.31738022488934498</v>
      </c>
      <c r="L11" s="19">
        <v>0.36628667641588603</v>
      </c>
      <c r="M11" s="19"/>
      <c r="N11" s="19">
        <v>0.40914816726241099</v>
      </c>
      <c r="O11" s="19">
        <v>0.27223473632915501</v>
      </c>
      <c r="P11" s="19">
        <v>0.30742777282350697</v>
      </c>
      <c r="Q11" s="19">
        <v>0.27293062169753901</v>
      </c>
      <c r="R11" s="19">
        <v>0.23494734878334</v>
      </c>
      <c r="S11" s="19"/>
      <c r="T11" s="19">
        <v>0.29500205222848502</v>
      </c>
      <c r="U11" s="19">
        <v>0.289599975275595</v>
      </c>
      <c r="V11" s="19">
        <v>0.251520965627061</v>
      </c>
      <c r="W11" s="19">
        <v>0.244060766117318</v>
      </c>
      <c r="X11" s="19"/>
      <c r="Y11" s="19">
        <v>0.234688466308453</v>
      </c>
      <c r="Z11" s="19">
        <v>0.24008614569357201</v>
      </c>
      <c r="AA11" s="19">
        <v>0.353289663887354</v>
      </c>
      <c r="AB11" s="19">
        <v>0.29798787854133402</v>
      </c>
      <c r="AC11" s="19">
        <v>0.20264460875424101</v>
      </c>
      <c r="AD11" s="19">
        <v>0.58493201268023198</v>
      </c>
      <c r="AE11" s="19"/>
      <c r="AF11" s="19" t="s">
        <v>63</v>
      </c>
      <c r="AG11" s="19"/>
      <c r="AH11" s="19">
        <v>0.27136626604416197</v>
      </c>
      <c r="AI11" s="19"/>
      <c r="AJ11" s="19">
        <v>0.230257419354675</v>
      </c>
      <c r="AK11" s="19">
        <v>0.28151062163721202</v>
      </c>
      <c r="AL11" s="19">
        <v>0.28629511784529599</v>
      </c>
      <c r="AM11" s="19">
        <v>0.25194935797882301</v>
      </c>
      <c r="AN11" s="19">
        <v>0.31534565903050499</v>
      </c>
      <c r="AO11" s="19">
        <v>0.30411345271558499</v>
      </c>
      <c r="AP11" s="19">
        <v>0.323937551277168</v>
      </c>
      <c r="AQ11" s="19">
        <v>0.38163578804599102</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0.26490625475186003</v>
      </c>
      <c r="D9" s="17">
        <v>0.25927817584215201</v>
      </c>
      <c r="E9" s="17">
        <v>0.26872241083332299</v>
      </c>
      <c r="F9" s="17"/>
      <c r="G9" s="17">
        <v>0.30529111323743702</v>
      </c>
      <c r="H9" s="17">
        <v>0.27814367916459498</v>
      </c>
      <c r="I9" s="17">
        <v>0.31521490782497902</v>
      </c>
      <c r="J9" s="17">
        <v>0.253934275030266</v>
      </c>
      <c r="K9" s="17">
        <v>0.25777417457959001</v>
      </c>
      <c r="L9" s="17">
        <v>0.21983523521638901</v>
      </c>
      <c r="M9" s="17"/>
      <c r="N9" s="17">
        <v>0.30212136088202601</v>
      </c>
      <c r="O9" s="17">
        <v>0.26268646069199503</v>
      </c>
      <c r="P9" s="17">
        <v>0.308467640991406</v>
      </c>
      <c r="Q9" s="17">
        <v>0.23129680367936101</v>
      </c>
      <c r="R9" s="17">
        <v>0.29378294781340702</v>
      </c>
      <c r="S9" s="17"/>
      <c r="T9" s="17">
        <v>0.26136199012739902</v>
      </c>
      <c r="U9" s="17">
        <v>0.25694064986485698</v>
      </c>
      <c r="V9" s="17">
        <v>0.26953118497093798</v>
      </c>
      <c r="W9" s="17">
        <v>0.28841936883298902</v>
      </c>
      <c r="X9" s="17"/>
      <c r="Y9" s="17">
        <v>0.292336972568422</v>
      </c>
      <c r="Z9" s="17">
        <v>0.249147469292479</v>
      </c>
      <c r="AA9" s="17">
        <v>0.231080562226226</v>
      </c>
      <c r="AB9" s="17">
        <v>0.16267698888570001</v>
      </c>
      <c r="AC9" s="17">
        <v>0.37533592160189599</v>
      </c>
      <c r="AD9" s="17">
        <v>0.14341972568623901</v>
      </c>
      <c r="AE9" s="17"/>
      <c r="AF9" s="17" t="s">
        <v>63</v>
      </c>
      <c r="AG9" s="17"/>
      <c r="AH9" s="17">
        <v>0.26397435120627599</v>
      </c>
      <c r="AI9" s="17"/>
      <c r="AJ9" s="17">
        <v>0.27830497070684601</v>
      </c>
      <c r="AK9" s="17">
        <v>0.28135069634063797</v>
      </c>
      <c r="AL9" s="17">
        <v>0.240462653723682</v>
      </c>
      <c r="AM9" s="17">
        <v>0.27024512831645597</v>
      </c>
      <c r="AN9" s="17">
        <v>0.230616725179386</v>
      </c>
      <c r="AO9" s="17">
        <v>0.34130752155502703</v>
      </c>
      <c r="AP9" s="17">
        <v>0.15157670392985101</v>
      </c>
      <c r="AQ9" s="17">
        <v>0.28266126683884202</v>
      </c>
    </row>
    <row r="10" spans="2:43" ht="29" x14ac:dyDescent="0.35">
      <c r="B10" s="18" t="s">
        <v>320</v>
      </c>
      <c r="C10" s="17">
        <v>0.36019124016097198</v>
      </c>
      <c r="D10" s="17">
        <v>0.402062935681262</v>
      </c>
      <c r="E10" s="17">
        <v>0.319887874777121</v>
      </c>
      <c r="F10" s="17"/>
      <c r="G10" s="17">
        <v>0.53546969407018097</v>
      </c>
      <c r="H10" s="17">
        <v>0.426353042307136</v>
      </c>
      <c r="I10" s="17">
        <v>0.35659392128087097</v>
      </c>
      <c r="J10" s="17">
        <v>0.35582083083809302</v>
      </c>
      <c r="K10" s="17">
        <v>0.33501204605510199</v>
      </c>
      <c r="L10" s="17">
        <v>0.26548122093337601</v>
      </c>
      <c r="M10" s="17"/>
      <c r="N10" s="17">
        <v>0.18896332432697799</v>
      </c>
      <c r="O10" s="17">
        <v>0.36781606174678999</v>
      </c>
      <c r="P10" s="17">
        <v>0.36080211581020599</v>
      </c>
      <c r="Q10" s="17">
        <v>0.37261861414404701</v>
      </c>
      <c r="R10" s="17">
        <v>0.36267240076243801</v>
      </c>
      <c r="S10" s="17"/>
      <c r="T10" s="17">
        <v>0.32357605378454002</v>
      </c>
      <c r="U10" s="17">
        <v>0.35733142549610702</v>
      </c>
      <c r="V10" s="17">
        <v>0.37327207254336497</v>
      </c>
      <c r="W10" s="17">
        <v>0.40324744016620201</v>
      </c>
      <c r="X10" s="17"/>
      <c r="Y10" s="17">
        <v>0.40668217614867802</v>
      </c>
      <c r="Z10" s="17">
        <v>0.44001244914236698</v>
      </c>
      <c r="AA10" s="17">
        <v>0.26185354270687999</v>
      </c>
      <c r="AB10" s="17">
        <v>0.33173674525580799</v>
      </c>
      <c r="AC10" s="17">
        <v>0.36733893694894898</v>
      </c>
      <c r="AD10" s="17">
        <v>0.26213324782375103</v>
      </c>
      <c r="AE10" s="17"/>
      <c r="AF10" s="17" t="s">
        <v>63</v>
      </c>
      <c r="AG10" s="17"/>
      <c r="AH10" s="17">
        <v>0.36923888420472201</v>
      </c>
      <c r="AI10" s="17"/>
      <c r="AJ10" s="17">
        <v>0.349385833204162</v>
      </c>
      <c r="AK10" s="17">
        <v>0.32977682808380498</v>
      </c>
      <c r="AL10" s="17">
        <v>0.41738714884523398</v>
      </c>
      <c r="AM10" s="17">
        <v>0.37412741349062201</v>
      </c>
      <c r="AN10" s="17">
        <v>0.43912763132107402</v>
      </c>
      <c r="AO10" s="17">
        <v>0.30076199630460898</v>
      </c>
      <c r="AP10" s="17">
        <v>0.404849540186413</v>
      </c>
      <c r="AQ10" s="17">
        <v>0.28088609274027598</v>
      </c>
    </row>
    <row r="11" spans="2:43" x14ac:dyDescent="0.35">
      <c r="B11" s="18" t="s">
        <v>60</v>
      </c>
      <c r="C11" s="19">
        <v>0.37490250508716799</v>
      </c>
      <c r="D11" s="19">
        <v>0.33865888847658598</v>
      </c>
      <c r="E11" s="19">
        <v>0.41138971438955602</v>
      </c>
      <c r="F11" s="19"/>
      <c r="G11" s="19">
        <v>0.15923919269238199</v>
      </c>
      <c r="H11" s="19">
        <v>0.29550327852826802</v>
      </c>
      <c r="I11" s="19">
        <v>0.32819117089414901</v>
      </c>
      <c r="J11" s="19">
        <v>0.39024489413164098</v>
      </c>
      <c r="K11" s="19">
        <v>0.407213779365307</v>
      </c>
      <c r="L11" s="19">
        <v>0.51468354385023396</v>
      </c>
      <c r="M11" s="19"/>
      <c r="N11" s="19">
        <v>0.50891531479099605</v>
      </c>
      <c r="O11" s="19">
        <v>0.36949747756121398</v>
      </c>
      <c r="P11" s="19">
        <v>0.33073024319838801</v>
      </c>
      <c r="Q11" s="19">
        <v>0.39608458217659198</v>
      </c>
      <c r="R11" s="19">
        <v>0.34354465142415502</v>
      </c>
      <c r="S11" s="19"/>
      <c r="T11" s="19">
        <v>0.41506195608806101</v>
      </c>
      <c r="U11" s="19">
        <v>0.38572792463903599</v>
      </c>
      <c r="V11" s="19">
        <v>0.35719674248569599</v>
      </c>
      <c r="W11" s="19">
        <v>0.30833319100080803</v>
      </c>
      <c r="X11" s="19"/>
      <c r="Y11" s="19">
        <v>0.30098085128289997</v>
      </c>
      <c r="Z11" s="19">
        <v>0.31084008156515402</v>
      </c>
      <c r="AA11" s="19">
        <v>0.50706589506689403</v>
      </c>
      <c r="AB11" s="19">
        <v>0.50558626585849198</v>
      </c>
      <c r="AC11" s="19">
        <v>0.25732514144915403</v>
      </c>
      <c r="AD11" s="19">
        <v>0.59444702649001002</v>
      </c>
      <c r="AE11" s="19"/>
      <c r="AF11" s="19" t="s">
        <v>63</v>
      </c>
      <c r="AG11" s="19"/>
      <c r="AH11" s="19">
        <v>0.366786764589002</v>
      </c>
      <c r="AI11" s="19"/>
      <c r="AJ11" s="19">
        <v>0.37230919608899199</v>
      </c>
      <c r="AK11" s="19">
        <v>0.38887247557555799</v>
      </c>
      <c r="AL11" s="19">
        <v>0.34215019743108499</v>
      </c>
      <c r="AM11" s="19">
        <v>0.35562745819292202</v>
      </c>
      <c r="AN11" s="19">
        <v>0.33025564349954001</v>
      </c>
      <c r="AO11" s="19">
        <v>0.35793048214036399</v>
      </c>
      <c r="AP11" s="19">
        <v>0.44357375588373499</v>
      </c>
      <c r="AQ11" s="19">
        <v>0.436452640420882</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0.22384748070469801</v>
      </c>
      <c r="D9" s="17">
        <v>0.26150828135524701</v>
      </c>
      <c r="E9" s="17">
        <v>0.187138138381262</v>
      </c>
      <c r="F9" s="17"/>
      <c r="G9" s="17">
        <v>0.26632878181724301</v>
      </c>
      <c r="H9" s="17">
        <v>0.25155379153944402</v>
      </c>
      <c r="I9" s="17">
        <v>0.29365677146715202</v>
      </c>
      <c r="J9" s="17">
        <v>0.231351562420161</v>
      </c>
      <c r="K9" s="17">
        <v>0.18899125267005101</v>
      </c>
      <c r="L9" s="17">
        <v>0.16040182731644301</v>
      </c>
      <c r="M9" s="17"/>
      <c r="N9" s="17">
        <v>0.228190211652814</v>
      </c>
      <c r="O9" s="17">
        <v>0.21049322038940499</v>
      </c>
      <c r="P9" s="17">
        <v>0.213580827928988</v>
      </c>
      <c r="Q9" s="17">
        <v>0.22071307227046899</v>
      </c>
      <c r="R9" s="17">
        <v>0.27000696588522</v>
      </c>
      <c r="S9" s="17"/>
      <c r="T9" s="17">
        <v>0.228149161974775</v>
      </c>
      <c r="U9" s="17">
        <v>0.20645879921440699</v>
      </c>
      <c r="V9" s="17">
        <v>0.21869211748519299</v>
      </c>
      <c r="W9" s="17">
        <v>0.25938587459949197</v>
      </c>
      <c r="X9" s="17"/>
      <c r="Y9" s="17">
        <v>0.25801303517916002</v>
      </c>
      <c r="Z9" s="17">
        <v>0.21555643172175101</v>
      </c>
      <c r="AA9" s="17">
        <v>0.17807417239564999</v>
      </c>
      <c r="AB9" s="17">
        <v>0.150801170024535</v>
      </c>
      <c r="AC9" s="17">
        <v>0.29927288127545199</v>
      </c>
      <c r="AD9" s="17">
        <v>0.113141824810607</v>
      </c>
      <c r="AE9" s="17"/>
      <c r="AF9" s="17" t="s">
        <v>63</v>
      </c>
      <c r="AG9" s="17"/>
      <c r="AH9" s="17">
        <v>0.22501277902991201</v>
      </c>
      <c r="AI9" s="17"/>
      <c r="AJ9" s="17">
        <v>0.232377447136766</v>
      </c>
      <c r="AK9" s="17">
        <v>0.25080351014383501</v>
      </c>
      <c r="AL9" s="17">
        <v>0.20775356271967599</v>
      </c>
      <c r="AM9" s="17">
        <v>0.200926836179596</v>
      </c>
      <c r="AN9" s="17">
        <v>0.25809799615720902</v>
      </c>
      <c r="AO9" s="17">
        <v>0.27850376836992702</v>
      </c>
      <c r="AP9" s="17">
        <v>0.185394885948754</v>
      </c>
      <c r="AQ9" s="17">
        <v>0.153226701409477</v>
      </c>
    </row>
    <row r="10" spans="2:43" ht="29" x14ac:dyDescent="0.35">
      <c r="B10" s="18" t="s">
        <v>320</v>
      </c>
      <c r="C10" s="17">
        <v>0.44283550828867801</v>
      </c>
      <c r="D10" s="17">
        <v>0.45967814090531001</v>
      </c>
      <c r="E10" s="17">
        <v>0.42644214681065501</v>
      </c>
      <c r="F10" s="17"/>
      <c r="G10" s="17">
        <v>0.56919725884865802</v>
      </c>
      <c r="H10" s="17">
        <v>0.48654295512885498</v>
      </c>
      <c r="I10" s="17">
        <v>0.416157173700057</v>
      </c>
      <c r="J10" s="17">
        <v>0.38144053915683301</v>
      </c>
      <c r="K10" s="17">
        <v>0.449840208311858</v>
      </c>
      <c r="L10" s="17">
        <v>0.41393194178816101</v>
      </c>
      <c r="M10" s="17"/>
      <c r="N10" s="17">
        <v>0.31656956720988599</v>
      </c>
      <c r="O10" s="17">
        <v>0.47947466907931002</v>
      </c>
      <c r="P10" s="17">
        <v>0.442145256020329</v>
      </c>
      <c r="Q10" s="17">
        <v>0.43197704790997199</v>
      </c>
      <c r="R10" s="17">
        <v>0.41509822756930198</v>
      </c>
      <c r="S10" s="17"/>
      <c r="T10" s="17">
        <v>0.40841721435057599</v>
      </c>
      <c r="U10" s="17">
        <v>0.45380952053485701</v>
      </c>
      <c r="V10" s="17">
        <v>0.47963418432050797</v>
      </c>
      <c r="W10" s="17">
        <v>0.432449522545788</v>
      </c>
      <c r="X10" s="17"/>
      <c r="Y10" s="17">
        <v>0.45532162478182903</v>
      </c>
      <c r="Z10" s="17">
        <v>0.476680399034552</v>
      </c>
      <c r="AA10" s="17">
        <v>0.42228626223052901</v>
      </c>
      <c r="AB10" s="17">
        <v>0.41350395128922601</v>
      </c>
      <c r="AC10" s="17">
        <v>0.456915566775905</v>
      </c>
      <c r="AD10" s="17">
        <v>0.287310444535892</v>
      </c>
      <c r="AE10" s="17"/>
      <c r="AF10" s="17" t="s">
        <v>63</v>
      </c>
      <c r="AG10" s="17"/>
      <c r="AH10" s="17">
        <v>0.452639868754522</v>
      </c>
      <c r="AI10" s="17"/>
      <c r="AJ10" s="17">
        <v>0.45296220533147702</v>
      </c>
      <c r="AK10" s="17">
        <v>0.415408424178354</v>
      </c>
      <c r="AL10" s="17">
        <v>0.48096832679962098</v>
      </c>
      <c r="AM10" s="17">
        <v>0.49522334014108998</v>
      </c>
      <c r="AN10" s="17">
        <v>0.43241707609340801</v>
      </c>
      <c r="AO10" s="17">
        <v>0.34361112788046699</v>
      </c>
      <c r="AP10" s="17">
        <v>0.45493447365448297</v>
      </c>
      <c r="AQ10" s="17">
        <v>0.36900697004181798</v>
      </c>
    </row>
    <row r="11" spans="2:43" x14ac:dyDescent="0.35">
      <c r="B11" s="18" t="s">
        <v>60</v>
      </c>
      <c r="C11" s="19">
        <v>0.33331701100662497</v>
      </c>
      <c r="D11" s="19">
        <v>0.27881357773944299</v>
      </c>
      <c r="E11" s="19">
        <v>0.38641971480808301</v>
      </c>
      <c r="F11" s="19"/>
      <c r="G11" s="19">
        <v>0.164473959334099</v>
      </c>
      <c r="H11" s="19">
        <v>0.261903253331701</v>
      </c>
      <c r="I11" s="19">
        <v>0.29018605483279197</v>
      </c>
      <c r="J11" s="19">
        <v>0.38720789842300601</v>
      </c>
      <c r="K11" s="19">
        <v>0.36116853901809198</v>
      </c>
      <c r="L11" s="19">
        <v>0.42566623089539601</v>
      </c>
      <c r="M11" s="19"/>
      <c r="N11" s="19">
        <v>0.45524022113730001</v>
      </c>
      <c r="O11" s="19">
        <v>0.31003211053128499</v>
      </c>
      <c r="P11" s="19">
        <v>0.34427391605068303</v>
      </c>
      <c r="Q11" s="19">
        <v>0.34730987981955902</v>
      </c>
      <c r="R11" s="19">
        <v>0.31489480654547902</v>
      </c>
      <c r="S11" s="19"/>
      <c r="T11" s="19">
        <v>0.36343362367464899</v>
      </c>
      <c r="U11" s="19">
        <v>0.33973168025073602</v>
      </c>
      <c r="V11" s="19">
        <v>0.30167369819429901</v>
      </c>
      <c r="W11" s="19">
        <v>0.30816460285472003</v>
      </c>
      <c r="X11" s="19"/>
      <c r="Y11" s="19">
        <v>0.28666534003901101</v>
      </c>
      <c r="Z11" s="19">
        <v>0.30776316924369701</v>
      </c>
      <c r="AA11" s="19">
        <v>0.399639565373821</v>
      </c>
      <c r="AB11" s="19">
        <v>0.43569487868623902</v>
      </c>
      <c r="AC11" s="19">
        <v>0.24381155194864301</v>
      </c>
      <c r="AD11" s="19">
        <v>0.59954773065350198</v>
      </c>
      <c r="AE11" s="19"/>
      <c r="AF11" s="19" t="s">
        <v>63</v>
      </c>
      <c r="AG11" s="19"/>
      <c r="AH11" s="19">
        <v>0.32234735221556599</v>
      </c>
      <c r="AI11" s="19"/>
      <c r="AJ11" s="19">
        <v>0.31466034753175698</v>
      </c>
      <c r="AK11" s="19">
        <v>0.333788065677811</v>
      </c>
      <c r="AL11" s="19">
        <v>0.31127811048070397</v>
      </c>
      <c r="AM11" s="19">
        <v>0.30384982367931301</v>
      </c>
      <c r="AN11" s="19">
        <v>0.30948492774938202</v>
      </c>
      <c r="AO11" s="19">
        <v>0.37788510374960599</v>
      </c>
      <c r="AP11" s="19">
        <v>0.359670640396763</v>
      </c>
      <c r="AQ11" s="19">
        <v>0.47776632854870499</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0.52804605764109702</v>
      </c>
      <c r="D9" s="17">
        <v>0.56168048962738104</v>
      </c>
      <c r="E9" s="17">
        <v>0.49676615962947701</v>
      </c>
      <c r="F9" s="17"/>
      <c r="G9" s="17">
        <v>0.52925892672611397</v>
      </c>
      <c r="H9" s="17">
        <v>0.50477074514160603</v>
      </c>
      <c r="I9" s="17">
        <v>0.62353639522808202</v>
      </c>
      <c r="J9" s="17">
        <v>0.50707751193286599</v>
      </c>
      <c r="K9" s="17">
        <v>0.48897235276901202</v>
      </c>
      <c r="L9" s="17">
        <v>0.52016595397225296</v>
      </c>
      <c r="M9" s="17"/>
      <c r="N9" s="17">
        <v>0.45130098491923398</v>
      </c>
      <c r="O9" s="17">
        <v>0.49976569167102097</v>
      </c>
      <c r="P9" s="17">
        <v>0.54460367691574496</v>
      </c>
      <c r="Q9" s="17">
        <v>0.56167979022348102</v>
      </c>
      <c r="R9" s="17">
        <v>0.534937758369607</v>
      </c>
      <c r="S9" s="17"/>
      <c r="T9" s="17">
        <v>0.51816997244957397</v>
      </c>
      <c r="U9" s="17">
        <v>0.49488746792632299</v>
      </c>
      <c r="V9" s="17">
        <v>0.58059421133571298</v>
      </c>
      <c r="W9" s="17">
        <v>0.51732308788432202</v>
      </c>
      <c r="X9" s="17"/>
      <c r="Y9" s="17">
        <v>0.53339478397262097</v>
      </c>
      <c r="Z9" s="17">
        <v>0.48869467933903998</v>
      </c>
      <c r="AA9" s="17">
        <v>0.52993275189792199</v>
      </c>
      <c r="AB9" s="17">
        <v>0.44332748937315702</v>
      </c>
      <c r="AC9" s="17">
        <v>0.63561204201756505</v>
      </c>
      <c r="AD9" s="17">
        <v>0.45721538142226098</v>
      </c>
      <c r="AE9" s="17"/>
      <c r="AF9" s="17" t="s">
        <v>63</v>
      </c>
      <c r="AG9" s="17"/>
      <c r="AH9" s="17">
        <v>0.529732593297634</v>
      </c>
      <c r="AI9" s="17"/>
      <c r="AJ9" s="17">
        <v>0.55915321285113495</v>
      </c>
      <c r="AK9" s="17">
        <v>0.53190970567915796</v>
      </c>
      <c r="AL9" s="17">
        <v>0.53863264421526802</v>
      </c>
      <c r="AM9" s="17">
        <v>0.50959906361640495</v>
      </c>
      <c r="AN9" s="17">
        <v>0.46735495740418498</v>
      </c>
      <c r="AO9" s="17">
        <v>0.57855477144092005</v>
      </c>
      <c r="AP9" s="17">
        <v>0.46612172484255898</v>
      </c>
      <c r="AQ9" s="17">
        <v>0.46722788120840603</v>
      </c>
    </row>
    <row r="10" spans="2:43" ht="29" x14ac:dyDescent="0.35">
      <c r="B10" s="18" t="s">
        <v>320</v>
      </c>
      <c r="C10" s="17">
        <v>0.20576711320138599</v>
      </c>
      <c r="D10" s="17">
        <v>0.226342315231717</v>
      </c>
      <c r="E10" s="17">
        <v>0.18609452419504799</v>
      </c>
      <c r="F10" s="17"/>
      <c r="G10" s="17">
        <v>0.35148425021965102</v>
      </c>
      <c r="H10" s="17">
        <v>0.27686097117928399</v>
      </c>
      <c r="I10" s="17">
        <v>0.18405941304193299</v>
      </c>
      <c r="J10" s="17">
        <v>0.17673789768089401</v>
      </c>
      <c r="K10" s="17">
        <v>0.17407543890079399</v>
      </c>
      <c r="L10" s="17">
        <v>0.14949018669969899</v>
      </c>
      <c r="M10" s="17"/>
      <c r="N10" s="17">
        <v>0.14250845551005301</v>
      </c>
      <c r="O10" s="17">
        <v>0.249265300041318</v>
      </c>
      <c r="P10" s="17">
        <v>0.171708846346942</v>
      </c>
      <c r="Q10" s="17">
        <v>0.17882549844304199</v>
      </c>
      <c r="R10" s="17">
        <v>0.20479003695151299</v>
      </c>
      <c r="S10" s="17"/>
      <c r="T10" s="17">
        <v>0.19036934566115599</v>
      </c>
      <c r="U10" s="17">
        <v>0.22805860086502699</v>
      </c>
      <c r="V10" s="17">
        <v>0.17218025485154401</v>
      </c>
      <c r="W10" s="17">
        <v>0.251552365235515</v>
      </c>
      <c r="X10" s="17"/>
      <c r="Y10" s="17">
        <v>0.22390889292171401</v>
      </c>
      <c r="Z10" s="17">
        <v>0.29118762690201699</v>
      </c>
      <c r="AA10" s="17">
        <v>0.16039878789751999</v>
      </c>
      <c r="AB10" s="17">
        <v>0.17555540439268699</v>
      </c>
      <c r="AC10" s="17">
        <v>0.19915811954509899</v>
      </c>
      <c r="AD10" s="17">
        <v>0.10610797590677901</v>
      </c>
      <c r="AE10" s="17"/>
      <c r="AF10" s="17" t="s">
        <v>63</v>
      </c>
      <c r="AG10" s="17"/>
      <c r="AH10" s="17">
        <v>0.20778213127755299</v>
      </c>
      <c r="AI10" s="17"/>
      <c r="AJ10" s="17">
        <v>0.221046676409061</v>
      </c>
      <c r="AK10" s="17">
        <v>0.17690757296486401</v>
      </c>
      <c r="AL10" s="17">
        <v>0.20006883841328599</v>
      </c>
      <c r="AM10" s="17">
        <v>0.240376437021773</v>
      </c>
      <c r="AN10" s="17">
        <v>0.25064382498641902</v>
      </c>
      <c r="AO10" s="17">
        <v>0.15057755831483</v>
      </c>
      <c r="AP10" s="17">
        <v>0.24171404735827101</v>
      </c>
      <c r="AQ10" s="17">
        <v>0.15113633074560401</v>
      </c>
    </row>
    <row r="11" spans="2:43" x14ac:dyDescent="0.35">
      <c r="B11" s="18" t="s">
        <v>60</v>
      </c>
      <c r="C11" s="19">
        <v>0.26618682915751701</v>
      </c>
      <c r="D11" s="19">
        <v>0.21197719514090199</v>
      </c>
      <c r="E11" s="19">
        <v>0.31713931617547497</v>
      </c>
      <c r="F11" s="19"/>
      <c r="G11" s="19">
        <v>0.119256823054235</v>
      </c>
      <c r="H11" s="19">
        <v>0.21836828367910999</v>
      </c>
      <c r="I11" s="19">
        <v>0.19240419172998399</v>
      </c>
      <c r="J11" s="19">
        <v>0.31618459038623897</v>
      </c>
      <c r="K11" s="19">
        <v>0.33695220833019401</v>
      </c>
      <c r="L11" s="19">
        <v>0.330343859328047</v>
      </c>
      <c r="M11" s="19"/>
      <c r="N11" s="19">
        <v>0.40619055957071298</v>
      </c>
      <c r="O11" s="19">
        <v>0.25096900828766</v>
      </c>
      <c r="P11" s="19">
        <v>0.28368747673731298</v>
      </c>
      <c r="Q11" s="19">
        <v>0.25949471133347601</v>
      </c>
      <c r="R11" s="19">
        <v>0.26027220467888001</v>
      </c>
      <c r="S11" s="19"/>
      <c r="T11" s="19">
        <v>0.29146068188926999</v>
      </c>
      <c r="U11" s="19">
        <v>0.27705393120865002</v>
      </c>
      <c r="V11" s="19">
        <v>0.24722553381274301</v>
      </c>
      <c r="W11" s="19">
        <v>0.23112454688016401</v>
      </c>
      <c r="X11" s="19"/>
      <c r="Y11" s="19">
        <v>0.242696323105665</v>
      </c>
      <c r="Z11" s="19">
        <v>0.22011769375894299</v>
      </c>
      <c r="AA11" s="19">
        <v>0.30966846020455802</v>
      </c>
      <c r="AB11" s="19">
        <v>0.38111710623415501</v>
      </c>
      <c r="AC11" s="19">
        <v>0.16522983843733499</v>
      </c>
      <c r="AD11" s="19">
        <v>0.43667664267096001</v>
      </c>
      <c r="AE11" s="19"/>
      <c r="AF11" s="19" t="s">
        <v>63</v>
      </c>
      <c r="AG11" s="19"/>
      <c r="AH11" s="19">
        <v>0.26248527542481298</v>
      </c>
      <c r="AI11" s="19"/>
      <c r="AJ11" s="19">
        <v>0.21980011073980399</v>
      </c>
      <c r="AK11" s="19">
        <v>0.291182721355978</v>
      </c>
      <c r="AL11" s="19">
        <v>0.26129851737144499</v>
      </c>
      <c r="AM11" s="19">
        <v>0.25002449936182197</v>
      </c>
      <c r="AN11" s="19">
        <v>0.282001217609396</v>
      </c>
      <c r="AO11" s="19">
        <v>0.27086767024425001</v>
      </c>
      <c r="AP11" s="19">
        <v>0.29216422779916901</v>
      </c>
      <c r="AQ11" s="19">
        <v>0.38163578804599102</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319</v>
      </c>
      <c r="C9" s="17">
        <v>0.57554190775611203</v>
      </c>
      <c r="D9" s="17">
        <v>0.59919346713291399</v>
      </c>
      <c r="E9" s="17">
        <v>0.55144460519202398</v>
      </c>
      <c r="F9" s="17"/>
      <c r="G9" s="17">
        <v>0.61485314362264498</v>
      </c>
      <c r="H9" s="17">
        <v>0.59279829990154898</v>
      </c>
      <c r="I9" s="17">
        <v>0.64181881242545302</v>
      </c>
      <c r="J9" s="17">
        <v>0.61511088591688701</v>
      </c>
      <c r="K9" s="17">
        <v>0.56129178711183203</v>
      </c>
      <c r="L9" s="17">
        <v>0.490914275452562</v>
      </c>
      <c r="M9" s="17"/>
      <c r="N9" s="17">
        <v>0.45289950623882003</v>
      </c>
      <c r="O9" s="17">
        <v>0.541634657614666</v>
      </c>
      <c r="P9" s="17">
        <v>0.59240448880802599</v>
      </c>
      <c r="Q9" s="17">
        <v>0.60703922118025599</v>
      </c>
      <c r="R9" s="17">
        <v>0.611492567344041</v>
      </c>
      <c r="S9" s="17"/>
      <c r="T9" s="17">
        <v>0.58305181930768701</v>
      </c>
      <c r="U9" s="17">
        <v>0.54968632832758502</v>
      </c>
      <c r="V9" s="17">
        <v>0.59581587378971901</v>
      </c>
      <c r="W9" s="17">
        <v>0.599101059564769</v>
      </c>
      <c r="X9" s="17"/>
      <c r="Y9" s="17">
        <v>0.60588884586762604</v>
      </c>
      <c r="Z9" s="17">
        <v>0.61479349026174002</v>
      </c>
      <c r="AA9" s="17">
        <v>0.500006253372694</v>
      </c>
      <c r="AB9" s="17">
        <v>0.62370473945103899</v>
      </c>
      <c r="AC9" s="17">
        <v>0.636857975840182</v>
      </c>
      <c r="AD9" s="17">
        <v>0.377477277292742</v>
      </c>
      <c r="AE9" s="17"/>
      <c r="AF9" s="17" t="s">
        <v>63</v>
      </c>
      <c r="AG9" s="17"/>
      <c r="AH9" s="17">
        <v>0.58227004580685604</v>
      </c>
      <c r="AI9" s="17"/>
      <c r="AJ9" s="17">
        <v>0.58407958094921597</v>
      </c>
      <c r="AK9" s="17">
        <v>0.61402630567827998</v>
      </c>
      <c r="AL9" s="17">
        <v>0.55958802125722795</v>
      </c>
      <c r="AM9" s="17">
        <v>0.57564066251680102</v>
      </c>
      <c r="AN9" s="17">
        <v>0.55692298508636295</v>
      </c>
      <c r="AO9" s="17">
        <v>0.62276602878242704</v>
      </c>
      <c r="AP9" s="17">
        <v>0.50991661632352803</v>
      </c>
      <c r="AQ9" s="17">
        <v>0.47811609409090899</v>
      </c>
    </row>
    <row r="10" spans="2:43" ht="29" x14ac:dyDescent="0.35">
      <c r="B10" s="18" t="s">
        <v>320</v>
      </c>
      <c r="C10" s="17">
        <v>0.13955641471521399</v>
      </c>
      <c r="D10" s="17">
        <v>0.16036626567002599</v>
      </c>
      <c r="E10" s="17">
        <v>0.119345068365312</v>
      </c>
      <c r="F10" s="17"/>
      <c r="G10" s="17">
        <v>0.27004616077809002</v>
      </c>
      <c r="H10" s="17">
        <v>0.21707822259044099</v>
      </c>
      <c r="I10" s="17">
        <v>0.110434810540153</v>
      </c>
      <c r="J10" s="17">
        <v>8.9898603949180797E-2</v>
      </c>
      <c r="K10" s="17">
        <v>9.0092470302664193E-2</v>
      </c>
      <c r="L10" s="17">
        <v>0.112445650334144</v>
      </c>
      <c r="M10" s="17"/>
      <c r="N10" s="17">
        <v>0.163206211871782</v>
      </c>
      <c r="O10" s="17">
        <v>0.171367523927793</v>
      </c>
      <c r="P10" s="17">
        <v>0.13124138908917801</v>
      </c>
      <c r="Q10" s="17">
        <v>0.119246682896023</v>
      </c>
      <c r="R10" s="17">
        <v>0.10845148909505101</v>
      </c>
      <c r="S10" s="17"/>
      <c r="T10" s="17">
        <v>0.115252727699846</v>
      </c>
      <c r="U10" s="17">
        <v>0.14237704808450799</v>
      </c>
      <c r="V10" s="17">
        <v>0.13562844535293</v>
      </c>
      <c r="W10" s="17">
        <v>0.168202350743926</v>
      </c>
      <c r="X10" s="17"/>
      <c r="Y10" s="17">
        <v>0.154594153907819</v>
      </c>
      <c r="Z10" s="17">
        <v>0.14197702610158999</v>
      </c>
      <c r="AA10" s="17">
        <v>0.11991728053268801</v>
      </c>
      <c r="AB10" s="17">
        <v>0.12445556877706999</v>
      </c>
      <c r="AC10" s="17">
        <v>0.13567134929160299</v>
      </c>
      <c r="AD10" s="17">
        <v>0.10610797590677901</v>
      </c>
      <c r="AE10" s="17"/>
      <c r="AF10" s="17" t="s">
        <v>63</v>
      </c>
      <c r="AG10" s="17"/>
      <c r="AH10" s="17">
        <v>0.14084527189159199</v>
      </c>
      <c r="AI10" s="17"/>
      <c r="AJ10" s="17">
        <v>0.141169141928842</v>
      </c>
      <c r="AK10" s="17">
        <v>0.143427835650796</v>
      </c>
      <c r="AL10" s="17">
        <v>0.16243987624381301</v>
      </c>
      <c r="AM10" s="17">
        <v>0.163380730638715</v>
      </c>
      <c r="AN10" s="17">
        <v>0.14545891098392799</v>
      </c>
      <c r="AO10" s="17">
        <v>5.3766455776656799E-2</v>
      </c>
      <c r="AP10" s="17">
        <v>0.17036864544015201</v>
      </c>
      <c r="AQ10" s="17">
        <v>5.5332046631596098E-2</v>
      </c>
    </row>
    <row r="11" spans="2:43" x14ac:dyDescent="0.35">
      <c r="B11" s="18" t="s">
        <v>60</v>
      </c>
      <c r="C11" s="19">
        <v>0.28490167752867401</v>
      </c>
      <c r="D11" s="19">
        <v>0.24044026719705999</v>
      </c>
      <c r="E11" s="19">
        <v>0.32921032644266401</v>
      </c>
      <c r="F11" s="19"/>
      <c r="G11" s="19">
        <v>0.115100695599265</v>
      </c>
      <c r="H11" s="19">
        <v>0.19012347750801001</v>
      </c>
      <c r="I11" s="19">
        <v>0.24774637703439401</v>
      </c>
      <c r="J11" s="19">
        <v>0.29499051013393202</v>
      </c>
      <c r="K11" s="19">
        <v>0.34861574258550398</v>
      </c>
      <c r="L11" s="19">
        <v>0.396640074213294</v>
      </c>
      <c r="M11" s="19"/>
      <c r="N11" s="19">
        <v>0.383894281889398</v>
      </c>
      <c r="O11" s="19">
        <v>0.28699781845754102</v>
      </c>
      <c r="P11" s="19">
        <v>0.27635412210279597</v>
      </c>
      <c r="Q11" s="19">
        <v>0.27371409592372098</v>
      </c>
      <c r="R11" s="19">
        <v>0.28005594356090802</v>
      </c>
      <c r="S11" s="19"/>
      <c r="T11" s="19">
        <v>0.30169545299246697</v>
      </c>
      <c r="U11" s="19">
        <v>0.30793662358790702</v>
      </c>
      <c r="V11" s="19">
        <v>0.26855568085735099</v>
      </c>
      <c r="W11" s="19">
        <v>0.23269658969130499</v>
      </c>
      <c r="X11" s="19"/>
      <c r="Y11" s="19">
        <v>0.23951700022455499</v>
      </c>
      <c r="Z11" s="19">
        <v>0.24322948363667099</v>
      </c>
      <c r="AA11" s="19">
        <v>0.38007646609461798</v>
      </c>
      <c r="AB11" s="19">
        <v>0.25183969177189103</v>
      </c>
      <c r="AC11" s="19">
        <v>0.22747067486821501</v>
      </c>
      <c r="AD11" s="19">
        <v>0.51641474680047905</v>
      </c>
      <c r="AE11" s="19"/>
      <c r="AF11" s="19" t="s">
        <v>63</v>
      </c>
      <c r="AG11" s="19"/>
      <c r="AH11" s="19">
        <v>0.276884682301552</v>
      </c>
      <c r="AI11" s="19"/>
      <c r="AJ11" s="19">
        <v>0.27475127712194197</v>
      </c>
      <c r="AK11" s="19">
        <v>0.24254585867092401</v>
      </c>
      <c r="AL11" s="19">
        <v>0.27797210249895898</v>
      </c>
      <c r="AM11" s="19">
        <v>0.26097860684448398</v>
      </c>
      <c r="AN11" s="19">
        <v>0.29761810392971</v>
      </c>
      <c r="AO11" s="19">
        <v>0.32346751544091601</v>
      </c>
      <c r="AP11" s="19">
        <v>0.31971473823632002</v>
      </c>
      <c r="AQ11" s="19">
        <v>0.46655185927749498</v>
      </c>
    </row>
    <row r="12" spans="2:43" x14ac:dyDescent="0.35">
      <c r="B12" s="16"/>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329</v>
      </c>
      <c r="C9" s="17">
        <v>7.4552215226489499E-2</v>
      </c>
      <c r="D9" s="17">
        <v>7.7768536476752498E-2</v>
      </c>
      <c r="E9" s="17">
        <v>7.0123400276238798E-2</v>
      </c>
      <c r="F9" s="17"/>
      <c r="G9" s="17">
        <v>0.18231336009985699</v>
      </c>
      <c r="H9" s="17">
        <v>0.13002132918790801</v>
      </c>
      <c r="I9" s="17">
        <v>3.7922463007536197E-2</v>
      </c>
      <c r="J9" s="17">
        <v>7.8560932550743395E-2</v>
      </c>
      <c r="K9" s="17">
        <v>5.4161205883407698E-2</v>
      </c>
      <c r="L9" s="17">
        <v>2.6052145428471899E-2</v>
      </c>
      <c r="M9" s="17"/>
      <c r="N9" s="17">
        <v>4.0318801787948701E-2</v>
      </c>
      <c r="O9" s="17">
        <v>6.8647007946263397E-2</v>
      </c>
      <c r="P9" s="17">
        <v>7.3799578760794501E-2</v>
      </c>
      <c r="Q9" s="17">
        <v>5.7870488318448099E-2</v>
      </c>
      <c r="R9" s="17">
        <v>0.13165954076588801</v>
      </c>
      <c r="S9" s="17"/>
      <c r="T9" s="17">
        <v>7.8799011680104405E-2</v>
      </c>
      <c r="U9" s="17">
        <v>9.5273659912674502E-2</v>
      </c>
      <c r="V9" s="17">
        <v>4.4449286272119401E-2</v>
      </c>
      <c r="W9" s="17">
        <v>9.0006024503431398E-2</v>
      </c>
      <c r="X9" s="17"/>
      <c r="Y9" s="17">
        <v>0.10499892288596401</v>
      </c>
      <c r="Z9" s="17">
        <v>4.9087714620159699E-2</v>
      </c>
      <c r="AA9" s="17">
        <v>2.9663019133086801E-2</v>
      </c>
      <c r="AB9" s="17">
        <v>8.2023822426168999E-2</v>
      </c>
      <c r="AC9" s="17">
        <v>7.2615034558310407E-2</v>
      </c>
      <c r="AD9" s="17">
        <v>0.126055213551203</v>
      </c>
      <c r="AE9" s="17"/>
      <c r="AF9" s="17" t="s">
        <v>63</v>
      </c>
      <c r="AG9" s="17"/>
      <c r="AH9" s="17">
        <v>7.4375953116216406E-2</v>
      </c>
      <c r="AI9" s="17"/>
      <c r="AJ9" s="17">
        <v>0.11350117998569</v>
      </c>
      <c r="AK9" s="17">
        <v>5.0283997069837598E-2</v>
      </c>
      <c r="AL9" s="17">
        <v>9.6731150819635903E-2</v>
      </c>
      <c r="AM9" s="17">
        <v>5.2879205556686001E-2</v>
      </c>
      <c r="AN9" s="17">
        <v>2.5753212183799799E-2</v>
      </c>
      <c r="AO9" s="17">
        <v>5.4835439526442001E-2</v>
      </c>
      <c r="AP9" s="17">
        <v>9.0081956328405904E-2</v>
      </c>
      <c r="AQ9" s="17">
        <v>4.2565843977648302E-2</v>
      </c>
    </row>
    <row r="10" spans="2:43" x14ac:dyDescent="0.35">
      <c r="B10" s="18" t="s">
        <v>330</v>
      </c>
      <c r="C10" s="17">
        <v>0.16214716563984799</v>
      </c>
      <c r="D10" s="17">
        <v>0.164430622554774</v>
      </c>
      <c r="E10" s="17">
        <v>0.159112733311156</v>
      </c>
      <c r="F10" s="17"/>
      <c r="G10" s="17">
        <v>0.22363106068402</v>
      </c>
      <c r="H10" s="17">
        <v>0.22126361858961899</v>
      </c>
      <c r="I10" s="17">
        <v>0.187901636257613</v>
      </c>
      <c r="J10" s="17">
        <v>0.188429270691712</v>
      </c>
      <c r="K10" s="17">
        <v>0.121732528821705</v>
      </c>
      <c r="L10" s="17">
        <v>8.8351770552215006E-2</v>
      </c>
      <c r="M10" s="17"/>
      <c r="N10" s="17">
        <v>0.108979145412036</v>
      </c>
      <c r="O10" s="17">
        <v>0.152106436447668</v>
      </c>
      <c r="P10" s="17">
        <v>0.14969565825357001</v>
      </c>
      <c r="Q10" s="17">
        <v>0.17136065261354899</v>
      </c>
      <c r="R10" s="17">
        <v>0.19175630679512501</v>
      </c>
      <c r="S10" s="17"/>
      <c r="T10" s="17">
        <v>0.19693076715669999</v>
      </c>
      <c r="U10" s="17">
        <v>0.13755727028949499</v>
      </c>
      <c r="V10" s="17">
        <v>0.17419048890359501</v>
      </c>
      <c r="W10" s="17">
        <v>0.137842349486167</v>
      </c>
      <c r="X10" s="17"/>
      <c r="Y10" s="17">
        <v>0.166637606911203</v>
      </c>
      <c r="Z10" s="17">
        <v>0.21798006949302201</v>
      </c>
      <c r="AA10" s="17">
        <v>0.10618371565033601</v>
      </c>
      <c r="AB10" s="17">
        <v>0.17776133410703501</v>
      </c>
      <c r="AC10" s="17">
        <v>0.206207270102164</v>
      </c>
      <c r="AD10" s="17">
        <v>0.26091957677512001</v>
      </c>
      <c r="AE10" s="17"/>
      <c r="AF10" s="17" t="s">
        <v>63</v>
      </c>
      <c r="AG10" s="17"/>
      <c r="AH10" s="17">
        <v>0.16038021748317599</v>
      </c>
      <c r="AI10" s="17"/>
      <c r="AJ10" s="17">
        <v>0.151649446284572</v>
      </c>
      <c r="AK10" s="17">
        <v>0.16278165738278899</v>
      </c>
      <c r="AL10" s="17">
        <v>0.212127715638736</v>
      </c>
      <c r="AM10" s="17">
        <v>0.149932106242915</v>
      </c>
      <c r="AN10" s="17">
        <v>0.12273627375228</v>
      </c>
      <c r="AO10" s="17">
        <v>0.19444302990427501</v>
      </c>
      <c r="AP10" s="17">
        <v>0.12054865902467</v>
      </c>
      <c r="AQ10" s="17">
        <v>0.1454372775975</v>
      </c>
    </row>
    <row r="11" spans="2:43" ht="29" x14ac:dyDescent="0.35">
      <c r="B11" s="18" t="s">
        <v>331</v>
      </c>
      <c r="C11" s="17">
        <v>0</v>
      </c>
      <c r="D11" s="17">
        <v>0</v>
      </c>
      <c r="E11" s="17">
        <v>0</v>
      </c>
      <c r="F11" s="17"/>
      <c r="G11" s="17">
        <v>0</v>
      </c>
      <c r="H11" s="17">
        <v>0</v>
      </c>
      <c r="I11" s="17">
        <v>0</v>
      </c>
      <c r="J11" s="17">
        <v>0</v>
      </c>
      <c r="K11" s="17">
        <v>0</v>
      </c>
      <c r="L11" s="17">
        <v>0</v>
      </c>
      <c r="M11" s="17"/>
      <c r="N11" s="17">
        <v>0</v>
      </c>
      <c r="O11" s="17">
        <v>0</v>
      </c>
      <c r="P11" s="17">
        <v>0</v>
      </c>
      <c r="Q11" s="17">
        <v>0</v>
      </c>
      <c r="R11" s="17">
        <v>0</v>
      </c>
      <c r="S11" s="17"/>
      <c r="T11" s="17">
        <v>0</v>
      </c>
      <c r="U11" s="17">
        <v>0</v>
      </c>
      <c r="V11" s="17">
        <v>0</v>
      </c>
      <c r="W11" s="17">
        <v>0</v>
      </c>
      <c r="X11" s="17"/>
      <c r="Y11" s="17">
        <v>0</v>
      </c>
      <c r="Z11" s="17">
        <v>0</v>
      </c>
      <c r="AA11" s="17">
        <v>0</v>
      </c>
      <c r="AB11" s="17">
        <v>0</v>
      </c>
      <c r="AC11" s="17">
        <v>0</v>
      </c>
      <c r="AD11" s="17">
        <v>0</v>
      </c>
      <c r="AE11" s="17"/>
      <c r="AF11" s="17" t="s">
        <v>63</v>
      </c>
      <c r="AG11" s="17"/>
      <c r="AH11" s="17">
        <v>0</v>
      </c>
      <c r="AI11" s="17"/>
      <c r="AJ11" s="17">
        <v>0</v>
      </c>
      <c r="AK11" s="17">
        <v>0</v>
      </c>
      <c r="AL11" s="17">
        <v>0</v>
      </c>
      <c r="AM11" s="17">
        <v>0</v>
      </c>
      <c r="AN11" s="17">
        <v>0</v>
      </c>
      <c r="AO11" s="17">
        <v>0</v>
      </c>
      <c r="AP11" s="17">
        <v>0</v>
      </c>
      <c r="AQ11" s="17">
        <v>0</v>
      </c>
    </row>
    <row r="12" spans="2:43" x14ac:dyDescent="0.35">
      <c r="B12" s="18" t="s">
        <v>332</v>
      </c>
      <c r="C12" s="17">
        <v>0.36196513141118403</v>
      </c>
      <c r="D12" s="17">
        <v>0.34215892824287503</v>
      </c>
      <c r="E12" s="17">
        <v>0.381922818600061</v>
      </c>
      <c r="F12" s="17"/>
      <c r="G12" s="17">
        <v>0.396547490892944</v>
      </c>
      <c r="H12" s="17">
        <v>0.31797952232719101</v>
      </c>
      <c r="I12" s="17">
        <v>0.42112008420524</v>
      </c>
      <c r="J12" s="17">
        <v>0.41059486074504398</v>
      </c>
      <c r="K12" s="17">
        <v>0.27928397842380398</v>
      </c>
      <c r="L12" s="17">
        <v>0.35959862887457</v>
      </c>
      <c r="M12" s="17"/>
      <c r="N12" s="17">
        <v>0.42402824473515</v>
      </c>
      <c r="O12" s="17">
        <v>0.37482375083324998</v>
      </c>
      <c r="P12" s="17">
        <v>0.35150499419665698</v>
      </c>
      <c r="Q12" s="17">
        <v>0.38757758930126301</v>
      </c>
      <c r="R12" s="17">
        <v>0.27574046671722802</v>
      </c>
      <c r="S12" s="17"/>
      <c r="T12" s="17">
        <v>0.32521245495446399</v>
      </c>
      <c r="U12" s="17">
        <v>0.356263113807119</v>
      </c>
      <c r="V12" s="17">
        <v>0.37480593451685201</v>
      </c>
      <c r="W12" s="17">
        <v>0.411239570576382</v>
      </c>
      <c r="X12" s="17"/>
      <c r="Y12" s="17">
        <v>0.37688562163371397</v>
      </c>
      <c r="Z12" s="17">
        <v>0.40566831051354202</v>
      </c>
      <c r="AA12" s="17">
        <v>0.32040503467821702</v>
      </c>
      <c r="AB12" s="17">
        <v>0.38191479072499901</v>
      </c>
      <c r="AC12" s="17">
        <v>0.45483214816499601</v>
      </c>
      <c r="AD12" s="17">
        <v>7.69515667570249E-2</v>
      </c>
      <c r="AE12" s="17"/>
      <c r="AF12" s="17" t="s">
        <v>63</v>
      </c>
      <c r="AG12" s="17"/>
      <c r="AH12" s="17">
        <v>0.37047864837963701</v>
      </c>
      <c r="AI12" s="17"/>
      <c r="AJ12" s="17">
        <v>0.363212495520296</v>
      </c>
      <c r="AK12" s="17">
        <v>0.38451345714486002</v>
      </c>
      <c r="AL12" s="17">
        <v>0.33023737269859899</v>
      </c>
      <c r="AM12" s="17">
        <v>0.35799366026895701</v>
      </c>
      <c r="AN12" s="17">
        <v>0.48196724133545499</v>
      </c>
      <c r="AO12" s="17">
        <v>0.36865797403626399</v>
      </c>
      <c r="AP12" s="17">
        <v>0.36369750780300503</v>
      </c>
      <c r="AQ12" s="17">
        <v>0.27465715804848001</v>
      </c>
    </row>
    <row r="13" spans="2:43" x14ac:dyDescent="0.35">
      <c r="B13" s="18" t="s">
        <v>333</v>
      </c>
      <c r="C13" s="17">
        <v>0.32083004440794199</v>
      </c>
      <c r="D13" s="17">
        <v>0.34665706682506903</v>
      </c>
      <c r="E13" s="17">
        <v>0.29642283777915301</v>
      </c>
      <c r="F13" s="17"/>
      <c r="G13" s="17">
        <v>0.156878330620246</v>
      </c>
      <c r="H13" s="17">
        <v>0.267550654536509</v>
      </c>
      <c r="I13" s="17">
        <v>0.32366707090991997</v>
      </c>
      <c r="J13" s="17">
        <v>0.231811127584649</v>
      </c>
      <c r="K13" s="17">
        <v>0.44135591310750999</v>
      </c>
      <c r="L13" s="17">
        <v>0.40587677272556</v>
      </c>
      <c r="M13" s="17"/>
      <c r="N13" s="17">
        <v>0.22496515216212301</v>
      </c>
      <c r="O13" s="17">
        <v>0.31275727762170902</v>
      </c>
      <c r="P13" s="17">
        <v>0.35813349123171601</v>
      </c>
      <c r="Q13" s="17">
        <v>0.32132215556757898</v>
      </c>
      <c r="R13" s="17">
        <v>0.33390061806867299</v>
      </c>
      <c r="S13" s="17"/>
      <c r="T13" s="17">
        <v>0.26107028217237099</v>
      </c>
      <c r="U13" s="17">
        <v>0.33883133232523999</v>
      </c>
      <c r="V13" s="17">
        <v>0.34356303832434598</v>
      </c>
      <c r="W13" s="17">
        <v>0.33115591817142398</v>
      </c>
      <c r="X13" s="17"/>
      <c r="Y13" s="17">
        <v>0.30778160993292097</v>
      </c>
      <c r="Z13" s="17">
        <v>0.30295180595656801</v>
      </c>
      <c r="AA13" s="17">
        <v>0.406098714055807</v>
      </c>
      <c r="AB13" s="17">
        <v>0.25058897294640198</v>
      </c>
      <c r="AC13" s="17">
        <v>0.17919634154156999</v>
      </c>
      <c r="AD13" s="17">
        <v>0.35017761377835599</v>
      </c>
      <c r="AE13" s="17"/>
      <c r="AF13" s="17" t="s">
        <v>63</v>
      </c>
      <c r="AG13" s="17"/>
      <c r="AH13" s="17">
        <v>0.320742773769713</v>
      </c>
      <c r="AI13" s="17"/>
      <c r="AJ13" s="17">
        <v>0.302249453844323</v>
      </c>
      <c r="AK13" s="17">
        <v>0.317758355985855</v>
      </c>
      <c r="AL13" s="17">
        <v>0.27800220140905602</v>
      </c>
      <c r="AM13" s="17">
        <v>0.37715408707875597</v>
      </c>
      <c r="AN13" s="17">
        <v>0.28574306864724902</v>
      </c>
      <c r="AO13" s="17">
        <v>0.30096110825273897</v>
      </c>
      <c r="AP13" s="17">
        <v>0.30708208825165301</v>
      </c>
      <c r="AQ13" s="17">
        <v>0.43590419533436497</v>
      </c>
    </row>
    <row r="14" spans="2:43" x14ac:dyDescent="0.35">
      <c r="B14" s="18" t="s">
        <v>60</v>
      </c>
      <c r="C14" s="19">
        <v>8.0505443314536199E-2</v>
      </c>
      <c r="D14" s="19">
        <v>6.8984845900529196E-2</v>
      </c>
      <c r="E14" s="19">
        <v>9.2418210033390194E-2</v>
      </c>
      <c r="F14" s="19"/>
      <c r="G14" s="19">
        <v>4.0629757702933103E-2</v>
      </c>
      <c r="H14" s="19">
        <v>6.3184875358773096E-2</v>
      </c>
      <c r="I14" s="19">
        <v>2.93887456196908E-2</v>
      </c>
      <c r="J14" s="19">
        <v>9.0603808427850693E-2</v>
      </c>
      <c r="K14" s="19">
        <v>0.103466373763573</v>
      </c>
      <c r="L14" s="19">
        <v>0.120120682419184</v>
      </c>
      <c r="M14" s="19"/>
      <c r="N14" s="19">
        <v>0.20170865590274201</v>
      </c>
      <c r="O14" s="19">
        <v>9.1665527151109399E-2</v>
      </c>
      <c r="P14" s="19">
        <v>6.6866277557262405E-2</v>
      </c>
      <c r="Q14" s="19">
        <v>6.1869114199161197E-2</v>
      </c>
      <c r="R14" s="19">
        <v>6.6943067653086497E-2</v>
      </c>
      <c r="S14" s="19"/>
      <c r="T14" s="19">
        <v>0.13798748403636099</v>
      </c>
      <c r="U14" s="19">
        <v>7.2074623665471904E-2</v>
      </c>
      <c r="V14" s="19">
        <v>6.2991251983087707E-2</v>
      </c>
      <c r="W14" s="19">
        <v>2.9756137262595898E-2</v>
      </c>
      <c r="X14" s="19"/>
      <c r="Y14" s="19">
        <v>4.3696238636198002E-2</v>
      </c>
      <c r="Z14" s="19">
        <v>2.4312099416709199E-2</v>
      </c>
      <c r="AA14" s="19">
        <v>0.137649516482554</v>
      </c>
      <c r="AB14" s="19">
        <v>0.107711079795395</v>
      </c>
      <c r="AC14" s="19">
        <v>8.7149205632960705E-2</v>
      </c>
      <c r="AD14" s="19">
        <v>0.185896029138296</v>
      </c>
      <c r="AE14" s="19"/>
      <c r="AF14" s="19" t="s">
        <v>63</v>
      </c>
      <c r="AG14" s="19"/>
      <c r="AH14" s="19">
        <v>7.4022407251257402E-2</v>
      </c>
      <c r="AI14" s="19"/>
      <c r="AJ14" s="19">
        <v>6.9387424365119396E-2</v>
      </c>
      <c r="AK14" s="19">
        <v>8.4662532416658803E-2</v>
      </c>
      <c r="AL14" s="19">
        <v>8.2901559433973704E-2</v>
      </c>
      <c r="AM14" s="19">
        <v>6.2040940852686501E-2</v>
      </c>
      <c r="AN14" s="19">
        <v>8.3800204081216106E-2</v>
      </c>
      <c r="AO14" s="19">
        <v>8.1102448280279502E-2</v>
      </c>
      <c r="AP14" s="19">
        <v>0.118589788592267</v>
      </c>
      <c r="AQ14" s="19">
        <v>0.10143552504200699</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335</v>
      </c>
      <c r="C9" s="17">
        <v>5.0218000938456103E-2</v>
      </c>
      <c r="D9" s="17">
        <v>7.5580621513155199E-2</v>
      </c>
      <c r="E9" s="17">
        <v>2.3545078095692101E-2</v>
      </c>
      <c r="F9" s="17"/>
      <c r="G9" s="17">
        <v>0.226084739600316</v>
      </c>
      <c r="H9" s="17">
        <v>8.0699076239447595E-2</v>
      </c>
      <c r="I9" s="17">
        <v>4.4971754844545603E-2</v>
      </c>
      <c r="J9" s="17">
        <v>2.2179469289147598E-2</v>
      </c>
      <c r="K9" s="17">
        <v>5.9056377066427201E-3</v>
      </c>
      <c r="L9" s="17">
        <v>6.6464702788454197E-3</v>
      </c>
      <c r="M9" s="17"/>
      <c r="N9" s="17">
        <v>3.10969222394668E-2</v>
      </c>
      <c r="O9" s="17">
        <v>4.6146563339759798E-2</v>
      </c>
      <c r="P9" s="17">
        <v>5.0933530049152499E-2</v>
      </c>
      <c r="Q9" s="17">
        <v>3.4308773003722398E-2</v>
      </c>
      <c r="R9" s="17">
        <v>9.6302546315671894E-2</v>
      </c>
      <c r="S9" s="17"/>
      <c r="T9" s="17">
        <v>7.0333050309403303E-2</v>
      </c>
      <c r="U9" s="17">
        <v>3.5164057893566698E-2</v>
      </c>
      <c r="V9" s="17">
        <v>2.3697946306734899E-2</v>
      </c>
      <c r="W9" s="17">
        <v>7.2882650327144E-2</v>
      </c>
      <c r="X9" s="17"/>
      <c r="Y9" s="17">
        <v>4.84865331018971E-2</v>
      </c>
      <c r="Z9" s="17">
        <v>7.9829714919624803E-2</v>
      </c>
      <c r="AA9" s="17">
        <v>6.3754798150817797E-3</v>
      </c>
      <c r="AB9" s="17">
        <v>2.3642470741541299E-2</v>
      </c>
      <c r="AC9" s="17">
        <v>0.21592061591939399</v>
      </c>
      <c r="AD9" s="17">
        <v>0</v>
      </c>
      <c r="AE9" s="17"/>
      <c r="AF9" s="17" t="s">
        <v>63</v>
      </c>
      <c r="AG9" s="17"/>
      <c r="AH9" s="17">
        <v>4.79084480319623E-2</v>
      </c>
      <c r="AI9" s="17"/>
      <c r="AJ9" s="17">
        <v>8.3737077957870096E-2</v>
      </c>
      <c r="AK9" s="17">
        <v>3.7639801680103002E-2</v>
      </c>
      <c r="AL9" s="17">
        <v>5.1489892171044702E-2</v>
      </c>
      <c r="AM9" s="17">
        <v>2.4821910631384801E-2</v>
      </c>
      <c r="AN9" s="17">
        <v>0.13437114382020199</v>
      </c>
      <c r="AO9" s="17">
        <v>3.2408249621500497E-2</v>
      </c>
      <c r="AP9" s="17">
        <v>4.90447515330572E-2</v>
      </c>
      <c r="AQ9" s="17">
        <v>0</v>
      </c>
    </row>
    <row r="10" spans="2:43" x14ac:dyDescent="0.35">
      <c r="B10" s="18" t="s">
        <v>336</v>
      </c>
      <c r="C10" s="17">
        <v>0.14581490917940901</v>
      </c>
      <c r="D10" s="17">
        <v>0.19146483259966801</v>
      </c>
      <c r="E10" s="17">
        <v>9.9194683064896802E-2</v>
      </c>
      <c r="F10" s="17"/>
      <c r="G10" s="17">
        <v>0.265017975387975</v>
      </c>
      <c r="H10" s="17">
        <v>0.26340811765462702</v>
      </c>
      <c r="I10" s="17">
        <v>0.15972404305857099</v>
      </c>
      <c r="J10" s="17">
        <v>0.10821870408826</v>
      </c>
      <c r="K10" s="17">
        <v>7.2620917436800297E-2</v>
      </c>
      <c r="L10" s="17">
        <v>7.5053230654483993E-2</v>
      </c>
      <c r="M10" s="17"/>
      <c r="N10" s="17">
        <v>8.3871107105578394E-2</v>
      </c>
      <c r="O10" s="17">
        <v>0.12947376686350601</v>
      </c>
      <c r="P10" s="17">
        <v>0.110468524453085</v>
      </c>
      <c r="Q10" s="17">
        <v>0.15070028538611199</v>
      </c>
      <c r="R10" s="17">
        <v>0.21993576882624499</v>
      </c>
      <c r="S10" s="17"/>
      <c r="T10" s="17">
        <v>0.13911550152618199</v>
      </c>
      <c r="U10" s="17">
        <v>0.142458541266128</v>
      </c>
      <c r="V10" s="17">
        <v>0.13518851135468099</v>
      </c>
      <c r="W10" s="17">
        <v>0.180185931522197</v>
      </c>
      <c r="X10" s="17"/>
      <c r="Y10" s="17">
        <v>0.15954596393960299</v>
      </c>
      <c r="Z10" s="17">
        <v>0.15375656777799801</v>
      </c>
      <c r="AA10" s="17">
        <v>7.8990799352637794E-2</v>
      </c>
      <c r="AB10" s="17">
        <v>0.14773119409281699</v>
      </c>
      <c r="AC10" s="17">
        <v>0.29497388250518403</v>
      </c>
      <c r="AD10" s="17">
        <v>0.12442333888517</v>
      </c>
      <c r="AE10" s="17"/>
      <c r="AF10" s="17" t="s">
        <v>63</v>
      </c>
      <c r="AG10" s="17"/>
      <c r="AH10" s="17">
        <v>0.14893463344538899</v>
      </c>
      <c r="AI10" s="17"/>
      <c r="AJ10" s="17">
        <v>0.18031824027941701</v>
      </c>
      <c r="AK10" s="17">
        <v>0.148301635642928</v>
      </c>
      <c r="AL10" s="17">
        <v>0.131858133413088</v>
      </c>
      <c r="AM10" s="17">
        <v>0.15104709268401001</v>
      </c>
      <c r="AN10" s="17">
        <v>4.8488072965609801E-2</v>
      </c>
      <c r="AO10" s="17">
        <v>0.13526661243179</v>
      </c>
      <c r="AP10" s="17">
        <v>0.10462874940158901</v>
      </c>
      <c r="AQ10" s="17">
        <v>0.159455636101273</v>
      </c>
    </row>
    <row r="11" spans="2:43" x14ac:dyDescent="0.35">
      <c r="B11" s="18" t="s">
        <v>337</v>
      </c>
      <c r="C11" s="17">
        <v>0.164592610678512</v>
      </c>
      <c r="D11" s="17">
        <v>0.17726782709765301</v>
      </c>
      <c r="E11" s="17">
        <v>0.15264693565211199</v>
      </c>
      <c r="F11" s="17"/>
      <c r="G11" s="17">
        <v>0.22698916955713799</v>
      </c>
      <c r="H11" s="17">
        <v>0.21876933361161399</v>
      </c>
      <c r="I11" s="17">
        <v>0.22847956137445999</v>
      </c>
      <c r="J11" s="17">
        <v>0.17759083886979199</v>
      </c>
      <c r="K11" s="17">
        <v>0.116367606810374</v>
      </c>
      <c r="L11" s="17">
        <v>8.3045783037636794E-2</v>
      </c>
      <c r="M11" s="17"/>
      <c r="N11" s="17">
        <v>0.105543617893203</v>
      </c>
      <c r="O11" s="17">
        <v>0.18410179123994799</v>
      </c>
      <c r="P11" s="17">
        <v>0.127461087191239</v>
      </c>
      <c r="Q11" s="17">
        <v>0.16582326833811201</v>
      </c>
      <c r="R11" s="17">
        <v>0.16374438249982401</v>
      </c>
      <c r="S11" s="17"/>
      <c r="T11" s="17">
        <v>0.15470683011972899</v>
      </c>
      <c r="U11" s="17">
        <v>0.17563977599469599</v>
      </c>
      <c r="V11" s="17">
        <v>0.180277682251892</v>
      </c>
      <c r="W11" s="17">
        <v>0.13548640779051499</v>
      </c>
      <c r="X11" s="17"/>
      <c r="Y11" s="17">
        <v>0.20634091773368199</v>
      </c>
      <c r="Z11" s="17">
        <v>0.15993715306105999</v>
      </c>
      <c r="AA11" s="17">
        <v>8.2425931217459905E-2</v>
      </c>
      <c r="AB11" s="17">
        <v>0.18524479919648601</v>
      </c>
      <c r="AC11" s="17">
        <v>0.195478914837944</v>
      </c>
      <c r="AD11" s="17">
        <v>0.183989006001607</v>
      </c>
      <c r="AE11" s="17"/>
      <c r="AF11" s="17" t="s">
        <v>63</v>
      </c>
      <c r="AG11" s="17"/>
      <c r="AH11" s="17">
        <v>0.16754857737783399</v>
      </c>
      <c r="AI11" s="17"/>
      <c r="AJ11" s="17">
        <v>0.16094020723343899</v>
      </c>
      <c r="AK11" s="17">
        <v>0.180443004986892</v>
      </c>
      <c r="AL11" s="17">
        <v>0.18906032344085</v>
      </c>
      <c r="AM11" s="17">
        <v>0.15114890077189</v>
      </c>
      <c r="AN11" s="17">
        <v>0.18275245565235301</v>
      </c>
      <c r="AO11" s="17">
        <v>0.18096043865970801</v>
      </c>
      <c r="AP11" s="17">
        <v>0.11758299545628099</v>
      </c>
      <c r="AQ11" s="17">
        <v>0.12984889361330501</v>
      </c>
    </row>
    <row r="12" spans="2:43" x14ac:dyDescent="0.35">
      <c r="B12" s="18" t="s">
        <v>338</v>
      </c>
      <c r="C12" s="17">
        <v>0.20217218128633599</v>
      </c>
      <c r="D12" s="17">
        <v>0.219293844930989</v>
      </c>
      <c r="E12" s="17">
        <v>0.18594353118308199</v>
      </c>
      <c r="F12" s="17"/>
      <c r="G12" s="17">
        <v>0.15864939807744499</v>
      </c>
      <c r="H12" s="17">
        <v>0.19275410843647001</v>
      </c>
      <c r="I12" s="17">
        <v>0.21803848050479599</v>
      </c>
      <c r="J12" s="17">
        <v>0.23354712838356401</v>
      </c>
      <c r="K12" s="17">
        <v>0.21139574252601401</v>
      </c>
      <c r="L12" s="17">
        <v>0.19105073446335799</v>
      </c>
      <c r="M12" s="17"/>
      <c r="N12" s="17">
        <v>0.114133777186525</v>
      </c>
      <c r="O12" s="17">
        <v>0.19653940087944999</v>
      </c>
      <c r="P12" s="17">
        <v>0.20225507456516201</v>
      </c>
      <c r="Q12" s="17">
        <v>0.23419484368699001</v>
      </c>
      <c r="R12" s="17">
        <v>0.174262059410764</v>
      </c>
      <c r="S12" s="17"/>
      <c r="T12" s="17">
        <v>0.15149746303314099</v>
      </c>
      <c r="U12" s="17">
        <v>0.22035965929362999</v>
      </c>
      <c r="V12" s="17">
        <v>0.23021194442381801</v>
      </c>
      <c r="W12" s="17">
        <v>0.22858478689697201</v>
      </c>
      <c r="X12" s="17"/>
      <c r="Y12" s="17">
        <v>0.24284776099781699</v>
      </c>
      <c r="Z12" s="17">
        <v>0.203128778078036</v>
      </c>
      <c r="AA12" s="17">
        <v>0.15967471779450801</v>
      </c>
      <c r="AB12" s="17">
        <v>0.24653458137838499</v>
      </c>
      <c r="AC12" s="17">
        <v>9.1912403663561806E-2</v>
      </c>
      <c r="AD12" s="17">
        <v>0.195499666092705</v>
      </c>
      <c r="AE12" s="17"/>
      <c r="AF12" s="17" t="s">
        <v>63</v>
      </c>
      <c r="AG12" s="17"/>
      <c r="AH12" s="17">
        <v>0.203555504283886</v>
      </c>
      <c r="AI12" s="17"/>
      <c r="AJ12" s="17">
        <v>0.16937100690159901</v>
      </c>
      <c r="AK12" s="17">
        <v>0.20679644014358201</v>
      </c>
      <c r="AL12" s="17">
        <v>0.18213509071294201</v>
      </c>
      <c r="AM12" s="17">
        <v>0.23636904663845901</v>
      </c>
      <c r="AN12" s="17">
        <v>0.138562767355601</v>
      </c>
      <c r="AO12" s="17">
        <v>0.247963387886459</v>
      </c>
      <c r="AP12" s="17">
        <v>0.23907782509049499</v>
      </c>
      <c r="AQ12" s="17">
        <v>0.18737410841282401</v>
      </c>
    </row>
    <row r="13" spans="2:43" x14ac:dyDescent="0.35">
      <c r="B13" s="18" t="s">
        <v>339</v>
      </c>
      <c r="C13" s="17">
        <v>0.407045850057284</v>
      </c>
      <c r="D13" s="17">
        <v>0.31977861775223598</v>
      </c>
      <c r="E13" s="17">
        <v>0.49480583093096497</v>
      </c>
      <c r="F13" s="17"/>
      <c r="G13" s="17">
        <v>8.80844709548015E-2</v>
      </c>
      <c r="H13" s="17">
        <v>0.199290619494569</v>
      </c>
      <c r="I13" s="17">
        <v>0.32343685258048999</v>
      </c>
      <c r="J13" s="17">
        <v>0.421996067212564</v>
      </c>
      <c r="K13" s="17">
        <v>0.55878862106212202</v>
      </c>
      <c r="L13" s="17">
        <v>0.63000038760885002</v>
      </c>
      <c r="M13" s="17"/>
      <c r="N13" s="17">
        <v>0.604888783459686</v>
      </c>
      <c r="O13" s="17">
        <v>0.410479448147821</v>
      </c>
      <c r="P13" s="17">
        <v>0.485774284687846</v>
      </c>
      <c r="Q13" s="17">
        <v>0.39370805598762698</v>
      </c>
      <c r="R13" s="17">
        <v>0.306519500844883</v>
      </c>
      <c r="S13" s="17"/>
      <c r="T13" s="17">
        <v>0.44853719637537498</v>
      </c>
      <c r="U13" s="17">
        <v>0.39010460469144498</v>
      </c>
      <c r="V13" s="17">
        <v>0.40330501941235503</v>
      </c>
      <c r="W13" s="17">
        <v>0.36694716906304398</v>
      </c>
      <c r="X13" s="17"/>
      <c r="Y13" s="17">
        <v>0.31534362853111803</v>
      </c>
      <c r="Z13" s="17">
        <v>0.35986194996500398</v>
      </c>
      <c r="AA13" s="17">
        <v>0.65331290328470304</v>
      </c>
      <c r="AB13" s="17">
        <v>0.38140461163412098</v>
      </c>
      <c r="AC13" s="17">
        <v>0.144654608614773</v>
      </c>
      <c r="AD13" s="17">
        <v>0.38933809253433299</v>
      </c>
      <c r="AE13" s="17"/>
      <c r="AF13" s="17" t="s">
        <v>63</v>
      </c>
      <c r="AG13" s="17"/>
      <c r="AH13" s="17">
        <v>0.40338075934189699</v>
      </c>
      <c r="AI13" s="17"/>
      <c r="AJ13" s="17">
        <v>0.38105391681076001</v>
      </c>
      <c r="AK13" s="17">
        <v>0.38557825921253502</v>
      </c>
      <c r="AL13" s="17">
        <v>0.39153972202134601</v>
      </c>
      <c r="AM13" s="17">
        <v>0.42944595602272001</v>
      </c>
      <c r="AN13" s="17">
        <v>0.42766134324979899</v>
      </c>
      <c r="AO13" s="17">
        <v>0.38526350334929998</v>
      </c>
      <c r="AP13" s="17">
        <v>0.45335561262813701</v>
      </c>
      <c r="AQ13" s="17">
        <v>0.52332136187259803</v>
      </c>
    </row>
    <row r="14" spans="2:43" x14ac:dyDescent="0.35">
      <c r="B14" s="18" t="s">
        <v>60</v>
      </c>
      <c r="C14" s="19">
        <v>3.01564478600027E-2</v>
      </c>
      <c r="D14" s="19">
        <v>1.6614256106298301E-2</v>
      </c>
      <c r="E14" s="19">
        <v>4.3863941073252699E-2</v>
      </c>
      <c r="F14" s="19"/>
      <c r="G14" s="19">
        <v>3.5174246422323703E-2</v>
      </c>
      <c r="H14" s="19">
        <v>4.5078744563272502E-2</v>
      </c>
      <c r="I14" s="19">
        <v>2.5349307637137001E-2</v>
      </c>
      <c r="J14" s="19">
        <v>3.6467792156673E-2</v>
      </c>
      <c r="K14" s="19">
        <v>3.4921474458046699E-2</v>
      </c>
      <c r="L14" s="19">
        <v>1.42033939568257E-2</v>
      </c>
      <c r="M14" s="19"/>
      <c r="N14" s="19">
        <v>6.0465792115541102E-2</v>
      </c>
      <c r="O14" s="19">
        <v>3.32590295295144E-2</v>
      </c>
      <c r="P14" s="19">
        <v>2.3107499053515699E-2</v>
      </c>
      <c r="Q14" s="19">
        <v>2.1264773597437999E-2</v>
      </c>
      <c r="R14" s="19">
        <v>3.9235742102612103E-2</v>
      </c>
      <c r="S14" s="19"/>
      <c r="T14" s="19">
        <v>3.5809958636169502E-2</v>
      </c>
      <c r="U14" s="19">
        <v>3.6273360860534197E-2</v>
      </c>
      <c r="V14" s="19">
        <v>2.73188962505201E-2</v>
      </c>
      <c r="W14" s="19">
        <v>1.5913054400128201E-2</v>
      </c>
      <c r="X14" s="19"/>
      <c r="Y14" s="19">
        <v>2.74351956958825E-2</v>
      </c>
      <c r="Z14" s="19">
        <v>4.3485836198276603E-2</v>
      </c>
      <c r="AA14" s="19">
        <v>1.9220168535609101E-2</v>
      </c>
      <c r="AB14" s="19">
        <v>1.54423429566488E-2</v>
      </c>
      <c r="AC14" s="19">
        <v>5.70595744591436E-2</v>
      </c>
      <c r="AD14" s="19">
        <v>0.10674989648618501</v>
      </c>
      <c r="AE14" s="19"/>
      <c r="AF14" s="19" t="s">
        <v>63</v>
      </c>
      <c r="AG14" s="19"/>
      <c r="AH14" s="19">
        <v>2.8672077519032599E-2</v>
      </c>
      <c r="AI14" s="19"/>
      <c r="AJ14" s="19">
        <v>2.4579550816914399E-2</v>
      </c>
      <c r="AK14" s="19">
        <v>4.12408583339599E-2</v>
      </c>
      <c r="AL14" s="19">
        <v>5.39168382407288E-2</v>
      </c>
      <c r="AM14" s="19">
        <v>7.1670932515361697E-3</v>
      </c>
      <c r="AN14" s="19">
        <v>6.8164216956434903E-2</v>
      </c>
      <c r="AO14" s="19">
        <v>1.8137808051242699E-2</v>
      </c>
      <c r="AP14" s="19">
        <v>3.6310065890440703E-2</v>
      </c>
      <c r="AQ14" s="19">
        <v>0</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ht="29" x14ac:dyDescent="0.35">
      <c r="B9" s="18" t="s">
        <v>341</v>
      </c>
      <c r="C9" s="17">
        <v>4.7335459974898998E-2</v>
      </c>
      <c r="D9" s="17">
        <v>5.2759807323723498E-2</v>
      </c>
      <c r="E9" s="17">
        <v>4.1101369735244399E-2</v>
      </c>
      <c r="F9" s="17"/>
      <c r="G9" s="17">
        <v>4.5976002055280497E-2</v>
      </c>
      <c r="H9" s="17">
        <v>5.69353122577234E-2</v>
      </c>
      <c r="I9" s="17">
        <v>8.3797673804129294E-2</v>
      </c>
      <c r="J9" s="17">
        <v>2.3693145020915601E-2</v>
      </c>
      <c r="K9" s="17">
        <v>3.4674498406281E-2</v>
      </c>
      <c r="L9" s="17">
        <v>0</v>
      </c>
      <c r="M9" s="17"/>
      <c r="N9" s="17">
        <v>0</v>
      </c>
      <c r="O9" s="17">
        <v>7.8416436606805091E-3</v>
      </c>
      <c r="P9" s="17">
        <v>3.6183900667159402E-2</v>
      </c>
      <c r="Q9" s="17">
        <v>6.6887000345000905E-2</v>
      </c>
      <c r="R9" s="17">
        <v>0.10268070543131499</v>
      </c>
      <c r="S9" s="17"/>
      <c r="T9" s="17">
        <v>3.77086896647916E-2</v>
      </c>
      <c r="U9" s="17">
        <v>5.77374756749141E-2</v>
      </c>
      <c r="V9" s="17">
        <v>3.7746858066006403E-2</v>
      </c>
      <c r="W9" s="17">
        <v>5.2497320434771497E-2</v>
      </c>
      <c r="X9" s="17"/>
      <c r="Y9" s="17">
        <v>5.18504366051891E-2</v>
      </c>
      <c r="Z9" s="17">
        <v>2.7593776542516799E-2</v>
      </c>
      <c r="AA9" s="17" t="s">
        <v>63</v>
      </c>
      <c r="AB9" s="17" t="s">
        <v>63</v>
      </c>
      <c r="AC9" s="17" t="s">
        <v>63</v>
      </c>
      <c r="AD9" s="17" t="s">
        <v>63</v>
      </c>
      <c r="AE9" s="17"/>
      <c r="AF9" s="17" t="s">
        <v>63</v>
      </c>
      <c r="AG9" s="17"/>
      <c r="AH9" s="17">
        <v>4.7036660921199798E-2</v>
      </c>
      <c r="AI9" s="17"/>
      <c r="AJ9" s="17">
        <v>5.23399962109466E-2</v>
      </c>
      <c r="AK9" s="17">
        <v>6.7764957634020295E-2</v>
      </c>
      <c r="AL9" s="17">
        <v>4.95568932336381E-2</v>
      </c>
      <c r="AM9" s="17">
        <v>2.1362402614098799E-2</v>
      </c>
      <c r="AN9" s="17">
        <v>0.10601474852705001</v>
      </c>
      <c r="AO9" s="17">
        <v>5.26721458278816E-2</v>
      </c>
      <c r="AP9" s="17">
        <v>2.83961039166916E-2</v>
      </c>
      <c r="AQ9" s="17">
        <v>0</v>
      </c>
    </row>
    <row r="10" spans="2:43" x14ac:dyDescent="0.35">
      <c r="B10" s="18" t="s">
        <v>342</v>
      </c>
      <c r="C10" s="17">
        <v>0.12982609657600599</v>
      </c>
      <c r="D10" s="17">
        <v>0.154204663950474</v>
      </c>
      <c r="E10" s="17">
        <v>0.101559330341724</v>
      </c>
      <c r="F10" s="17"/>
      <c r="G10" s="17">
        <v>0.27997658988865998</v>
      </c>
      <c r="H10" s="17">
        <v>0.18062608441629599</v>
      </c>
      <c r="I10" s="17">
        <v>0.12990456957635399</v>
      </c>
      <c r="J10" s="17">
        <v>8.1002808632578305E-2</v>
      </c>
      <c r="K10" s="17">
        <v>6.5889539992087895E-2</v>
      </c>
      <c r="L10" s="17">
        <v>4.93431469777229E-2</v>
      </c>
      <c r="M10" s="17"/>
      <c r="N10" s="17">
        <v>0</v>
      </c>
      <c r="O10" s="17">
        <v>0.106658676012263</v>
      </c>
      <c r="P10" s="17">
        <v>0.106328113018473</v>
      </c>
      <c r="Q10" s="17">
        <v>0.15110090163027401</v>
      </c>
      <c r="R10" s="17">
        <v>0.16445310709008401</v>
      </c>
      <c r="S10" s="17"/>
      <c r="T10" s="17">
        <v>0.107306866434924</v>
      </c>
      <c r="U10" s="17">
        <v>9.7782457627981795E-2</v>
      </c>
      <c r="V10" s="17">
        <v>0.159743062631827</v>
      </c>
      <c r="W10" s="17">
        <v>0.131351213680761</v>
      </c>
      <c r="X10" s="17"/>
      <c r="Y10" s="17">
        <v>0.135007769373725</v>
      </c>
      <c r="Z10" s="17">
        <v>0.10716929181283399</v>
      </c>
      <c r="AA10" s="17" t="s">
        <v>63</v>
      </c>
      <c r="AB10" s="17" t="s">
        <v>63</v>
      </c>
      <c r="AC10" s="17" t="s">
        <v>63</v>
      </c>
      <c r="AD10" s="17" t="s">
        <v>63</v>
      </c>
      <c r="AE10" s="17"/>
      <c r="AF10" s="17" t="s">
        <v>63</v>
      </c>
      <c r="AG10" s="17"/>
      <c r="AH10" s="17">
        <v>0.13127188032033299</v>
      </c>
      <c r="AI10" s="17"/>
      <c r="AJ10" s="17">
        <v>0.16887213486609101</v>
      </c>
      <c r="AK10" s="17">
        <v>0.13731129423667399</v>
      </c>
      <c r="AL10" s="17">
        <v>0.15062932035280599</v>
      </c>
      <c r="AM10" s="17">
        <v>8.4705921577171397E-2</v>
      </c>
      <c r="AN10" s="17">
        <v>0.142188751508765</v>
      </c>
      <c r="AO10" s="17">
        <v>7.2842501679809796E-2</v>
      </c>
      <c r="AP10" s="17">
        <v>0.139010058832612</v>
      </c>
      <c r="AQ10" s="17">
        <v>8.6598029115488903E-2</v>
      </c>
    </row>
    <row r="11" spans="2:43" x14ac:dyDescent="0.35">
      <c r="B11" s="18" t="s">
        <v>343</v>
      </c>
      <c r="C11" s="17">
        <v>0.151605627997693</v>
      </c>
      <c r="D11" s="17">
        <v>0.174921196092888</v>
      </c>
      <c r="E11" s="17">
        <v>0.124653803528444</v>
      </c>
      <c r="F11" s="17"/>
      <c r="G11" s="17">
        <v>0.26329529201724899</v>
      </c>
      <c r="H11" s="17">
        <v>0.16412717391562101</v>
      </c>
      <c r="I11" s="17">
        <v>0.13854901814311499</v>
      </c>
      <c r="J11" s="17">
        <v>0.18391456314284699</v>
      </c>
      <c r="K11" s="17">
        <v>8.5490845289648995E-2</v>
      </c>
      <c r="L11" s="17">
        <v>4.4921259077707297E-2</v>
      </c>
      <c r="M11" s="17"/>
      <c r="N11" s="17">
        <v>0.123632223732136</v>
      </c>
      <c r="O11" s="17">
        <v>0.14302827059375001</v>
      </c>
      <c r="P11" s="17">
        <v>0.10475380424085499</v>
      </c>
      <c r="Q11" s="17">
        <v>0.15866089893209301</v>
      </c>
      <c r="R11" s="17">
        <v>0.19361962004149399</v>
      </c>
      <c r="S11" s="17"/>
      <c r="T11" s="17">
        <v>0.12800164706762801</v>
      </c>
      <c r="U11" s="17">
        <v>0.11262881657941599</v>
      </c>
      <c r="V11" s="17">
        <v>0.18218252909809701</v>
      </c>
      <c r="W11" s="17">
        <v>0.192211043889285</v>
      </c>
      <c r="X11" s="17"/>
      <c r="Y11" s="17">
        <v>0.16696715577437299</v>
      </c>
      <c r="Z11" s="17">
        <v>8.4437524320161203E-2</v>
      </c>
      <c r="AA11" s="17" t="s">
        <v>63</v>
      </c>
      <c r="AB11" s="17" t="s">
        <v>63</v>
      </c>
      <c r="AC11" s="17" t="s">
        <v>63</v>
      </c>
      <c r="AD11" s="17" t="s">
        <v>63</v>
      </c>
      <c r="AE11" s="17"/>
      <c r="AF11" s="17" t="s">
        <v>63</v>
      </c>
      <c r="AG11" s="17"/>
      <c r="AH11" s="17">
        <v>0.156504378136164</v>
      </c>
      <c r="AI11" s="17"/>
      <c r="AJ11" s="17">
        <v>0.20837490829260299</v>
      </c>
      <c r="AK11" s="17">
        <v>0.12526777973789899</v>
      </c>
      <c r="AL11" s="17">
        <v>0.10163657105945099</v>
      </c>
      <c r="AM11" s="17">
        <v>0.17572423813363999</v>
      </c>
      <c r="AN11" s="17">
        <v>0.156339575456105</v>
      </c>
      <c r="AO11" s="17">
        <v>0.12978070716752799</v>
      </c>
      <c r="AP11" s="17">
        <v>0.200031421254144</v>
      </c>
      <c r="AQ11" s="17">
        <v>0</v>
      </c>
    </row>
    <row r="12" spans="2:43" x14ac:dyDescent="0.35">
      <c r="B12" s="18" t="s">
        <v>344</v>
      </c>
      <c r="C12" s="17">
        <v>7.4654609867083999E-2</v>
      </c>
      <c r="D12" s="17">
        <v>8.3001171355977899E-2</v>
      </c>
      <c r="E12" s="17">
        <v>6.5067540210904898E-2</v>
      </c>
      <c r="F12" s="17"/>
      <c r="G12" s="17">
        <v>0.12306740645127701</v>
      </c>
      <c r="H12" s="17">
        <v>4.9990416589589602E-2</v>
      </c>
      <c r="I12" s="17">
        <v>9.92162909571212E-2</v>
      </c>
      <c r="J12" s="17">
        <v>8.6675202296682394E-2</v>
      </c>
      <c r="K12" s="17">
        <v>4.3043695182565102E-2</v>
      </c>
      <c r="L12" s="17">
        <v>5.3074351848919697E-2</v>
      </c>
      <c r="M12" s="17"/>
      <c r="N12" s="17">
        <v>0</v>
      </c>
      <c r="O12" s="17">
        <v>5.42411119554084E-2</v>
      </c>
      <c r="P12" s="17">
        <v>0.10253512070541</v>
      </c>
      <c r="Q12" s="17">
        <v>0.102379438560266</v>
      </c>
      <c r="R12" s="17">
        <v>4.7226450982907002E-2</v>
      </c>
      <c r="S12" s="17"/>
      <c r="T12" s="17">
        <v>9.6805413180345204E-2</v>
      </c>
      <c r="U12" s="17">
        <v>5.3575929933769098E-2</v>
      </c>
      <c r="V12" s="17">
        <v>7.1165474138741802E-2</v>
      </c>
      <c r="W12" s="17">
        <v>9.3228809901664003E-2</v>
      </c>
      <c r="X12" s="17"/>
      <c r="Y12" s="17">
        <v>6.9679125066319E-2</v>
      </c>
      <c r="Z12" s="17">
        <v>9.6409859982967694E-2</v>
      </c>
      <c r="AA12" s="17" t="s">
        <v>63</v>
      </c>
      <c r="AB12" s="17" t="s">
        <v>63</v>
      </c>
      <c r="AC12" s="17" t="s">
        <v>63</v>
      </c>
      <c r="AD12" s="17" t="s">
        <v>63</v>
      </c>
      <c r="AE12" s="17"/>
      <c r="AF12" s="17" t="s">
        <v>63</v>
      </c>
      <c r="AG12" s="17"/>
      <c r="AH12" s="17">
        <v>7.5421176543108995E-2</v>
      </c>
      <c r="AI12" s="17"/>
      <c r="AJ12" s="17">
        <v>8.4548043901437206E-2</v>
      </c>
      <c r="AK12" s="17">
        <v>6.8608080194026005E-2</v>
      </c>
      <c r="AL12" s="17">
        <v>0.121438658956758</v>
      </c>
      <c r="AM12" s="17">
        <v>6.8980727337472805E-2</v>
      </c>
      <c r="AN12" s="17">
        <v>5.6401076366184903E-2</v>
      </c>
      <c r="AO12" s="17">
        <v>4.2348770444412202E-2</v>
      </c>
      <c r="AP12" s="17">
        <v>2.2432697537760699E-2</v>
      </c>
      <c r="AQ12" s="17">
        <v>8.1782532801915206E-2</v>
      </c>
    </row>
    <row r="13" spans="2:43" ht="29" x14ac:dyDescent="0.35">
      <c r="B13" s="18" t="s">
        <v>345</v>
      </c>
      <c r="C13" s="17">
        <v>0.34960606241919701</v>
      </c>
      <c r="D13" s="17">
        <v>0.30246171930096699</v>
      </c>
      <c r="E13" s="17">
        <v>0.40307040879184802</v>
      </c>
      <c r="F13" s="17"/>
      <c r="G13" s="17">
        <v>0.14877270641114099</v>
      </c>
      <c r="H13" s="17">
        <v>0.322690311053481</v>
      </c>
      <c r="I13" s="17">
        <v>0.30966023451556202</v>
      </c>
      <c r="J13" s="17">
        <v>0.32629232550555898</v>
      </c>
      <c r="K13" s="17">
        <v>0.51935591012732896</v>
      </c>
      <c r="L13" s="17">
        <v>0.52208007894659902</v>
      </c>
      <c r="M13" s="17"/>
      <c r="N13" s="17">
        <v>0.57990495438506795</v>
      </c>
      <c r="O13" s="17">
        <v>0.41812980110803</v>
      </c>
      <c r="P13" s="17">
        <v>0.35032750081300901</v>
      </c>
      <c r="Q13" s="17">
        <v>0.299467189337697</v>
      </c>
      <c r="R13" s="17">
        <v>0.28742509900002999</v>
      </c>
      <c r="S13" s="17"/>
      <c r="T13" s="17">
        <v>0.41176013935183797</v>
      </c>
      <c r="U13" s="17">
        <v>0.42143160380211497</v>
      </c>
      <c r="V13" s="17">
        <v>0.30561360271939902</v>
      </c>
      <c r="W13" s="17">
        <v>0.29918583425145601</v>
      </c>
      <c r="X13" s="17"/>
      <c r="Y13" s="17">
        <v>0.32927090369522</v>
      </c>
      <c r="Z13" s="17">
        <v>0.43852131025963098</v>
      </c>
      <c r="AA13" s="17" t="s">
        <v>63</v>
      </c>
      <c r="AB13" s="17" t="s">
        <v>63</v>
      </c>
      <c r="AC13" s="17" t="s">
        <v>63</v>
      </c>
      <c r="AD13" s="17" t="s">
        <v>63</v>
      </c>
      <c r="AE13" s="17"/>
      <c r="AF13" s="17" t="s">
        <v>63</v>
      </c>
      <c r="AG13" s="17"/>
      <c r="AH13" s="17">
        <v>0.342982554119456</v>
      </c>
      <c r="AI13" s="17"/>
      <c r="AJ13" s="17">
        <v>0.29877049257126298</v>
      </c>
      <c r="AK13" s="17">
        <v>0.27999471827053002</v>
      </c>
      <c r="AL13" s="17">
        <v>0.35991514590714002</v>
      </c>
      <c r="AM13" s="17">
        <v>0.35781871845144497</v>
      </c>
      <c r="AN13" s="17">
        <v>0.350907909079402</v>
      </c>
      <c r="AO13" s="17">
        <v>0.47004167284412302</v>
      </c>
      <c r="AP13" s="17">
        <v>0.407999224516436</v>
      </c>
      <c r="AQ13" s="17">
        <v>0.49740576118193602</v>
      </c>
    </row>
    <row r="14" spans="2:43" x14ac:dyDescent="0.35">
      <c r="B14" s="18" t="s">
        <v>60</v>
      </c>
      <c r="C14" s="19">
        <v>0.24697214316512101</v>
      </c>
      <c r="D14" s="19">
        <v>0.23265144197597001</v>
      </c>
      <c r="E14" s="19">
        <v>0.264547547391835</v>
      </c>
      <c r="F14" s="19"/>
      <c r="G14" s="19">
        <v>0.13891200317639199</v>
      </c>
      <c r="H14" s="19">
        <v>0.225630701767289</v>
      </c>
      <c r="I14" s="19">
        <v>0.238872213003717</v>
      </c>
      <c r="J14" s="19">
        <v>0.29842195540141803</v>
      </c>
      <c r="K14" s="19">
        <v>0.251545511002088</v>
      </c>
      <c r="L14" s="19">
        <v>0.330581163149051</v>
      </c>
      <c r="M14" s="19"/>
      <c r="N14" s="19">
        <v>0.29646282188279599</v>
      </c>
      <c r="O14" s="19">
        <v>0.27010049666986802</v>
      </c>
      <c r="P14" s="19">
        <v>0.29987156055509301</v>
      </c>
      <c r="Q14" s="19">
        <v>0.22150457119466899</v>
      </c>
      <c r="R14" s="19">
        <v>0.20459501745417</v>
      </c>
      <c r="S14" s="19"/>
      <c r="T14" s="19">
        <v>0.21841724430047299</v>
      </c>
      <c r="U14" s="19">
        <v>0.25684371638180398</v>
      </c>
      <c r="V14" s="19">
        <v>0.243548473345929</v>
      </c>
      <c r="W14" s="19">
        <v>0.23152577784206299</v>
      </c>
      <c r="X14" s="19"/>
      <c r="Y14" s="19">
        <v>0.247224609485173</v>
      </c>
      <c r="Z14" s="19">
        <v>0.24586823708189001</v>
      </c>
      <c r="AA14" s="19" t="s">
        <v>63</v>
      </c>
      <c r="AB14" s="19" t="s">
        <v>63</v>
      </c>
      <c r="AC14" s="19" t="s">
        <v>63</v>
      </c>
      <c r="AD14" s="19" t="s">
        <v>63</v>
      </c>
      <c r="AE14" s="19"/>
      <c r="AF14" s="19" t="s">
        <v>63</v>
      </c>
      <c r="AG14" s="19"/>
      <c r="AH14" s="19">
        <v>0.246783349959738</v>
      </c>
      <c r="AI14" s="19"/>
      <c r="AJ14" s="19">
        <v>0.18709442415765901</v>
      </c>
      <c r="AK14" s="19">
        <v>0.32105316992685101</v>
      </c>
      <c r="AL14" s="19">
        <v>0.21682341049020701</v>
      </c>
      <c r="AM14" s="19">
        <v>0.291407991886172</v>
      </c>
      <c r="AN14" s="19">
        <v>0.188147939062494</v>
      </c>
      <c r="AO14" s="19">
        <v>0.232314202036245</v>
      </c>
      <c r="AP14" s="19">
        <v>0.20213049394235599</v>
      </c>
      <c r="AQ14" s="19">
        <v>0.33421367690066001</v>
      </c>
    </row>
    <row r="15" spans="2:43" x14ac:dyDescent="0.35">
      <c r="B15" s="16" t="s">
        <v>223</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205</v>
      </c>
      <c r="D7" s="10">
        <v>99</v>
      </c>
      <c r="E7" s="10">
        <v>105</v>
      </c>
      <c r="F7" s="10"/>
      <c r="G7" s="10">
        <v>16</v>
      </c>
      <c r="H7" s="10">
        <v>30</v>
      </c>
      <c r="I7" s="10">
        <v>35</v>
      </c>
      <c r="J7" s="10">
        <v>28</v>
      </c>
      <c r="K7" s="10">
        <v>33</v>
      </c>
      <c r="L7" s="10">
        <v>63</v>
      </c>
      <c r="M7" s="10"/>
      <c r="N7" s="10">
        <v>9</v>
      </c>
      <c r="O7" s="10">
        <v>85</v>
      </c>
      <c r="P7" s="10">
        <v>21</v>
      </c>
      <c r="Q7" s="10">
        <v>61</v>
      </c>
      <c r="R7" s="10">
        <v>29</v>
      </c>
      <c r="S7" s="10"/>
      <c r="T7" s="10">
        <v>46</v>
      </c>
      <c r="U7" s="10">
        <v>57</v>
      </c>
      <c r="V7" s="10">
        <v>55</v>
      </c>
      <c r="W7" s="10">
        <v>35</v>
      </c>
      <c r="X7" s="10"/>
      <c r="Y7" s="10">
        <v>89</v>
      </c>
      <c r="Z7" s="10">
        <v>19</v>
      </c>
      <c r="AA7" s="10">
        <v>68</v>
      </c>
      <c r="AB7" s="10">
        <v>9</v>
      </c>
      <c r="AC7" s="10">
        <v>14</v>
      </c>
      <c r="AD7" s="10">
        <v>6</v>
      </c>
      <c r="AE7" s="10"/>
      <c r="AF7" s="10" t="s">
        <v>62</v>
      </c>
      <c r="AG7" s="10"/>
      <c r="AH7" s="10">
        <v>189</v>
      </c>
      <c r="AI7" s="10"/>
      <c r="AJ7" s="10">
        <v>55</v>
      </c>
      <c r="AK7" s="10">
        <v>51</v>
      </c>
      <c r="AL7" s="10">
        <v>35</v>
      </c>
      <c r="AM7" s="10">
        <v>33</v>
      </c>
      <c r="AN7" s="10">
        <v>6</v>
      </c>
      <c r="AO7" s="10">
        <v>13</v>
      </c>
      <c r="AP7" s="10">
        <v>12</v>
      </c>
      <c r="AQ7" s="10" t="s">
        <v>62</v>
      </c>
    </row>
    <row r="8" spans="2:43" ht="30" customHeight="1" x14ac:dyDescent="0.35">
      <c r="B8" s="11" t="s">
        <v>19</v>
      </c>
      <c r="C8" s="11">
        <v>199</v>
      </c>
      <c r="D8" s="11">
        <v>103</v>
      </c>
      <c r="E8" s="11">
        <v>95</v>
      </c>
      <c r="F8" s="11"/>
      <c r="G8" s="11">
        <v>19</v>
      </c>
      <c r="H8" s="11">
        <v>33</v>
      </c>
      <c r="I8" s="11">
        <v>32</v>
      </c>
      <c r="J8" s="11">
        <v>26</v>
      </c>
      <c r="K8" s="11">
        <v>30</v>
      </c>
      <c r="L8" s="11">
        <v>59</v>
      </c>
      <c r="M8" s="11"/>
      <c r="N8" s="11">
        <v>7</v>
      </c>
      <c r="O8" s="11">
        <v>75</v>
      </c>
      <c r="P8" s="11">
        <v>17</v>
      </c>
      <c r="Q8" s="11">
        <v>67</v>
      </c>
      <c r="R8" s="11">
        <v>32</v>
      </c>
      <c r="S8" s="11"/>
      <c r="T8" s="11">
        <v>44</v>
      </c>
      <c r="U8" s="11">
        <v>55</v>
      </c>
      <c r="V8" s="11">
        <v>53</v>
      </c>
      <c r="W8" s="11">
        <v>37</v>
      </c>
      <c r="X8" s="11"/>
      <c r="Y8" s="11">
        <v>88</v>
      </c>
      <c r="Z8" s="11">
        <v>19</v>
      </c>
      <c r="AA8" s="11">
        <v>63</v>
      </c>
      <c r="AB8" s="11">
        <v>9</v>
      </c>
      <c r="AC8" s="11">
        <v>14</v>
      </c>
      <c r="AD8" s="11">
        <v>6</v>
      </c>
      <c r="AE8" s="11"/>
      <c r="AF8" s="11" t="s">
        <v>62</v>
      </c>
      <c r="AG8" s="11"/>
      <c r="AH8" s="11">
        <v>183</v>
      </c>
      <c r="AI8" s="11"/>
      <c r="AJ8" s="11">
        <v>49</v>
      </c>
      <c r="AK8" s="11">
        <v>53</v>
      </c>
      <c r="AL8" s="11">
        <v>32</v>
      </c>
      <c r="AM8" s="11">
        <v>34</v>
      </c>
      <c r="AN8" s="11">
        <v>5</v>
      </c>
      <c r="AO8" s="11">
        <v>14</v>
      </c>
      <c r="AP8" s="11">
        <v>12</v>
      </c>
      <c r="AQ8" s="11" t="s">
        <v>62</v>
      </c>
    </row>
    <row r="9" spans="2:43" ht="43.5" x14ac:dyDescent="0.35">
      <c r="B9" s="18" t="s">
        <v>347</v>
      </c>
      <c r="C9" s="17">
        <v>0.12898885395072501</v>
      </c>
      <c r="D9" s="17">
        <v>0.18091107106812199</v>
      </c>
      <c r="E9" s="17">
        <v>6.5382082246676604E-2</v>
      </c>
      <c r="F9" s="17"/>
      <c r="G9" s="17">
        <v>0.25778827583549002</v>
      </c>
      <c r="H9" s="17">
        <v>0.28336049270415398</v>
      </c>
      <c r="I9" s="17">
        <v>9.28969322307613E-2</v>
      </c>
      <c r="J9" s="17">
        <v>7.2144496798701802E-2</v>
      </c>
      <c r="K9" s="17">
        <v>2.47607507500106E-2</v>
      </c>
      <c r="L9" s="17">
        <v>9.8304107230919299E-2</v>
      </c>
      <c r="M9" s="17"/>
      <c r="N9" s="17">
        <v>0.13632641279843699</v>
      </c>
      <c r="O9" s="17">
        <v>7.3357709429651793E-2</v>
      </c>
      <c r="P9" s="17">
        <v>0.14600068961597201</v>
      </c>
      <c r="Q9" s="17">
        <v>0.161480059875212</v>
      </c>
      <c r="R9" s="17">
        <v>0.17968236359509501</v>
      </c>
      <c r="S9" s="17"/>
      <c r="T9" s="17">
        <v>0.106723805809204</v>
      </c>
      <c r="U9" s="17">
        <v>0.124576100736597</v>
      </c>
      <c r="V9" s="17">
        <v>0.166603599458128</v>
      </c>
      <c r="W9" s="17">
        <v>0.101064018953874</v>
      </c>
      <c r="X9" s="17"/>
      <c r="Y9" s="17">
        <v>0.13055831927281</v>
      </c>
      <c r="Z9" s="17">
        <v>0.24339209867884101</v>
      </c>
      <c r="AA9" s="17">
        <v>7.7848718473256098E-2</v>
      </c>
      <c r="AB9" s="17">
        <v>0.24508633830944901</v>
      </c>
      <c r="AC9" s="17">
        <v>0.171928657499749</v>
      </c>
      <c r="AD9" s="17">
        <v>0</v>
      </c>
      <c r="AE9" s="17"/>
      <c r="AF9" s="17" t="s">
        <v>63</v>
      </c>
      <c r="AG9" s="17"/>
      <c r="AH9" s="17">
        <v>0.12769517152090001</v>
      </c>
      <c r="AI9" s="17"/>
      <c r="AJ9" s="17">
        <v>0.19895326252064599</v>
      </c>
      <c r="AK9" s="17">
        <v>7.1069799190406693E-2</v>
      </c>
      <c r="AL9" s="17">
        <v>0.149756747644684</v>
      </c>
      <c r="AM9" s="17">
        <v>8.9930567410078904E-2</v>
      </c>
      <c r="AN9" s="17">
        <v>0</v>
      </c>
      <c r="AO9" s="17">
        <v>0.12857929854056099</v>
      </c>
      <c r="AP9" s="17">
        <v>0.21102524433064601</v>
      </c>
      <c r="AQ9" s="17" t="s">
        <v>63</v>
      </c>
    </row>
    <row r="10" spans="2:43" ht="29" x14ac:dyDescent="0.35">
      <c r="B10" s="18" t="s">
        <v>348</v>
      </c>
      <c r="C10" s="17">
        <v>0.78153175014162402</v>
      </c>
      <c r="D10" s="17">
        <v>0.714692392403531</v>
      </c>
      <c r="E10" s="17">
        <v>0.86059839707440799</v>
      </c>
      <c r="F10" s="17"/>
      <c r="G10" s="17">
        <v>0.74221172416450998</v>
      </c>
      <c r="H10" s="17">
        <v>0.66343762532236294</v>
      </c>
      <c r="I10" s="17">
        <v>0.84882302774430696</v>
      </c>
      <c r="J10" s="17">
        <v>0.78881970537094204</v>
      </c>
      <c r="K10" s="17">
        <v>0.83576489376291896</v>
      </c>
      <c r="L10" s="17">
        <v>0.793475712083059</v>
      </c>
      <c r="M10" s="17"/>
      <c r="N10" s="17">
        <v>0.74506384632539602</v>
      </c>
      <c r="O10" s="17">
        <v>0.79074304163467202</v>
      </c>
      <c r="P10" s="17">
        <v>0.702862858900965</v>
      </c>
      <c r="Q10" s="17">
        <v>0.79300404004189795</v>
      </c>
      <c r="R10" s="17">
        <v>0.78651761300022405</v>
      </c>
      <c r="S10" s="17"/>
      <c r="T10" s="17">
        <v>0.81379863740731195</v>
      </c>
      <c r="U10" s="17">
        <v>0.77984133364891495</v>
      </c>
      <c r="V10" s="17">
        <v>0.73157721079024796</v>
      </c>
      <c r="W10" s="17">
        <v>0.82210130780363599</v>
      </c>
      <c r="X10" s="17"/>
      <c r="Y10" s="17">
        <v>0.79130607473434</v>
      </c>
      <c r="Z10" s="17">
        <v>0.65898474219441705</v>
      </c>
      <c r="AA10" s="17">
        <v>0.81993063215308504</v>
      </c>
      <c r="AB10" s="17">
        <v>0.65637919502833497</v>
      </c>
      <c r="AC10" s="17">
        <v>0.82807134250025105</v>
      </c>
      <c r="AD10" s="17">
        <v>0.696920047397944</v>
      </c>
      <c r="AE10" s="17"/>
      <c r="AF10" s="17" t="s">
        <v>63</v>
      </c>
      <c r="AG10" s="17"/>
      <c r="AH10" s="17">
        <v>0.79812566067411705</v>
      </c>
      <c r="AI10" s="17"/>
      <c r="AJ10" s="17">
        <v>0.76846053077586296</v>
      </c>
      <c r="AK10" s="17">
        <v>0.84224625802734598</v>
      </c>
      <c r="AL10" s="17">
        <v>0.80012490556559301</v>
      </c>
      <c r="AM10" s="17">
        <v>0.74358807568507401</v>
      </c>
      <c r="AN10" s="17">
        <v>0.68772533217173604</v>
      </c>
      <c r="AO10" s="17">
        <v>0.80809076975548699</v>
      </c>
      <c r="AP10" s="17">
        <v>0.63198947083442203</v>
      </c>
      <c r="AQ10" s="17" t="s">
        <v>63</v>
      </c>
    </row>
    <row r="11" spans="2:43" x14ac:dyDescent="0.35">
      <c r="B11" s="18" t="s">
        <v>92</v>
      </c>
      <c r="C11" s="19">
        <v>8.94793959076505E-2</v>
      </c>
      <c r="D11" s="19">
        <v>0.104396536528347</v>
      </c>
      <c r="E11" s="19">
        <v>7.4019520678914999E-2</v>
      </c>
      <c r="F11" s="19"/>
      <c r="G11" s="19">
        <v>0</v>
      </c>
      <c r="H11" s="19">
        <v>5.3201881973483099E-2</v>
      </c>
      <c r="I11" s="19">
        <v>5.8280040024931597E-2</v>
      </c>
      <c r="J11" s="19">
        <v>0.13903579783035699</v>
      </c>
      <c r="K11" s="19">
        <v>0.13947435548707099</v>
      </c>
      <c r="L11" s="19">
        <v>0.108220180686022</v>
      </c>
      <c r="M11" s="19"/>
      <c r="N11" s="19">
        <v>0.11860974087616601</v>
      </c>
      <c r="O11" s="19">
        <v>0.13589924893567601</v>
      </c>
      <c r="P11" s="19">
        <v>0.15113645148306301</v>
      </c>
      <c r="Q11" s="19">
        <v>4.5515900082890401E-2</v>
      </c>
      <c r="R11" s="19">
        <v>3.3800023404681197E-2</v>
      </c>
      <c r="S11" s="19"/>
      <c r="T11" s="19">
        <v>7.9477556783483894E-2</v>
      </c>
      <c r="U11" s="19">
        <v>9.5582565614488205E-2</v>
      </c>
      <c r="V11" s="19">
        <v>0.101819189751623</v>
      </c>
      <c r="W11" s="19">
        <v>7.6834673242489895E-2</v>
      </c>
      <c r="X11" s="19"/>
      <c r="Y11" s="19">
        <v>7.8135605992850299E-2</v>
      </c>
      <c r="Z11" s="19">
        <v>9.7623159126742007E-2</v>
      </c>
      <c r="AA11" s="19">
        <v>0.102220649373659</v>
      </c>
      <c r="AB11" s="19">
        <v>9.8534466662216394E-2</v>
      </c>
      <c r="AC11" s="19">
        <v>0</v>
      </c>
      <c r="AD11" s="19">
        <v>0.303079952602056</v>
      </c>
      <c r="AE11" s="19"/>
      <c r="AF11" s="19" t="s">
        <v>63</v>
      </c>
      <c r="AG11" s="19"/>
      <c r="AH11" s="19">
        <v>7.4179167804982404E-2</v>
      </c>
      <c r="AI11" s="19"/>
      <c r="AJ11" s="19">
        <v>3.2586206703491001E-2</v>
      </c>
      <c r="AK11" s="19">
        <v>8.6683942782246698E-2</v>
      </c>
      <c r="AL11" s="19">
        <v>5.0118346789723198E-2</v>
      </c>
      <c r="AM11" s="19">
        <v>0.166481356904847</v>
      </c>
      <c r="AN11" s="19">
        <v>0.31227466782826402</v>
      </c>
      <c r="AO11" s="19">
        <v>6.3329931703952194E-2</v>
      </c>
      <c r="AP11" s="19">
        <v>0.15698528483493199</v>
      </c>
      <c r="AQ11" s="19" t="s">
        <v>63</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241</v>
      </c>
      <c r="D7" s="10">
        <v>117</v>
      </c>
      <c r="E7" s="10">
        <v>123</v>
      </c>
      <c r="F7" s="10"/>
      <c r="G7" s="10">
        <v>23</v>
      </c>
      <c r="H7" s="10">
        <v>37</v>
      </c>
      <c r="I7" s="10">
        <v>42</v>
      </c>
      <c r="J7" s="10">
        <v>41</v>
      </c>
      <c r="K7" s="10">
        <v>35</v>
      </c>
      <c r="L7" s="10">
        <v>63</v>
      </c>
      <c r="M7" s="10"/>
      <c r="N7" s="10">
        <v>17</v>
      </c>
      <c r="O7" s="10">
        <v>92</v>
      </c>
      <c r="P7" s="10">
        <v>45</v>
      </c>
      <c r="Q7" s="10">
        <v>61</v>
      </c>
      <c r="R7" s="10">
        <v>26</v>
      </c>
      <c r="S7" s="10"/>
      <c r="T7" s="10">
        <v>54</v>
      </c>
      <c r="U7" s="10">
        <v>63</v>
      </c>
      <c r="V7" s="10">
        <v>61</v>
      </c>
      <c r="W7" s="10">
        <v>42</v>
      </c>
      <c r="X7" s="10"/>
      <c r="Y7" s="10">
        <v>103</v>
      </c>
      <c r="Z7" s="10">
        <v>18</v>
      </c>
      <c r="AA7" s="10">
        <v>66</v>
      </c>
      <c r="AB7" s="10">
        <v>23</v>
      </c>
      <c r="AC7" s="10">
        <v>24</v>
      </c>
      <c r="AD7" s="10">
        <v>7</v>
      </c>
      <c r="AE7" s="10"/>
      <c r="AF7" s="10" t="s">
        <v>62</v>
      </c>
      <c r="AG7" s="10"/>
      <c r="AH7" s="10">
        <v>233</v>
      </c>
      <c r="AI7" s="10"/>
      <c r="AJ7" s="10">
        <v>58</v>
      </c>
      <c r="AK7" s="10">
        <v>51</v>
      </c>
      <c r="AL7" s="10">
        <v>36</v>
      </c>
      <c r="AM7" s="10">
        <v>36</v>
      </c>
      <c r="AN7" s="10">
        <v>11</v>
      </c>
      <c r="AO7" s="10">
        <v>16</v>
      </c>
      <c r="AP7" s="10">
        <v>25</v>
      </c>
      <c r="AQ7" s="10">
        <v>8</v>
      </c>
    </row>
    <row r="8" spans="2:43" ht="30" customHeight="1" x14ac:dyDescent="0.35">
      <c r="B8" s="11" t="s">
        <v>19</v>
      </c>
      <c r="C8" s="11">
        <v>242</v>
      </c>
      <c r="D8" s="11">
        <v>126</v>
      </c>
      <c r="E8" s="11">
        <v>116</v>
      </c>
      <c r="F8" s="11"/>
      <c r="G8" s="11">
        <v>27</v>
      </c>
      <c r="H8" s="11">
        <v>38</v>
      </c>
      <c r="I8" s="11">
        <v>40</v>
      </c>
      <c r="J8" s="11">
        <v>41</v>
      </c>
      <c r="K8" s="11">
        <v>35</v>
      </c>
      <c r="L8" s="11">
        <v>62</v>
      </c>
      <c r="M8" s="11"/>
      <c r="N8" s="11">
        <v>15</v>
      </c>
      <c r="O8" s="11">
        <v>89</v>
      </c>
      <c r="P8" s="11">
        <v>39</v>
      </c>
      <c r="Q8" s="11">
        <v>69</v>
      </c>
      <c r="R8" s="11">
        <v>31</v>
      </c>
      <c r="S8" s="11"/>
      <c r="T8" s="11">
        <v>55</v>
      </c>
      <c r="U8" s="11">
        <v>62</v>
      </c>
      <c r="V8" s="11">
        <v>58</v>
      </c>
      <c r="W8" s="11">
        <v>44</v>
      </c>
      <c r="X8" s="11"/>
      <c r="Y8" s="11">
        <v>103</v>
      </c>
      <c r="Z8" s="11">
        <v>19</v>
      </c>
      <c r="AA8" s="11">
        <v>66</v>
      </c>
      <c r="AB8" s="11">
        <v>22</v>
      </c>
      <c r="AC8" s="11">
        <v>24</v>
      </c>
      <c r="AD8" s="11">
        <v>9</v>
      </c>
      <c r="AE8" s="11"/>
      <c r="AF8" s="11" t="s">
        <v>62</v>
      </c>
      <c r="AG8" s="11"/>
      <c r="AH8" s="11">
        <v>235</v>
      </c>
      <c r="AI8" s="11"/>
      <c r="AJ8" s="11">
        <v>50</v>
      </c>
      <c r="AK8" s="11">
        <v>50</v>
      </c>
      <c r="AL8" s="11">
        <v>30</v>
      </c>
      <c r="AM8" s="11">
        <v>36</v>
      </c>
      <c r="AN8" s="11">
        <v>11</v>
      </c>
      <c r="AO8" s="11">
        <v>18</v>
      </c>
      <c r="AP8" s="11">
        <v>26</v>
      </c>
      <c r="AQ8" s="11">
        <v>20</v>
      </c>
    </row>
    <row r="9" spans="2:43" ht="43.5" x14ac:dyDescent="0.35">
      <c r="B9" s="18" t="s">
        <v>351</v>
      </c>
      <c r="C9" s="17">
        <v>0.156457514659923</v>
      </c>
      <c r="D9" s="17">
        <v>0.21954216794430401</v>
      </c>
      <c r="E9" s="17">
        <v>8.2042636965239002E-2</v>
      </c>
      <c r="F9" s="17"/>
      <c r="G9" s="17">
        <v>0.39006962076156498</v>
      </c>
      <c r="H9" s="17">
        <v>0.15738192208315999</v>
      </c>
      <c r="I9" s="17">
        <v>0.21491044944448001</v>
      </c>
      <c r="J9" s="17">
        <v>0.176574063644343</v>
      </c>
      <c r="K9" s="17">
        <v>0.11946294448658799</v>
      </c>
      <c r="L9" s="17">
        <v>2.5286961139902999E-2</v>
      </c>
      <c r="M9" s="17"/>
      <c r="N9" s="17">
        <v>0.134945132975825</v>
      </c>
      <c r="O9" s="17">
        <v>0.155432523066626</v>
      </c>
      <c r="P9" s="17">
        <v>0.16525769634836099</v>
      </c>
      <c r="Q9" s="17">
        <v>0.154339237444724</v>
      </c>
      <c r="R9" s="17">
        <v>0.16396242715602799</v>
      </c>
      <c r="S9" s="17"/>
      <c r="T9" s="17">
        <v>0.18915738607590599</v>
      </c>
      <c r="U9" s="17">
        <v>0.15709705556918099</v>
      </c>
      <c r="V9" s="17">
        <v>0.11400561635447599</v>
      </c>
      <c r="W9" s="17">
        <v>0.20998794283529301</v>
      </c>
      <c r="X9" s="17"/>
      <c r="Y9" s="17">
        <v>0.236428571629267</v>
      </c>
      <c r="Z9" s="17">
        <v>0.113813382844022</v>
      </c>
      <c r="AA9" s="17">
        <v>5.0339097813035097E-2</v>
      </c>
      <c r="AB9" s="17">
        <v>0.167104897030038</v>
      </c>
      <c r="AC9" s="17">
        <v>0.18538369998971799</v>
      </c>
      <c r="AD9" s="17">
        <v>0</v>
      </c>
      <c r="AE9" s="17"/>
      <c r="AF9" s="17" t="s">
        <v>63</v>
      </c>
      <c r="AG9" s="17"/>
      <c r="AH9" s="17">
        <v>0.15290317052468499</v>
      </c>
      <c r="AI9" s="17"/>
      <c r="AJ9" s="17">
        <v>0.21663136465425201</v>
      </c>
      <c r="AK9" s="17">
        <v>0.11734798964415399</v>
      </c>
      <c r="AL9" s="17">
        <v>0.12864992714309301</v>
      </c>
      <c r="AM9" s="17">
        <v>0.10653911105682599</v>
      </c>
      <c r="AN9" s="17">
        <v>0.19154828386364101</v>
      </c>
      <c r="AO9" s="17">
        <v>7.7412578840414498E-2</v>
      </c>
      <c r="AP9" s="17">
        <v>0.38151175758498002</v>
      </c>
      <c r="AQ9" s="17">
        <v>0</v>
      </c>
    </row>
    <row r="10" spans="2:43" ht="29" x14ac:dyDescent="0.35">
      <c r="B10" s="18" t="s">
        <v>348</v>
      </c>
      <c r="C10" s="17">
        <v>0.74074325560833798</v>
      </c>
      <c r="D10" s="17">
        <v>0.66946350823719902</v>
      </c>
      <c r="E10" s="17">
        <v>0.82338006940110797</v>
      </c>
      <c r="F10" s="17"/>
      <c r="G10" s="17">
        <v>0.50601438070258398</v>
      </c>
      <c r="H10" s="17">
        <v>0.84261807791683996</v>
      </c>
      <c r="I10" s="17">
        <v>0.72169545797832402</v>
      </c>
      <c r="J10" s="17">
        <v>0.59883901442891896</v>
      </c>
      <c r="K10" s="17">
        <v>0.76927201755061303</v>
      </c>
      <c r="L10" s="17">
        <v>0.869861023050017</v>
      </c>
      <c r="M10" s="17"/>
      <c r="N10" s="17">
        <v>0.66175992815718798</v>
      </c>
      <c r="O10" s="17">
        <v>0.75934896517211803</v>
      </c>
      <c r="P10" s="17">
        <v>0.66062905740058098</v>
      </c>
      <c r="Q10" s="17">
        <v>0.79707046428664396</v>
      </c>
      <c r="R10" s="17">
        <v>0.70077565050730395</v>
      </c>
      <c r="S10" s="17"/>
      <c r="T10" s="17">
        <v>0.66263808925822199</v>
      </c>
      <c r="U10" s="17">
        <v>0.73093700007505102</v>
      </c>
      <c r="V10" s="17">
        <v>0.82018050598755399</v>
      </c>
      <c r="W10" s="17">
        <v>0.70089392314325805</v>
      </c>
      <c r="X10" s="17"/>
      <c r="Y10" s="17">
        <v>0.65742510846073998</v>
      </c>
      <c r="Z10" s="17">
        <v>0.79154919403960999</v>
      </c>
      <c r="AA10" s="17">
        <v>0.863764125324466</v>
      </c>
      <c r="AB10" s="17">
        <v>0.68458379752367804</v>
      </c>
      <c r="AC10" s="17">
        <v>0.71712846101235705</v>
      </c>
      <c r="AD10" s="17">
        <v>0.89422176071008297</v>
      </c>
      <c r="AE10" s="17"/>
      <c r="AF10" s="17" t="s">
        <v>63</v>
      </c>
      <c r="AG10" s="17"/>
      <c r="AH10" s="17">
        <v>0.74442398096469298</v>
      </c>
      <c r="AI10" s="17"/>
      <c r="AJ10" s="17">
        <v>0.78336863534574797</v>
      </c>
      <c r="AK10" s="17">
        <v>0.73108035273842398</v>
      </c>
      <c r="AL10" s="17">
        <v>0.730587113937882</v>
      </c>
      <c r="AM10" s="17">
        <v>0.760748087059543</v>
      </c>
      <c r="AN10" s="17">
        <v>0.80845171613635902</v>
      </c>
      <c r="AO10" s="17">
        <v>0.83756197235741503</v>
      </c>
      <c r="AP10" s="17">
        <v>0.53646141039971296</v>
      </c>
      <c r="AQ10" s="17">
        <v>0.77765492702663996</v>
      </c>
    </row>
    <row r="11" spans="2:43" x14ac:dyDescent="0.35">
      <c r="B11" s="18" t="s">
        <v>92</v>
      </c>
      <c r="C11" s="19">
        <v>0.10279922973173899</v>
      </c>
      <c r="D11" s="19">
        <v>0.110994323818497</v>
      </c>
      <c r="E11" s="19">
        <v>9.4577293633652498E-2</v>
      </c>
      <c r="F11" s="19"/>
      <c r="G11" s="19">
        <v>0.10391599853585</v>
      </c>
      <c r="H11" s="19">
        <v>0</v>
      </c>
      <c r="I11" s="19">
        <v>6.3394092577195901E-2</v>
      </c>
      <c r="J11" s="19">
        <v>0.22458692192673799</v>
      </c>
      <c r="K11" s="19">
        <v>0.111265037962799</v>
      </c>
      <c r="L11" s="19">
        <v>0.10485201581008</v>
      </c>
      <c r="M11" s="19"/>
      <c r="N11" s="19">
        <v>0.20329493886698699</v>
      </c>
      <c r="O11" s="19">
        <v>8.5218511761256194E-2</v>
      </c>
      <c r="P11" s="19">
        <v>0.17411324625105801</v>
      </c>
      <c r="Q11" s="19">
        <v>4.8590298268631898E-2</v>
      </c>
      <c r="R11" s="19">
        <v>0.13526192233666801</v>
      </c>
      <c r="S11" s="19"/>
      <c r="T11" s="19">
        <v>0.148204524665872</v>
      </c>
      <c r="U11" s="19">
        <v>0.111965944355768</v>
      </c>
      <c r="V11" s="19">
        <v>6.5813877657970296E-2</v>
      </c>
      <c r="W11" s="19">
        <v>8.9118134021449802E-2</v>
      </c>
      <c r="X11" s="19"/>
      <c r="Y11" s="19">
        <v>0.106146319909993</v>
      </c>
      <c r="Z11" s="19">
        <v>9.4637423116368302E-2</v>
      </c>
      <c r="AA11" s="19">
        <v>8.5896776862499205E-2</v>
      </c>
      <c r="AB11" s="19">
        <v>0.14831130544628399</v>
      </c>
      <c r="AC11" s="19">
        <v>9.7487838997925305E-2</v>
      </c>
      <c r="AD11" s="19">
        <v>0.105778239289917</v>
      </c>
      <c r="AE11" s="19"/>
      <c r="AF11" s="19" t="s">
        <v>63</v>
      </c>
      <c r="AG11" s="19"/>
      <c r="AH11" s="19">
        <v>0.102672848510622</v>
      </c>
      <c r="AI11" s="19"/>
      <c r="AJ11" s="19">
        <v>0</v>
      </c>
      <c r="AK11" s="19">
        <v>0.151571657617422</v>
      </c>
      <c r="AL11" s="19">
        <v>0.14076295891902499</v>
      </c>
      <c r="AM11" s="19">
        <v>0.13271280188363099</v>
      </c>
      <c r="AN11" s="19">
        <v>0</v>
      </c>
      <c r="AO11" s="19">
        <v>8.5025448802170597E-2</v>
      </c>
      <c r="AP11" s="19">
        <v>8.20268320153065E-2</v>
      </c>
      <c r="AQ11" s="19">
        <v>0.22234507297336001</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183</v>
      </c>
      <c r="D7" s="10">
        <v>84</v>
      </c>
      <c r="E7" s="10">
        <v>99</v>
      </c>
      <c r="F7" s="10"/>
      <c r="G7" s="10">
        <v>11</v>
      </c>
      <c r="H7" s="10">
        <v>25</v>
      </c>
      <c r="I7" s="10">
        <v>33</v>
      </c>
      <c r="J7" s="10">
        <v>25</v>
      </c>
      <c r="K7" s="10">
        <v>30</v>
      </c>
      <c r="L7" s="10">
        <v>59</v>
      </c>
      <c r="M7" s="10"/>
      <c r="N7" s="10">
        <v>7</v>
      </c>
      <c r="O7" s="10">
        <v>79</v>
      </c>
      <c r="P7" s="10">
        <v>22</v>
      </c>
      <c r="Q7" s="10">
        <v>49</v>
      </c>
      <c r="R7" s="10">
        <v>26</v>
      </c>
      <c r="S7" s="10"/>
      <c r="T7" s="10">
        <v>47</v>
      </c>
      <c r="U7" s="10">
        <v>46</v>
      </c>
      <c r="V7" s="10">
        <v>51</v>
      </c>
      <c r="W7" s="10">
        <v>28</v>
      </c>
      <c r="X7" s="10"/>
      <c r="Y7" s="10">
        <v>80</v>
      </c>
      <c r="Z7" s="10">
        <v>18</v>
      </c>
      <c r="AA7" s="10">
        <v>66</v>
      </c>
      <c r="AB7" s="10">
        <v>3</v>
      </c>
      <c r="AC7" s="10">
        <v>10</v>
      </c>
      <c r="AD7" s="10">
        <v>3</v>
      </c>
      <c r="AE7" s="10"/>
      <c r="AF7" s="10" t="s">
        <v>62</v>
      </c>
      <c r="AG7" s="10"/>
      <c r="AH7" s="10">
        <v>175</v>
      </c>
      <c r="AI7" s="10"/>
      <c r="AJ7" s="10">
        <v>40</v>
      </c>
      <c r="AK7" s="10">
        <v>30</v>
      </c>
      <c r="AL7" s="10">
        <v>34</v>
      </c>
      <c r="AM7" s="10">
        <v>31</v>
      </c>
      <c r="AN7" s="10">
        <v>3</v>
      </c>
      <c r="AO7" s="10">
        <v>21</v>
      </c>
      <c r="AP7" s="10">
        <v>18</v>
      </c>
      <c r="AQ7" s="10">
        <v>6</v>
      </c>
    </row>
    <row r="8" spans="2:43" ht="30" customHeight="1" x14ac:dyDescent="0.35">
      <c r="B8" s="11" t="s">
        <v>19</v>
      </c>
      <c r="C8" s="11">
        <v>186</v>
      </c>
      <c r="D8" s="11">
        <v>88</v>
      </c>
      <c r="E8" s="11">
        <v>97</v>
      </c>
      <c r="F8" s="11"/>
      <c r="G8" s="11">
        <v>12</v>
      </c>
      <c r="H8" s="11">
        <v>27</v>
      </c>
      <c r="I8" s="11">
        <v>34</v>
      </c>
      <c r="J8" s="11">
        <v>25</v>
      </c>
      <c r="K8" s="11">
        <v>28</v>
      </c>
      <c r="L8" s="11">
        <v>60</v>
      </c>
      <c r="M8" s="11"/>
      <c r="N8" s="11">
        <v>7</v>
      </c>
      <c r="O8" s="11">
        <v>76</v>
      </c>
      <c r="P8" s="11">
        <v>20</v>
      </c>
      <c r="Q8" s="11">
        <v>56</v>
      </c>
      <c r="R8" s="11">
        <v>28</v>
      </c>
      <c r="S8" s="11"/>
      <c r="T8" s="11">
        <v>51</v>
      </c>
      <c r="U8" s="11">
        <v>45</v>
      </c>
      <c r="V8" s="11">
        <v>52</v>
      </c>
      <c r="W8" s="11">
        <v>28</v>
      </c>
      <c r="X8" s="11"/>
      <c r="Y8" s="11">
        <v>81</v>
      </c>
      <c r="Z8" s="11">
        <v>18</v>
      </c>
      <c r="AA8" s="11">
        <v>66</v>
      </c>
      <c r="AB8" s="11">
        <v>5</v>
      </c>
      <c r="AC8" s="11">
        <v>10</v>
      </c>
      <c r="AD8" s="11">
        <v>3</v>
      </c>
      <c r="AE8" s="11"/>
      <c r="AF8" s="11" t="s">
        <v>62</v>
      </c>
      <c r="AG8" s="11"/>
      <c r="AH8" s="11">
        <v>179</v>
      </c>
      <c r="AI8" s="11"/>
      <c r="AJ8" s="11">
        <v>35</v>
      </c>
      <c r="AK8" s="11">
        <v>31</v>
      </c>
      <c r="AL8" s="11">
        <v>30</v>
      </c>
      <c r="AM8" s="11">
        <v>31</v>
      </c>
      <c r="AN8" s="11">
        <v>3</v>
      </c>
      <c r="AO8" s="11">
        <v>23</v>
      </c>
      <c r="AP8" s="11">
        <v>18</v>
      </c>
      <c r="AQ8" s="11">
        <v>14</v>
      </c>
    </row>
    <row r="9" spans="2:43" ht="43.5" x14ac:dyDescent="0.35">
      <c r="B9" s="18" t="s">
        <v>353</v>
      </c>
      <c r="C9" s="17">
        <v>0.171743375729426</v>
      </c>
      <c r="D9" s="17">
        <v>0.20336662878185499</v>
      </c>
      <c r="E9" s="17">
        <v>0.143049734676156</v>
      </c>
      <c r="F9" s="17"/>
      <c r="G9" s="17">
        <v>0.12279459765310199</v>
      </c>
      <c r="H9" s="17">
        <v>0.22157508376926</v>
      </c>
      <c r="I9" s="17">
        <v>0.25620198785040199</v>
      </c>
      <c r="J9" s="17">
        <v>9.7371538538946603E-2</v>
      </c>
      <c r="K9" s="17">
        <v>0.19574460176580899</v>
      </c>
      <c r="L9" s="17">
        <v>0.132377827249862</v>
      </c>
      <c r="M9" s="17"/>
      <c r="N9" s="17">
        <v>0.30460536279916001</v>
      </c>
      <c r="O9" s="17">
        <v>0.119022526351736</v>
      </c>
      <c r="P9" s="17">
        <v>0.28252652610017298</v>
      </c>
      <c r="Q9" s="17">
        <v>0.15845788843095701</v>
      </c>
      <c r="R9" s="17">
        <v>0.230510473811575</v>
      </c>
      <c r="S9" s="17"/>
      <c r="T9" s="17">
        <v>0.21958528538095401</v>
      </c>
      <c r="U9" s="17">
        <v>9.7236624346273504E-2</v>
      </c>
      <c r="V9" s="17">
        <v>0.23232335008687399</v>
      </c>
      <c r="W9" s="17">
        <v>0.15729254231504</v>
      </c>
      <c r="X9" s="17"/>
      <c r="Y9" s="17">
        <v>0.18082559405940199</v>
      </c>
      <c r="Z9" s="17">
        <v>6.6787336309590301E-2</v>
      </c>
      <c r="AA9" s="17">
        <v>0.17566855921108401</v>
      </c>
      <c r="AB9" s="17">
        <v>0.47452801574619802</v>
      </c>
      <c r="AC9" s="17">
        <v>0.12250122534595601</v>
      </c>
      <c r="AD9" s="17">
        <v>0.331379443043814</v>
      </c>
      <c r="AE9" s="17"/>
      <c r="AF9" s="17" t="s">
        <v>63</v>
      </c>
      <c r="AG9" s="17"/>
      <c r="AH9" s="17">
        <v>0.16809938839885599</v>
      </c>
      <c r="AI9" s="17"/>
      <c r="AJ9" s="17">
        <v>0.207733198130574</v>
      </c>
      <c r="AK9" s="17">
        <v>0.113350716947357</v>
      </c>
      <c r="AL9" s="17">
        <v>0.222135379532785</v>
      </c>
      <c r="AM9" s="17">
        <v>0.22288782905019699</v>
      </c>
      <c r="AN9" s="17">
        <v>0</v>
      </c>
      <c r="AO9" s="17">
        <v>0.105781324064608</v>
      </c>
      <c r="AP9" s="17">
        <v>0.15951166275367601</v>
      </c>
      <c r="AQ9" s="17">
        <v>0.14694717933874599</v>
      </c>
    </row>
    <row r="10" spans="2:43" ht="29" x14ac:dyDescent="0.35">
      <c r="B10" s="18" t="s">
        <v>348</v>
      </c>
      <c r="C10" s="17">
        <v>0.70668032600009301</v>
      </c>
      <c r="D10" s="17">
        <v>0.64351356514816405</v>
      </c>
      <c r="E10" s="17">
        <v>0.76399525053926298</v>
      </c>
      <c r="F10" s="17"/>
      <c r="G10" s="17">
        <v>0.87720540234689803</v>
      </c>
      <c r="H10" s="17">
        <v>0.66591743272901505</v>
      </c>
      <c r="I10" s="17">
        <v>0.68483079653461298</v>
      </c>
      <c r="J10" s="17">
        <v>0.598525601529312</v>
      </c>
      <c r="K10" s="17">
        <v>0.57441722643286397</v>
      </c>
      <c r="L10" s="17">
        <v>0.80991153398912297</v>
      </c>
      <c r="M10" s="17"/>
      <c r="N10" s="17">
        <v>0.69539463720084005</v>
      </c>
      <c r="O10" s="17">
        <v>0.770513543101218</v>
      </c>
      <c r="P10" s="17">
        <v>0.59881637321621295</v>
      </c>
      <c r="Q10" s="17">
        <v>0.70258830036931197</v>
      </c>
      <c r="R10" s="17">
        <v>0.62173929142520501</v>
      </c>
      <c r="S10" s="17"/>
      <c r="T10" s="17">
        <v>0.68348222808604098</v>
      </c>
      <c r="U10" s="17">
        <v>0.80965482072477502</v>
      </c>
      <c r="V10" s="17">
        <v>0.62700558408153595</v>
      </c>
      <c r="W10" s="17">
        <v>0.66686714838574401</v>
      </c>
      <c r="X10" s="17"/>
      <c r="Y10" s="17">
        <v>0.68402663930367102</v>
      </c>
      <c r="Z10" s="17">
        <v>0.88533478130660204</v>
      </c>
      <c r="AA10" s="17">
        <v>0.73036912212553995</v>
      </c>
      <c r="AB10" s="17">
        <v>0</v>
      </c>
      <c r="AC10" s="17">
        <v>0.74718541225447199</v>
      </c>
      <c r="AD10" s="17">
        <v>0.66862055695618605</v>
      </c>
      <c r="AE10" s="17"/>
      <c r="AF10" s="17" t="s">
        <v>63</v>
      </c>
      <c r="AG10" s="17"/>
      <c r="AH10" s="17">
        <v>0.71025793873716703</v>
      </c>
      <c r="AI10" s="17"/>
      <c r="AJ10" s="17">
        <v>0.60317959449837799</v>
      </c>
      <c r="AK10" s="17">
        <v>0.73145994602239395</v>
      </c>
      <c r="AL10" s="17">
        <v>0.69809182302494299</v>
      </c>
      <c r="AM10" s="17">
        <v>0.74326384613783603</v>
      </c>
      <c r="AN10" s="17">
        <v>0.35280102917065997</v>
      </c>
      <c r="AO10" s="17">
        <v>0.78067840937582</v>
      </c>
      <c r="AP10" s="17">
        <v>0.79456417517016398</v>
      </c>
      <c r="AQ10" s="17">
        <v>0.68452129586664801</v>
      </c>
    </row>
    <row r="11" spans="2:43" x14ac:dyDescent="0.35">
      <c r="B11" s="18" t="s">
        <v>92</v>
      </c>
      <c r="C11" s="19">
        <v>0.121576298270481</v>
      </c>
      <c r="D11" s="19">
        <v>0.15311980606998199</v>
      </c>
      <c r="E11" s="19">
        <v>9.2955014784581097E-2</v>
      </c>
      <c r="F11" s="19"/>
      <c r="G11" s="19">
        <v>0</v>
      </c>
      <c r="H11" s="19">
        <v>0.112507483501725</v>
      </c>
      <c r="I11" s="19">
        <v>5.8967215614985101E-2</v>
      </c>
      <c r="J11" s="19">
        <v>0.30410285993174102</v>
      </c>
      <c r="K11" s="19">
        <v>0.22983817180132701</v>
      </c>
      <c r="L11" s="19">
        <v>5.7710638761015599E-2</v>
      </c>
      <c r="M11" s="19"/>
      <c r="N11" s="19">
        <v>0</v>
      </c>
      <c r="O11" s="19">
        <v>0.11046393054704599</v>
      </c>
      <c r="P11" s="19">
        <v>0.118657100683614</v>
      </c>
      <c r="Q11" s="19">
        <v>0.13895381119973099</v>
      </c>
      <c r="R11" s="19">
        <v>0.14775023476322</v>
      </c>
      <c r="S11" s="19"/>
      <c r="T11" s="19">
        <v>9.6932486533005499E-2</v>
      </c>
      <c r="U11" s="19">
        <v>9.3108554928951703E-2</v>
      </c>
      <c r="V11" s="19">
        <v>0.14067106583159</v>
      </c>
      <c r="W11" s="19">
        <v>0.17584030929921601</v>
      </c>
      <c r="X11" s="19"/>
      <c r="Y11" s="19">
        <v>0.13514776663692599</v>
      </c>
      <c r="Z11" s="19">
        <v>4.7877882383808197E-2</v>
      </c>
      <c r="AA11" s="19">
        <v>9.3962318663376898E-2</v>
      </c>
      <c r="AB11" s="19">
        <v>0.52547198425380204</v>
      </c>
      <c r="AC11" s="19">
        <v>0.130313362399572</v>
      </c>
      <c r="AD11" s="19">
        <v>0</v>
      </c>
      <c r="AE11" s="19"/>
      <c r="AF11" s="19" t="s">
        <v>63</v>
      </c>
      <c r="AG11" s="19"/>
      <c r="AH11" s="19">
        <v>0.12164267286397699</v>
      </c>
      <c r="AI11" s="19"/>
      <c r="AJ11" s="19">
        <v>0.18908720737104801</v>
      </c>
      <c r="AK11" s="19">
        <v>0.15518933703025001</v>
      </c>
      <c r="AL11" s="19">
        <v>7.9772797442271198E-2</v>
      </c>
      <c r="AM11" s="19">
        <v>3.3848324811967097E-2</v>
      </c>
      <c r="AN11" s="19">
        <v>0.64719897082933997</v>
      </c>
      <c r="AO11" s="19">
        <v>0.113540266559572</v>
      </c>
      <c r="AP11" s="19">
        <v>4.5924162076160902E-2</v>
      </c>
      <c r="AQ11" s="19">
        <v>0.16853152479460501</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214</v>
      </c>
      <c r="D7" s="10">
        <v>108</v>
      </c>
      <c r="E7" s="10">
        <v>105</v>
      </c>
      <c r="F7" s="10"/>
      <c r="G7" s="10">
        <v>23</v>
      </c>
      <c r="H7" s="10">
        <v>42</v>
      </c>
      <c r="I7" s="10">
        <v>38</v>
      </c>
      <c r="J7" s="10">
        <v>40</v>
      </c>
      <c r="K7" s="10">
        <v>25</v>
      </c>
      <c r="L7" s="10">
        <v>46</v>
      </c>
      <c r="M7" s="10"/>
      <c r="N7" s="10">
        <v>7</v>
      </c>
      <c r="O7" s="10">
        <v>86</v>
      </c>
      <c r="P7" s="10">
        <v>29</v>
      </c>
      <c r="Q7" s="10">
        <v>59</v>
      </c>
      <c r="R7" s="10">
        <v>33</v>
      </c>
      <c r="S7" s="10"/>
      <c r="T7" s="10">
        <v>40</v>
      </c>
      <c r="U7" s="10">
        <v>55</v>
      </c>
      <c r="V7" s="10">
        <v>70</v>
      </c>
      <c r="W7" s="10">
        <v>36</v>
      </c>
      <c r="X7" s="10"/>
      <c r="Y7" s="10">
        <v>109</v>
      </c>
      <c r="Z7" s="10">
        <v>22</v>
      </c>
      <c r="AA7" s="10">
        <v>48</v>
      </c>
      <c r="AB7" s="10">
        <v>12</v>
      </c>
      <c r="AC7" s="10">
        <v>20</v>
      </c>
      <c r="AD7" s="10">
        <v>2</v>
      </c>
      <c r="AE7" s="10"/>
      <c r="AF7" s="10" t="s">
        <v>62</v>
      </c>
      <c r="AG7" s="10"/>
      <c r="AH7" s="10">
        <v>209</v>
      </c>
      <c r="AI7" s="10"/>
      <c r="AJ7" s="10">
        <v>60</v>
      </c>
      <c r="AK7" s="10">
        <v>37</v>
      </c>
      <c r="AL7" s="10">
        <v>35</v>
      </c>
      <c r="AM7" s="10">
        <v>31</v>
      </c>
      <c r="AN7" s="10">
        <v>8</v>
      </c>
      <c r="AO7" s="10">
        <v>16</v>
      </c>
      <c r="AP7" s="10">
        <v>22</v>
      </c>
      <c r="AQ7" s="10">
        <v>5</v>
      </c>
    </row>
    <row r="8" spans="2:43" ht="30" customHeight="1" x14ac:dyDescent="0.35">
      <c r="B8" s="11" t="s">
        <v>19</v>
      </c>
      <c r="C8" s="11">
        <v>216</v>
      </c>
      <c r="D8" s="11">
        <v>115</v>
      </c>
      <c r="E8" s="11">
        <v>101</v>
      </c>
      <c r="F8" s="11"/>
      <c r="G8" s="11">
        <v>27</v>
      </c>
      <c r="H8" s="11">
        <v>47</v>
      </c>
      <c r="I8" s="11">
        <v>39</v>
      </c>
      <c r="J8" s="11">
        <v>38</v>
      </c>
      <c r="K8" s="11">
        <v>22</v>
      </c>
      <c r="L8" s="11">
        <v>43</v>
      </c>
      <c r="M8" s="11"/>
      <c r="N8" s="11">
        <v>6</v>
      </c>
      <c r="O8" s="11">
        <v>83</v>
      </c>
      <c r="P8" s="11">
        <v>26</v>
      </c>
      <c r="Q8" s="11">
        <v>64</v>
      </c>
      <c r="R8" s="11">
        <v>36</v>
      </c>
      <c r="S8" s="11"/>
      <c r="T8" s="11">
        <v>41</v>
      </c>
      <c r="U8" s="11">
        <v>56</v>
      </c>
      <c r="V8" s="11">
        <v>70</v>
      </c>
      <c r="W8" s="11">
        <v>37</v>
      </c>
      <c r="X8" s="11"/>
      <c r="Y8" s="11">
        <v>113</v>
      </c>
      <c r="Z8" s="11">
        <v>21</v>
      </c>
      <c r="AA8" s="11">
        <v>47</v>
      </c>
      <c r="AB8" s="11">
        <v>12</v>
      </c>
      <c r="AC8" s="11">
        <v>21</v>
      </c>
      <c r="AD8" s="11">
        <v>2</v>
      </c>
      <c r="AE8" s="11"/>
      <c r="AF8" s="11" t="s">
        <v>62</v>
      </c>
      <c r="AG8" s="11"/>
      <c r="AH8" s="11">
        <v>211</v>
      </c>
      <c r="AI8" s="11"/>
      <c r="AJ8" s="11">
        <v>53</v>
      </c>
      <c r="AK8" s="11">
        <v>41</v>
      </c>
      <c r="AL8" s="11">
        <v>32</v>
      </c>
      <c r="AM8" s="11">
        <v>33</v>
      </c>
      <c r="AN8" s="11">
        <v>7</v>
      </c>
      <c r="AO8" s="11">
        <v>17</v>
      </c>
      <c r="AP8" s="11">
        <v>22</v>
      </c>
      <c r="AQ8" s="11">
        <v>12</v>
      </c>
    </row>
    <row r="9" spans="2:43" ht="43.5" x14ac:dyDescent="0.35">
      <c r="B9" s="18" t="s">
        <v>355</v>
      </c>
      <c r="C9" s="17">
        <v>0.22786549670911799</v>
      </c>
      <c r="D9" s="17">
        <v>0.24553607501034</v>
      </c>
      <c r="E9" s="17">
        <v>0.20201683496519901</v>
      </c>
      <c r="F9" s="17"/>
      <c r="G9" s="17">
        <v>0.160365781783251</v>
      </c>
      <c r="H9" s="17">
        <v>0.24136712234931901</v>
      </c>
      <c r="I9" s="17">
        <v>0.21951979783075301</v>
      </c>
      <c r="J9" s="17">
        <v>0.25962276821108299</v>
      </c>
      <c r="K9" s="17">
        <v>0.26053497355463801</v>
      </c>
      <c r="L9" s="17">
        <v>0.21756870391840299</v>
      </c>
      <c r="M9" s="17"/>
      <c r="N9" s="17">
        <v>0.31132978201168998</v>
      </c>
      <c r="O9" s="17">
        <v>0.21198451961741299</v>
      </c>
      <c r="P9" s="17">
        <v>0.229246145968976</v>
      </c>
      <c r="Q9" s="17">
        <v>0.24215808872456199</v>
      </c>
      <c r="R9" s="17">
        <v>0.224144543126649</v>
      </c>
      <c r="S9" s="17"/>
      <c r="T9" s="17">
        <v>0.17209375936868301</v>
      </c>
      <c r="U9" s="17">
        <v>0.202241691921413</v>
      </c>
      <c r="V9" s="17">
        <v>0.255560994734161</v>
      </c>
      <c r="W9" s="17">
        <v>0.271860747128846</v>
      </c>
      <c r="X9" s="17"/>
      <c r="Y9" s="17">
        <v>0.22848083274519199</v>
      </c>
      <c r="Z9" s="17">
        <v>0.18060513551173901</v>
      </c>
      <c r="AA9" s="17">
        <v>0.224131479002565</v>
      </c>
      <c r="AB9" s="17">
        <v>0.39034338875493102</v>
      </c>
      <c r="AC9" s="17">
        <v>0.22051240540745501</v>
      </c>
      <c r="AD9" s="17">
        <v>0</v>
      </c>
      <c r="AE9" s="17"/>
      <c r="AF9" s="17" t="s">
        <v>63</v>
      </c>
      <c r="AG9" s="17"/>
      <c r="AH9" s="17">
        <v>0.22865707921635101</v>
      </c>
      <c r="AI9" s="17"/>
      <c r="AJ9" s="17">
        <v>0.24593347919867201</v>
      </c>
      <c r="AK9" s="17">
        <v>0.25099562384547802</v>
      </c>
      <c r="AL9" s="17">
        <v>0.26230518888737298</v>
      </c>
      <c r="AM9" s="17">
        <v>0.18413145517329599</v>
      </c>
      <c r="AN9" s="17">
        <v>0</v>
      </c>
      <c r="AO9" s="17">
        <v>0.25634676598574602</v>
      </c>
      <c r="AP9" s="17">
        <v>0.33241840930028699</v>
      </c>
      <c r="AQ9" s="17">
        <v>0</v>
      </c>
    </row>
    <row r="10" spans="2:43" ht="29" x14ac:dyDescent="0.35">
      <c r="B10" s="18" t="s">
        <v>348</v>
      </c>
      <c r="C10" s="17">
        <v>0.64298976333225899</v>
      </c>
      <c r="D10" s="17">
        <v>0.64537386246865702</v>
      </c>
      <c r="E10" s="17">
        <v>0.645100587267742</v>
      </c>
      <c r="F10" s="17"/>
      <c r="G10" s="17">
        <v>0.839634218216748</v>
      </c>
      <c r="H10" s="17">
        <v>0.58636133065173202</v>
      </c>
      <c r="I10" s="17">
        <v>0.68688366770477804</v>
      </c>
      <c r="J10" s="17">
        <v>0.61896935249963503</v>
      </c>
      <c r="K10" s="17">
        <v>0.52296588244810305</v>
      </c>
      <c r="L10" s="17">
        <v>0.62618228337702597</v>
      </c>
      <c r="M10" s="17"/>
      <c r="N10" s="17">
        <v>0.541140930153996</v>
      </c>
      <c r="O10" s="17">
        <v>0.71449725792197705</v>
      </c>
      <c r="P10" s="17">
        <v>0.64229249140961997</v>
      </c>
      <c r="Q10" s="17">
        <v>0.58219330744334796</v>
      </c>
      <c r="R10" s="17">
        <v>0.60412673411444995</v>
      </c>
      <c r="S10" s="17"/>
      <c r="T10" s="17">
        <v>0.62430414961639902</v>
      </c>
      <c r="U10" s="17">
        <v>0.731683218770532</v>
      </c>
      <c r="V10" s="17">
        <v>0.56651737317397399</v>
      </c>
      <c r="W10" s="17">
        <v>0.65885189349245699</v>
      </c>
      <c r="X10" s="17"/>
      <c r="Y10" s="17">
        <v>0.67320438810709304</v>
      </c>
      <c r="Z10" s="17">
        <v>0.73755234446331797</v>
      </c>
      <c r="AA10" s="17">
        <v>0.61183694671774502</v>
      </c>
      <c r="AB10" s="17">
        <v>0.402712569276515</v>
      </c>
      <c r="AC10" s="17">
        <v>0.54134645194993403</v>
      </c>
      <c r="AD10" s="17">
        <v>1</v>
      </c>
      <c r="AE10" s="17"/>
      <c r="AF10" s="17" t="s">
        <v>63</v>
      </c>
      <c r="AG10" s="17"/>
      <c r="AH10" s="17">
        <v>0.64496236394879702</v>
      </c>
      <c r="AI10" s="17"/>
      <c r="AJ10" s="17">
        <v>0.584827534928682</v>
      </c>
      <c r="AK10" s="17">
        <v>0.67536139921857397</v>
      </c>
      <c r="AL10" s="17">
        <v>0.62814297207324499</v>
      </c>
      <c r="AM10" s="17">
        <v>0.62164580346672305</v>
      </c>
      <c r="AN10" s="17">
        <v>0.87501519238334002</v>
      </c>
      <c r="AO10" s="17">
        <v>0.49443321615501601</v>
      </c>
      <c r="AP10" s="17">
        <v>0.62205432960852203</v>
      </c>
      <c r="AQ10" s="17">
        <v>1</v>
      </c>
    </row>
    <row r="11" spans="2:43" x14ac:dyDescent="0.35">
      <c r="B11" s="18" t="s">
        <v>92</v>
      </c>
      <c r="C11" s="19">
        <v>0.12914473995862299</v>
      </c>
      <c r="D11" s="19">
        <v>0.10909006252100199</v>
      </c>
      <c r="E11" s="19">
        <v>0.15288257776705899</v>
      </c>
      <c r="F11" s="19"/>
      <c r="G11" s="19">
        <v>0</v>
      </c>
      <c r="H11" s="19">
        <v>0.172271546998949</v>
      </c>
      <c r="I11" s="19">
        <v>9.3596534464469E-2</v>
      </c>
      <c r="J11" s="19">
        <v>0.121407879289282</v>
      </c>
      <c r="K11" s="19">
        <v>0.216499143997259</v>
      </c>
      <c r="L11" s="19">
        <v>0.15624901270457101</v>
      </c>
      <c r="M11" s="19"/>
      <c r="N11" s="19">
        <v>0.14752928783431399</v>
      </c>
      <c r="O11" s="19">
        <v>7.3518222460609697E-2</v>
      </c>
      <c r="P11" s="19">
        <v>0.12846136262140401</v>
      </c>
      <c r="Q11" s="19">
        <v>0.17564860383209099</v>
      </c>
      <c r="R11" s="19">
        <v>0.171728722758901</v>
      </c>
      <c r="S11" s="19"/>
      <c r="T11" s="19">
        <v>0.203602091014918</v>
      </c>
      <c r="U11" s="19">
        <v>6.6075089308054905E-2</v>
      </c>
      <c r="V11" s="19">
        <v>0.17792163209186501</v>
      </c>
      <c r="W11" s="19">
        <v>6.9287359378697094E-2</v>
      </c>
      <c r="X11" s="19"/>
      <c r="Y11" s="19">
        <v>9.8314779147714706E-2</v>
      </c>
      <c r="Z11" s="19">
        <v>8.18425200249428E-2</v>
      </c>
      <c r="AA11" s="19">
        <v>0.16403157427969001</v>
      </c>
      <c r="AB11" s="19">
        <v>0.20694404196855401</v>
      </c>
      <c r="AC11" s="19">
        <v>0.23814114264260999</v>
      </c>
      <c r="AD11" s="19">
        <v>0</v>
      </c>
      <c r="AE11" s="19"/>
      <c r="AF11" s="19" t="s">
        <v>63</v>
      </c>
      <c r="AG11" s="19"/>
      <c r="AH11" s="19">
        <v>0.126380556834851</v>
      </c>
      <c r="AI11" s="19"/>
      <c r="AJ11" s="19">
        <v>0.16923898587264599</v>
      </c>
      <c r="AK11" s="19">
        <v>7.3642976935947693E-2</v>
      </c>
      <c r="AL11" s="19">
        <v>0.109551839039382</v>
      </c>
      <c r="AM11" s="19">
        <v>0.19422274135997999</v>
      </c>
      <c r="AN11" s="19">
        <v>0.12498480761666</v>
      </c>
      <c r="AO11" s="19">
        <v>0.249220017859238</v>
      </c>
      <c r="AP11" s="19">
        <v>4.5527261091190901E-2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209</v>
      </c>
      <c r="D7" s="10">
        <v>96</v>
      </c>
      <c r="E7" s="10">
        <v>112</v>
      </c>
      <c r="F7" s="10"/>
      <c r="G7" s="10">
        <v>21</v>
      </c>
      <c r="H7" s="10">
        <v>36</v>
      </c>
      <c r="I7" s="10">
        <v>31</v>
      </c>
      <c r="J7" s="10">
        <v>37</v>
      </c>
      <c r="K7" s="10">
        <v>33</v>
      </c>
      <c r="L7" s="10">
        <v>51</v>
      </c>
      <c r="M7" s="10"/>
      <c r="N7" s="10">
        <v>13</v>
      </c>
      <c r="O7" s="10">
        <v>85</v>
      </c>
      <c r="P7" s="10">
        <v>22</v>
      </c>
      <c r="Q7" s="10">
        <v>65</v>
      </c>
      <c r="R7" s="10">
        <v>24</v>
      </c>
      <c r="S7" s="10"/>
      <c r="T7" s="10">
        <v>55</v>
      </c>
      <c r="U7" s="10">
        <v>63</v>
      </c>
      <c r="V7" s="10">
        <v>45</v>
      </c>
      <c r="W7" s="10">
        <v>32</v>
      </c>
      <c r="X7" s="10"/>
      <c r="Y7" s="10">
        <v>87</v>
      </c>
      <c r="Z7" s="10">
        <v>29</v>
      </c>
      <c r="AA7" s="10">
        <v>57</v>
      </c>
      <c r="AB7" s="10">
        <v>16</v>
      </c>
      <c r="AC7" s="10">
        <v>14</v>
      </c>
      <c r="AD7" s="10">
        <v>6</v>
      </c>
      <c r="AE7" s="10"/>
      <c r="AF7" s="10" t="s">
        <v>62</v>
      </c>
      <c r="AG7" s="10"/>
      <c r="AH7" s="10">
        <v>201</v>
      </c>
      <c r="AI7" s="10"/>
      <c r="AJ7" s="10">
        <v>59</v>
      </c>
      <c r="AK7" s="10">
        <v>40</v>
      </c>
      <c r="AL7" s="10">
        <v>32</v>
      </c>
      <c r="AM7" s="10">
        <v>28</v>
      </c>
      <c r="AN7" s="10">
        <v>11</v>
      </c>
      <c r="AO7" s="10">
        <v>17</v>
      </c>
      <c r="AP7" s="10">
        <v>18</v>
      </c>
      <c r="AQ7" s="10">
        <v>4</v>
      </c>
    </row>
    <row r="8" spans="2:43" ht="30" customHeight="1" x14ac:dyDescent="0.35">
      <c r="B8" s="11" t="s">
        <v>19</v>
      </c>
      <c r="C8" s="11">
        <v>211</v>
      </c>
      <c r="D8" s="11">
        <v>108</v>
      </c>
      <c r="E8" s="11">
        <v>103</v>
      </c>
      <c r="F8" s="11"/>
      <c r="G8" s="11">
        <v>25</v>
      </c>
      <c r="H8" s="11">
        <v>38</v>
      </c>
      <c r="I8" s="11">
        <v>28</v>
      </c>
      <c r="J8" s="11">
        <v>34</v>
      </c>
      <c r="K8" s="11">
        <v>34</v>
      </c>
      <c r="L8" s="11">
        <v>52</v>
      </c>
      <c r="M8" s="11"/>
      <c r="N8" s="11">
        <v>12</v>
      </c>
      <c r="O8" s="11">
        <v>78</v>
      </c>
      <c r="P8" s="11">
        <v>19</v>
      </c>
      <c r="Q8" s="11">
        <v>75</v>
      </c>
      <c r="R8" s="11">
        <v>26</v>
      </c>
      <c r="S8" s="11"/>
      <c r="T8" s="11">
        <v>53</v>
      </c>
      <c r="U8" s="11">
        <v>65</v>
      </c>
      <c r="V8" s="11">
        <v>49</v>
      </c>
      <c r="W8" s="11">
        <v>31</v>
      </c>
      <c r="X8" s="11"/>
      <c r="Y8" s="11">
        <v>91</v>
      </c>
      <c r="Z8" s="11">
        <v>28</v>
      </c>
      <c r="AA8" s="11">
        <v>55</v>
      </c>
      <c r="AB8" s="11">
        <v>16</v>
      </c>
      <c r="AC8" s="11">
        <v>15</v>
      </c>
      <c r="AD8" s="11">
        <v>5</v>
      </c>
      <c r="AE8" s="11"/>
      <c r="AF8" s="11" t="s">
        <v>62</v>
      </c>
      <c r="AG8" s="11"/>
      <c r="AH8" s="11">
        <v>201</v>
      </c>
      <c r="AI8" s="11"/>
      <c r="AJ8" s="11">
        <v>52</v>
      </c>
      <c r="AK8" s="11">
        <v>42</v>
      </c>
      <c r="AL8" s="11">
        <v>30</v>
      </c>
      <c r="AM8" s="11">
        <v>31</v>
      </c>
      <c r="AN8" s="11">
        <v>10</v>
      </c>
      <c r="AO8" s="11">
        <v>19</v>
      </c>
      <c r="AP8" s="11">
        <v>18</v>
      </c>
      <c r="AQ8" s="11">
        <v>10</v>
      </c>
    </row>
    <row r="9" spans="2:43" ht="43.5" x14ac:dyDescent="0.35">
      <c r="B9" s="18" t="s">
        <v>357</v>
      </c>
      <c r="C9" s="17">
        <v>0.274881894944566</v>
      </c>
      <c r="D9" s="17">
        <v>0.34860870060918903</v>
      </c>
      <c r="E9" s="17">
        <v>0.19202330197533399</v>
      </c>
      <c r="F9" s="17"/>
      <c r="G9" s="17">
        <v>0.394710398535568</v>
      </c>
      <c r="H9" s="17">
        <v>0.21496981323039099</v>
      </c>
      <c r="I9" s="17">
        <v>0.26744566417724303</v>
      </c>
      <c r="J9" s="17">
        <v>0.32779851390221598</v>
      </c>
      <c r="K9" s="17">
        <v>0.31384647898782297</v>
      </c>
      <c r="L9" s="17">
        <v>0.20471570785887999</v>
      </c>
      <c r="M9" s="17"/>
      <c r="N9" s="17">
        <v>0.259220676386542</v>
      </c>
      <c r="O9" s="17">
        <v>0.29962910339349502</v>
      </c>
      <c r="P9" s="17">
        <v>0.38900287674186101</v>
      </c>
      <c r="Q9" s="17">
        <v>0.208578762503312</v>
      </c>
      <c r="R9" s="17">
        <v>0.31562527498633203</v>
      </c>
      <c r="S9" s="17"/>
      <c r="T9" s="17">
        <v>0.315522320380966</v>
      </c>
      <c r="U9" s="17">
        <v>0.21887407141107401</v>
      </c>
      <c r="V9" s="17">
        <v>0.357837159007242</v>
      </c>
      <c r="W9" s="17">
        <v>0.201562417927339</v>
      </c>
      <c r="X9" s="17"/>
      <c r="Y9" s="17">
        <v>0.27340594978180799</v>
      </c>
      <c r="Z9" s="17">
        <v>0.29615857769438098</v>
      </c>
      <c r="AA9" s="17">
        <v>0.20343812209231901</v>
      </c>
      <c r="AB9" s="17">
        <v>0.486267756248287</v>
      </c>
      <c r="AC9" s="17">
        <v>0.32418513224127199</v>
      </c>
      <c r="AD9" s="17">
        <v>0.16755028242747699</v>
      </c>
      <c r="AE9" s="17"/>
      <c r="AF9" s="17" t="s">
        <v>63</v>
      </c>
      <c r="AG9" s="17"/>
      <c r="AH9" s="17">
        <v>0.26383696378471799</v>
      </c>
      <c r="AI9" s="17"/>
      <c r="AJ9" s="17">
        <v>0.33417369132036401</v>
      </c>
      <c r="AK9" s="17">
        <v>0.26586924624513197</v>
      </c>
      <c r="AL9" s="17">
        <v>0.21412413857696699</v>
      </c>
      <c r="AM9" s="17">
        <v>0.26761910184752502</v>
      </c>
      <c r="AN9" s="17">
        <v>0.25527453470311201</v>
      </c>
      <c r="AO9" s="17">
        <v>0.36746524846177803</v>
      </c>
      <c r="AP9" s="17">
        <v>0.179646722565307</v>
      </c>
      <c r="AQ9" s="17">
        <v>0.21768818600426301</v>
      </c>
    </row>
    <row r="10" spans="2:43" ht="29" x14ac:dyDescent="0.35">
      <c r="B10" s="18" t="s">
        <v>348</v>
      </c>
      <c r="C10" s="17">
        <v>0.65180032406615096</v>
      </c>
      <c r="D10" s="17">
        <v>0.56736176264401195</v>
      </c>
      <c r="E10" s="17">
        <v>0.74537847190450301</v>
      </c>
      <c r="F10" s="17"/>
      <c r="G10" s="17">
        <v>0.54890350900771001</v>
      </c>
      <c r="H10" s="17">
        <v>0.71620758356355696</v>
      </c>
      <c r="I10" s="17">
        <v>0.62222381807184801</v>
      </c>
      <c r="J10" s="17">
        <v>0.67220148609778396</v>
      </c>
      <c r="K10" s="17">
        <v>0.60020147677025704</v>
      </c>
      <c r="L10" s="17">
        <v>0.69020492764031405</v>
      </c>
      <c r="M10" s="17"/>
      <c r="N10" s="17">
        <v>0.59442632796382</v>
      </c>
      <c r="O10" s="17">
        <v>0.65842371635639396</v>
      </c>
      <c r="P10" s="17">
        <v>0.57266051618882097</v>
      </c>
      <c r="Q10" s="17">
        <v>0.70040901424924396</v>
      </c>
      <c r="R10" s="17">
        <v>0.57712204910380605</v>
      </c>
      <c r="S10" s="17"/>
      <c r="T10" s="17">
        <v>0.64870048814806802</v>
      </c>
      <c r="U10" s="17">
        <v>0.67015510928712296</v>
      </c>
      <c r="V10" s="17">
        <v>0.59279475169228102</v>
      </c>
      <c r="W10" s="17">
        <v>0.76282921549833504</v>
      </c>
      <c r="X10" s="17"/>
      <c r="Y10" s="17">
        <v>0.63752531467012996</v>
      </c>
      <c r="Z10" s="17">
        <v>0.66843402073702196</v>
      </c>
      <c r="AA10" s="17">
        <v>0.69808794700949495</v>
      </c>
      <c r="AB10" s="17">
        <v>0.513732243751712</v>
      </c>
      <c r="AC10" s="17">
        <v>0.61567915666033002</v>
      </c>
      <c r="AD10" s="17">
        <v>0.83244971757252295</v>
      </c>
      <c r="AE10" s="17"/>
      <c r="AF10" s="17" t="s">
        <v>63</v>
      </c>
      <c r="AG10" s="17"/>
      <c r="AH10" s="17">
        <v>0.67877786314740596</v>
      </c>
      <c r="AI10" s="17"/>
      <c r="AJ10" s="17">
        <v>0.61690448707686596</v>
      </c>
      <c r="AK10" s="17">
        <v>0.64038958677831403</v>
      </c>
      <c r="AL10" s="17">
        <v>0.74816581006451999</v>
      </c>
      <c r="AM10" s="17">
        <v>0.73238089815247498</v>
      </c>
      <c r="AN10" s="17">
        <v>0.74472546529688799</v>
      </c>
      <c r="AO10" s="17">
        <v>0.54408807074866805</v>
      </c>
      <c r="AP10" s="17">
        <v>0.63701697526677203</v>
      </c>
      <c r="AQ10" s="17">
        <v>0.50179027297225098</v>
      </c>
    </row>
    <row r="11" spans="2:43" x14ac:dyDescent="0.35">
      <c r="B11" s="18" t="s">
        <v>92</v>
      </c>
      <c r="C11" s="19">
        <v>7.3317780989282599E-2</v>
      </c>
      <c r="D11" s="19">
        <v>8.4029536746798597E-2</v>
      </c>
      <c r="E11" s="19">
        <v>6.2598226120163497E-2</v>
      </c>
      <c r="F11" s="19"/>
      <c r="G11" s="19">
        <v>5.6386092456722402E-2</v>
      </c>
      <c r="H11" s="19">
        <v>6.8822603206052199E-2</v>
      </c>
      <c r="I11" s="19">
        <v>0.110330517750909</v>
      </c>
      <c r="J11" s="19">
        <v>0</v>
      </c>
      <c r="K11" s="19">
        <v>8.59520442419206E-2</v>
      </c>
      <c r="L11" s="19">
        <v>0.105079364500806</v>
      </c>
      <c r="M11" s="19"/>
      <c r="N11" s="19">
        <v>0.146352995649638</v>
      </c>
      <c r="O11" s="19">
        <v>4.19471802501101E-2</v>
      </c>
      <c r="P11" s="19">
        <v>3.83366070693172E-2</v>
      </c>
      <c r="Q11" s="19">
        <v>9.1012223247443902E-2</v>
      </c>
      <c r="R11" s="19">
        <v>0.107252675909862</v>
      </c>
      <c r="S11" s="19"/>
      <c r="T11" s="19">
        <v>3.5777191470965697E-2</v>
      </c>
      <c r="U11" s="19">
        <v>0.110970819301803</v>
      </c>
      <c r="V11" s="19">
        <v>4.9368089300476398E-2</v>
      </c>
      <c r="W11" s="19">
        <v>3.5608366574325798E-2</v>
      </c>
      <c r="X11" s="19"/>
      <c r="Y11" s="19">
        <v>8.9068735548062494E-2</v>
      </c>
      <c r="Z11" s="19">
        <v>3.5407401568597098E-2</v>
      </c>
      <c r="AA11" s="19">
        <v>9.8473930898186096E-2</v>
      </c>
      <c r="AB11" s="19">
        <v>0</v>
      </c>
      <c r="AC11" s="19">
        <v>6.01357110983987E-2</v>
      </c>
      <c r="AD11" s="19">
        <v>0</v>
      </c>
      <c r="AE11" s="19"/>
      <c r="AF11" s="19" t="s">
        <v>63</v>
      </c>
      <c r="AG11" s="19"/>
      <c r="AH11" s="19">
        <v>5.7385173067876001E-2</v>
      </c>
      <c r="AI11" s="19"/>
      <c r="AJ11" s="19">
        <v>4.8921821602769699E-2</v>
      </c>
      <c r="AK11" s="19">
        <v>9.3741166976554102E-2</v>
      </c>
      <c r="AL11" s="19">
        <v>3.7710051358512603E-2</v>
      </c>
      <c r="AM11" s="19">
        <v>0</v>
      </c>
      <c r="AN11" s="19">
        <v>0</v>
      </c>
      <c r="AO11" s="19">
        <v>8.8446680789554297E-2</v>
      </c>
      <c r="AP11" s="19">
        <v>0.18333630216792099</v>
      </c>
      <c r="AQ11" s="19">
        <v>0.28052154102348598</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206</v>
      </c>
      <c r="D7" s="10">
        <v>96</v>
      </c>
      <c r="E7" s="10">
        <v>109</v>
      </c>
      <c r="F7" s="10"/>
      <c r="G7" s="10">
        <v>13</v>
      </c>
      <c r="H7" s="10">
        <v>42</v>
      </c>
      <c r="I7" s="10">
        <v>38</v>
      </c>
      <c r="J7" s="10">
        <v>42</v>
      </c>
      <c r="K7" s="10">
        <v>33</v>
      </c>
      <c r="L7" s="10">
        <v>38</v>
      </c>
      <c r="M7" s="10"/>
      <c r="N7" s="10">
        <v>9</v>
      </c>
      <c r="O7" s="10">
        <v>81</v>
      </c>
      <c r="P7" s="10">
        <v>37</v>
      </c>
      <c r="Q7" s="10">
        <v>52</v>
      </c>
      <c r="R7" s="10">
        <v>26</v>
      </c>
      <c r="S7" s="10"/>
      <c r="T7" s="10">
        <v>42</v>
      </c>
      <c r="U7" s="10">
        <v>53</v>
      </c>
      <c r="V7" s="10">
        <v>57</v>
      </c>
      <c r="W7" s="10">
        <v>40</v>
      </c>
      <c r="X7" s="10"/>
      <c r="Y7" s="10">
        <v>92</v>
      </c>
      <c r="Z7" s="10">
        <v>17</v>
      </c>
      <c r="AA7" s="10">
        <v>50</v>
      </c>
      <c r="AB7" s="10">
        <v>16</v>
      </c>
      <c r="AC7" s="10">
        <v>21</v>
      </c>
      <c r="AD7" s="10">
        <v>7</v>
      </c>
      <c r="AE7" s="10"/>
      <c r="AF7" s="10" t="s">
        <v>62</v>
      </c>
      <c r="AG7" s="10"/>
      <c r="AH7" s="10">
        <v>198</v>
      </c>
      <c r="AI7" s="10"/>
      <c r="AJ7" s="10">
        <v>47</v>
      </c>
      <c r="AK7" s="10">
        <v>39</v>
      </c>
      <c r="AL7" s="10">
        <v>39</v>
      </c>
      <c r="AM7" s="10">
        <v>29</v>
      </c>
      <c r="AN7" s="10">
        <v>5</v>
      </c>
      <c r="AO7" s="10">
        <v>19</v>
      </c>
      <c r="AP7" s="10">
        <v>22</v>
      </c>
      <c r="AQ7" s="10">
        <v>6</v>
      </c>
    </row>
    <row r="8" spans="2:43" ht="30" customHeight="1" x14ac:dyDescent="0.35">
      <c r="B8" s="11" t="s">
        <v>19</v>
      </c>
      <c r="C8" s="11">
        <v>208</v>
      </c>
      <c r="D8" s="11">
        <v>104</v>
      </c>
      <c r="E8" s="11">
        <v>104</v>
      </c>
      <c r="F8" s="11"/>
      <c r="G8" s="11">
        <v>15</v>
      </c>
      <c r="H8" s="11">
        <v>46</v>
      </c>
      <c r="I8" s="11">
        <v>37</v>
      </c>
      <c r="J8" s="11">
        <v>42</v>
      </c>
      <c r="K8" s="11">
        <v>32</v>
      </c>
      <c r="L8" s="11">
        <v>36</v>
      </c>
      <c r="M8" s="11"/>
      <c r="N8" s="11">
        <v>8</v>
      </c>
      <c r="O8" s="11">
        <v>79</v>
      </c>
      <c r="P8" s="11">
        <v>31</v>
      </c>
      <c r="Q8" s="11">
        <v>59</v>
      </c>
      <c r="R8" s="11">
        <v>30</v>
      </c>
      <c r="S8" s="11"/>
      <c r="T8" s="11">
        <v>40</v>
      </c>
      <c r="U8" s="11">
        <v>54</v>
      </c>
      <c r="V8" s="11">
        <v>58</v>
      </c>
      <c r="W8" s="11">
        <v>43</v>
      </c>
      <c r="X8" s="11"/>
      <c r="Y8" s="11">
        <v>98</v>
      </c>
      <c r="Z8" s="11">
        <v>18</v>
      </c>
      <c r="AA8" s="11">
        <v>46</v>
      </c>
      <c r="AB8" s="11">
        <v>15</v>
      </c>
      <c r="AC8" s="11">
        <v>21</v>
      </c>
      <c r="AD8" s="11">
        <v>7</v>
      </c>
      <c r="AE8" s="11"/>
      <c r="AF8" s="11" t="s">
        <v>62</v>
      </c>
      <c r="AG8" s="11"/>
      <c r="AH8" s="11">
        <v>199</v>
      </c>
      <c r="AI8" s="11"/>
      <c r="AJ8" s="11">
        <v>41</v>
      </c>
      <c r="AK8" s="11">
        <v>40</v>
      </c>
      <c r="AL8" s="11">
        <v>35</v>
      </c>
      <c r="AM8" s="11">
        <v>32</v>
      </c>
      <c r="AN8" s="11">
        <v>5</v>
      </c>
      <c r="AO8" s="11">
        <v>20</v>
      </c>
      <c r="AP8" s="11">
        <v>22</v>
      </c>
      <c r="AQ8" s="11">
        <v>14</v>
      </c>
    </row>
    <row r="9" spans="2:43" ht="43.5" x14ac:dyDescent="0.35">
      <c r="B9" s="18" t="s">
        <v>359</v>
      </c>
      <c r="C9" s="17">
        <v>0.34320128776498898</v>
      </c>
      <c r="D9" s="17">
        <v>0.37777739774350499</v>
      </c>
      <c r="E9" s="17">
        <v>0.30376741334198298</v>
      </c>
      <c r="F9" s="17"/>
      <c r="G9" s="17">
        <v>0.55388533395866202</v>
      </c>
      <c r="H9" s="17">
        <v>0.28387903891424499</v>
      </c>
      <c r="I9" s="17">
        <v>0.47154082548614901</v>
      </c>
      <c r="J9" s="17">
        <v>0.205706550149622</v>
      </c>
      <c r="K9" s="17">
        <v>0.38601583905814901</v>
      </c>
      <c r="L9" s="17">
        <v>0.32300832734139101</v>
      </c>
      <c r="M9" s="17"/>
      <c r="N9" s="17">
        <v>0.53250818097053199</v>
      </c>
      <c r="O9" s="17">
        <v>0.28729058978618999</v>
      </c>
      <c r="P9" s="17">
        <v>0.373862437753127</v>
      </c>
      <c r="Q9" s="17">
        <v>0.390052850380119</v>
      </c>
      <c r="R9" s="17">
        <v>0.32786067646420702</v>
      </c>
      <c r="S9" s="17"/>
      <c r="T9" s="17">
        <v>0.35247338204282502</v>
      </c>
      <c r="U9" s="17">
        <v>0.35448986943056299</v>
      </c>
      <c r="V9" s="17">
        <v>0.35959315317340101</v>
      </c>
      <c r="W9" s="17">
        <v>0.28710144858734798</v>
      </c>
      <c r="X9" s="17"/>
      <c r="Y9" s="17">
        <v>0.310598135991007</v>
      </c>
      <c r="Z9" s="17">
        <v>0.33577862949177401</v>
      </c>
      <c r="AA9" s="17">
        <v>0.377601302402641</v>
      </c>
      <c r="AB9" s="17">
        <v>0.358442913405629</v>
      </c>
      <c r="AC9" s="17">
        <v>0.46075521878257902</v>
      </c>
      <c r="AD9" s="17">
        <v>0.33045222528593399</v>
      </c>
      <c r="AE9" s="17"/>
      <c r="AF9" s="17" t="s">
        <v>63</v>
      </c>
      <c r="AG9" s="17"/>
      <c r="AH9" s="17">
        <v>0.32738598250175399</v>
      </c>
      <c r="AI9" s="17"/>
      <c r="AJ9" s="17">
        <v>0.46014528616172501</v>
      </c>
      <c r="AK9" s="17">
        <v>0.30630219872168601</v>
      </c>
      <c r="AL9" s="17">
        <v>0.27818276890187899</v>
      </c>
      <c r="AM9" s="17">
        <v>0.201151377194697</v>
      </c>
      <c r="AN9" s="17">
        <v>0.391931139151736</v>
      </c>
      <c r="AO9" s="17">
        <v>0.38552529082829601</v>
      </c>
      <c r="AP9" s="17">
        <v>0.44804059870052199</v>
      </c>
      <c r="AQ9" s="17">
        <v>0.35155041929459102</v>
      </c>
    </row>
    <row r="10" spans="2:43" ht="29" x14ac:dyDescent="0.35">
      <c r="B10" s="18" t="s">
        <v>348</v>
      </c>
      <c r="C10" s="17">
        <v>0.54280844192311295</v>
      </c>
      <c r="D10" s="17">
        <v>0.53257121117434103</v>
      </c>
      <c r="E10" s="17">
        <v>0.55711769303769898</v>
      </c>
      <c r="F10" s="17"/>
      <c r="G10" s="17">
        <v>0.44611466604133798</v>
      </c>
      <c r="H10" s="17">
        <v>0.671973080859814</v>
      </c>
      <c r="I10" s="17">
        <v>0.431728415779426</v>
      </c>
      <c r="J10" s="17">
        <v>0.64798295057326905</v>
      </c>
      <c r="K10" s="17">
        <v>0.44958350022269999</v>
      </c>
      <c r="L10" s="17">
        <v>0.492482786533469</v>
      </c>
      <c r="M10" s="17"/>
      <c r="N10" s="17">
        <v>0.28817793449954698</v>
      </c>
      <c r="O10" s="17">
        <v>0.575761900704435</v>
      </c>
      <c r="P10" s="17">
        <v>0.51499778777504801</v>
      </c>
      <c r="Q10" s="17">
        <v>0.52558718847339703</v>
      </c>
      <c r="R10" s="17">
        <v>0.57077136385208005</v>
      </c>
      <c r="S10" s="17"/>
      <c r="T10" s="17">
        <v>0.50123144522131502</v>
      </c>
      <c r="U10" s="17">
        <v>0.55432238416681501</v>
      </c>
      <c r="V10" s="17">
        <v>0.53239221587819796</v>
      </c>
      <c r="W10" s="17">
        <v>0.60951274827191504</v>
      </c>
      <c r="X10" s="17"/>
      <c r="Y10" s="17">
        <v>0.59588347219889304</v>
      </c>
      <c r="Z10" s="17">
        <v>0.61246103760980397</v>
      </c>
      <c r="AA10" s="17">
        <v>0.466729423738942</v>
      </c>
      <c r="AB10" s="17">
        <v>0.582545286697295</v>
      </c>
      <c r="AC10" s="17">
        <v>0.40025157503465197</v>
      </c>
      <c r="AD10" s="17">
        <v>0.40840484642714697</v>
      </c>
      <c r="AE10" s="17"/>
      <c r="AF10" s="17" t="s">
        <v>63</v>
      </c>
      <c r="AG10" s="17"/>
      <c r="AH10" s="17">
        <v>0.562025353694102</v>
      </c>
      <c r="AI10" s="17"/>
      <c r="AJ10" s="17">
        <v>0.39373135661620801</v>
      </c>
      <c r="AK10" s="17">
        <v>0.60146201859785298</v>
      </c>
      <c r="AL10" s="17">
        <v>0.56766959204115097</v>
      </c>
      <c r="AM10" s="17">
        <v>0.67764286794774198</v>
      </c>
      <c r="AN10" s="17">
        <v>0.60806886084826395</v>
      </c>
      <c r="AO10" s="17">
        <v>0.52566111194536802</v>
      </c>
      <c r="AP10" s="17">
        <v>0.51063353163969005</v>
      </c>
      <c r="AQ10" s="17">
        <v>0.497364979412315</v>
      </c>
    </row>
    <row r="11" spans="2:43" x14ac:dyDescent="0.35">
      <c r="B11" s="18" t="s">
        <v>92</v>
      </c>
      <c r="C11" s="19">
        <v>0.113990270311898</v>
      </c>
      <c r="D11" s="19">
        <v>8.9651391082153697E-2</v>
      </c>
      <c r="E11" s="19">
        <v>0.13911489362031801</v>
      </c>
      <c r="F11" s="19"/>
      <c r="G11" s="19">
        <v>0</v>
      </c>
      <c r="H11" s="19">
        <v>4.4147880225940801E-2</v>
      </c>
      <c r="I11" s="19">
        <v>9.6730758734425298E-2</v>
      </c>
      <c r="J11" s="19">
        <v>0.14631049927710901</v>
      </c>
      <c r="K11" s="19">
        <v>0.16440066071915199</v>
      </c>
      <c r="L11" s="19">
        <v>0.18450888612514099</v>
      </c>
      <c r="M11" s="19"/>
      <c r="N11" s="19">
        <v>0.179313884529921</v>
      </c>
      <c r="O11" s="19">
        <v>0.13694750950937501</v>
      </c>
      <c r="P11" s="19">
        <v>0.11113977447182501</v>
      </c>
      <c r="Q11" s="19">
        <v>8.4359961146483406E-2</v>
      </c>
      <c r="R11" s="19">
        <v>0.101367959683713</v>
      </c>
      <c r="S11" s="19"/>
      <c r="T11" s="19">
        <v>0.14629517273586001</v>
      </c>
      <c r="U11" s="19">
        <v>9.11877464026222E-2</v>
      </c>
      <c r="V11" s="19">
        <v>0.108014630948401</v>
      </c>
      <c r="W11" s="19">
        <v>0.103385803140737</v>
      </c>
      <c r="X11" s="19"/>
      <c r="Y11" s="19">
        <v>9.3518391810099993E-2</v>
      </c>
      <c r="Z11" s="19">
        <v>5.1760332898422003E-2</v>
      </c>
      <c r="AA11" s="19">
        <v>0.155669273858417</v>
      </c>
      <c r="AB11" s="19">
        <v>5.9011799897076403E-2</v>
      </c>
      <c r="AC11" s="19">
        <v>0.138993206182769</v>
      </c>
      <c r="AD11" s="19">
        <v>0.26114292828691898</v>
      </c>
      <c r="AE11" s="19"/>
      <c r="AF11" s="19" t="s">
        <v>63</v>
      </c>
      <c r="AG11" s="19"/>
      <c r="AH11" s="19">
        <v>0.11058866380414401</v>
      </c>
      <c r="AI11" s="19"/>
      <c r="AJ11" s="19">
        <v>0.14612335722206701</v>
      </c>
      <c r="AK11" s="19">
        <v>9.2235782680461495E-2</v>
      </c>
      <c r="AL11" s="19">
        <v>0.15414763905696999</v>
      </c>
      <c r="AM11" s="19">
        <v>0.12120575485756099</v>
      </c>
      <c r="AN11" s="19">
        <v>0</v>
      </c>
      <c r="AO11" s="19">
        <v>8.8813597226336402E-2</v>
      </c>
      <c r="AP11" s="19">
        <v>4.1325869659787802E-2</v>
      </c>
      <c r="AQ11" s="19">
        <v>0.15108460129309401</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197</v>
      </c>
      <c r="D7" s="10">
        <v>100</v>
      </c>
      <c r="E7" s="10">
        <v>97</v>
      </c>
      <c r="F7" s="10"/>
      <c r="G7" s="10">
        <v>14</v>
      </c>
      <c r="H7" s="10">
        <v>29</v>
      </c>
      <c r="I7" s="10">
        <v>28</v>
      </c>
      <c r="J7" s="10">
        <v>26</v>
      </c>
      <c r="K7" s="10">
        <v>40</v>
      </c>
      <c r="L7" s="10">
        <v>60</v>
      </c>
      <c r="M7" s="10"/>
      <c r="N7" s="10">
        <v>10</v>
      </c>
      <c r="O7" s="10">
        <v>70</v>
      </c>
      <c r="P7" s="10">
        <v>30</v>
      </c>
      <c r="Q7" s="10">
        <v>55</v>
      </c>
      <c r="R7" s="10">
        <v>31</v>
      </c>
      <c r="S7" s="10"/>
      <c r="T7" s="10">
        <v>53</v>
      </c>
      <c r="U7" s="10">
        <v>59</v>
      </c>
      <c r="V7" s="10">
        <v>45</v>
      </c>
      <c r="W7" s="10">
        <v>28</v>
      </c>
      <c r="X7" s="10"/>
      <c r="Y7" s="10">
        <v>74</v>
      </c>
      <c r="Z7" s="10">
        <v>23</v>
      </c>
      <c r="AA7" s="10">
        <v>68</v>
      </c>
      <c r="AB7" s="10">
        <v>13</v>
      </c>
      <c r="AC7" s="10">
        <v>11</v>
      </c>
      <c r="AD7" s="10">
        <v>7</v>
      </c>
      <c r="AE7" s="10"/>
      <c r="AF7" s="10" t="s">
        <v>62</v>
      </c>
      <c r="AG7" s="10"/>
      <c r="AH7" s="10">
        <v>183</v>
      </c>
      <c r="AI7" s="10"/>
      <c r="AJ7" s="10">
        <v>51</v>
      </c>
      <c r="AK7" s="10">
        <v>40</v>
      </c>
      <c r="AL7" s="10">
        <v>35</v>
      </c>
      <c r="AM7" s="10">
        <v>32</v>
      </c>
      <c r="AN7" s="10">
        <v>8</v>
      </c>
      <c r="AO7" s="10">
        <v>12</v>
      </c>
      <c r="AP7" s="10">
        <v>15</v>
      </c>
      <c r="AQ7" s="10">
        <v>4</v>
      </c>
    </row>
    <row r="8" spans="2:43" ht="30" customHeight="1" x14ac:dyDescent="0.35">
      <c r="B8" s="11" t="s">
        <v>19</v>
      </c>
      <c r="C8" s="11">
        <v>195</v>
      </c>
      <c r="D8" s="11">
        <v>99</v>
      </c>
      <c r="E8" s="11">
        <v>96</v>
      </c>
      <c r="F8" s="11"/>
      <c r="G8" s="11">
        <v>15</v>
      </c>
      <c r="H8" s="11">
        <v>34</v>
      </c>
      <c r="I8" s="11">
        <v>29</v>
      </c>
      <c r="J8" s="11">
        <v>26</v>
      </c>
      <c r="K8" s="11">
        <v>35</v>
      </c>
      <c r="L8" s="11">
        <v>56</v>
      </c>
      <c r="M8" s="11"/>
      <c r="N8" s="11">
        <v>9</v>
      </c>
      <c r="O8" s="11">
        <v>63</v>
      </c>
      <c r="P8" s="11">
        <v>29</v>
      </c>
      <c r="Q8" s="11">
        <v>58</v>
      </c>
      <c r="R8" s="11">
        <v>35</v>
      </c>
      <c r="S8" s="11"/>
      <c r="T8" s="11">
        <v>50</v>
      </c>
      <c r="U8" s="11">
        <v>60</v>
      </c>
      <c r="V8" s="11">
        <v>46</v>
      </c>
      <c r="W8" s="11">
        <v>28</v>
      </c>
      <c r="X8" s="11"/>
      <c r="Y8" s="11">
        <v>78</v>
      </c>
      <c r="Z8" s="11">
        <v>24</v>
      </c>
      <c r="AA8" s="11">
        <v>63</v>
      </c>
      <c r="AB8" s="11">
        <v>12</v>
      </c>
      <c r="AC8" s="11">
        <v>11</v>
      </c>
      <c r="AD8" s="11">
        <v>6</v>
      </c>
      <c r="AE8" s="11"/>
      <c r="AF8" s="11" t="s">
        <v>62</v>
      </c>
      <c r="AG8" s="11"/>
      <c r="AH8" s="11">
        <v>182</v>
      </c>
      <c r="AI8" s="11"/>
      <c r="AJ8" s="11">
        <v>45</v>
      </c>
      <c r="AK8" s="11">
        <v>41</v>
      </c>
      <c r="AL8" s="11">
        <v>32</v>
      </c>
      <c r="AM8" s="11">
        <v>32</v>
      </c>
      <c r="AN8" s="11">
        <v>7</v>
      </c>
      <c r="AO8" s="11">
        <v>13</v>
      </c>
      <c r="AP8" s="11">
        <v>15</v>
      </c>
      <c r="AQ8" s="11">
        <v>9</v>
      </c>
    </row>
    <row r="9" spans="2:43" ht="43.5" x14ac:dyDescent="0.35">
      <c r="B9" s="18" t="s">
        <v>361</v>
      </c>
      <c r="C9" s="17">
        <v>0.41464560483405699</v>
      </c>
      <c r="D9" s="17">
        <v>0.45417338502754301</v>
      </c>
      <c r="E9" s="17">
        <v>0.37367805256477998</v>
      </c>
      <c r="F9" s="17"/>
      <c r="G9" s="17">
        <v>0.449945667930856</v>
      </c>
      <c r="H9" s="17">
        <v>0.389667150111913</v>
      </c>
      <c r="I9" s="17">
        <v>0.355262139816857</v>
      </c>
      <c r="J9" s="17">
        <v>0.36353321813584599</v>
      </c>
      <c r="K9" s="17">
        <v>0.35170207271637999</v>
      </c>
      <c r="L9" s="17">
        <v>0.514314996054829</v>
      </c>
      <c r="M9" s="17"/>
      <c r="N9" s="17">
        <v>0.38271633988100201</v>
      </c>
      <c r="O9" s="17">
        <v>0.33970043944038603</v>
      </c>
      <c r="P9" s="17">
        <v>0.49809501921303101</v>
      </c>
      <c r="Q9" s="17">
        <v>0.40141500166178401</v>
      </c>
      <c r="R9" s="17">
        <v>0.52298617687508897</v>
      </c>
      <c r="S9" s="17"/>
      <c r="T9" s="17">
        <v>0.44151324640614997</v>
      </c>
      <c r="U9" s="17">
        <v>0.38571072483143298</v>
      </c>
      <c r="V9" s="17">
        <v>0.41916492098866498</v>
      </c>
      <c r="W9" s="17">
        <v>0.49357174426280997</v>
      </c>
      <c r="X9" s="17"/>
      <c r="Y9" s="17">
        <v>0.440155905670575</v>
      </c>
      <c r="Z9" s="17">
        <v>0.259899331202818</v>
      </c>
      <c r="AA9" s="17">
        <v>0.46200065504726301</v>
      </c>
      <c r="AB9" s="17">
        <v>0.454508582637629</v>
      </c>
      <c r="AC9" s="17">
        <v>0.27496736991116699</v>
      </c>
      <c r="AD9" s="17">
        <v>0.44274229609528898</v>
      </c>
      <c r="AE9" s="17"/>
      <c r="AF9" s="17" t="s">
        <v>63</v>
      </c>
      <c r="AG9" s="17"/>
      <c r="AH9" s="17">
        <v>0.40114660712939498</v>
      </c>
      <c r="AI9" s="17"/>
      <c r="AJ9" s="17">
        <v>0.48941480292129602</v>
      </c>
      <c r="AK9" s="17">
        <v>0.49223879932277398</v>
      </c>
      <c r="AL9" s="17">
        <v>0.35526100876500999</v>
      </c>
      <c r="AM9" s="17">
        <v>0.39710280888201799</v>
      </c>
      <c r="AN9" s="17">
        <v>0.51921543159069194</v>
      </c>
      <c r="AO9" s="17">
        <v>0.33312770499813099</v>
      </c>
      <c r="AP9" s="17">
        <v>0.27303757957566999</v>
      </c>
      <c r="AQ9" s="17">
        <v>0.23837197658999401</v>
      </c>
    </row>
    <row r="10" spans="2:43" ht="29" x14ac:dyDescent="0.35">
      <c r="B10" s="18" t="s">
        <v>348</v>
      </c>
      <c r="C10" s="17">
        <v>0.45925371238298301</v>
      </c>
      <c r="D10" s="17">
        <v>0.396555017962682</v>
      </c>
      <c r="E10" s="17">
        <v>0.52423616341630397</v>
      </c>
      <c r="F10" s="17"/>
      <c r="G10" s="17">
        <v>0.466714801349497</v>
      </c>
      <c r="H10" s="17">
        <v>0.51227734486019805</v>
      </c>
      <c r="I10" s="17">
        <v>0.49177157426080298</v>
      </c>
      <c r="J10" s="17">
        <v>0.59927656221990899</v>
      </c>
      <c r="K10" s="17">
        <v>0.49621223132151798</v>
      </c>
      <c r="L10" s="17">
        <v>0.32099981082771201</v>
      </c>
      <c r="M10" s="17"/>
      <c r="N10" s="17">
        <v>0.53596072081506196</v>
      </c>
      <c r="O10" s="17">
        <v>0.52434918149591703</v>
      </c>
      <c r="P10" s="17">
        <v>0.44095014294372598</v>
      </c>
      <c r="Q10" s="17">
        <v>0.44029087231687603</v>
      </c>
      <c r="R10" s="17">
        <v>0.35391475704643699</v>
      </c>
      <c r="S10" s="17"/>
      <c r="T10" s="17">
        <v>0.45567577581784102</v>
      </c>
      <c r="U10" s="17">
        <v>0.45789759186717399</v>
      </c>
      <c r="V10" s="17">
        <v>0.47518595981446099</v>
      </c>
      <c r="W10" s="17">
        <v>0.47277909059040502</v>
      </c>
      <c r="X10" s="17"/>
      <c r="Y10" s="17">
        <v>0.456673093278475</v>
      </c>
      <c r="Z10" s="17">
        <v>0.62521846388555102</v>
      </c>
      <c r="AA10" s="17">
        <v>0.385508011382378</v>
      </c>
      <c r="AB10" s="17">
        <v>0.48361978264894301</v>
      </c>
      <c r="AC10" s="17">
        <v>0.64369681364331999</v>
      </c>
      <c r="AD10" s="17">
        <v>0.29725131309444702</v>
      </c>
      <c r="AE10" s="17"/>
      <c r="AF10" s="17" t="s">
        <v>63</v>
      </c>
      <c r="AG10" s="17"/>
      <c r="AH10" s="17">
        <v>0.47340730976735601</v>
      </c>
      <c r="AI10" s="17"/>
      <c r="AJ10" s="17">
        <v>0.44893835182144198</v>
      </c>
      <c r="AK10" s="17">
        <v>0.38991504900700402</v>
      </c>
      <c r="AL10" s="17">
        <v>0.57643386259573703</v>
      </c>
      <c r="AM10" s="17">
        <v>0.41566321411028501</v>
      </c>
      <c r="AN10" s="17">
        <v>0.480784568409308</v>
      </c>
      <c r="AO10" s="17">
        <v>0.37217498272503802</v>
      </c>
      <c r="AP10" s="17">
        <v>0.40111405786769899</v>
      </c>
      <c r="AQ10" s="17">
        <v>0.76162802341000602</v>
      </c>
    </row>
    <row r="11" spans="2:43" x14ac:dyDescent="0.35">
      <c r="B11" s="18" t="s">
        <v>92</v>
      </c>
      <c r="C11" s="19">
        <v>0.12610068278295999</v>
      </c>
      <c r="D11" s="19">
        <v>0.14927159700977499</v>
      </c>
      <c r="E11" s="19">
        <v>0.10208578401891601</v>
      </c>
      <c r="F11" s="19"/>
      <c r="G11" s="19">
        <v>8.3339530719646004E-2</v>
      </c>
      <c r="H11" s="19">
        <v>9.8055505027888804E-2</v>
      </c>
      <c r="I11" s="19">
        <v>0.15296628592233999</v>
      </c>
      <c r="J11" s="19">
        <v>3.7190219644245202E-2</v>
      </c>
      <c r="K11" s="19">
        <v>0.152085695962102</v>
      </c>
      <c r="L11" s="19">
        <v>0.16468519311745899</v>
      </c>
      <c r="M11" s="19"/>
      <c r="N11" s="19">
        <v>8.1322939303936095E-2</v>
      </c>
      <c r="O11" s="19">
        <v>0.135950379063696</v>
      </c>
      <c r="P11" s="19">
        <v>6.0954837843243001E-2</v>
      </c>
      <c r="Q11" s="19">
        <v>0.15829412602133999</v>
      </c>
      <c r="R11" s="19">
        <v>0.123099066078474</v>
      </c>
      <c r="S11" s="19"/>
      <c r="T11" s="19">
        <v>0.10281097777600801</v>
      </c>
      <c r="U11" s="19">
        <v>0.156391683301393</v>
      </c>
      <c r="V11" s="19">
        <v>0.105649119196874</v>
      </c>
      <c r="W11" s="19">
        <v>3.3649165146784198E-2</v>
      </c>
      <c r="X11" s="19"/>
      <c r="Y11" s="19">
        <v>0.10317100105095001</v>
      </c>
      <c r="Z11" s="19">
        <v>0.11488220491163099</v>
      </c>
      <c r="AA11" s="19">
        <v>0.15249133357035899</v>
      </c>
      <c r="AB11" s="19">
        <v>6.1871634713427298E-2</v>
      </c>
      <c r="AC11" s="19">
        <v>8.1335816445513298E-2</v>
      </c>
      <c r="AD11" s="19">
        <v>0.260006390810264</v>
      </c>
      <c r="AE11" s="19"/>
      <c r="AF11" s="19" t="s">
        <v>63</v>
      </c>
      <c r="AG11" s="19"/>
      <c r="AH11" s="19">
        <v>0.12544608310324801</v>
      </c>
      <c r="AI11" s="19"/>
      <c r="AJ11" s="19">
        <v>6.1646845257262203E-2</v>
      </c>
      <c r="AK11" s="19">
        <v>0.117846151670222</v>
      </c>
      <c r="AL11" s="19">
        <v>6.8305128639253407E-2</v>
      </c>
      <c r="AM11" s="19">
        <v>0.187233977007698</v>
      </c>
      <c r="AN11" s="19">
        <v>0</v>
      </c>
      <c r="AO11" s="19">
        <v>0.29469731227683099</v>
      </c>
      <c r="AP11" s="19">
        <v>0.32584836255663102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184</v>
      </c>
      <c r="D7" s="10">
        <v>84</v>
      </c>
      <c r="E7" s="10">
        <v>100</v>
      </c>
      <c r="F7" s="10"/>
      <c r="G7" s="10">
        <v>21</v>
      </c>
      <c r="H7" s="10">
        <v>33</v>
      </c>
      <c r="I7" s="10">
        <v>28</v>
      </c>
      <c r="J7" s="10">
        <v>33</v>
      </c>
      <c r="K7" s="10">
        <v>31</v>
      </c>
      <c r="L7" s="10">
        <v>38</v>
      </c>
      <c r="M7" s="10"/>
      <c r="N7" s="10">
        <v>7</v>
      </c>
      <c r="O7" s="10">
        <v>61</v>
      </c>
      <c r="P7" s="10">
        <v>26</v>
      </c>
      <c r="Q7" s="10">
        <v>52</v>
      </c>
      <c r="R7" s="10">
        <v>38</v>
      </c>
      <c r="S7" s="10"/>
      <c r="T7" s="10">
        <v>38</v>
      </c>
      <c r="U7" s="10">
        <v>46</v>
      </c>
      <c r="V7" s="10">
        <v>45</v>
      </c>
      <c r="W7" s="10">
        <v>40</v>
      </c>
      <c r="X7" s="10"/>
      <c r="Y7" s="10">
        <v>96</v>
      </c>
      <c r="Z7" s="10">
        <v>22</v>
      </c>
      <c r="AA7" s="10">
        <v>39</v>
      </c>
      <c r="AB7" s="10">
        <v>9</v>
      </c>
      <c r="AC7" s="10">
        <v>10</v>
      </c>
      <c r="AD7" s="10">
        <v>7</v>
      </c>
      <c r="AE7" s="10"/>
      <c r="AF7" s="10" t="s">
        <v>62</v>
      </c>
      <c r="AG7" s="10"/>
      <c r="AH7" s="10">
        <v>174</v>
      </c>
      <c r="AI7" s="10"/>
      <c r="AJ7" s="10">
        <v>49</v>
      </c>
      <c r="AK7" s="10">
        <v>37</v>
      </c>
      <c r="AL7" s="10">
        <v>25</v>
      </c>
      <c r="AM7" s="10">
        <v>31</v>
      </c>
      <c r="AN7" s="10">
        <v>9</v>
      </c>
      <c r="AO7" s="10">
        <v>18</v>
      </c>
      <c r="AP7" s="10">
        <v>11</v>
      </c>
      <c r="AQ7" s="10">
        <v>4</v>
      </c>
    </row>
    <row r="8" spans="2:43" ht="30" customHeight="1" x14ac:dyDescent="0.35">
      <c r="B8" s="11" t="s">
        <v>19</v>
      </c>
      <c r="C8" s="11">
        <v>192</v>
      </c>
      <c r="D8" s="11">
        <v>97</v>
      </c>
      <c r="E8" s="11">
        <v>95</v>
      </c>
      <c r="F8" s="11"/>
      <c r="G8" s="11">
        <v>25</v>
      </c>
      <c r="H8" s="11">
        <v>35</v>
      </c>
      <c r="I8" s="11">
        <v>28</v>
      </c>
      <c r="J8" s="11">
        <v>31</v>
      </c>
      <c r="K8" s="11">
        <v>32</v>
      </c>
      <c r="L8" s="11">
        <v>41</v>
      </c>
      <c r="M8" s="11"/>
      <c r="N8" s="11">
        <v>6</v>
      </c>
      <c r="O8" s="11">
        <v>57</v>
      </c>
      <c r="P8" s="11">
        <v>22</v>
      </c>
      <c r="Q8" s="11">
        <v>62</v>
      </c>
      <c r="R8" s="11">
        <v>45</v>
      </c>
      <c r="S8" s="11"/>
      <c r="T8" s="11">
        <v>42</v>
      </c>
      <c r="U8" s="11">
        <v>44</v>
      </c>
      <c r="V8" s="11">
        <v>47</v>
      </c>
      <c r="W8" s="11">
        <v>44</v>
      </c>
      <c r="X8" s="11"/>
      <c r="Y8" s="11">
        <v>99</v>
      </c>
      <c r="Z8" s="11">
        <v>23</v>
      </c>
      <c r="AA8" s="11">
        <v>41</v>
      </c>
      <c r="AB8" s="11">
        <v>9</v>
      </c>
      <c r="AC8" s="11">
        <v>10</v>
      </c>
      <c r="AD8" s="11">
        <v>9</v>
      </c>
      <c r="AE8" s="11"/>
      <c r="AF8" s="11" t="s">
        <v>62</v>
      </c>
      <c r="AG8" s="11"/>
      <c r="AH8" s="11">
        <v>180</v>
      </c>
      <c r="AI8" s="11"/>
      <c r="AJ8" s="11">
        <v>47</v>
      </c>
      <c r="AK8" s="11">
        <v>39</v>
      </c>
      <c r="AL8" s="11">
        <v>23</v>
      </c>
      <c r="AM8" s="11">
        <v>34</v>
      </c>
      <c r="AN8" s="11">
        <v>9</v>
      </c>
      <c r="AO8" s="11">
        <v>18</v>
      </c>
      <c r="AP8" s="11">
        <v>12</v>
      </c>
      <c r="AQ8" s="11">
        <v>11</v>
      </c>
    </row>
    <row r="9" spans="2:43" ht="43.5" x14ac:dyDescent="0.35">
      <c r="B9" s="18" t="s">
        <v>363</v>
      </c>
      <c r="C9" s="17">
        <v>0.62889858246779895</v>
      </c>
      <c r="D9" s="17">
        <v>0.73817056738662201</v>
      </c>
      <c r="E9" s="17">
        <v>0.51757890433270104</v>
      </c>
      <c r="F9" s="17"/>
      <c r="G9" s="17">
        <v>0.62934237165496398</v>
      </c>
      <c r="H9" s="17">
        <v>0.642696418757148</v>
      </c>
      <c r="I9" s="17">
        <v>0.73245870473149799</v>
      </c>
      <c r="J9" s="17">
        <v>0.59101277365581795</v>
      </c>
      <c r="K9" s="17">
        <v>0.69008159644758804</v>
      </c>
      <c r="L9" s="17">
        <v>0.52978707501954403</v>
      </c>
      <c r="M9" s="17"/>
      <c r="N9" s="17">
        <v>0.73133495441757601</v>
      </c>
      <c r="O9" s="17">
        <v>0.57957666840355104</v>
      </c>
      <c r="P9" s="17">
        <v>0.63176398490442198</v>
      </c>
      <c r="Q9" s="17">
        <v>0.60991162819047895</v>
      </c>
      <c r="R9" s="17">
        <v>0.70082731995746494</v>
      </c>
      <c r="S9" s="17"/>
      <c r="T9" s="17">
        <v>0.70965161156920298</v>
      </c>
      <c r="U9" s="17">
        <v>0.60611332524471595</v>
      </c>
      <c r="V9" s="17">
        <v>0.6211119090642</v>
      </c>
      <c r="W9" s="17">
        <v>0.67034061414049595</v>
      </c>
      <c r="X9" s="17"/>
      <c r="Y9" s="17">
        <v>0.63893943554966304</v>
      </c>
      <c r="Z9" s="17">
        <v>0.76956419037301704</v>
      </c>
      <c r="AA9" s="17">
        <v>0.56472711635762696</v>
      </c>
      <c r="AB9" s="17">
        <v>0.30612060701245603</v>
      </c>
      <c r="AC9" s="17">
        <v>0.648617588709826</v>
      </c>
      <c r="AD9" s="17">
        <v>0.79684387481387997</v>
      </c>
      <c r="AE9" s="17"/>
      <c r="AF9" s="17" t="s">
        <v>63</v>
      </c>
      <c r="AG9" s="17"/>
      <c r="AH9" s="17">
        <v>0.61939329148704503</v>
      </c>
      <c r="AI9" s="17"/>
      <c r="AJ9" s="17">
        <v>0.62721906236717395</v>
      </c>
      <c r="AK9" s="17">
        <v>0.58706430357519801</v>
      </c>
      <c r="AL9" s="17">
        <v>0.48245078093948601</v>
      </c>
      <c r="AM9" s="17">
        <v>0.59648742728579296</v>
      </c>
      <c r="AN9" s="17">
        <v>0.56139137179439502</v>
      </c>
      <c r="AO9" s="17">
        <v>0.84231185158760602</v>
      </c>
      <c r="AP9" s="17">
        <v>0.73118778562937403</v>
      </c>
      <c r="AQ9" s="17">
        <v>0.79065495483034698</v>
      </c>
    </row>
    <row r="10" spans="2:43" ht="29" x14ac:dyDescent="0.35">
      <c r="B10" s="18" t="s">
        <v>348</v>
      </c>
      <c r="C10" s="17">
        <v>0.26226679885044102</v>
      </c>
      <c r="D10" s="17">
        <v>0.18893129596727201</v>
      </c>
      <c r="E10" s="17">
        <v>0.33697656625234901</v>
      </c>
      <c r="F10" s="17"/>
      <c r="G10" s="17">
        <v>0.32081803643143503</v>
      </c>
      <c r="H10" s="17">
        <v>0.301379859998469</v>
      </c>
      <c r="I10" s="17">
        <v>0.234459572666669</v>
      </c>
      <c r="J10" s="17">
        <v>0.217298568811647</v>
      </c>
      <c r="K10" s="17">
        <v>0.20227842381185501</v>
      </c>
      <c r="L10" s="17">
        <v>0.29199092000494398</v>
      </c>
      <c r="M10" s="17"/>
      <c r="N10" s="17">
        <v>0.15315105242112501</v>
      </c>
      <c r="O10" s="17">
        <v>0.31946524549577598</v>
      </c>
      <c r="P10" s="17">
        <v>0.25813967482269901</v>
      </c>
      <c r="Q10" s="17">
        <v>0.26086811107158298</v>
      </c>
      <c r="R10" s="17">
        <v>0.20982064842322501</v>
      </c>
      <c r="S10" s="17"/>
      <c r="T10" s="17">
        <v>0.16177693062133999</v>
      </c>
      <c r="U10" s="17">
        <v>0.302481040845824</v>
      </c>
      <c r="V10" s="17">
        <v>0.27839141710833198</v>
      </c>
      <c r="W10" s="17">
        <v>0.24026141245004101</v>
      </c>
      <c r="X10" s="17"/>
      <c r="Y10" s="17">
        <v>0.29137718461262502</v>
      </c>
      <c r="Z10" s="17">
        <v>0.146131487039805</v>
      </c>
      <c r="AA10" s="17">
        <v>0.219357331319502</v>
      </c>
      <c r="AB10" s="17">
        <v>0.54718517844559</v>
      </c>
      <c r="AC10" s="17">
        <v>0.24077384676567801</v>
      </c>
      <c r="AD10" s="17">
        <v>0.11481846014793901</v>
      </c>
      <c r="AE10" s="17"/>
      <c r="AF10" s="17" t="s">
        <v>63</v>
      </c>
      <c r="AG10" s="17"/>
      <c r="AH10" s="17">
        <v>0.27423148183405199</v>
      </c>
      <c r="AI10" s="17"/>
      <c r="AJ10" s="17">
        <v>0.30960755942394402</v>
      </c>
      <c r="AK10" s="17">
        <v>0.30698663472009102</v>
      </c>
      <c r="AL10" s="17">
        <v>0.34808834018159102</v>
      </c>
      <c r="AM10" s="17">
        <v>0.23230474938699</v>
      </c>
      <c r="AN10" s="17">
        <v>0.33261284102682998</v>
      </c>
      <c r="AO10" s="17">
        <v>0.15768814841239401</v>
      </c>
      <c r="AP10" s="17">
        <v>0.19711953755052899</v>
      </c>
      <c r="AQ10" s="17">
        <v>0</v>
      </c>
    </row>
    <row r="11" spans="2:43" x14ac:dyDescent="0.35">
      <c r="B11" s="18" t="s">
        <v>92</v>
      </c>
      <c r="C11" s="19">
        <v>0.108834618681759</v>
      </c>
      <c r="D11" s="19">
        <v>7.2898136646105893E-2</v>
      </c>
      <c r="E11" s="19">
        <v>0.14544452941495001</v>
      </c>
      <c r="F11" s="19"/>
      <c r="G11" s="19">
        <v>4.9839591913600802E-2</v>
      </c>
      <c r="H11" s="19">
        <v>5.5923721244382503E-2</v>
      </c>
      <c r="I11" s="19">
        <v>3.3081722601832897E-2</v>
      </c>
      <c r="J11" s="19">
        <v>0.191688657532535</v>
      </c>
      <c r="K11" s="19">
        <v>0.107639979740556</v>
      </c>
      <c r="L11" s="19">
        <v>0.17822200497551199</v>
      </c>
      <c r="M11" s="19"/>
      <c r="N11" s="19">
        <v>0.115513993161299</v>
      </c>
      <c r="O11" s="19">
        <v>0.100958086100672</v>
      </c>
      <c r="P11" s="19">
        <v>0.110096340272879</v>
      </c>
      <c r="Q11" s="19">
        <v>0.12922026073793699</v>
      </c>
      <c r="R11" s="19">
        <v>8.9352031619310296E-2</v>
      </c>
      <c r="S11" s="19"/>
      <c r="T11" s="19">
        <v>0.128571457809457</v>
      </c>
      <c r="U11" s="19">
        <v>9.1405633909460299E-2</v>
      </c>
      <c r="V11" s="19">
        <v>0.10049667382746801</v>
      </c>
      <c r="W11" s="19">
        <v>8.9397973409463594E-2</v>
      </c>
      <c r="X11" s="19"/>
      <c r="Y11" s="19">
        <v>6.9683379837712306E-2</v>
      </c>
      <c r="Z11" s="19">
        <v>8.4304322587177793E-2</v>
      </c>
      <c r="AA11" s="19">
        <v>0.21591555232287099</v>
      </c>
      <c r="AB11" s="19">
        <v>0.146694214541954</v>
      </c>
      <c r="AC11" s="19">
        <v>0.11060856452449699</v>
      </c>
      <c r="AD11" s="19">
        <v>8.8337665038180704E-2</v>
      </c>
      <c r="AE11" s="19"/>
      <c r="AF11" s="19" t="s">
        <v>63</v>
      </c>
      <c r="AG11" s="19"/>
      <c r="AH11" s="19">
        <v>0.10637522667890301</v>
      </c>
      <c r="AI11" s="19"/>
      <c r="AJ11" s="19">
        <v>6.3173378208881498E-2</v>
      </c>
      <c r="AK11" s="19">
        <v>0.105949061704711</v>
      </c>
      <c r="AL11" s="19">
        <v>0.169460878878923</v>
      </c>
      <c r="AM11" s="19">
        <v>0.17120782332721701</v>
      </c>
      <c r="AN11" s="19">
        <v>0.105995787178775</v>
      </c>
      <c r="AO11" s="19">
        <v>0</v>
      </c>
      <c r="AP11" s="19">
        <v>7.1692676820097306E-2</v>
      </c>
      <c r="AQ11" s="19">
        <v>0.20934504516965299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180</v>
      </c>
      <c r="D7" s="10">
        <v>90</v>
      </c>
      <c r="E7" s="10">
        <v>90</v>
      </c>
      <c r="F7" s="10"/>
      <c r="G7" s="10">
        <v>19</v>
      </c>
      <c r="H7" s="10">
        <v>26</v>
      </c>
      <c r="I7" s="10">
        <v>24</v>
      </c>
      <c r="J7" s="10">
        <v>27</v>
      </c>
      <c r="K7" s="10">
        <v>27</v>
      </c>
      <c r="L7" s="10">
        <v>57</v>
      </c>
      <c r="M7" s="10"/>
      <c r="N7" s="10">
        <v>7</v>
      </c>
      <c r="O7" s="10">
        <v>78</v>
      </c>
      <c r="P7" s="10">
        <v>31</v>
      </c>
      <c r="Q7" s="10">
        <v>48</v>
      </c>
      <c r="R7" s="10">
        <v>16</v>
      </c>
      <c r="S7" s="10"/>
      <c r="T7" s="10">
        <v>30</v>
      </c>
      <c r="U7" s="10">
        <v>56</v>
      </c>
      <c r="V7" s="10">
        <v>52</v>
      </c>
      <c r="W7" s="10">
        <v>28</v>
      </c>
      <c r="X7" s="10"/>
      <c r="Y7" s="10">
        <v>80</v>
      </c>
      <c r="Z7" s="10">
        <v>18</v>
      </c>
      <c r="AA7" s="10">
        <v>59</v>
      </c>
      <c r="AB7" s="10">
        <v>8</v>
      </c>
      <c r="AC7" s="10">
        <v>13</v>
      </c>
      <c r="AD7" s="10">
        <v>2</v>
      </c>
      <c r="AE7" s="10"/>
      <c r="AF7" s="10" t="s">
        <v>62</v>
      </c>
      <c r="AG7" s="10"/>
      <c r="AH7" s="10">
        <v>173</v>
      </c>
      <c r="AI7" s="10"/>
      <c r="AJ7" s="10">
        <v>52</v>
      </c>
      <c r="AK7" s="10">
        <v>30</v>
      </c>
      <c r="AL7" s="10">
        <v>35</v>
      </c>
      <c r="AM7" s="10">
        <v>26</v>
      </c>
      <c r="AN7" s="10">
        <v>12</v>
      </c>
      <c r="AO7" s="10">
        <v>12</v>
      </c>
      <c r="AP7" s="10">
        <v>11</v>
      </c>
      <c r="AQ7" s="10">
        <v>2</v>
      </c>
    </row>
    <row r="8" spans="2:43" ht="30" customHeight="1" x14ac:dyDescent="0.35">
      <c r="B8" s="11" t="s">
        <v>19</v>
      </c>
      <c r="C8" s="11">
        <v>174</v>
      </c>
      <c r="D8" s="11">
        <v>91</v>
      </c>
      <c r="E8" s="11">
        <v>84</v>
      </c>
      <c r="F8" s="11"/>
      <c r="G8" s="11">
        <v>24</v>
      </c>
      <c r="H8" s="11">
        <v>28</v>
      </c>
      <c r="I8" s="11">
        <v>21</v>
      </c>
      <c r="J8" s="11">
        <v>24</v>
      </c>
      <c r="K8" s="11">
        <v>24</v>
      </c>
      <c r="L8" s="11">
        <v>53</v>
      </c>
      <c r="M8" s="11"/>
      <c r="N8" s="11">
        <v>6</v>
      </c>
      <c r="O8" s="11">
        <v>69</v>
      </c>
      <c r="P8" s="11">
        <v>26</v>
      </c>
      <c r="Q8" s="11">
        <v>54</v>
      </c>
      <c r="R8" s="11">
        <v>18</v>
      </c>
      <c r="S8" s="11"/>
      <c r="T8" s="11">
        <v>31</v>
      </c>
      <c r="U8" s="11">
        <v>53</v>
      </c>
      <c r="V8" s="11">
        <v>49</v>
      </c>
      <c r="W8" s="11">
        <v>27</v>
      </c>
      <c r="X8" s="11"/>
      <c r="Y8" s="11">
        <v>78</v>
      </c>
      <c r="Z8" s="11">
        <v>18</v>
      </c>
      <c r="AA8" s="11">
        <v>55</v>
      </c>
      <c r="AB8" s="11">
        <v>7</v>
      </c>
      <c r="AC8" s="11">
        <v>15</v>
      </c>
      <c r="AD8" s="11">
        <v>2</v>
      </c>
      <c r="AE8" s="11"/>
      <c r="AF8" s="11" t="s">
        <v>62</v>
      </c>
      <c r="AG8" s="11"/>
      <c r="AH8" s="11">
        <v>168</v>
      </c>
      <c r="AI8" s="11"/>
      <c r="AJ8" s="11">
        <v>44</v>
      </c>
      <c r="AK8" s="11">
        <v>32</v>
      </c>
      <c r="AL8" s="11">
        <v>32</v>
      </c>
      <c r="AM8" s="11">
        <v>28</v>
      </c>
      <c r="AN8" s="11">
        <v>10</v>
      </c>
      <c r="AO8" s="11">
        <v>13</v>
      </c>
      <c r="AP8" s="11">
        <v>10</v>
      </c>
      <c r="AQ8" s="11">
        <v>5</v>
      </c>
    </row>
    <row r="9" spans="2:43" ht="43.5" x14ac:dyDescent="0.35">
      <c r="B9" s="18" t="s">
        <v>365</v>
      </c>
      <c r="C9" s="17">
        <v>0.60343665794166601</v>
      </c>
      <c r="D9" s="17">
        <v>0.66417822318655095</v>
      </c>
      <c r="E9" s="17">
        <v>0.53777665377869499</v>
      </c>
      <c r="F9" s="17"/>
      <c r="G9" s="17">
        <v>0.67997939549590702</v>
      </c>
      <c r="H9" s="17">
        <v>0.70117732142876998</v>
      </c>
      <c r="I9" s="17">
        <v>0.76232736950952995</v>
      </c>
      <c r="J9" s="17">
        <v>0.39856894211282101</v>
      </c>
      <c r="K9" s="17">
        <v>0.61097552447708603</v>
      </c>
      <c r="L9" s="17">
        <v>0.542508852440856</v>
      </c>
      <c r="M9" s="17"/>
      <c r="N9" s="17">
        <v>0.65376493701410598</v>
      </c>
      <c r="O9" s="17">
        <v>0.63862334254366104</v>
      </c>
      <c r="P9" s="17">
        <v>0.54877178751049005</v>
      </c>
      <c r="Q9" s="17">
        <v>0.57864136284327095</v>
      </c>
      <c r="R9" s="17">
        <v>0.60506965035480398</v>
      </c>
      <c r="S9" s="17"/>
      <c r="T9" s="17">
        <v>0.54211829230625097</v>
      </c>
      <c r="U9" s="17">
        <v>0.60484485147491296</v>
      </c>
      <c r="V9" s="17">
        <v>0.74200101659918705</v>
      </c>
      <c r="W9" s="17">
        <v>0.51218218230331802</v>
      </c>
      <c r="X9" s="17"/>
      <c r="Y9" s="17">
        <v>0.65731065012024503</v>
      </c>
      <c r="Z9" s="17">
        <v>0.61202150103736397</v>
      </c>
      <c r="AA9" s="17">
        <v>0.51507604736357704</v>
      </c>
      <c r="AB9" s="17">
        <v>0.62696268787881604</v>
      </c>
      <c r="AC9" s="17">
        <v>0.62977116724150495</v>
      </c>
      <c r="AD9" s="17">
        <v>0.56712352009295597</v>
      </c>
      <c r="AE9" s="17"/>
      <c r="AF9" s="17" t="s">
        <v>63</v>
      </c>
      <c r="AG9" s="17"/>
      <c r="AH9" s="17">
        <v>0.60947781672142298</v>
      </c>
      <c r="AI9" s="17"/>
      <c r="AJ9" s="17">
        <v>0.49551655977936199</v>
      </c>
      <c r="AK9" s="17">
        <v>0.62671357892408897</v>
      </c>
      <c r="AL9" s="17">
        <v>0.64832648614061805</v>
      </c>
      <c r="AM9" s="17">
        <v>0.67883685356501799</v>
      </c>
      <c r="AN9" s="17">
        <v>0.763085744564308</v>
      </c>
      <c r="AO9" s="17">
        <v>0.43399683989022497</v>
      </c>
      <c r="AP9" s="17">
        <v>0.73656645481768401</v>
      </c>
      <c r="AQ9" s="17">
        <v>0.57514958490953305</v>
      </c>
    </row>
    <row r="10" spans="2:43" ht="29" x14ac:dyDescent="0.35">
      <c r="B10" s="18" t="s">
        <v>348</v>
      </c>
      <c r="C10" s="17">
        <v>0.29799655136226499</v>
      </c>
      <c r="D10" s="17">
        <v>0.22288919775510599</v>
      </c>
      <c r="E10" s="17">
        <v>0.37918558774342798</v>
      </c>
      <c r="F10" s="17"/>
      <c r="G10" s="17">
        <v>0.19495623315375599</v>
      </c>
      <c r="H10" s="17">
        <v>0.29882267857123002</v>
      </c>
      <c r="I10" s="17">
        <v>0.111062652592472</v>
      </c>
      <c r="J10" s="17">
        <v>0.44943068132522901</v>
      </c>
      <c r="K10" s="17">
        <v>0.32487168367855601</v>
      </c>
      <c r="L10" s="17">
        <v>0.33899642066657198</v>
      </c>
      <c r="M10" s="17"/>
      <c r="N10" s="17">
        <v>0.106416483798394</v>
      </c>
      <c r="O10" s="17">
        <v>0.26872693262928998</v>
      </c>
      <c r="P10" s="17">
        <v>0.32510933992691499</v>
      </c>
      <c r="Q10" s="17">
        <v>0.31292508847772998</v>
      </c>
      <c r="R10" s="17">
        <v>0.39493034964519602</v>
      </c>
      <c r="S10" s="17"/>
      <c r="T10" s="17">
        <v>0.247955543211372</v>
      </c>
      <c r="U10" s="17">
        <v>0.34907344074652502</v>
      </c>
      <c r="V10" s="17">
        <v>0.19108499740962401</v>
      </c>
      <c r="W10" s="17">
        <v>0.41218677543330001</v>
      </c>
      <c r="X10" s="17"/>
      <c r="Y10" s="17">
        <v>0.29504922760241997</v>
      </c>
      <c r="Z10" s="17">
        <v>0.28716889904188098</v>
      </c>
      <c r="AA10" s="17">
        <v>0.358207710785444</v>
      </c>
      <c r="AB10" s="17">
        <v>0.24171147290190401</v>
      </c>
      <c r="AC10" s="17">
        <v>0.16695905844280101</v>
      </c>
      <c r="AD10" s="17">
        <v>0</v>
      </c>
      <c r="AE10" s="17"/>
      <c r="AF10" s="17" t="s">
        <v>63</v>
      </c>
      <c r="AG10" s="17"/>
      <c r="AH10" s="17">
        <v>0.30464375210744798</v>
      </c>
      <c r="AI10" s="17"/>
      <c r="AJ10" s="17">
        <v>0.41687018992170299</v>
      </c>
      <c r="AK10" s="17">
        <v>0.245720090744559</v>
      </c>
      <c r="AL10" s="17">
        <v>0.29459711230107399</v>
      </c>
      <c r="AM10" s="17">
        <v>0.23475825974058401</v>
      </c>
      <c r="AN10" s="17">
        <v>0.153407933554082</v>
      </c>
      <c r="AO10" s="17">
        <v>0.388180566202947</v>
      </c>
      <c r="AP10" s="17">
        <v>8.6796718740356701E-2</v>
      </c>
      <c r="AQ10" s="17">
        <v>0.424850415090467</v>
      </c>
    </row>
    <row r="11" spans="2:43" x14ac:dyDescent="0.35">
      <c r="B11" s="18" t="s">
        <v>92</v>
      </c>
      <c r="C11" s="19">
        <v>9.8566790696069204E-2</v>
      </c>
      <c r="D11" s="19">
        <v>0.112932579058343</v>
      </c>
      <c r="E11" s="19">
        <v>8.30377584778767E-2</v>
      </c>
      <c r="F11" s="19"/>
      <c r="G11" s="19">
        <v>0.12506437135033699</v>
      </c>
      <c r="H11" s="19">
        <v>0</v>
      </c>
      <c r="I11" s="19">
        <v>0.12660997789799799</v>
      </c>
      <c r="J11" s="19">
        <v>0.15200037656195001</v>
      </c>
      <c r="K11" s="19">
        <v>6.4152791844358001E-2</v>
      </c>
      <c r="L11" s="19">
        <v>0.118494726892572</v>
      </c>
      <c r="M11" s="19"/>
      <c r="N11" s="19">
        <v>0.23981857918749999</v>
      </c>
      <c r="O11" s="19">
        <v>9.2649724827048599E-2</v>
      </c>
      <c r="P11" s="19">
        <v>0.12611887256259499</v>
      </c>
      <c r="Q11" s="19">
        <v>0.108433548678999</v>
      </c>
      <c r="R11" s="19">
        <v>0</v>
      </c>
      <c r="S11" s="19"/>
      <c r="T11" s="19">
        <v>0.209926164482377</v>
      </c>
      <c r="U11" s="19">
        <v>4.6081707778562603E-2</v>
      </c>
      <c r="V11" s="19">
        <v>6.6913985991189806E-2</v>
      </c>
      <c r="W11" s="19">
        <v>7.5631042263381798E-2</v>
      </c>
      <c r="X11" s="19"/>
      <c r="Y11" s="19">
        <v>4.7640122277334503E-2</v>
      </c>
      <c r="Z11" s="19">
        <v>0.100809599920755</v>
      </c>
      <c r="AA11" s="19">
        <v>0.12671624185097899</v>
      </c>
      <c r="AB11" s="19">
        <v>0.13132583921928001</v>
      </c>
      <c r="AC11" s="19">
        <v>0.20326977431569301</v>
      </c>
      <c r="AD11" s="19">
        <v>0.43287647990704398</v>
      </c>
      <c r="AE11" s="19"/>
      <c r="AF11" s="19" t="s">
        <v>63</v>
      </c>
      <c r="AG11" s="19"/>
      <c r="AH11" s="19">
        <v>8.5878431171129296E-2</v>
      </c>
      <c r="AI11" s="19"/>
      <c r="AJ11" s="19">
        <v>8.7613250298934506E-2</v>
      </c>
      <c r="AK11" s="19">
        <v>0.12756633033135201</v>
      </c>
      <c r="AL11" s="19">
        <v>5.7076401558307899E-2</v>
      </c>
      <c r="AM11" s="19">
        <v>8.6404886694398206E-2</v>
      </c>
      <c r="AN11" s="19">
        <v>8.3506321881610598E-2</v>
      </c>
      <c r="AO11" s="19">
        <v>0.177822593906828</v>
      </c>
      <c r="AP11" s="19">
        <v>0.17663682644195899</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227</v>
      </c>
      <c r="D7" s="10">
        <v>90</v>
      </c>
      <c r="E7" s="10">
        <v>136</v>
      </c>
      <c r="F7" s="10"/>
      <c r="G7" s="10">
        <v>13</v>
      </c>
      <c r="H7" s="10">
        <v>42</v>
      </c>
      <c r="I7" s="10">
        <v>37</v>
      </c>
      <c r="J7" s="10">
        <v>41</v>
      </c>
      <c r="K7" s="10">
        <v>31</v>
      </c>
      <c r="L7" s="10">
        <v>63</v>
      </c>
      <c r="M7" s="10"/>
      <c r="N7" s="10">
        <v>4</v>
      </c>
      <c r="O7" s="10">
        <v>85</v>
      </c>
      <c r="P7" s="10">
        <v>39</v>
      </c>
      <c r="Q7" s="10">
        <v>68</v>
      </c>
      <c r="R7" s="10">
        <v>31</v>
      </c>
      <c r="S7" s="10"/>
      <c r="T7" s="10">
        <v>59</v>
      </c>
      <c r="U7" s="10">
        <v>56</v>
      </c>
      <c r="V7" s="10">
        <v>55</v>
      </c>
      <c r="W7" s="10">
        <v>39</v>
      </c>
      <c r="X7" s="10"/>
      <c r="Y7" s="10">
        <v>96</v>
      </c>
      <c r="Z7" s="10">
        <v>26</v>
      </c>
      <c r="AA7" s="10">
        <v>63</v>
      </c>
      <c r="AB7" s="10">
        <v>17</v>
      </c>
      <c r="AC7" s="10">
        <v>17</v>
      </c>
      <c r="AD7" s="10">
        <v>7</v>
      </c>
      <c r="AE7" s="10"/>
      <c r="AF7" s="10" t="s">
        <v>62</v>
      </c>
      <c r="AG7" s="10"/>
      <c r="AH7" s="10">
        <v>217</v>
      </c>
      <c r="AI7" s="10"/>
      <c r="AJ7" s="10">
        <v>57</v>
      </c>
      <c r="AK7" s="10">
        <v>37</v>
      </c>
      <c r="AL7" s="10">
        <v>42</v>
      </c>
      <c r="AM7" s="10">
        <v>47</v>
      </c>
      <c r="AN7" s="10">
        <v>9</v>
      </c>
      <c r="AO7" s="10">
        <v>14</v>
      </c>
      <c r="AP7" s="10">
        <v>18</v>
      </c>
      <c r="AQ7" s="10">
        <v>3</v>
      </c>
    </row>
    <row r="8" spans="2:43" ht="30" customHeight="1" x14ac:dyDescent="0.35">
      <c r="B8" s="11" t="s">
        <v>19</v>
      </c>
      <c r="C8" s="11">
        <v>222</v>
      </c>
      <c r="D8" s="11">
        <v>96</v>
      </c>
      <c r="E8" s="11">
        <v>126</v>
      </c>
      <c r="F8" s="11"/>
      <c r="G8" s="11">
        <v>17</v>
      </c>
      <c r="H8" s="11">
        <v>44</v>
      </c>
      <c r="I8" s="11">
        <v>35</v>
      </c>
      <c r="J8" s="11">
        <v>37</v>
      </c>
      <c r="K8" s="11">
        <v>29</v>
      </c>
      <c r="L8" s="11">
        <v>61</v>
      </c>
      <c r="M8" s="11"/>
      <c r="N8" s="11">
        <v>3</v>
      </c>
      <c r="O8" s="11">
        <v>76</v>
      </c>
      <c r="P8" s="11">
        <v>34</v>
      </c>
      <c r="Q8" s="11">
        <v>74</v>
      </c>
      <c r="R8" s="11">
        <v>35</v>
      </c>
      <c r="S8" s="11"/>
      <c r="T8" s="11">
        <v>59</v>
      </c>
      <c r="U8" s="11">
        <v>54</v>
      </c>
      <c r="V8" s="11">
        <v>53</v>
      </c>
      <c r="W8" s="11">
        <v>41</v>
      </c>
      <c r="X8" s="11"/>
      <c r="Y8" s="11">
        <v>98</v>
      </c>
      <c r="Z8" s="11">
        <v>24</v>
      </c>
      <c r="AA8" s="11">
        <v>61</v>
      </c>
      <c r="AB8" s="11">
        <v>15</v>
      </c>
      <c r="AC8" s="11">
        <v>17</v>
      </c>
      <c r="AD8" s="11">
        <v>7</v>
      </c>
      <c r="AE8" s="11"/>
      <c r="AF8" s="11" t="s">
        <v>62</v>
      </c>
      <c r="AG8" s="11"/>
      <c r="AH8" s="11">
        <v>211</v>
      </c>
      <c r="AI8" s="11"/>
      <c r="AJ8" s="11">
        <v>49</v>
      </c>
      <c r="AK8" s="11">
        <v>38</v>
      </c>
      <c r="AL8" s="11">
        <v>38</v>
      </c>
      <c r="AM8" s="11">
        <v>51</v>
      </c>
      <c r="AN8" s="11">
        <v>8</v>
      </c>
      <c r="AO8" s="11">
        <v>14</v>
      </c>
      <c r="AP8" s="11">
        <v>18</v>
      </c>
      <c r="AQ8" s="11">
        <v>8</v>
      </c>
    </row>
    <row r="9" spans="2:43" ht="43.5" x14ac:dyDescent="0.35">
      <c r="B9" s="18" t="s">
        <v>367</v>
      </c>
      <c r="C9" s="17">
        <v>0.71907986454844397</v>
      </c>
      <c r="D9" s="17">
        <v>0.827447162834968</v>
      </c>
      <c r="E9" s="17">
        <v>0.63435797444536701</v>
      </c>
      <c r="F9" s="17"/>
      <c r="G9" s="17">
        <v>0.75002351089574104</v>
      </c>
      <c r="H9" s="17">
        <v>0.73620006354922696</v>
      </c>
      <c r="I9" s="17">
        <v>0.71002204580692496</v>
      </c>
      <c r="J9" s="17">
        <v>0.76871960048293297</v>
      </c>
      <c r="K9" s="17">
        <v>0.76393481631432303</v>
      </c>
      <c r="L9" s="17">
        <v>0.65293671536088704</v>
      </c>
      <c r="M9" s="17"/>
      <c r="N9" s="17">
        <v>0.75525038442418801</v>
      </c>
      <c r="O9" s="17">
        <v>0.77340165050952403</v>
      </c>
      <c r="P9" s="17">
        <v>0.60228633062977399</v>
      </c>
      <c r="Q9" s="17">
        <v>0.72347537764302405</v>
      </c>
      <c r="R9" s="17">
        <v>0.70292841585924304</v>
      </c>
      <c r="S9" s="17"/>
      <c r="T9" s="17">
        <v>0.78321440231717598</v>
      </c>
      <c r="U9" s="17">
        <v>0.64598935787610401</v>
      </c>
      <c r="V9" s="17">
        <v>0.69818879753158303</v>
      </c>
      <c r="W9" s="17">
        <v>0.81820309992850704</v>
      </c>
      <c r="X9" s="17"/>
      <c r="Y9" s="17">
        <v>0.72300803238862399</v>
      </c>
      <c r="Z9" s="17">
        <v>0.86023841077437802</v>
      </c>
      <c r="AA9" s="17">
        <v>0.64756797811007005</v>
      </c>
      <c r="AB9" s="17">
        <v>0.834499647362686</v>
      </c>
      <c r="AC9" s="17">
        <v>0.56357263953916004</v>
      </c>
      <c r="AD9" s="17">
        <v>0.88429372770897796</v>
      </c>
      <c r="AE9" s="17"/>
      <c r="AF9" s="17" t="s">
        <v>63</v>
      </c>
      <c r="AG9" s="17"/>
      <c r="AH9" s="17">
        <v>0.72188571494016895</v>
      </c>
      <c r="AI9" s="17"/>
      <c r="AJ9" s="17">
        <v>0.67714477596779299</v>
      </c>
      <c r="AK9" s="17">
        <v>0.84619576682130804</v>
      </c>
      <c r="AL9" s="17">
        <v>0.56938253919714599</v>
      </c>
      <c r="AM9" s="17">
        <v>0.74933620943662205</v>
      </c>
      <c r="AN9" s="17">
        <v>0.39875890876686398</v>
      </c>
      <c r="AO9" s="17">
        <v>0.79994560497518397</v>
      </c>
      <c r="AP9" s="17">
        <v>0.74852833653943895</v>
      </c>
      <c r="AQ9" s="17">
        <v>1</v>
      </c>
    </row>
    <row r="10" spans="2:43" ht="29" x14ac:dyDescent="0.35">
      <c r="B10" s="18" t="s">
        <v>348</v>
      </c>
      <c r="C10" s="17">
        <v>0.19613922683026599</v>
      </c>
      <c r="D10" s="17">
        <v>0.131799487343431</v>
      </c>
      <c r="E10" s="17">
        <v>0.24662401735980599</v>
      </c>
      <c r="F10" s="17"/>
      <c r="G10" s="17">
        <v>0.24997648910425899</v>
      </c>
      <c r="H10" s="17">
        <v>0.13585788028809101</v>
      </c>
      <c r="I10" s="17">
        <v>0.191880349980002</v>
      </c>
      <c r="J10" s="17">
        <v>0.16077981242220701</v>
      </c>
      <c r="K10" s="17">
        <v>0.14033525028312599</v>
      </c>
      <c r="L10" s="17">
        <v>0.27405377317293</v>
      </c>
      <c r="M10" s="17"/>
      <c r="N10" s="17">
        <v>0.24474961557581201</v>
      </c>
      <c r="O10" s="17">
        <v>0.15679220055190601</v>
      </c>
      <c r="P10" s="17">
        <v>0.22558648663115399</v>
      </c>
      <c r="Q10" s="17">
        <v>0.18493374092645901</v>
      </c>
      <c r="R10" s="17">
        <v>0.27206997675723199</v>
      </c>
      <c r="S10" s="17"/>
      <c r="T10" s="17">
        <v>0.13648349311053401</v>
      </c>
      <c r="U10" s="17">
        <v>0.190670872091845</v>
      </c>
      <c r="V10" s="17">
        <v>0.25099748932694899</v>
      </c>
      <c r="W10" s="17">
        <v>0.157649627589145</v>
      </c>
      <c r="X10" s="17"/>
      <c r="Y10" s="17">
        <v>0.203024569945258</v>
      </c>
      <c r="Z10" s="17">
        <v>7.83222794503277E-2</v>
      </c>
      <c r="AA10" s="17">
        <v>0.277155184570477</v>
      </c>
      <c r="AB10" s="17">
        <v>0.107378256750982</v>
      </c>
      <c r="AC10" s="17">
        <v>0.203976068199899</v>
      </c>
      <c r="AD10" s="17">
        <v>0</v>
      </c>
      <c r="AE10" s="17"/>
      <c r="AF10" s="17" t="s">
        <v>63</v>
      </c>
      <c r="AG10" s="17"/>
      <c r="AH10" s="17">
        <v>0.20665332047808099</v>
      </c>
      <c r="AI10" s="17"/>
      <c r="AJ10" s="17">
        <v>0.23770275696846199</v>
      </c>
      <c r="AK10" s="17">
        <v>0.12109869848515099</v>
      </c>
      <c r="AL10" s="17">
        <v>0.32397817096399101</v>
      </c>
      <c r="AM10" s="17">
        <v>0.152923550616406</v>
      </c>
      <c r="AN10" s="17">
        <v>0.47337159749179503</v>
      </c>
      <c r="AO10" s="17">
        <v>0.135783830869006</v>
      </c>
      <c r="AP10" s="17">
        <v>0.10568398077842101</v>
      </c>
      <c r="AQ10" s="17">
        <v>0</v>
      </c>
    </row>
    <row r="11" spans="2:43" x14ac:dyDescent="0.35">
      <c r="B11" s="18" t="s">
        <v>92</v>
      </c>
      <c r="C11" s="19">
        <v>8.4780908621290299E-2</v>
      </c>
      <c r="D11" s="19">
        <v>4.0753349821600997E-2</v>
      </c>
      <c r="E11" s="19">
        <v>0.119018008194826</v>
      </c>
      <c r="F11" s="19"/>
      <c r="G11" s="19">
        <v>0</v>
      </c>
      <c r="H11" s="19">
        <v>0.127942056162683</v>
      </c>
      <c r="I11" s="19">
        <v>9.8097604213073397E-2</v>
      </c>
      <c r="J11" s="19">
        <v>7.0500587094860206E-2</v>
      </c>
      <c r="K11" s="19">
        <v>9.5729933402550593E-2</v>
      </c>
      <c r="L11" s="19">
        <v>7.3009511466182397E-2</v>
      </c>
      <c r="M11" s="19"/>
      <c r="N11" s="19">
        <v>0</v>
      </c>
      <c r="O11" s="19">
        <v>6.9806148938570303E-2</v>
      </c>
      <c r="P11" s="19">
        <v>0.17212718273907299</v>
      </c>
      <c r="Q11" s="19">
        <v>9.1590881430516899E-2</v>
      </c>
      <c r="R11" s="19">
        <v>2.5001607383524301E-2</v>
      </c>
      <c r="S11" s="19"/>
      <c r="T11" s="19">
        <v>8.0302104572289507E-2</v>
      </c>
      <c r="U11" s="19">
        <v>0.163339770032051</v>
      </c>
      <c r="V11" s="19">
        <v>5.0813713141467903E-2</v>
      </c>
      <c r="W11" s="19">
        <v>2.4147272482348301E-2</v>
      </c>
      <c r="X11" s="19"/>
      <c r="Y11" s="19">
        <v>7.3967397666117707E-2</v>
      </c>
      <c r="Z11" s="19">
        <v>6.1439309775294597E-2</v>
      </c>
      <c r="AA11" s="19">
        <v>7.5276837319453102E-2</v>
      </c>
      <c r="AB11" s="19">
        <v>5.8122095886332603E-2</v>
      </c>
      <c r="AC11" s="19">
        <v>0.23245129226094099</v>
      </c>
      <c r="AD11" s="19">
        <v>0.115706272291022</v>
      </c>
      <c r="AE11" s="19"/>
      <c r="AF11" s="19" t="s">
        <v>63</v>
      </c>
      <c r="AG11" s="19"/>
      <c r="AH11" s="19">
        <v>7.1460964581749498E-2</v>
      </c>
      <c r="AI11" s="19"/>
      <c r="AJ11" s="19">
        <v>8.5152467063745199E-2</v>
      </c>
      <c r="AK11" s="19">
        <v>3.27055346935409E-2</v>
      </c>
      <c r="AL11" s="19">
        <v>0.10663928983886301</v>
      </c>
      <c r="AM11" s="19">
        <v>9.7740239946971993E-2</v>
      </c>
      <c r="AN11" s="19">
        <v>0.12786949374134099</v>
      </c>
      <c r="AO11" s="19">
        <v>6.4270564155809701E-2</v>
      </c>
      <c r="AP11" s="19">
        <v>0.14578768268214001</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185</v>
      </c>
      <c r="D7" s="10">
        <v>102</v>
      </c>
      <c r="E7" s="10">
        <v>83</v>
      </c>
      <c r="F7" s="10"/>
      <c r="G7" s="10">
        <v>17</v>
      </c>
      <c r="H7" s="10">
        <v>35</v>
      </c>
      <c r="I7" s="10">
        <v>30</v>
      </c>
      <c r="J7" s="10">
        <v>23</v>
      </c>
      <c r="K7" s="10">
        <v>30</v>
      </c>
      <c r="L7" s="10">
        <v>50</v>
      </c>
      <c r="M7" s="10"/>
      <c r="N7" s="10">
        <v>7</v>
      </c>
      <c r="O7" s="10">
        <v>72</v>
      </c>
      <c r="P7" s="10">
        <v>25</v>
      </c>
      <c r="Q7" s="10">
        <v>55</v>
      </c>
      <c r="R7" s="10">
        <v>26</v>
      </c>
      <c r="S7" s="10"/>
      <c r="T7" s="10">
        <v>46</v>
      </c>
      <c r="U7" s="10">
        <v>44</v>
      </c>
      <c r="V7" s="10">
        <v>49</v>
      </c>
      <c r="W7" s="10">
        <v>30</v>
      </c>
      <c r="X7" s="10"/>
      <c r="Y7" s="10">
        <v>81</v>
      </c>
      <c r="Z7" s="10">
        <v>20</v>
      </c>
      <c r="AA7" s="10">
        <v>52</v>
      </c>
      <c r="AB7" s="10">
        <v>10</v>
      </c>
      <c r="AC7" s="10">
        <v>16</v>
      </c>
      <c r="AD7" s="10">
        <v>5</v>
      </c>
      <c r="AE7" s="10"/>
      <c r="AF7" s="10" t="s">
        <v>62</v>
      </c>
      <c r="AG7" s="10"/>
      <c r="AH7" s="10">
        <v>172</v>
      </c>
      <c r="AI7" s="10"/>
      <c r="AJ7" s="10">
        <v>49</v>
      </c>
      <c r="AK7" s="10">
        <v>34</v>
      </c>
      <c r="AL7" s="10">
        <v>31</v>
      </c>
      <c r="AM7" s="10">
        <v>30</v>
      </c>
      <c r="AN7" s="10">
        <v>5</v>
      </c>
      <c r="AO7" s="10">
        <v>19</v>
      </c>
      <c r="AP7" s="10">
        <v>14</v>
      </c>
      <c r="AQ7" s="10">
        <v>3</v>
      </c>
    </row>
    <row r="8" spans="2:43" ht="30" customHeight="1" x14ac:dyDescent="0.35">
      <c r="B8" s="11" t="s">
        <v>19</v>
      </c>
      <c r="C8" s="11">
        <v>189</v>
      </c>
      <c r="D8" s="11">
        <v>111</v>
      </c>
      <c r="E8" s="11">
        <v>79</v>
      </c>
      <c r="F8" s="11"/>
      <c r="G8" s="11">
        <v>21</v>
      </c>
      <c r="H8" s="11">
        <v>40</v>
      </c>
      <c r="I8" s="11">
        <v>30</v>
      </c>
      <c r="J8" s="11">
        <v>23</v>
      </c>
      <c r="K8" s="11">
        <v>28</v>
      </c>
      <c r="L8" s="11">
        <v>48</v>
      </c>
      <c r="M8" s="11"/>
      <c r="N8" s="11">
        <v>8</v>
      </c>
      <c r="O8" s="11">
        <v>68</v>
      </c>
      <c r="P8" s="11">
        <v>21</v>
      </c>
      <c r="Q8" s="11">
        <v>66</v>
      </c>
      <c r="R8" s="11">
        <v>28</v>
      </c>
      <c r="S8" s="11"/>
      <c r="T8" s="11">
        <v>51</v>
      </c>
      <c r="U8" s="11">
        <v>40</v>
      </c>
      <c r="V8" s="11">
        <v>49</v>
      </c>
      <c r="W8" s="11">
        <v>33</v>
      </c>
      <c r="X8" s="11"/>
      <c r="Y8" s="11">
        <v>85</v>
      </c>
      <c r="Z8" s="11">
        <v>22</v>
      </c>
      <c r="AA8" s="11">
        <v>50</v>
      </c>
      <c r="AB8" s="11">
        <v>10</v>
      </c>
      <c r="AC8" s="11">
        <v>17</v>
      </c>
      <c r="AD8" s="11">
        <v>4</v>
      </c>
      <c r="AE8" s="11"/>
      <c r="AF8" s="11" t="s">
        <v>62</v>
      </c>
      <c r="AG8" s="11"/>
      <c r="AH8" s="11">
        <v>175</v>
      </c>
      <c r="AI8" s="11"/>
      <c r="AJ8" s="11">
        <v>44</v>
      </c>
      <c r="AK8" s="11">
        <v>36</v>
      </c>
      <c r="AL8" s="11">
        <v>28</v>
      </c>
      <c r="AM8" s="11">
        <v>33</v>
      </c>
      <c r="AN8" s="11">
        <v>5</v>
      </c>
      <c r="AO8" s="11">
        <v>21</v>
      </c>
      <c r="AP8" s="11">
        <v>14</v>
      </c>
      <c r="AQ8" s="11">
        <v>7</v>
      </c>
    </row>
    <row r="9" spans="2:43" ht="43.5" x14ac:dyDescent="0.35">
      <c r="B9" s="18" t="s">
        <v>369</v>
      </c>
      <c r="C9" s="17">
        <v>0.175795830830966</v>
      </c>
      <c r="D9" s="17">
        <v>0.191207646951183</v>
      </c>
      <c r="E9" s="17">
        <v>0.154179464132605</v>
      </c>
      <c r="F9" s="17"/>
      <c r="G9" s="17">
        <v>0.253377730178107</v>
      </c>
      <c r="H9" s="17">
        <v>0.12865561092363201</v>
      </c>
      <c r="I9" s="17">
        <v>0.208823498330753</v>
      </c>
      <c r="J9" s="17">
        <v>0.208127853218292</v>
      </c>
      <c r="K9" s="17">
        <v>0.102204808304952</v>
      </c>
      <c r="L9" s="17">
        <v>0.18853771416035001</v>
      </c>
      <c r="M9" s="17"/>
      <c r="N9" s="17">
        <v>0.130075340558473</v>
      </c>
      <c r="O9" s="17">
        <v>0.15424228386240399</v>
      </c>
      <c r="P9" s="17">
        <v>0.19852032374404399</v>
      </c>
      <c r="Q9" s="17">
        <v>0.222318837280644</v>
      </c>
      <c r="R9" s="17">
        <v>0.11492771919172</v>
      </c>
      <c r="S9" s="17"/>
      <c r="T9" s="17">
        <v>0.35113394355148803</v>
      </c>
      <c r="U9" s="17">
        <v>8.4536371543074196E-2</v>
      </c>
      <c r="V9" s="17">
        <v>0.12084790134720901</v>
      </c>
      <c r="W9" s="17">
        <v>0.12449823519404001</v>
      </c>
      <c r="X9" s="17"/>
      <c r="Y9" s="17">
        <v>0.130055837102734</v>
      </c>
      <c r="Z9" s="17">
        <v>0.21427051050765</v>
      </c>
      <c r="AA9" s="17">
        <v>0.206036464725873</v>
      </c>
      <c r="AB9" s="17">
        <v>0.531848470189069</v>
      </c>
      <c r="AC9" s="17">
        <v>0.109847663219737</v>
      </c>
      <c r="AD9" s="17">
        <v>0</v>
      </c>
      <c r="AE9" s="17"/>
      <c r="AF9" s="17" t="s">
        <v>63</v>
      </c>
      <c r="AG9" s="17"/>
      <c r="AH9" s="17">
        <v>0.15588702513890401</v>
      </c>
      <c r="AI9" s="17"/>
      <c r="AJ9" s="17">
        <v>0.231454049156115</v>
      </c>
      <c r="AK9" s="17">
        <v>0.19921650976289201</v>
      </c>
      <c r="AL9" s="17">
        <v>3.3026800441543297E-2</v>
      </c>
      <c r="AM9" s="17">
        <v>0.18203524001681301</v>
      </c>
      <c r="AN9" s="17">
        <v>0.16697188810951599</v>
      </c>
      <c r="AO9" s="17">
        <v>0</v>
      </c>
      <c r="AP9" s="17">
        <v>0.21620121204255899</v>
      </c>
      <c r="AQ9" s="17">
        <v>0.70383164084250405</v>
      </c>
    </row>
    <row r="10" spans="2:43" ht="29" x14ac:dyDescent="0.35">
      <c r="B10" s="18" t="s">
        <v>370</v>
      </c>
      <c r="C10" s="17">
        <v>0.74196276954169604</v>
      </c>
      <c r="D10" s="17">
        <v>0.70649211479514296</v>
      </c>
      <c r="E10" s="17">
        <v>0.79171334235229995</v>
      </c>
      <c r="F10" s="17"/>
      <c r="G10" s="17">
        <v>0.600292379943965</v>
      </c>
      <c r="H10" s="17">
        <v>0.80405875584356601</v>
      </c>
      <c r="I10" s="17">
        <v>0.66808735381069595</v>
      </c>
      <c r="J10" s="17">
        <v>0.71301932425258496</v>
      </c>
      <c r="K10" s="17">
        <v>0.86432758684175404</v>
      </c>
      <c r="L10" s="17">
        <v>0.73985927389775197</v>
      </c>
      <c r="M10" s="17"/>
      <c r="N10" s="17">
        <v>0.66735472256682504</v>
      </c>
      <c r="O10" s="17">
        <v>0.74714284254059504</v>
      </c>
      <c r="P10" s="17">
        <v>0.71109213083067602</v>
      </c>
      <c r="Q10" s="17">
        <v>0.69325258752844598</v>
      </c>
      <c r="R10" s="17">
        <v>0.88507228080828004</v>
      </c>
      <c r="S10" s="17"/>
      <c r="T10" s="17">
        <v>0.55531468648197502</v>
      </c>
      <c r="U10" s="17">
        <v>0.80567351839776302</v>
      </c>
      <c r="V10" s="17">
        <v>0.81395887550387003</v>
      </c>
      <c r="W10" s="17">
        <v>0.84673860431843695</v>
      </c>
      <c r="X10" s="17"/>
      <c r="Y10" s="17">
        <v>0.80738688815340998</v>
      </c>
      <c r="Z10" s="17">
        <v>0.71328549537489105</v>
      </c>
      <c r="AA10" s="17">
        <v>0.72484810184614701</v>
      </c>
      <c r="AB10" s="17">
        <v>0.36297577923538299</v>
      </c>
      <c r="AC10" s="17">
        <v>0.75002058751715595</v>
      </c>
      <c r="AD10" s="17">
        <v>0.60321926108965696</v>
      </c>
      <c r="AE10" s="17"/>
      <c r="AF10" s="17" t="s">
        <v>63</v>
      </c>
      <c r="AG10" s="17"/>
      <c r="AH10" s="17">
        <v>0.76618422744095105</v>
      </c>
      <c r="AI10" s="17"/>
      <c r="AJ10" s="17">
        <v>0.66210993439718702</v>
      </c>
      <c r="AK10" s="17">
        <v>0.744979607637268</v>
      </c>
      <c r="AL10" s="17">
        <v>0.80378849770374705</v>
      </c>
      <c r="AM10" s="17">
        <v>0.78945705103712305</v>
      </c>
      <c r="AN10" s="17">
        <v>0.83302811189048398</v>
      </c>
      <c r="AO10" s="17">
        <v>0.84611603163661098</v>
      </c>
      <c r="AP10" s="17">
        <v>0.78379878795744096</v>
      </c>
      <c r="AQ10" s="17">
        <v>0.29616835915749601</v>
      </c>
    </row>
    <row r="11" spans="2:43" x14ac:dyDescent="0.35">
      <c r="B11" s="18" t="s">
        <v>92</v>
      </c>
      <c r="C11" s="19">
        <v>8.22413996273373E-2</v>
      </c>
      <c r="D11" s="19">
        <v>0.102300238253675</v>
      </c>
      <c r="E11" s="19">
        <v>5.41071935150945E-2</v>
      </c>
      <c r="F11" s="19"/>
      <c r="G11" s="19">
        <v>0.146329889877928</v>
      </c>
      <c r="H11" s="19">
        <v>6.7285633232802206E-2</v>
      </c>
      <c r="I11" s="19">
        <v>0.123089147858551</v>
      </c>
      <c r="J11" s="19">
        <v>7.8852822529122998E-2</v>
      </c>
      <c r="K11" s="19">
        <v>3.3467604853294197E-2</v>
      </c>
      <c r="L11" s="19">
        <v>7.1603011941898206E-2</v>
      </c>
      <c r="M11" s="19"/>
      <c r="N11" s="19">
        <v>0.20256993687470201</v>
      </c>
      <c r="O11" s="19">
        <v>9.8614873597001093E-2</v>
      </c>
      <c r="P11" s="19">
        <v>9.0387545425279298E-2</v>
      </c>
      <c r="Q11" s="19">
        <v>8.4428575190909794E-2</v>
      </c>
      <c r="R11" s="19">
        <v>0</v>
      </c>
      <c r="S11" s="19"/>
      <c r="T11" s="19">
        <v>9.3551369966536402E-2</v>
      </c>
      <c r="U11" s="19">
        <v>0.109790110059163</v>
      </c>
      <c r="V11" s="19">
        <v>6.5193223148921495E-2</v>
      </c>
      <c r="W11" s="19">
        <v>2.87631604875229E-2</v>
      </c>
      <c r="X11" s="19"/>
      <c r="Y11" s="19">
        <v>6.2557274743855806E-2</v>
      </c>
      <c r="Z11" s="19">
        <v>7.2443994117458804E-2</v>
      </c>
      <c r="AA11" s="19">
        <v>6.91154334279796E-2</v>
      </c>
      <c r="AB11" s="19">
        <v>0.105175750575548</v>
      </c>
      <c r="AC11" s="19">
        <v>0.14013174926310701</v>
      </c>
      <c r="AD11" s="19">
        <v>0.39678073891034299</v>
      </c>
      <c r="AE11" s="19"/>
      <c r="AF11" s="19" t="s">
        <v>63</v>
      </c>
      <c r="AG11" s="19"/>
      <c r="AH11" s="19">
        <v>7.7928747420144606E-2</v>
      </c>
      <c r="AI11" s="19"/>
      <c r="AJ11" s="19">
        <v>0.10643601644669801</v>
      </c>
      <c r="AK11" s="19">
        <v>5.5803882599839302E-2</v>
      </c>
      <c r="AL11" s="19">
        <v>0.16318470185471001</v>
      </c>
      <c r="AM11" s="19">
        <v>2.85077089460639E-2</v>
      </c>
      <c r="AN11" s="19">
        <v>0</v>
      </c>
      <c r="AO11" s="19">
        <v>0.153883968363389</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221</v>
      </c>
      <c r="D7" s="10">
        <v>103</v>
      </c>
      <c r="E7" s="10">
        <v>117</v>
      </c>
      <c r="F7" s="10"/>
      <c r="G7" s="10">
        <v>19</v>
      </c>
      <c r="H7" s="10">
        <v>39</v>
      </c>
      <c r="I7" s="10">
        <v>35</v>
      </c>
      <c r="J7" s="10">
        <v>38</v>
      </c>
      <c r="K7" s="10">
        <v>29</v>
      </c>
      <c r="L7" s="10">
        <v>61</v>
      </c>
      <c r="M7" s="10"/>
      <c r="N7" s="10">
        <v>8</v>
      </c>
      <c r="O7" s="10">
        <v>90</v>
      </c>
      <c r="P7" s="10">
        <v>32</v>
      </c>
      <c r="Q7" s="10">
        <v>60</v>
      </c>
      <c r="R7" s="10">
        <v>31</v>
      </c>
      <c r="S7" s="10"/>
      <c r="T7" s="10">
        <v>43</v>
      </c>
      <c r="U7" s="10">
        <v>49</v>
      </c>
      <c r="V7" s="10">
        <v>59</v>
      </c>
      <c r="W7" s="10">
        <v>46</v>
      </c>
      <c r="X7" s="10"/>
      <c r="Y7" s="10">
        <v>93</v>
      </c>
      <c r="Z7" s="10">
        <v>30</v>
      </c>
      <c r="AA7" s="10">
        <v>58</v>
      </c>
      <c r="AB7" s="10">
        <v>11</v>
      </c>
      <c r="AC7" s="10">
        <v>20</v>
      </c>
      <c r="AD7" s="10">
        <v>8</v>
      </c>
      <c r="AE7" s="10"/>
      <c r="AF7" s="10" t="s">
        <v>62</v>
      </c>
      <c r="AG7" s="10"/>
      <c r="AH7" s="10">
        <v>210</v>
      </c>
      <c r="AI7" s="10"/>
      <c r="AJ7" s="10">
        <v>55</v>
      </c>
      <c r="AK7" s="10">
        <v>45</v>
      </c>
      <c r="AL7" s="10">
        <v>40</v>
      </c>
      <c r="AM7" s="10">
        <v>34</v>
      </c>
      <c r="AN7" s="10">
        <v>7</v>
      </c>
      <c r="AO7" s="10">
        <v>9</v>
      </c>
      <c r="AP7" s="10">
        <v>24</v>
      </c>
      <c r="AQ7" s="10">
        <v>7</v>
      </c>
    </row>
    <row r="8" spans="2:43" ht="30" customHeight="1" x14ac:dyDescent="0.35">
      <c r="B8" s="11" t="s">
        <v>19</v>
      </c>
      <c r="C8" s="11">
        <v>224</v>
      </c>
      <c r="D8" s="11">
        <v>107</v>
      </c>
      <c r="E8" s="11">
        <v>116</v>
      </c>
      <c r="F8" s="11"/>
      <c r="G8" s="11">
        <v>21</v>
      </c>
      <c r="H8" s="11">
        <v>42</v>
      </c>
      <c r="I8" s="11">
        <v>34</v>
      </c>
      <c r="J8" s="11">
        <v>36</v>
      </c>
      <c r="K8" s="11">
        <v>28</v>
      </c>
      <c r="L8" s="11">
        <v>63</v>
      </c>
      <c r="M8" s="11"/>
      <c r="N8" s="11">
        <v>7</v>
      </c>
      <c r="O8" s="11">
        <v>84</v>
      </c>
      <c r="P8" s="11">
        <v>27</v>
      </c>
      <c r="Q8" s="11">
        <v>70</v>
      </c>
      <c r="R8" s="11">
        <v>36</v>
      </c>
      <c r="S8" s="11"/>
      <c r="T8" s="11">
        <v>42</v>
      </c>
      <c r="U8" s="11">
        <v>51</v>
      </c>
      <c r="V8" s="11">
        <v>61</v>
      </c>
      <c r="W8" s="11">
        <v>47</v>
      </c>
      <c r="X8" s="11"/>
      <c r="Y8" s="11">
        <v>95</v>
      </c>
      <c r="Z8" s="11">
        <v>29</v>
      </c>
      <c r="AA8" s="11">
        <v>59</v>
      </c>
      <c r="AB8" s="11">
        <v>10</v>
      </c>
      <c r="AC8" s="11">
        <v>19</v>
      </c>
      <c r="AD8" s="11">
        <v>10</v>
      </c>
      <c r="AE8" s="11"/>
      <c r="AF8" s="11" t="s">
        <v>62</v>
      </c>
      <c r="AG8" s="11"/>
      <c r="AH8" s="11">
        <v>213</v>
      </c>
      <c r="AI8" s="11"/>
      <c r="AJ8" s="11">
        <v>49</v>
      </c>
      <c r="AK8" s="11">
        <v>46</v>
      </c>
      <c r="AL8" s="11">
        <v>36</v>
      </c>
      <c r="AM8" s="11">
        <v>35</v>
      </c>
      <c r="AN8" s="11">
        <v>6</v>
      </c>
      <c r="AO8" s="11">
        <v>10</v>
      </c>
      <c r="AP8" s="11">
        <v>24</v>
      </c>
      <c r="AQ8" s="11">
        <v>18</v>
      </c>
    </row>
    <row r="9" spans="2:43" ht="43.5" x14ac:dyDescent="0.35">
      <c r="B9" s="18" t="s">
        <v>372</v>
      </c>
      <c r="C9" s="17">
        <v>0.182266416214411</v>
      </c>
      <c r="D9" s="17">
        <v>0.19183701520649399</v>
      </c>
      <c r="E9" s="17">
        <v>0.174678509835133</v>
      </c>
      <c r="F9" s="17"/>
      <c r="G9" s="17">
        <v>0.16746850440317099</v>
      </c>
      <c r="H9" s="17">
        <v>0.182815035115337</v>
      </c>
      <c r="I9" s="17">
        <v>0.218811121011071</v>
      </c>
      <c r="J9" s="17">
        <v>0.26236680064052698</v>
      </c>
      <c r="K9" s="17">
        <v>6.5207409485894499E-2</v>
      </c>
      <c r="L9" s="17">
        <v>0.17418147472572501</v>
      </c>
      <c r="M9" s="17"/>
      <c r="N9" s="17">
        <v>0.40327098434164399</v>
      </c>
      <c r="O9" s="17">
        <v>0.153187699410681</v>
      </c>
      <c r="P9" s="17">
        <v>0.29725994415664198</v>
      </c>
      <c r="Q9" s="17">
        <v>0.15201374311430199</v>
      </c>
      <c r="R9" s="17">
        <v>0.18156496218707399</v>
      </c>
      <c r="S9" s="17"/>
      <c r="T9" s="17">
        <v>7.15750017663139E-2</v>
      </c>
      <c r="U9" s="17">
        <v>0.14723288464805601</v>
      </c>
      <c r="V9" s="17">
        <v>0.173455501846913</v>
      </c>
      <c r="W9" s="17">
        <v>0.28037189995691097</v>
      </c>
      <c r="X9" s="17"/>
      <c r="Y9" s="17">
        <v>0.18423693543591699</v>
      </c>
      <c r="Z9" s="17">
        <v>0.15310736258259899</v>
      </c>
      <c r="AA9" s="17">
        <v>0.17541642892682799</v>
      </c>
      <c r="AB9" s="17">
        <v>0.20184113927851499</v>
      </c>
      <c r="AC9" s="17">
        <v>0.22604825646386301</v>
      </c>
      <c r="AD9" s="17">
        <v>0.20152540244113101</v>
      </c>
      <c r="AE9" s="17"/>
      <c r="AF9" s="17" t="s">
        <v>63</v>
      </c>
      <c r="AG9" s="17"/>
      <c r="AH9" s="17">
        <v>0.17273972874365701</v>
      </c>
      <c r="AI9" s="17"/>
      <c r="AJ9" s="17">
        <v>0.26927955134137999</v>
      </c>
      <c r="AK9" s="17">
        <v>0.11755053065913899</v>
      </c>
      <c r="AL9" s="17">
        <v>8.9545633449468906E-2</v>
      </c>
      <c r="AM9" s="17">
        <v>0.15966640631901699</v>
      </c>
      <c r="AN9" s="17">
        <v>0</v>
      </c>
      <c r="AO9" s="17">
        <v>0.21202391074444399</v>
      </c>
      <c r="AP9" s="17">
        <v>0.25191606591923099</v>
      </c>
      <c r="AQ9" s="17">
        <v>0.29266030026376799</v>
      </c>
    </row>
    <row r="10" spans="2:43" ht="29" x14ac:dyDescent="0.35">
      <c r="B10" s="18" t="s">
        <v>370</v>
      </c>
      <c r="C10" s="17">
        <v>0.71853895638628795</v>
      </c>
      <c r="D10" s="17">
        <v>0.69450794286858497</v>
      </c>
      <c r="E10" s="17">
        <v>0.73878642072957201</v>
      </c>
      <c r="F10" s="17"/>
      <c r="G10" s="17">
        <v>0.83253149559682904</v>
      </c>
      <c r="H10" s="17">
        <v>0.75954917150288903</v>
      </c>
      <c r="I10" s="17">
        <v>0.66796896655411997</v>
      </c>
      <c r="J10" s="17">
        <v>0.59379717172739799</v>
      </c>
      <c r="K10" s="17">
        <v>0.71652756431268305</v>
      </c>
      <c r="L10" s="17">
        <v>0.75235404634181702</v>
      </c>
      <c r="M10" s="17"/>
      <c r="N10" s="17">
        <v>0.32873657586370297</v>
      </c>
      <c r="O10" s="17">
        <v>0.75244381898603496</v>
      </c>
      <c r="P10" s="17">
        <v>0.66792023302911896</v>
      </c>
      <c r="Q10" s="17">
        <v>0.74229112671132702</v>
      </c>
      <c r="R10" s="17">
        <v>0.702894732069686</v>
      </c>
      <c r="S10" s="17"/>
      <c r="T10" s="17">
        <v>0.80314593039990001</v>
      </c>
      <c r="U10" s="17">
        <v>0.76234600450822299</v>
      </c>
      <c r="V10" s="17">
        <v>0.73123110467895902</v>
      </c>
      <c r="W10" s="17">
        <v>0.579845963907622</v>
      </c>
      <c r="X10" s="17"/>
      <c r="Y10" s="17">
        <v>0.70557216605769901</v>
      </c>
      <c r="Z10" s="17">
        <v>0.77952983475637505</v>
      </c>
      <c r="AA10" s="17">
        <v>0.72144814464984597</v>
      </c>
      <c r="AB10" s="17">
        <v>0.73016662888525596</v>
      </c>
      <c r="AC10" s="17">
        <v>0.77395174353613705</v>
      </c>
      <c r="AD10" s="17">
        <v>0.496021767195997</v>
      </c>
      <c r="AE10" s="17"/>
      <c r="AF10" s="17" t="s">
        <v>63</v>
      </c>
      <c r="AG10" s="17"/>
      <c r="AH10" s="17">
        <v>0.73517791110932296</v>
      </c>
      <c r="AI10" s="17"/>
      <c r="AJ10" s="17">
        <v>0.683463259285498</v>
      </c>
      <c r="AK10" s="17">
        <v>0.82105672203412805</v>
      </c>
      <c r="AL10" s="17">
        <v>0.78539207686639601</v>
      </c>
      <c r="AM10" s="17">
        <v>0.75235336081098902</v>
      </c>
      <c r="AN10" s="17">
        <v>0.72666348053106</v>
      </c>
      <c r="AO10" s="17">
        <v>0.61169960557869396</v>
      </c>
      <c r="AP10" s="17">
        <v>0.70686403312778601</v>
      </c>
      <c r="AQ10" s="17">
        <v>0.42328137986377201</v>
      </c>
    </row>
    <row r="11" spans="2:43" x14ac:dyDescent="0.35">
      <c r="B11" s="18" t="s">
        <v>92</v>
      </c>
      <c r="C11" s="19">
        <v>9.9194627399301002E-2</v>
      </c>
      <c r="D11" s="19">
        <v>0.11365504192492</v>
      </c>
      <c r="E11" s="19">
        <v>8.6535069435294806E-2</v>
      </c>
      <c r="F11" s="19"/>
      <c r="G11" s="19">
        <v>0</v>
      </c>
      <c r="H11" s="19">
        <v>5.7635793381774603E-2</v>
      </c>
      <c r="I11" s="19">
        <v>0.113219912434809</v>
      </c>
      <c r="J11" s="19">
        <v>0.14383602763207401</v>
      </c>
      <c r="K11" s="19">
        <v>0.21826502620142199</v>
      </c>
      <c r="L11" s="19">
        <v>7.3464478932457805E-2</v>
      </c>
      <c r="M11" s="19"/>
      <c r="N11" s="19">
        <v>0.26799243979465398</v>
      </c>
      <c r="O11" s="19">
        <v>9.4368481603283899E-2</v>
      </c>
      <c r="P11" s="19">
        <v>3.4819822814238899E-2</v>
      </c>
      <c r="Q11" s="19">
        <v>0.105695130174371</v>
      </c>
      <c r="R11" s="19">
        <v>0.11554030574323999</v>
      </c>
      <c r="S11" s="19"/>
      <c r="T11" s="19">
        <v>0.12527906783378601</v>
      </c>
      <c r="U11" s="19">
        <v>9.0421110843720301E-2</v>
      </c>
      <c r="V11" s="19">
        <v>9.53133934741279E-2</v>
      </c>
      <c r="W11" s="19">
        <v>0.139782136135467</v>
      </c>
      <c r="X11" s="19"/>
      <c r="Y11" s="19">
        <v>0.110190898506384</v>
      </c>
      <c r="Z11" s="19">
        <v>6.7362802661026594E-2</v>
      </c>
      <c r="AA11" s="19">
        <v>0.103135426423326</v>
      </c>
      <c r="AB11" s="19">
        <v>6.79922318362286E-2</v>
      </c>
      <c r="AC11" s="19">
        <v>0</v>
      </c>
      <c r="AD11" s="19">
        <v>0.30245283036287202</v>
      </c>
      <c r="AE11" s="19"/>
      <c r="AF11" s="19" t="s">
        <v>63</v>
      </c>
      <c r="AG11" s="19"/>
      <c r="AH11" s="19">
        <v>9.2082360147019399E-2</v>
      </c>
      <c r="AI11" s="19"/>
      <c r="AJ11" s="19">
        <v>4.7257189373122399E-2</v>
      </c>
      <c r="AK11" s="19">
        <v>6.1392747306731901E-2</v>
      </c>
      <c r="AL11" s="19">
        <v>0.12506228968413499</v>
      </c>
      <c r="AM11" s="19">
        <v>8.7980232869993999E-2</v>
      </c>
      <c r="AN11" s="19">
        <v>0.27333651946894</v>
      </c>
      <c r="AO11" s="19">
        <v>0.17627648367686199</v>
      </c>
      <c r="AP11" s="19">
        <v>4.1219900952982801E-2</v>
      </c>
      <c r="AQ11" s="19">
        <v>0.28405831987246</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209</v>
      </c>
      <c r="D7" s="10">
        <v>91</v>
      </c>
      <c r="E7" s="10">
        <v>118</v>
      </c>
      <c r="F7" s="10"/>
      <c r="G7" s="10">
        <v>16</v>
      </c>
      <c r="H7" s="10">
        <v>26</v>
      </c>
      <c r="I7" s="10">
        <v>35</v>
      </c>
      <c r="J7" s="10">
        <v>44</v>
      </c>
      <c r="K7" s="10">
        <v>40</v>
      </c>
      <c r="L7" s="10">
        <v>48</v>
      </c>
      <c r="M7" s="10"/>
      <c r="N7" s="10">
        <v>16</v>
      </c>
      <c r="O7" s="10">
        <v>70</v>
      </c>
      <c r="P7" s="10">
        <v>27</v>
      </c>
      <c r="Q7" s="10">
        <v>58</v>
      </c>
      <c r="R7" s="10">
        <v>38</v>
      </c>
      <c r="S7" s="10"/>
      <c r="T7" s="10">
        <v>37</v>
      </c>
      <c r="U7" s="10">
        <v>60</v>
      </c>
      <c r="V7" s="10">
        <v>61</v>
      </c>
      <c r="W7" s="10">
        <v>39</v>
      </c>
      <c r="X7" s="10"/>
      <c r="Y7" s="10">
        <v>108</v>
      </c>
      <c r="Z7" s="10">
        <v>22</v>
      </c>
      <c r="AA7" s="10">
        <v>55</v>
      </c>
      <c r="AB7" s="10">
        <v>10</v>
      </c>
      <c r="AC7" s="10">
        <v>9</v>
      </c>
      <c r="AD7" s="10">
        <v>3</v>
      </c>
      <c r="AE7" s="10"/>
      <c r="AF7" s="10" t="s">
        <v>62</v>
      </c>
      <c r="AG7" s="10"/>
      <c r="AH7" s="10">
        <v>199</v>
      </c>
      <c r="AI7" s="10"/>
      <c r="AJ7" s="10">
        <v>55</v>
      </c>
      <c r="AK7" s="10">
        <v>43</v>
      </c>
      <c r="AL7" s="10">
        <v>29</v>
      </c>
      <c r="AM7" s="10">
        <v>45</v>
      </c>
      <c r="AN7" s="10">
        <v>4</v>
      </c>
      <c r="AO7" s="10">
        <v>17</v>
      </c>
      <c r="AP7" s="10">
        <v>14</v>
      </c>
      <c r="AQ7" s="10">
        <v>2</v>
      </c>
    </row>
    <row r="8" spans="2:43" ht="30" customHeight="1" x14ac:dyDescent="0.35">
      <c r="B8" s="11" t="s">
        <v>19</v>
      </c>
      <c r="C8" s="11">
        <v>207</v>
      </c>
      <c r="D8" s="11">
        <v>96</v>
      </c>
      <c r="E8" s="11">
        <v>111</v>
      </c>
      <c r="F8" s="11"/>
      <c r="G8" s="11">
        <v>19</v>
      </c>
      <c r="H8" s="11">
        <v>28</v>
      </c>
      <c r="I8" s="11">
        <v>33</v>
      </c>
      <c r="J8" s="11">
        <v>42</v>
      </c>
      <c r="K8" s="11">
        <v>36</v>
      </c>
      <c r="L8" s="11">
        <v>48</v>
      </c>
      <c r="M8" s="11"/>
      <c r="N8" s="11">
        <v>13</v>
      </c>
      <c r="O8" s="11">
        <v>63</v>
      </c>
      <c r="P8" s="11">
        <v>23</v>
      </c>
      <c r="Q8" s="11">
        <v>65</v>
      </c>
      <c r="R8" s="11">
        <v>42</v>
      </c>
      <c r="S8" s="11"/>
      <c r="T8" s="11">
        <v>37</v>
      </c>
      <c r="U8" s="11">
        <v>59</v>
      </c>
      <c r="V8" s="11">
        <v>58</v>
      </c>
      <c r="W8" s="11">
        <v>40</v>
      </c>
      <c r="X8" s="11"/>
      <c r="Y8" s="11">
        <v>109</v>
      </c>
      <c r="Z8" s="11">
        <v>21</v>
      </c>
      <c r="AA8" s="11">
        <v>53</v>
      </c>
      <c r="AB8" s="11">
        <v>10</v>
      </c>
      <c r="AC8" s="11">
        <v>8</v>
      </c>
      <c r="AD8" s="11">
        <v>4</v>
      </c>
      <c r="AE8" s="11"/>
      <c r="AF8" s="11" t="s">
        <v>62</v>
      </c>
      <c r="AG8" s="11"/>
      <c r="AH8" s="11">
        <v>195</v>
      </c>
      <c r="AI8" s="11"/>
      <c r="AJ8" s="11">
        <v>48</v>
      </c>
      <c r="AK8" s="11">
        <v>43</v>
      </c>
      <c r="AL8" s="11">
        <v>26</v>
      </c>
      <c r="AM8" s="11">
        <v>48</v>
      </c>
      <c r="AN8" s="11">
        <v>5</v>
      </c>
      <c r="AO8" s="11">
        <v>18</v>
      </c>
      <c r="AP8" s="11">
        <v>14</v>
      </c>
      <c r="AQ8" s="11">
        <v>5</v>
      </c>
    </row>
    <row r="9" spans="2:43" ht="43.5" x14ac:dyDescent="0.35">
      <c r="B9" s="18" t="s">
        <v>374</v>
      </c>
      <c r="C9" s="17">
        <v>0.18427528676622901</v>
      </c>
      <c r="D9" s="17">
        <v>0.274993148282003</v>
      </c>
      <c r="E9" s="17">
        <v>0.10579161280104001</v>
      </c>
      <c r="F9" s="17"/>
      <c r="G9" s="17">
        <v>0.21550248783438899</v>
      </c>
      <c r="H9" s="17">
        <v>8.8574484235749304E-2</v>
      </c>
      <c r="I9" s="17">
        <v>0.360803306277584</v>
      </c>
      <c r="J9" s="17">
        <v>0.18614821285168501</v>
      </c>
      <c r="K9" s="17">
        <v>0.121076533530356</v>
      </c>
      <c r="L9" s="17">
        <v>0.15024697374597901</v>
      </c>
      <c r="M9" s="17"/>
      <c r="N9" s="17">
        <v>0.19715772955410901</v>
      </c>
      <c r="O9" s="17">
        <v>0.17634793004121899</v>
      </c>
      <c r="P9" s="17">
        <v>0.13954159680463599</v>
      </c>
      <c r="Q9" s="17">
        <v>0.15336985729964001</v>
      </c>
      <c r="R9" s="17">
        <v>0.26405749845958398</v>
      </c>
      <c r="S9" s="17"/>
      <c r="T9" s="17">
        <v>0.202083658906546</v>
      </c>
      <c r="U9" s="17">
        <v>0.18534795244729399</v>
      </c>
      <c r="V9" s="17">
        <v>0.142720342147554</v>
      </c>
      <c r="W9" s="17">
        <v>0.23954119021018999</v>
      </c>
      <c r="X9" s="17"/>
      <c r="Y9" s="17">
        <v>0.229473354012912</v>
      </c>
      <c r="Z9" s="17">
        <v>4.2677583447953499E-2</v>
      </c>
      <c r="AA9" s="17">
        <v>0.134971220460428</v>
      </c>
      <c r="AB9" s="17">
        <v>0.418391670487265</v>
      </c>
      <c r="AC9" s="17">
        <v>0.102697971420552</v>
      </c>
      <c r="AD9" s="17">
        <v>0</v>
      </c>
      <c r="AE9" s="17"/>
      <c r="AF9" s="17" t="s">
        <v>63</v>
      </c>
      <c r="AG9" s="17"/>
      <c r="AH9" s="17">
        <v>0.16291225943952001</v>
      </c>
      <c r="AI9" s="17"/>
      <c r="AJ9" s="17">
        <v>0.195316301922422</v>
      </c>
      <c r="AK9" s="17">
        <v>0.14629322949211901</v>
      </c>
      <c r="AL9" s="17">
        <v>8.9622987226064904E-2</v>
      </c>
      <c r="AM9" s="17">
        <v>0.12860005897782101</v>
      </c>
      <c r="AN9" s="17">
        <v>0.35494840313866699</v>
      </c>
      <c r="AO9" s="17">
        <v>0.37300487737675603</v>
      </c>
      <c r="AP9" s="17">
        <v>0.195081744920101</v>
      </c>
      <c r="AQ9" s="17">
        <v>0.57252445510745598</v>
      </c>
    </row>
    <row r="10" spans="2:43" ht="29" x14ac:dyDescent="0.35">
      <c r="B10" s="18" t="s">
        <v>370</v>
      </c>
      <c r="C10" s="17">
        <v>0.70268897670727704</v>
      </c>
      <c r="D10" s="17">
        <v>0.65444112784688702</v>
      </c>
      <c r="E10" s="17">
        <v>0.74443013303757799</v>
      </c>
      <c r="F10" s="17"/>
      <c r="G10" s="17">
        <v>0.72118170879309795</v>
      </c>
      <c r="H10" s="17">
        <v>0.88666019784912398</v>
      </c>
      <c r="I10" s="17">
        <v>0.56676014284404697</v>
      </c>
      <c r="J10" s="17">
        <v>0.699376408199333</v>
      </c>
      <c r="K10" s="17">
        <v>0.67106480010351499</v>
      </c>
      <c r="L10" s="17">
        <v>0.70874512557587099</v>
      </c>
      <c r="M10" s="17"/>
      <c r="N10" s="17">
        <v>0.63064045135325997</v>
      </c>
      <c r="O10" s="17">
        <v>0.69628774806026195</v>
      </c>
      <c r="P10" s="17">
        <v>0.74798895798752796</v>
      </c>
      <c r="Q10" s="17">
        <v>0.74745855957602403</v>
      </c>
      <c r="R10" s="17">
        <v>0.64132534526210205</v>
      </c>
      <c r="S10" s="17"/>
      <c r="T10" s="17">
        <v>0.61921573989019796</v>
      </c>
      <c r="U10" s="17">
        <v>0.63158524906898095</v>
      </c>
      <c r="V10" s="17">
        <v>0.82661183748617995</v>
      </c>
      <c r="W10" s="17">
        <v>0.71535826177763995</v>
      </c>
      <c r="X10" s="17"/>
      <c r="Y10" s="17">
        <v>0.66838699924220102</v>
      </c>
      <c r="Z10" s="17">
        <v>0.87821592707392004</v>
      </c>
      <c r="AA10" s="17">
        <v>0.69603995733762802</v>
      </c>
      <c r="AB10" s="17">
        <v>0.48988962151614401</v>
      </c>
      <c r="AC10" s="17">
        <v>0.81318164665640602</v>
      </c>
      <c r="AD10" s="17">
        <v>1</v>
      </c>
      <c r="AE10" s="17"/>
      <c r="AF10" s="17" t="s">
        <v>63</v>
      </c>
      <c r="AG10" s="17"/>
      <c r="AH10" s="17">
        <v>0.73134629795692896</v>
      </c>
      <c r="AI10" s="17"/>
      <c r="AJ10" s="17">
        <v>0.67215940434756205</v>
      </c>
      <c r="AK10" s="17">
        <v>0.76028046410780403</v>
      </c>
      <c r="AL10" s="17">
        <v>0.808567759845357</v>
      </c>
      <c r="AM10" s="17">
        <v>0.72798032850001104</v>
      </c>
      <c r="AN10" s="17">
        <v>0.64505159686133295</v>
      </c>
      <c r="AO10" s="17">
        <v>0.62699512262324397</v>
      </c>
      <c r="AP10" s="17">
        <v>0.71448284858312905</v>
      </c>
      <c r="AQ10" s="17">
        <v>0</v>
      </c>
    </row>
    <row r="11" spans="2:43" x14ac:dyDescent="0.35">
      <c r="B11" s="18" t="s">
        <v>92</v>
      </c>
      <c r="C11" s="19">
        <v>0.113035736526494</v>
      </c>
      <c r="D11" s="19">
        <v>7.056572387111E-2</v>
      </c>
      <c r="E11" s="19">
        <v>0.14977825416138199</v>
      </c>
      <c r="F11" s="19"/>
      <c r="G11" s="19">
        <v>6.3315803372513205E-2</v>
      </c>
      <c r="H11" s="19">
        <v>2.4765317915126699E-2</v>
      </c>
      <c r="I11" s="19">
        <v>7.2436550878369393E-2</v>
      </c>
      <c r="J11" s="19">
        <v>0.11447537894898201</v>
      </c>
      <c r="K11" s="19">
        <v>0.20785866636612901</v>
      </c>
      <c r="L11" s="19">
        <v>0.14100790067815</v>
      </c>
      <c r="M11" s="19"/>
      <c r="N11" s="19">
        <v>0.17220181909263099</v>
      </c>
      <c r="O11" s="19">
        <v>0.12736432189851901</v>
      </c>
      <c r="P11" s="19">
        <v>0.112469445207837</v>
      </c>
      <c r="Q11" s="19">
        <v>9.9171583124335994E-2</v>
      </c>
      <c r="R11" s="19">
        <v>9.46171562783132E-2</v>
      </c>
      <c r="S11" s="19"/>
      <c r="T11" s="19">
        <v>0.17870060120325501</v>
      </c>
      <c r="U11" s="19">
        <v>0.18306679848372601</v>
      </c>
      <c r="V11" s="19">
        <v>3.0667820366265999E-2</v>
      </c>
      <c r="W11" s="19">
        <v>4.5100548012170401E-2</v>
      </c>
      <c r="X11" s="19"/>
      <c r="Y11" s="19">
        <v>0.102139646744887</v>
      </c>
      <c r="Z11" s="19">
        <v>7.9106489478126193E-2</v>
      </c>
      <c r="AA11" s="19">
        <v>0.168988822201945</v>
      </c>
      <c r="AB11" s="19">
        <v>9.1718707996590806E-2</v>
      </c>
      <c r="AC11" s="19">
        <v>8.4120381923041901E-2</v>
      </c>
      <c r="AD11" s="19">
        <v>0</v>
      </c>
      <c r="AE11" s="19"/>
      <c r="AF11" s="19" t="s">
        <v>63</v>
      </c>
      <c r="AG11" s="19"/>
      <c r="AH11" s="19">
        <v>0.10574144260355101</v>
      </c>
      <c r="AI11" s="19"/>
      <c r="AJ11" s="19">
        <v>0.13252429373001601</v>
      </c>
      <c r="AK11" s="19">
        <v>9.3426306400077805E-2</v>
      </c>
      <c r="AL11" s="19">
        <v>0.101809252928578</v>
      </c>
      <c r="AM11" s="19">
        <v>0.14341961252216801</v>
      </c>
      <c r="AN11" s="19">
        <v>0</v>
      </c>
      <c r="AO11" s="19">
        <v>0</v>
      </c>
      <c r="AP11" s="19">
        <v>9.0435406496769302E-2</v>
      </c>
      <c r="AQ11" s="19">
        <v>0.42747554489254402</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202</v>
      </c>
      <c r="D7" s="10">
        <v>90</v>
      </c>
      <c r="E7" s="10">
        <v>111</v>
      </c>
      <c r="F7" s="10"/>
      <c r="G7" s="10">
        <v>20</v>
      </c>
      <c r="H7" s="10">
        <v>31</v>
      </c>
      <c r="I7" s="10">
        <v>31</v>
      </c>
      <c r="J7" s="10">
        <v>33</v>
      </c>
      <c r="K7" s="10">
        <v>34</v>
      </c>
      <c r="L7" s="10">
        <v>53</v>
      </c>
      <c r="M7" s="10"/>
      <c r="N7" s="10">
        <v>5</v>
      </c>
      <c r="O7" s="10">
        <v>85</v>
      </c>
      <c r="P7" s="10">
        <v>37</v>
      </c>
      <c r="Q7" s="10">
        <v>51</v>
      </c>
      <c r="R7" s="10">
        <v>24</v>
      </c>
      <c r="S7" s="10"/>
      <c r="T7" s="10">
        <v>45</v>
      </c>
      <c r="U7" s="10">
        <v>58</v>
      </c>
      <c r="V7" s="10">
        <v>54</v>
      </c>
      <c r="W7" s="10">
        <v>30</v>
      </c>
      <c r="X7" s="10"/>
      <c r="Y7" s="10">
        <v>82</v>
      </c>
      <c r="Z7" s="10">
        <v>18</v>
      </c>
      <c r="AA7" s="10">
        <v>60</v>
      </c>
      <c r="AB7" s="10">
        <v>20</v>
      </c>
      <c r="AC7" s="10">
        <v>16</v>
      </c>
      <c r="AD7" s="10">
        <v>3</v>
      </c>
      <c r="AE7" s="10"/>
      <c r="AF7" s="10" t="s">
        <v>62</v>
      </c>
      <c r="AG7" s="10"/>
      <c r="AH7" s="10">
        <v>193</v>
      </c>
      <c r="AI7" s="10"/>
      <c r="AJ7" s="10">
        <v>54</v>
      </c>
      <c r="AK7" s="10">
        <v>35</v>
      </c>
      <c r="AL7" s="10">
        <v>38</v>
      </c>
      <c r="AM7" s="10">
        <v>42</v>
      </c>
      <c r="AN7" s="10">
        <v>7</v>
      </c>
      <c r="AO7" s="10">
        <v>11</v>
      </c>
      <c r="AP7" s="10">
        <v>14</v>
      </c>
      <c r="AQ7" s="10">
        <v>1</v>
      </c>
    </row>
    <row r="8" spans="2:43" ht="30" customHeight="1" x14ac:dyDescent="0.35">
      <c r="B8" s="11" t="s">
        <v>19</v>
      </c>
      <c r="C8" s="11">
        <v>194</v>
      </c>
      <c r="D8" s="11">
        <v>93</v>
      </c>
      <c r="E8" s="11">
        <v>101</v>
      </c>
      <c r="F8" s="11"/>
      <c r="G8" s="11">
        <v>23</v>
      </c>
      <c r="H8" s="11">
        <v>30</v>
      </c>
      <c r="I8" s="11">
        <v>29</v>
      </c>
      <c r="J8" s="11">
        <v>32</v>
      </c>
      <c r="K8" s="11">
        <v>30</v>
      </c>
      <c r="L8" s="11">
        <v>50</v>
      </c>
      <c r="M8" s="11"/>
      <c r="N8" s="11">
        <v>5</v>
      </c>
      <c r="O8" s="11">
        <v>79</v>
      </c>
      <c r="P8" s="11">
        <v>31</v>
      </c>
      <c r="Q8" s="11">
        <v>53</v>
      </c>
      <c r="R8" s="11">
        <v>27</v>
      </c>
      <c r="S8" s="11"/>
      <c r="T8" s="11">
        <v>43</v>
      </c>
      <c r="U8" s="11">
        <v>54</v>
      </c>
      <c r="V8" s="11">
        <v>54</v>
      </c>
      <c r="W8" s="11">
        <v>29</v>
      </c>
      <c r="X8" s="11"/>
      <c r="Y8" s="11">
        <v>80</v>
      </c>
      <c r="Z8" s="11">
        <v>19</v>
      </c>
      <c r="AA8" s="11">
        <v>55</v>
      </c>
      <c r="AB8" s="11">
        <v>18</v>
      </c>
      <c r="AC8" s="11">
        <v>16</v>
      </c>
      <c r="AD8" s="11">
        <v>3</v>
      </c>
      <c r="AE8" s="11"/>
      <c r="AF8" s="11" t="s">
        <v>62</v>
      </c>
      <c r="AG8" s="11"/>
      <c r="AH8" s="11">
        <v>186</v>
      </c>
      <c r="AI8" s="11"/>
      <c r="AJ8" s="11">
        <v>48</v>
      </c>
      <c r="AK8" s="11">
        <v>34</v>
      </c>
      <c r="AL8" s="11">
        <v>33</v>
      </c>
      <c r="AM8" s="11">
        <v>45</v>
      </c>
      <c r="AN8" s="11">
        <v>6</v>
      </c>
      <c r="AO8" s="11">
        <v>11</v>
      </c>
      <c r="AP8" s="11">
        <v>14</v>
      </c>
      <c r="AQ8" s="11">
        <v>3</v>
      </c>
    </row>
    <row r="9" spans="2:43" ht="43.5" x14ac:dyDescent="0.35">
      <c r="B9" s="18" t="s">
        <v>376</v>
      </c>
      <c r="C9" s="17">
        <v>0.29348293003287201</v>
      </c>
      <c r="D9" s="17">
        <v>0.37296492333485498</v>
      </c>
      <c r="E9" s="17">
        <v>0.21493900324134299</v>
      </c>
      <c r="F9" s="17"/>
      <c r="G9" s="17">
        <v>0.451866075862357</v>
      </c>
      <c r="H9" s="17">
        <v>0.25498100776349297</v>
      </c>
      <c r="I9" s="17">
        <v>0.27578101226787499</v>
      </c>
      <c r="J9" s="17">
        <v>0.29577917847802798</v>
      </c>
      <c r="K9" s="17">
        <v>0.305431730265454</v>
      </c>
      <c r="L9" s="17">
        <v>0.24550865364185301</v>
      </c>
      <c r="M9" s="17"/>
      <c r="N9" s="17">
        <v>0.37204777407519402</v>
      </c>
      <c r="O9" s="17">
        <v>0.27428118540844398</v>
      </c>
      <c r="P9" s="17">
        <v>0.27354644021263003</v>
      </c>
      <c r="Q9" s="17">
        <v>0.34834429546033902</v>
      </c>
      <c r="R9" s="17">
        <v>0.25060939445515001</v>
      </c>
      <c r="S9" s="17"/>
      <c r="T9" s="17">
        <v>0.28561688720200201</v>
      </c>
      <c r="U9" s="17">
        <v>0.28448316556882902</v>
      </c>
      <c r="V9" s="17">
        <v>0.357229052839871</v>
      </c>
      <c r="W9" s="17">
        <v>0.28488331549891699</v>
      </c>
      <c r="X9" s="17"/>
      <c r="Y9" s="17">
        <v>0.38344100038355899</v>
      </c>
      <c r="Z9" s="17">
        <v>0.31678706329900802</v>
      </c>
      <c r="AA9" s="17">
        <v>0.251058495646036</v>
      </c>
      <c r="AB9" s="17">
        <v>0.19765161450930199</v>
      </c>
      <c r="AC9" s="17">
        <v>0.168443029801708</v>
      </c>
      <c r="AD9" s="17">
        <v>0</v>
      </c>
      <c r="AE9" s="17"/>
      <c r="AF9" s="17" t="s">
        <v>63</v>
      </c>
      <c r="AG9" s="17"/>
      <c r="AH9" s="17">
        <v>0.29624866547225998</v>
      </c>
      <c r="AI9" s="17"/>
      <c r="AJ9" s="17">
        <v>0.26375320357058102</v>
      </c>
      <c r="AK9" s="17">
        <v>0.18298334326478299</v>
      </c>
      <c r="AL9" s="17">
        <v>0.26618401421779903</v>
      </c>
      <c r="AM9" s="17">
        <v>0.31183468210257898</v>
      </c>
      <c r="AN9" s="17">
        <v>0.28795014227980598</v>
      </c>
      <c r="AO9" s="17">
        <v>0.52300359433958798</v>
      </c>
      <c r="AP9" s="17">
        <v>0.55122374615929703</v>
      </c>
      <c r="AQ9" s="17">
        <v>0</v>
      </c>
    </row>
    <row r="10" spans="2:43" ht="29" x14ac:dyDescent="0.35">
      <c r="B10" s="18" t="s">
        <v>370</v>
      </c>
      <c r="C10" s="17">
        <v>0.61456227547822795</v>
      </c>
      <c r="D10" s="17">
        <v>0.52014131235833705</v>
      </c>
      <c r="E10" s="17">
        <v>0.70611611086950599</v>
      </c>
      <c r="F10" s="17"/>
      <c r="G10" s="17">
        <v>0.48335580708045101</v>
      </c>
      <c r="H10" s="17">
        <v>0.59596105832449597</v>
      </c>
      <c r="I10" s="17">
        <v>0.62753631709685598</v>
      </c>
      <c r="J10" s="17">
        <v>0.64332092556101395</v>
      </c>
      <c r="K10" s="17">
        <v>0.58798714043820099</v>
      </c>
      <c r="L10" s="17">
        <v>0.67611243119821496</v>
      </c>
      <c r="M10" s="17"/>
      <c r="N10" s="17">
        <v>0.62795222592480604</v>
      </c>
      <c r="O10" s="17">
        <v>0.63498586463203799</v>
      </c>
      <c r="P10" s="17">
        <v>0.64680081652371102</v>
      </c>
      <c r="Q10" s="17">
        <v>0.53730863104210402</v>
      </c>
      <c r="R10" s="17">
        <v>0.66724190641798797</v>
      </c>
      <c r="S10" s="17"/>
      <c r="T10" s="17">
        <v>0.580008444104545</v>
      </c>
      <c r="U10" s="17">
        <v>0.60195264731898801</v>
      </c>
      <c r="V10" s="17">
        <v>0.59610400573563405</v>
      </c>
      <c r="W10" s="17">
        <v>0.71511668450108301</v>
      </c>
      <c r="X10" s="17"/>
      <c r="Y10" s="17">
        <v>0.56167774588576103</v>
      </c>
      <c r="Z10" s="17">
        <v>0.54609261524444397</v>
      </c>
      <c r="AA10" s="17">
        <v>0.66398084357395804</v>
      </c>
      <c r="AB10" s="17">
        <v>0.76456137034294303</v>
      </c>
      <c r="AC10" s="17">
        <v>0.49070140438587201</v>
      </c>
      <c r="AD10" s="17">
        <v>1</v>
      </c>
      <c r="AE10" s="17"/>
      <c r="AF10" s="17" t="s">
        <v>63</v>
      </c>
      <c r="AG10" s="17"/>
      <c r="AH10" s="17">
        <v>0.61695573788347402</v>
      </c>
      <c r="AI10" s="17"/>
      <c r="AJ10" s="17">
        <v>0.61302634218984697</v>
      </c>
      <c r="AK10" s="17">
        <v>0.73383284572842</v>
      </c>
      <c r="AL10" s="17">
        <v>0.61814278202725303</v>
      </c>
      <c r="AM10" s="17">
        <v>0.57007868631623404</v>
      </c>
      <c r="AN10" s="17">
        <v>0.71204985772019402</v>
      </c>
      <c r="AO10" s="17">
        <v>0.47699640566041102</v>
      </c>
      <c r="AP10" s="17">
        <v>0.44877625384070302</v>
      </c>
      <c r="AQ10" s="17">
        <v>1</v>
      </c>
    </row>
    <row r="11" spans="2:43" x14ac:dyDescent="0.35">
      <c r="B11" s="18" t="s">
        <v>92</v>
      </c>
      <c r="C11" s="19">
        <v>9.1954794488900399E-2</v>
      </c>
      <c r="D11" s="19">
        <v>0.106893764306808</v>
      </c>
      <c r="E11" s="19">
        <v>7.8944885889150898E-2</v>
      </c>
      <c r="F11" s="19"/>
      <c r="G11" s="19">
        <v>6.4778117057192594E-2</v>
      </c>
      <c r="H11" s="19">
        <v>0.149057933912011</v>
      </c>
      <c r="I11" s="19">
        <v>9.6682670635269294E-2</v>
      </c>
      <c r="J11" s="19">
        <v>6.0899895960957101E-2</v>
      </c>
      <c r="K11" s="19">
        <v>0.106581129296345</v>
      </c>
      <c r="L11" s="19">
        <v>7.83789151599322E-2</v>
      </c>
      <c r="M11" s="19"/>
      <c r="N11" s="19">
        <v>0</v>
      </c>
      <c r="O11" s="19">
        <v>9.0732949959518097E-2</v>
      </c>
      <c r="P11" s="19">
        <v>7.9652743263659204E-2</v>
      </c>
      <c r="Q11" s="19">
        <v>0.114347073497557</v>
      </c>
      <c r="R11" s="19">
        <v>8.2148699126861693E-2</v>
      </c>
      <c r="S11" s="19"/>
      <c r="T11" s="19">
        <v>0.13437466869345199</v>
      </c>
      <c r="U11" s="19">
        <v>0.113564187112182</v>
      </c>
      <c r="V11" s="19">
        <v>4.6666941424495803E-2</v>
      </c>
      <c r="W11" s="19">
        <v>0</v>
      </c>
      <c r="X11" s="19"/>
      <c r="Y11" s="19">
        <v>5.4881253730680001E-2</v>
      </c>
      <c r="Z11" s="19">
        <v>0.13712032145654801</v>
      </c>
      <c r="AA11" s="19">
        <v>8.4960660780004998E-2</v>
      </c>
      <c r="AB11" s="19">
        <v>3.7787015147755003E-2</v>
      </c>
      <c r="AC11" s="19">
        <v>0.34085556581241999</v>
      </c>
      <c r="AD11" s="19">
        <v>0</v>
      </c>
      <c r="AE11" s="19"/>
      <c r="AF11" s="19" t="s">
        <v>63</v>
      </c>
      <c r="AG11" s="19"/>
      <c r="AH11" s="19">
        <v>8.6795596644266407E-2</v>
      </c>
      <c r="AI11" s="19"/>
      <c r="AJ11" s="19">
        <v>0.123220454239571</v>
      </c>
      <c r="AK11" s="19">
        <v>8.3183811006797004E-2</v>
      </c>
      <c r="AL11" s="19">
        <v>0.11567320375494899</v>
      </c>
      <c r="AM11" s="19">
        <v>0.118086631581186</v>
      </c>
      <c r="AN11" s="19">
        <v>0</v>
      </c>
      <c r="AO11" s="19">
        <v>0</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211</v>
      </c>
      <c r="D7" s="10">
        <v>95</v>
      </c>
      <c r="E7" s="10">
        <v>114</v>
      </c>
      <c r="F7" s="10"/>
      <c r="G7" s="10">
        <v>19</v>
      </c>
      <c r="H7" s="10">
        <v>37</v>
      </c>
      <c r="I7" s="10">
        <v>32</v>
      </c>
      <c r="J7" s="10">
        <v>39</v>
      </c>
      <c r="K7" s="10">
        <v>31</v>
      </c>
      <c r="L7" s="10">
        <v>53</v>
      </c>
      <c r="M7" s="10"/>
      <c r="N7" s="10">
        <v>8</v>
      </c>
      <c r="O7" s="10">
        <v>84</v>
      </c>
      <c r="P7" s="10">
        <v>28</v>
      </c>
      <c r="Q7" s="10">
        <v>68</v>
      </c>
      <c r="R7" s="10">
        <v>23</v>
      </c>
      <c r="S7" s="10"/>
      <c r="T7" s="10">
        <v>60</v>
      </c>
      <c r="U7" s="10">
        <v>47</v>
      </c>
      <c r="V7" s="10">
        <v>51</v>
      </c>
      <c r="W7" s="10">
        <v>38</v>
      </c>
      <c r="X7" s="10"/>
      <c r="Y7" s="10">
        <v>85</v>
      </c>
      <c r="Z7" s="10">
        <v>20</v>
      </c>
      <c r="AA7" s="10">
        <v>65</v>
      </c>
      <c r="AB7" s="10">
        <v>17</v>
      </c>
      <c r="AC7" s="10">
        <v>16</v>
      </c>
      <c r="AD7" s="10">
        <v>7</v>
      </c>
      <c r="AE7" s="10"/>
      <c r="AF7" s="10" t="s">
        <v>62</v>
      </c>
      <c r="AG7" s="10"/>
      <c r="AH7" s="10">
        <v>202</v>
      </c>
      <c r="AI7" s="10"/>
      <c r="AJ7" s="10">
        <v>61</v>
      </c>
      <c r="AK7" s="10">
        <v>44</v>
      </c>
      <c r="AL7" s="10">
        <v>33</v>
      </c>
      <c r="AM7" s="10">
        <v>27</v>
      </c>
      <c r="AN7" s="10">
        <v>9</v>
      </c>
      <c r="AO7" s="10">
        <v>17</v>
      </c>
      <c r="AP7" s="10">
        <v>16</v>
      </c>
      <c r="AQ7" s="10">
        <v>4</v>
      </c>
    </row>
    <row r="8" spans="2:43" ht="30" customHeight="1" x14ac:dyDescent="0.35">
      <c r="B8" s="11" t="s">
        <v>19</v>
      </c>
      <c r="C8" s="11">
        <v>207</v>
      </c>
      <c r="D8" s="11">
        <v>103</v>
      </c>
      <c r="E8" s="11">
        <v>102</v>
      </c>
      <c r="F8" s="11"/>
      <c r="G8" s="11">
        <v>20</v>
      </c>
      <c r="H8" s="11">
        <v>38</v>
      </c>
      <c r="I8" s="11">
        <v>34</v>
      </c>
      <c r="J8" s="11">
        <v>35</v>
      </c>
      <c r="K8" s="11">
        <v>32</v>
      </c>
      <c r="L8" s="11">
        <v>48</v>
      </c>
      <c r="M8" s="11"/>
      <c r="N8" s="11">
        <v>6</v>
      </c>
      <c r="O8" s="11">
        <v>78</v>
      </c>
      <c r="P8" s="11">
        <v>22</v>
      </c>
      <c r="Q8" s="11">
        <v>74</v>
      </c>
      <c r="R8" s="11">
        <v>26</v>
      </c>
      <c r="S8" s="11"/>
      <c r="T8" s="11">
        <v>58</v>
      </c>
      <c r="U8" s="11">
        <v>44</v>
      </c>
      <c r="V8" s="11">
        <v>50</v>
      </c>
      <c r="W8" s="11">
        <v>40</v>
      </c>
      <c r="X8" s="11"/>
      <c r="Y8" s="11">
        <v>87</v>
      </c>
      <c r="Z8" s="11">
        <v>19</v>
      </c>
      <c r="AA8" s="11">
        <v>61</v>
      </c>
      <c r="AB8" s="11">
        <v>16</v>
      </c>
      <c r="AC8" s="11">
        <v>16</v>
      </c>
      <c r="AD8" s="11">
        <v>7</v>
      </c>
      <c r="AE8" s="11"/>
      <c r="AF8" s="11" t="s">
        <v>62</v>
      </c>
      <c r="AG8" s="11"/>
      <c r="AH8" s="11">
        <v>197</v>
      </c>
      <c r="AI8" s="11"/>
      <c r="AJ8" s="11">
        <v>51</v>
      </c>
      <c r="AK8" s="11">
        <v>47</v>
      </c>
      <c r="AL8" s="11">
        <v>28</v>
      </c>
      <c r="AM8" s="11">
        <v>30</v>
      </c>
      <c r="AN8" s="11">
        <v>8</v>
      </c>
      <c r="AO8" s="11">
        <v>19</v>
      </c>
      <c r="AP8" s="11">
        <v>14</v>
      </c>
      <c r="AQ8" s="11">
        <v>10</v>
      </c>
    </row>
    <row r="9" spans="2:43" ht="43.5" x14ac:dyDescent="0.35">
      <c r="B9" s="18" t="s">
        <v>378</v>
      </c>
      <c r="C9" s="17">
        <v>0.32068456408858798</v>
      </c>
      <c r="D9" s="17">
        <v>0.32259357894014901</v>
      </c>
      <c r="E9" s="17">
        <v>0.30847708973195198</v>
      </c>
      <c r="F9" s="17"/>
      <c r="G9" s="17">
        <v>0.34051325054866599</v>
      </c>
      <c r="H9" s="17">
        <v>0.24956761980217901</v>
      </c>
      <c r="I9" s="17">
        <v>0.342049749717525</v>
      </c>
      <c r="J9" s="17">
        <v>0.339812091102137</v>
      </c>
      <c r="K9" s="17">
        <v>0.38582455460702902</v>
      </c>
      <c r="L9" s="17">
        <v>0.295365813654974</v>
      </c>
      <c r="M9" s="17"/>
      <c r="N9" s="17">
        <v>0.35591565980022499</v>
      </c>
      <c r="O9" s="17">
        <v>0.311929731874521</v>
      </c>
      <c r="P9" s="17">
        <v>0.31118027852449798</v>
      </c>
      <c r="Q9" s="17">
        <v>0.33473518494493198</v>
      </c>
      <c r="R9" s="17">
        <v>0.30617744853657602</v>
      </c>
      <c r="S9" s="17"/>
      <c r="T9" s="17">
        <v>0.45890589992457897</v>
      </c>
      <c r="U9" s="17">
        <v>0.146837271728155</v>
      </c>
      <c r="V9" s="17">
        <v>0.43453113305392299</v>
      </c>
      <c r="W9" s="17">
        <v>0.232154336507996</v>
      </c>
      <c r="X9" s="17"/>
      <c r="Y9" s="17">
        <v>0.28907716956060298</v>
      </c>
      <c r="Z9" s="17">
        <v>0.32424026137286299</v>
      </c>
      <c r="AA9" s="17">
        <v>0.310806078194799</v>
      </c>
      <c r="AB9" s="17">
        <v>0.27632184523646902</v>
      </c>
      <c r="AC9" s="17">
        <v>0.48096308789215703</v>
      </c>
      <c r="AD9" s="17">
        <v>0.57855995684693995</v>
      </c>
      <c r="AE9" s="17"/>
      <c r="AF9" s="17" t="s">
        <v>63</v>
      </c>
      <c r="AG9" s="17"/>
      <c r="AH9" s="17">
        <v>0.33362949021472998</v>
      </c>
      <c r="AI9" s="17"/>
      <c r="AJ9" s="17">
        <v>0.43911886166500502</v>
      </c>
      <c r="AK9" s="17">
        <v>0.29405788402795302</v>
      </c>
      <c r="AL9" s="17">
        <v>0.344408242178186</v>
      </c>
      <c r="AM9" s="17">
        <v>0.147491047316507</v>
      </c>
      <c r="AN9" s="17">
        <v>0.31315166027357899</v>
      </c>
      <c r="AO9" s="17">
        <v>0.33457937835226598</v>
      </c>
      <c r="AP9" s="17">
        <v>0.19603356605855601</v>
      </c>
      <c r="AQ9" s="17">
        <v>0.43904431023943702</v>
      </c>
    </row>
    <row r="10" spans="2:43" ht="29" x14ac:dyDescent="0.35">
      <c r="B10" s="18" t="s">
        <v>370</v>
      </c>
      <c r="C10" s="17">
        <v>0.553375523805683</v>
      </c>
      <c r="D10" s="17">
        <v>0.55560576237489001</v>
      </c>
      <c r="E10" s="17">
        <v>0.55948509425371795</v>
      </c>
      <c r="F10" s="17"/>
      <c r="G10" s="17">
        <v>0.59695439349942803</v>
      </c>
      <c r="H10" s="17">
        <v>0.64579334007592204</v>
      </c>
      <c r="I10" s="17">
        <v>0.60877483336556304</v>
      </c>
      <c r="J10" s="17">
        <v>0.55870245327968504</v>
      </c>
      <c r="K10" s="17">
        <v>0.43885633791796702</v>
      </c>
      <c r="L10" s="17">
        <v>0.495733371215484</v>
      </c>
      <c r="M10" s="17"/>
      <c r="N10" s="17">
        <v>0.36883785503997402</v>
      </c>
      <c r="O10" s="17">
        <v>0.55177366053415</v>
      </c>
      <c r="P10" s="17">
        <v>0.64785709553063497</v>
      </c>
      <c r="Q10" s="17">
        <v>0.53293002314862103</v>
      </c>
      <c r="R10" s="17">
        <v>0.581060382042066</v>
      </c>
      <c r="S10" s="17"/>
      <c r="T10" s="17">
        <v>0.426223475370271</v>
      </c>
      <c r="U10" s="17">
        <v>0.66227257653285299</v>
      </c>
      <c r="V10" s="17">
        <v>0.49011146612501799</v>
      </c>
      <c r="W10" s="17">
        <v>0.656552345874446</v>
      </c>
      <c r="X10" s="17"/>
      <c r="Y10" s="17">
        <v>0.608754005073053</v>
      </c>
      <c r="Z10" s="17">
        <v>0.57486821181325198</v>
      </c>
      <c r="AA10" s="17">
        <v>0.50993301652099399</v>
      </c>
      <c r="AB10" s="17">
        <v>0.64303216126683604</v>
      </c>
      <c r="AC10" s="17">
        <v>0.44070646355159798</v>
      </c>
      <c r="AD10" s="17">
        <v>0.161935983990351</v>
      </c>
      <c r="AE10" s="17"/>
      <c r="AF10" s="17" t="s">
        <v>63</v>
      </c>
      <c r="AG10" s="17"/>
      <c r="AH10" s="17">
        <v>0.56899591476774503</v>
      </c>
      <c r="AI10" s="17"/>
      <c r="AJ10" s="17">
        <v>0.44571350165429502</v>
      </c>
      <c r="AK10" s="17">
        <v>0.50912193340057199</v>
      </c>
      <c r="AL10" s="17">
        <v>0.59115987270464698</v>
      </c>
      <c r="AM10" s="17">
        <v>0.82046771705106603</v>
      </c>
      <c r="AN10" s="17">
        <v>0.68684833972642101</v>
      </c>
      <c r="AO10" s="17">
        <v>0.57096108907506804</v>
      </c>
      <c r="AP10" s="17">
        <v>0.557750338843502</v>
      </c>
      <c r="AQ10" s="17">
        <v>0.26722676170079801</v>
      </c>
    </row>
    <row r="11" spans="2:43" x14ac:dyDescent="0.35">
      <c r="B11" s="18" t="s">
        <v>92</v>
      </c>
      <c r="C11" s="19">
        <v>0.12593991210573</v>
      </c>
      <c r="D11" s="19">
        <v>0.121800658684961</v>
      </c>
      <c r="E11" s="19">
        <v>0.13203781601433101</v>
      </c>
      <c r="F11" s="19"/>
      <c r="G11" s="19">
        <v>6.2532355951906204E-2</v>
      </c>
      <c r="H11" s="19">
        <v>0.10463904012189899</v>
      </c>
      <c r="I11" s="19">
        <v>4.9175416916911699E-2</v>
      </c>
      <c r="J11" s="19">
        <v>0.101485455618178</v>
      </c>
      <c r="K11" s="19">
        <v>0.17531910747500401</v>
      </c>
      <c r="L11" s="19">
        <v>0.20890081512954201</v>
      </c>
      <c r="M11" s="19"/>
      <c r="N11" s="19">
        <v>0.27524648515980099</v>
      </c>
      <c r="O11" s="19">
        <v>0.136296607591329</v>
      </c>
      <c r="P11" s="19">
        <v>4.0962625944867097E-2</v>
      </c>
      <c r="Q11" s="19">
        <v>0.13233479190644701</v>
      </c>
      <c r="R11" s="19">
        <v>0.112762169421358</v>
      </c>
      <c r="S11" s="19"/>
      <c r="T11" s="19">
        <v>0.114870624705149</v>
      </c>
      <c r="U11" s="19">
        <v>0.19089015173899301</v>
      </c>
      <c r="V11" s="19">
        <v>7.5357400821058601E-2</v>
      </c>
      <c r="W11" s="19">
        <v>0.11129331761755799</v>
      </c>
      <c r="X11" s="19"/>
      <c r="Y11" s="19">
        <v>0.102168825366345</v>
      </c>
      <c r="Z11" s="19">
        <v>0.100891526813885</v>
      </c>
      <c r="AA11" s="19">
        <v>0.17926090528420799</v>
      </c>
      <c r="AB11" s="19">
        <v>8.0645993496695198E-2</v>
      </c>
      <c r="AC11" s="19">
        <v>7.8330448556245394E-2</v>
      </c>
      <c r="AD11" s="19">
        <v>0.25950405916271002</v>
      </c>
      <c r="AE11" s="19"/>
      <c r="AF11" s="19" t="s">
        <v>63</v>
      </c>
      <c r="AG11" s="19"/>
      <c r="AH11" s="19">
        <v>9.7374595017524407E-2</v>
      </c>
      <c r="AI11" s="19"/>
      <c r="AJ11" s="19">
        <v>0.1151676366807</v>
      </c>
      <c r="AK11" s="19">
        <v>0.19682018257147499</v>
      </c>
      <c r="AL11" s="19">
        <v>6.4431885117167603E-2</v>
      </c>
      <c r="AM11" s="19">
        <v>3.2041235632427001E-2</v>
      </c>
      <c r="AN11" s="19">
        <v>0</v>
      </c>
      <c r="AO11" s="19">
        <v>9.4459532572665705E-2</v>
      </c>
      <c r="AP11" s="19">
        <v>0.24621609509794301</v>
      </c>
      <c r="AQ11" s="19">
        <v>0.29372892805976503</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185</v>
      </c>
      <c r="D7" s="10">
        <v>88</v>
      </c>
      <c r="E7" s="10">
        <v>97</v>
      </c>
      <c r="F7" s="10"/>
      <c r="G7" s="10">
        <v>12</v>
      </c>
      <c r="H7" s="10">
        <v>30</v>
      </c>
      <c r="I7" s="10">
        <v>31</v>
      </c>
      <c r="J7" s="10">
        <v>25</v>
      </c>
      <c r="K7" s="10">
        <v>27</v>
      </c>
      <c r="L7" s="10">
        <v>60</v>
      </c>
      <c r="M7" s="10"/>
      <c r="N7" s="10">
        <v>8</v>
      </c>
      <c r="O7" s="10">
        <v>80</v>
      </c>
      <c r="P7" s="10">
        <v>29</v>
      </c>
      <c r="Q7" s="10">
        <v>44</v>
      </c>
      <c r="R7" s="10">
        <v>24</v>
      </c>
      <c r="S7" s="10"/>
      <c r="T7" s="10">
        <v>40</v>
      </c>
      <c r="U7" s="10">
        <v>57</v>
      </c>
      <c r="V7" s="10">
        <v>50</v>
      </c>
      <c r="W7" s="10">
        <v>27</v>
      </c>
      <c r="X7" s="10"/>
      <c r="Y7" s="10">
        <v>89</v>
      </c>
      <c r="Z7" s="10">
        <v>15</v>
      </c>
      <c r="AA7" s="10">
        <v>56</v>
      </c>
      <c r="AB7" s="10">
        <v>11</v>
      </c>
      <c r="AC7" s="10">
        <v>10</v>
      </c>
      <c r="AD7" s="10">
        <v>4</v>
      </c>
      <c r="AE7" s="10"/>
      <c r="AF7" s="10" t="s">
        <v>62</v>
      </c>
      <c r="AG7" s="10"/>
      <c r="AH7" s="10">
        <v>175</v>
      </c>
      <c r="AI7" s="10"/>
      <c r="AJ7" s="10">
        <v>44</v>
      </c>
      <c r="AK7" s="10">
        <v>33</v>
      </c>
      <c r="AL7" s="10">
        <v>29</v>
      </c>
      <c r="AM7" s="10">
        <v>29</v>
      </c>
      <c r="AN7" s="10">
        <v>11</v>
      </c>
      <c r="AO7" s="10">
        <v>12</v>
      </c>
      <c r="AP7" s="10">
        <v>21</v>
      </c>
      <c r="AQ7" s="10">
        <v>6</v>
      </c>
    </row>
    <row r="8" spans="2:43" ht="30" customHeight="1" x14ac:dyDescent="0.35">
      <c r="B8" s="11" t="s">
        <v>19</v>
      </c>
      <c r="C8" s="11">
        <v>185</v>
      </c>
      <c r="D8" s="11">
        <v>88</v>
      </c>
      <c r="E8" s="11">
        <v>96</v>
      </c>
      <c r="F8" s="11"/>
      <c r="G8" s="11">
        <v>15</v>
      </c>
      <c r="H8" s="11">
        <v>35</v>
      </c>
      <c r="I8" s="11">
        <v>31</v>
      </c>
      <c r="J8" s="11">
        <v>23</v>
      </c>
      <c r="K8" s="11">
        <v>26</v>
      </c>
      <c r="L8" s="11">
        <v>55</v>
      </c>
      <c r="M8" s="11"/>
      <c r="N8" s="11">
        <v>7</v>
      </c>
      <c r="O8" s="11">
        <v>73</v>
      </c>
      <c r="P8" s="11">
        <v>28</v>
      </c>
      <c r="Q8" s="11">
        <v>49</v>
      </c>
      <c r="R8" s="11">
        <v>27</v>
      </c>
      <c r="S8" s="11"/>
      <c r="T8" s="11">
        <v>40</v>
      </c>
      <c r="U8" s="11">
        <v>57</v>
      </c>
      <c r="V8" s="11">
        <v>49</v>
      </c>
      <c r="W8" s="11">
        <v>28</v>
      </c>
      <c r="X8" s="11"/>
      <c r="Y8" s="11">
        <v>94</v>
      </c>
      <c r="Z8" s="11">
        <v>15</v>
      </c>
      <c r="AA8" s="11">
        <v>51</v>
      </c>
      <c r="AB8" s="11">
        <v>11</v>
      </c>
      <c r="AC8" s="11">
        <v>11</v>
      </c>
      <c r="AD8" s="11">
        <v>4</v>
      </c>
      <c r="AE8" s="11"/>
      <c r="AF8" s="11" t="s">
        <v>62</v>
      </c>
      <c r="AG8" s="11"/>
      <c r="AH8" s="11">
        <v>175</v>
      </c>
      <c r="AI8" s="11"/>
      <c r="AJ8" s="11">
        <v>39</v>
      </c>
      <c r="AK8" s="11">
        <v>35</v>
      </c>
      <c r="AL8" s="11">
        <v>25</v>
      </c>
      <c r="AM8" s="11">
        <v>29</v>
      </c>
      <c r="AN8" s="11">
        <v>9</v>
      </c>
      <c r="AO8" s="11">
        <v>11</v>
      </c>
      <c r="AP8" s="11">
        <v>22</v>
      </c>
      <c r="AQ8" s="11">
        <v>14</v>
      </c>
    </row>
    <row r="9" spans="2:43" ht="43.5" x14ac:dyDescent="0.35">
      <c r="B9" s="18" t="s">
        <v>380</v>
      </c>
      <c r="C9" s="17">
        <v>0.40712008664432803</v>
      </c>
      <c r="D9" s="17">
        <v>0.55531462929037201</v>
      </c>
      <c r="E9" s="17">
        <v>0.27135379762147799</v>
      </c>
      <c r="F9" s="17"/>
      <c r="G9" s="17">
        <v>0.37698918111303797</v>
      </c>
      <c r="H9" s="17">
        <v>0.51888286097384895</v>
      </c>
      <c r="I9" s="17">
        <v>0.33380476312436003</v>
      </c>
      <c r="J9" s="17">
        <v>0.32781875540065802</v>
      </c>
      <c r="K9" s="17">
        <v>0.47064712311397</v>
      </c>
      <c r="L9" s="17">
        <v>0.388162350208556</v>
      </c>
      <c r="M9" s="17"/>
      <c r="N9" s="17">
        <v>0.50617840311618401</v>
      </c>
      <c r="O9" s="17">
        <v>0.36012874765660702</v>
      </c>
      <c r="P9" s="17">
        <v>0.350197853045633</v>
      </c>
      <c r="Q9" s="17">
        <v>0.41100461993363202</v>
      </c>
      <c r="R9" s="17">
        <v>0.56152837236156905</v>
      </c>
      <c r="S9" s="17"/>
      <c r="T9" s="17">
        <v>0.38496683985290198</v>
      </c>
      <c r="U9" s="17">
        <v>0.390116264273277</v>
      </c>
      <c r="V9" s="17">
        <v>0.44264964044266197</v>
      </c>
      <c r="W9" s="17">
        <v>0.455763989370848</v>
      </c>
      <c r="X9" s="17"/>
      <c r="Y9" s="17">
        <v>0.38750123464812197</v>
      </c>
      <c r="Z9" s="17">
        <v>0.41371010403497199</v>
      </c>
      <c r="AA9" s="17">
        <v>0.39783567900318101</v>
      </c>
      <c r="AB9" s="17">
        <v>0.65425541889374506</v>
      </c>
      <c r="AC9" s="17">
        <v>0.42450294317518</v>
      </c>
      <c r="AD9" s="17">
        <v>0.246585526845158</v>
      </c>
      <c r="AE9" s="17"/>
      <c r="AF9" s="17" t="s">
        <v>63</v>
      </c>
      <c r="AG9" s="17"/>
      <c r="AH9" s="17">
        <v>0.408020545328936</v>
      </c>
      <c r="AI9" s="17"/>
      <c r="AJ9" s="17">
        <v>0.53888273751201399</v>
      </c>
      <c r="AK9" s="17">
        <v>0.42821447577649302</v>
      </c>
      <c r="AL9" s="17">
        <v>0.30042671486697797</v>
      </c>
      <c r="AM9" s="17">
        <v>0.41364349421515101</v>
      </c>
      <c r="AN9" s="17">
        <v>0.46335642897552598</v>
      </c>
      <c r="AO9" s="17">
        <v>0.60767596304892502</v>
      </c>
      <c r="AP9" s="17">
        <v>0.38995612351605002</v>
      </c>
      <c r="AQ9" s="17">
        <v>0</v>
      </c>
    </row>
    <row r="10" spans="2:43" ht="29" x14ac:dyDescent="0.35">
      <c r="B10" s="18" t="s">
        <v>370</v>
      </c>
      <c r="C10" s="17">
        <v>0.49853273031907203</v>
      </c>
      <c r="D10" s="17">
        <v>0.367815920253798</v>
      </c>
      <c r="E10" s="17">
        <v>0.61828704716901595</v>
      </c>
      <c r="F10" s="17"/>
      <c r="G10" s="17">
        <v>0.47172879701871101</v>
      </c>
      <c r="H10" s="17">
        <v>0.42013497101482999</v>
      </c>
      <c r="I10" s="17">
        <v>0.63833559809195495</v>
      </c>
      <c r="J10" s="17">
        <v>0.63590488353924202</v>
      </c>
      <c r="K10" s="17">
        <v>0.37007481946195397</v>
      </c>
      <c r="L10" s="17">
        <v>0.48055221161612099</v>
      </c>
      <c r="M10" s="17"/>
      <c r="N10" s="17">
        <v>0.38472675368297699</v>
      </c>
      <c r="O10" s="17">
        <v>0.52919727970831199</v>
      </c>
      <c r="P10" s="17">
        <v>0.61731370905306204</v>
      </c>
      <c r="Q10" s="17">
        <v>0.50161460652987599</v>
      </c>
      <c r="R10" s="17">
        <v>0.31455347819326901</v>
      </c>
      <c r="S10" s="17"/>
      <c r="T10" s="17">
        <v>0.471189971622066</v>
      </c>
      <c r="U10" s="17">
        <v>0.48713701894137201</v>
      </c>
      <c r="V10" s="17">
        <v>0.50052897433490995</v>
      </c>
      <c r="W10" s="17">
        <v>0.51313708926771495</v>
      </c>
      <c r="X10" s="17"/>
      <c r="Y10" s="17">
        <v>0.55868429299126499</v>
      </c>
      <c r="Z10" s="17">
        <v>0.58628989596502801</v>
      </c>
      <c r="AA10" s="17">
        <v>0.43808502237672198</v>
      </c>
      <c r="AB10" s="17">
        <v>0.345744581106255</v>
      </c>
      <c r="AC10" s="17">
        <v>0.36471373216179198</v>
      </c>
      <c r="AD10" s="17">
        <v>0.28949530554834002</v>
      </c>
      <c r="AE10" s="17"/>
      <c r="AF10" s="17" t="s">
        <v>63</v>
      </c>
      <c r="AG10" s="17"/>
      <c r="AH10" s="17">
        <v>0.51387500062429803</v>
      </c>
      <c r="AI10" s="17"/>
      <c r="AJ10" s="17">
        <v>0.39387687910228802</v>
      </c>
      <c r="AK10" s="17">
        <v>0.41737889624378</v>
      </c>
      <c r="AL10" s="17">
        <v>0.635541894274534</v>
      </c>
      <c r="AM10" s="17">
        <v>0.47869047628297601</v>
      </c>
      <c r="AN10" s="17">
        <v>0.44643100674478198</v>
      </c>
      <c r="AO10" s="17">
        <v>0.31239603853814502</v>
      </c>
      <c r="AP10" s="17">
        <v>0.47808060534001801</v>
      </c>
      <c r="AQ10" s="17">
        <v>1</v>
      </c>
    </row>
    <row r="11" spans="2:43" x14ac:dyDescent="0.35">
      <c r="B11" s="18" t="s">
        <v>92</v>
      </c>
      <c r="C11" s="19">
        <v>9.4347183036600196E-2</v>
      </c>
      <c r="D11" s="19">
        <v>7.6869450455830296E-2</v>
      </c>
      <c r="E11" s="19">
        <v>0.110359155209506</v>
      </c>
      <c r="F11" s="19"/>
      <c r="G11" s="19">
        <v>0.15128202186825099</v>
      </c>
      <c r="H11" s="19">
        <v>6.09821680113211E-2</v>
      </c>
      <c r="I11" s="19">
        <v>2.78596387836847E-2</v>
      </c>
      <c r="J11" s="19">
        <v>3.6276361060100001E-2</v>
      </c>
      <c r="K11" s="19">
        <v>0.159278057424077</v>
      </c>
      <c r="L11" s="19">
        <v>0.13128543817532301</v>
      </c>
      <c r="M11" s="19"/>
      <c r="N11" s="19">
        <v>0.109094843200838</v>
      </c>
      <c r="O11" s="19">
        <v>0.11067397263508</v>
      </c>
      <c r="P11" s="19">
        <v>3.2488437901304797E-2</v>
      </c>
      <c r="Q11" s="19">
        <v>8.7380773536491693E-2</v>
      </c>
      <c r="R11" s="19">
        <v>0.123918149445162</v>
      </c>
      <c r="S11" s="19"/>
      <c r="T11" s="19">
        <v>0.143843188525032</v>
      </c>
      <c r="U11" s="19">
        <v>0.12274671678535</v>
      </c>
      <c r="V11" s="19">
        <v>5.68213852224278E-2</v>
      </c>
      <c r="W11" s="19">
        <v>3.1098921361437E-2</v>
      </c>
      <c r="X11" s="19"/>
      <c r="Y11" s="19">
        <v>5.3814472360612903E-2</v>
      </c>
      <c r="Z11" s="19">
        <v>0</v>
      </c>
      <c r="AA11" s="19">
        <v>0.16407929862009801</v>
      </c>
      <c r="AB11" s="19">
        <v>0</v>
      </c>
      <c r="AC11" s="19">
        <v>0.21078332466302799</v>
      </c>
      <c r="AD11" s="19">
        <v>0.46391916760650198</v>
      </c>
      <c r="AE11" s="19"/>
      <c r="AF11" s="19" t="s">
        <v>63</v>
      </c>
      <c r="AG11" s="19"/>
      <c r="AH11" s="19">
        <v>7.8104454046765998E-2</v>
      </c>
      <c r="AI11" s="19"/>
      <c r="AJ11" s="19">
        <v>6.7240383385697794E-2</v>
      </c>
      <c r="AK11" s="19">
        <v>0.15440662797972701</v>
      </c>
      <c r="AL11" s="19">
        <v>6.4031390858488205E-2</v>
      </c>
      <c r="AM11" s="19">
        <v>0.107666029501873</v>
      </c>
      <c r="AN11" s="19">
        <v>9.0212564279692403E-2</v>
      </c>
      <c r="AO11" s="19">
        <v>7.9927998412929593E-2</v>
      </c>
      <c r="AP11" s="19">
        <v>0.131963271143931</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182</v>
      </c>
      <c r="D7" s="10">
        <v>90</v>
      </c>
      <c r="E7" s="10">
        <v>92</v>
      </c>
      <c r="F7" s="10"/>
      <c r="G7" s="10">
        <v>17</v>
      </c>
      <c r="H7" s="10">
        <v>25</v>
      </c>
      <c r="I7" s="10">
        <v>26</v>
      </c>
      <c r="J7" s="10">
        <v>33</v>
      </c>
      <c r="K7" s="10">
        <v>26</v>
      </c>
      <c r="L7" s="10">
        <v>55</v>
      </c>
      <c r="M7" s="10"/>
      <c r="N7" s="10">
        <v>9</v>
      </c>
      <c r="O7" s="10">
        <v>69</v>
      </c>
      <c r="P7" s="10">
        <v>20</v>
      </c>
      <c r="Q7" s="10">
        <v>59</v>
      </c>
      <c r="R7" s="10">
        <v>25</v>
      </c>
      <c r="S7" s="10"/>
      <c r="T7" s="10">
        <v>46</v>
      </c>
      <c r="U7" s="10">
        <v>46</v>
      </c>
      <c r="V7" s="10">
        <v>48</v>
      </c>
      <c r="W7" s="10">
        <v>32</v>
      </c>
      <c r="X7" s="10"/>
      <c r="Y7" s="10">
        <v>72</v>
      </c>
      <c r="Z7" s="10">
        <v>19</v>
      </c>
      <c r="AA7" s="10">
        <v>58</v>
      </c>
      <c r="AB7" s="10">
        <v>13</v>
      </c>
      <c r="AC7" s="10">
        <v>15</v>
      </c>
      <c r="AD7" s="10">
        <v>4</v>
      </c>
      <c r="AE7" s="10"/>
      <c r="AF7" s="10" t="s">
        <v>62</v>
      </c>
      <c r="AG7" s="10"/>
      <c r="AH7" s="10">
        <v>176</v>
      </c>
      <c r="AI7" s="10"/>
      <c r="AJ7" s="10">
        <v>47</v>
      </c>
      <c r="AK7" s="10">
        <v>34</v>
      </c>
      <c r="AL7" s="10">
        <v>29</v>
      </c>
      <c r="AM7" s="10">
        <v>24</v>
      </c>
      <c r="AN7" s="10">
        <v>10</v>
      </c>
      <c r="AO7" s="10">
        <v>14</v>
      </c>
      <c r="AP7" s="10">
        <v>17</v>
      </c>
      <c r="AQ7" s="10">
        <v>7</v>
      </c>
    </row>
    <row r="8" spans="2:43" ht="30" customHeight="1" x14ac:dyDescent="0.35">
      <c r="B8" s="11" t="s">
        <v>19</v>
      </c>
      <c r="C8" s="11">
        <v>191</v>
      </c>
      <c r="D8" s="11">
        <v>101</v>
      </c>
      <c r="E8" s="11">
        <v>90</v>
      </c>
      <c r="F8" s="11"/>
      <c r="G8" s="11">
        <v>20</v>
      </c>
      <c r="H8" s="11">
        <v>28</v>
      </c>
      <c r="I8" s="11">
        <v>24</v>
      </c>
      <c r="J8" s="11">
        <v>34</v>
      </c>
      <c r="K8" s="11">
        <v>27</v>
      </c>
      <c r="L8" s="11">
        <v>58</v>
      </c>
      <c r="M8" s="11"/>
      <c r="N8" s="11">
        <v>8</v>
      </c>
      <c r="O8" s="11">
        <v>64</v>
      </c>
      <c r="P8" s="11">
        <v>18</v>
      </c>
      <c r="Q8" s="11">
        <v>69</v>
      </c>
      <c r="R8" s="11">
        <v>31</v>
      </c>
      <c r="S8" s="11"/>
      <c r="T8" s="11">
        <v>48</v>
      </c>
      <c r="U8" s="11">
        <v>47</v>
      </c>
      <c r="V8" s="11">
        <v>48</v>
      </c>
      <c r="W8" s="11">
        <v>36</v>
      </c>
      <c r="X8" s="11"/>
      <c r="Y8" s="11">
        <v>72</v>
      </c>
      <c r="Z8" s="11">
        <v>22</v>
      </c>
      <c r="AA8" s="11">
        <v>61</v>
      </c>
      <c r="AB8" s="11">
        <v>14</v>
      </c>
      <c r="AC8" s="11">
        <v>15</v>
      </c>
      <c r="AD8" s="11">
        <v>6</v>
      </c>
      <c r="AE8" s="11"/>
      <c r="AF8" s="11" t="s">
        <v>62</v>
      </c>
      <c r="AG8" s="11"/>
      <c r="AH8" s="11">
        <v>185</v>
      </c>
      <c r="AI8" s="11"/>
      <c r="AJ8" s="11">
        <v>43</v>
      </c>
      <c r="AK8" s="11">
        <v>36</v>
      </c>
      <c r="AL8" s="11">
        <v>27</v>
      </c>
      <c r="AM8" s="11">
        <v>24</v>
      </c>
      <c r="AN8" s="11">
        <v>8</v>
      </c>
      <c r="AO8" s="11">
        <v>16</v>
      </c>
      <c r="AP8" s="11">
        <v>17</v>
      </c>
      <c r="AQ8" s="11">
        <v>19</v>
      </c>
    </row>
    <row r="9" spans="2:43" ht="43.5" x14ac:dyDescent="0.35">
      <c r="B9" s="18" t="s">
        <v>382</v>
      </c>
      <c r="C9" s="17">
        <v>0.62443087237203398</v>
      </c>
      <c r="D9" s="17">
        <v>0.71870186263630997</v>
      </c>
      <c r="E9" s="17">
        <v>0.51785368851023705</v>
      </c>
      <c r="F9" s="17"/>
      <c r="G9" s="17">
        <v>0.62565043403180898</v>
      </c>
      <c r="H9" s="17">
        <v>0.63851698540789603</v>
      </c>
      <c r="I9" s="17">
        <v>0.68311532529116503</v>
      </c>
      <c r="J9" s="17">
        <v>0.58637956820527104</v>
      </c>
      <c r="K9" s="17">
        <v>0.72938828543394096</v>
      </c>
      <c r="L9" s="17">
        <v>0.56607349716719602</v>
      </c>
      <c r="M9" s="17"/>
      <c r="N9" s="17">
        <v>0.74665418569639797</v>
      </c>
      <c r="O9" s="17">
        <v>0.63579164700694102</v>
      </c>
      <c r="P9" s="17">
        <v>0.72753598391761498</v>
      </c>
      <c r="Q9" s="17">
        <v>0.530714650252048</v>
      </c>
      <c r="R9" s="17">
        <v>0.71541026236870997</v>
      </c>
      <c r="S9" s="17"/>
      <c r="T9" s="17">
        <v>0.689917089551637</v>
      </c>
      <c r="U9" s="17">
        <v>0.58174730151356802</v>
      </c>
      <c r="V9" s="17">
        <v>0.543375489252237</v>
      </c>
      <c r="W9" s="17">
        <v>0.67192878996534</v>
      </c>
      <c r="X9" s="17"/>
      <c r="Y9" s="17">
        <v>0.62954979396264399</v>
      </c>
      <c r="Z9" s="17">
        <v>0.49347678027285802</v>
      </c>
      <c r="AA9" s="17">
        <v>0.59420306632127495</v>
      </c>
      <c r="AB9" s="17">
        <v>0.88088403119327097</v>
      </c>
      <c r="AC9" s="17">
        <v>0.55866919192120901</v>
      </c>
      <c r="AD9" s="17">
        <v>1</v>
      </c>
      <c r="AE9" s="17"/>
      <c r="AF9" s="17" t="s">
        <v>63</v>
      </c>
      <c r="AG9" s="17"/>
      <c r="AH9" s="17">
        <v>0.61232681733308703</v>
      </c>
      <c r="AI9" s="17"/>
      <c r="AJ9" s="17">
        <v>0.60999713273508205</v>
      </c>
      <c r="AK9" s="17">
        <v>0.57713041672174703</v>
      </c>
      <c r="AL9" s="17">
        <v>0.47757594074203003</v>
      </c>
      <c r="AM9" s="17">
        <v>0.76880593237407302</v>
      </c>
      <c r="AN9" s="17">
        <v>0.66993396170850705</v>
      </c>
      <c r="AO9" s="17">
        <v>0.61957054600785499</v>
      </c>
      <c r="AP9" s="17">
        <v>0.834884246547556</v>
      </c>
      <c r="AQ9" s="17">
        <v>0.57142032209259497</v>
      </c>
    </row>
    <row r="10" spans="2:43" ht="29" x14ac:dyDescent="0.35">
      <c r="B10" s="18" t="s">
        <v>370</v>
      </c>
      <c r="C10" s="17">
        <v>0.321855250764078</v>
      </c>
      <c r="D10" s="17">
        <v>0.23730228165776299</v>
      </c>
      <c r="E10" s="17">
        <v>0.417445816952493</v>
      </c>
      <c r="F10" s="17"/>
      <c r="G10" s="17">
        <v>0.37434956596819102</v>
      </c>
      <c r="H10" s="17">
        <v>0.30001351057931702</v>
      </c>
      <c r="I10" s="17">
        <v>0.31688467470883502</v>
      </c>
      <c r="J10" s="17">
        <v>0.31148147087417499</v>
      </c>
      <c r="K10" s="17">
        <v>0.197518320209319</v>
      </c>
      <c r="L10" s="17">
        <v>0.38133163391638097</v>
      </c>
      <c r="M10" s="17"/>
      <c r="N10" s="17">
        <v>0.25334581430360198</v>
      </c>
      <c r="O10" s="17">
        <v>0.29023459731745399</v>
      </c>
      <c r="P10" s="17">
        <v>0.22469898108804501</v>
      </c>
      <c r="Q10" s="17">
        <v>0.42811555988342098</v>
      </c>
      <c r="R10" s="17">
        <v>0.22817611500989701</v>
      </c>
      <c r="S10" s="17"/>
      <c r="T10" s="17">
        <v>0.245029913115278</v>
      </c>
      <c r="U10" s="17">
        <v>0.39913350037848899</v>
      </c>
      <c r="V10" s="17">
        <v>0.34597875316144699</v>
      </c>
      <c r="W10" s="17">
        <v>0.30362252356315</v>
      </c>
      <c r="X10" s="17"/>
      <c r="Y10" s="17">
        <v>0.30978445272550598</v>
      </c>
      <c r="Z10" s="17">
        <v>0.50652321972714198</v>
      </c>
      <c r="AA10" s="17">
        <v>0.33736826705295098</v>
      </c>
      <c r="AB10" s="17">
        <v>0.11911596880672901</v>
      </c>
      <c r="AC10" s="17">
        <v>0.382000559301092</v>
      </c>
      <c r="AD10" s="17">
        <v>0</v>
      </c>
      <c r="AE10" s="17"/>
      <c r="AF10" s="17" t="s">
        <v>63</v>
      </c>
      <c r="AG10" s="17"/>
      <c r="AH10" s="17">
        <v>0.332228184488497</v>
      </c>
      <c r="AI10" s="17"/>
      <c r="AJ10" s="17">
        <v>0.36987829195003102</v>
      </c>
      <c r="AK10" s="17">
        <v>0.36916390809862498</v>
      </c>
      <c r="AL10" s="17">
        <v>0.46287044613296102</v>
      </c>
      <c r="AM10" s="17">
        <v>0.19453784858665699</v>
      </c>
      <c r="AN10" s="17">
        <v>0.330066038291493</v>
      </c>
      <c r="AO10" s="17">
        <v>0.21965009554168399</v>
      </c>
      <c r="AP10" s="17">
        <v>0.165115753452443</v>
      </c>
      <c r="AQ10" s="17">
        <v>0.30355407869248502</v>
      </c>
    </row>
    <row r="11" spans="2:43" x14ac:dyDescent="0.35">
      <c r="B11" s="18" t="s">
        <v>92</v>
      </c>
      <c r="C11" s="19">
        <v>5.3713876863887601E-2</v>
      </c>
      <c r="D11" s="19">
        <v>4.3995855705926797E-2</v>
      </c>
      <c r="E11" s="19">
        <v>6.4700494537270795E-2</v>
      </c>
      <c r="F11" s="19"/>
      <c r="G11" s="19">
        <v>0</v>
      </c>
      <c r="H11" s="19">
        <v>6.14695040127873E-2</v>
      </c>
      <c r="I11" s="19">
        <v>0</v>
      </c>
      <c r="J11" s="19">
        <v>0.102138960920554</v>
      </c>
      <c r="K11" s="19">
        <v>7.30933943567392E-2</v>
      </c>
      <c r="L11" s="19">
        <v>5.2594868916422198E-2</v>
      </c>
      <c r="M11" s="19"/>
      <c r="N11" s="19">
        <v>0</v>
      </c>
      <c r="O11" s="19">
        <v>7.3973755675604297E-2</v>
      </c>
      <c r="P11" s="19">
        <v>4.77650349943404E-2</v>
      </c>
      <c r="Q11" s="19">
        <v>4.1169789864531202E-2</v>
      </c>
      <c r="R11" s="19">
        <v>5.6413622621393197E-2</v>
      </c>
      <c r="S11" s="19"/>
      <c r="T11" s="19">
        <v>6.5052997333085602E-2</v>
      </c>
      <c r="U11" s="19">
        <v>1.9119198107943301E-2</v>
      </c>
      <c r="V11" s="19">
        <v>0.11064575758631599</v>
      </c>
      <c r="W11" s="19">
        <v>2.4448686471510599E-2</v>
      </c>
      <c r="X11" s="19"/>
      <c r="Y11" s="19">
        <v>6.0665753311850097E-2</v>
      </c>
      <c r="Z11" s="19">
        <v>0</v>
      </c>
      <c r="AA11" s="19">
        <v>6.8428666625774598E-2</v>
      </c>
      <c r="AB11" s="19">
        <v>0</v>
      </c>
      <c r="AC11" s="19">
        <v>5.9330248777699497E-2</v>
      </c>
      <c r="AD11" s="19">
        <v>0</v>
      </c>
      <c r="AE11" s="19"/>
      <c r="AF11" s="19" t="s">
        <v>63</v>
      </c>
      <c r="AG11" s="19"/>
      <c r="AH11" s="19">
        <v>5.5444998178416402E-2</v>
      </c>
      <c r="AI11" s="19"/>
      <c r="AJ11" s="19">
        <v>2.01245753148875E-2</v>
      </c>
      <c r="AK11" s="19">
        <v>5.3705675179628397E-2</v>
      </c>
      <c r="AL11" s="19">
        <v>5.95536131250093E-2</v>
      </c>
      <c r="AM11" s="19">
        <v>3.6656219039270001E-2</v>
      </c>
      <c r="AN11" s="19">
        <v>0</v>
      </c>
      <c r="AO11" s="19">
        <v>0.16077935845046201</v>
      </c>
      <c r="AP11" s="19">
        <v>0</v>
      </c>
      <c r="AQ11" s="19">
        <v>0.12502559921491899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210</v>
      </c>
      <c r="D7" s="10">
        <v>100</v>
      </c>
      <c r="E7" s="10">
        <v>110</v>
      </c>
      <c r="F7" s="10"/>
      <c r="G7" s="10">
        <v>12</v>
      </c>
      <c r="H7" s="10">
        <v>41</v>
      </c>
      <c r="I7" s="10">
        <v>37</v>
      </c>
      <c r="J7" s="10">
        <v>35</v>
      </c>
      <c r="K7" s="10">
        <v>35</v>
      </c>
      <c r="L7" s="10">
        <v>50</v>
      </c>
      <c r="M7" s="10"/>
      <c r="N7" s="10">
        <v>10</v>
      </c>
      <c r="O7" s="10">
        <v>91</v>
      </c>
      <c r="P7" s="10">
        <v>26</v>
      </c>
      <c r="Q7" s="10">
        <v>63</v>
      </c>
      <c r="R7" s="10">
        <v>19</v>
      </c>
      <c r="S7" s="10"/>
      <c r="T7" s="10">
        <v>53</v>
      </c>
      <c r="U7" s="10">
        <v>67</v>
      </c>
      <c r="V7" s="10">
        <v>49</v>
      </c>
      <c r="W7" s="10">
        <v>29</v>
      </c>
      <c r="X7" s="10"/>
      <c r="Y7" s="10">
        <v>98</v>
      </c>
      <c r="Z7" s="10">
        <v>18</v>
      </c>
      <c r="AA7" s="10">
        <v>64</v>
      </c>
      <c r="AB7" s="10">
        <v>11</v>
      </c>
      <c r="AC7" s="10">
        <v>12</v>
      </c>
      <c r="AD7" s="10">
        <v>6</v>
      </c>
      <c r="AE7" s="10"/>
      <c r="AF7" s="10" t="s">
        <v>62</v>
      </c>
      <c r="AG7" s="10"/>
      <c r="AH7" s="10">
        <v>201</v>
      </c>
      <c r="AI7" s="10"/>
      <c r="AJ7" s="10">
        <v>54</v>
      </c>
      <c r="AK7" s="10">
        <v>43</v>
      </c>
      <c r="AL7" s="10">
        <v>37</v>
      </c>
      <c r="AM7" s="10">
        <v>29</v>
      </c>
      <c r="AN7" s="10">
        <v>8</v>
      </c>
      <c r="AO7" s="10">
        <v>14</v>
      </c>
      <c r="AP7" s="10">
        <v>20</v>
      </c>
      <c r="AQ7" s="10">
        <v>5</v>
      </c>
    </row>
    <row r="8" spans="2:43" ht="30" customHeight="1" x14ac:dyDescent="0.35">
      <c r="B8" s="11" t="s">
        <v>19</v>
      </c>
      <c r="C8" s="11">
        <v>209</v>
      </c>
      <c r="D8" s="11">
        <v>108</v>
      </c>
      <c r="E8" s="11">
        <v>101</v>
      </c>
      <c r="F8" s="11"/>
      <c r="G8" s="11">
        <v>16</v>
      </c>
      <c r="H8" s="11">
        <v>43</v>
      </c>
      <c r="I8" s="11">
        <v>35</v>
      </c>
      <c r="J8" s="11">
        <v>33</v>
      </c>
      <c r="K8" s="11">
        <v>32</v>
      </c>
      <c r="L8" s="11">
        <v>50</v>
      </c>
      <c r="M8" s="11"/>
      <c r="N8" s="11">
        <v>9</v>
      </c>
      <c r="O8" s="11">
        <v>83</v>
      </c>
      <c r="P8" s="11">
        <v>23</v>
      </c>
      <c r="Q8" s="11">
        <v>72</v>
      </c>
      <c r="R8" s="11">
        <v>22</v>
      </c>
      <c r="S8" s="11"/>
      <c r="T8" s="11">
        <v>50</v>
      </c>
      <c r="U8" s="11">
        <v>67</v>
      </c>
      <c r="V8" s="11">
        <v>51</v>
      </c>
      <c r="W8" s="11">
        <v>29</v>
      </c>
      <c r="X8" s="11"/>
      <c r="Y8" s="11">
        <v>100</v>
      </c>
      <c r="Z8" s="11">
        <v>17</v>
      </c>
      <c r="AA8" s="11">
        <v>64</v>
      </c>
      <c r="AB8" s="11">
        <v>10</v>
      </c>
      <c r="AC8" s="11">
        <v>12</v>
      </c>
      <c r="AD8" s="11">
        <v>6</v>
      </c>
      <c r="AE8" s="11"/>
      <c r="AF8" s="11" t="s">
        <v>62</v>
      </c>
      <c r="AG8" s="11"/>
      <c r="AH8" s="11">
        <v>199</v>
      </c>
      <c r="AI8" s="11"/>
      <c r="AJ8" s="11">
        <v>47</v>
      </c>
      <c r="AK8" s="11">
        <v>46</v>
      </c>
      <c r="AL8" s="11">
        <v>33</v>
      </c>
      <c r="AM8" s="11">
        <v>29</v>
      </c>
      <c r="AN8" s="11">
        <v>7</v>
      </c>
      <c r="AO8" s="11">
        <v>15</v>
      </c>
      <c r="AP8" s="11">
        <v>19</v>
      </c>
      <c r="AQ8" s="11">
        <v>13</v>
      </c>
    </row>
    <row r="9" spans="2:43" ht="43.5" x14ac:dyDescent="0.35">
      <c r="B9" s="18" t="s">
        <v>384</v>
      </c>
      <c r="C9" s="17">
        <v>0.708920537180876</v>
      </c>
      <c r="D9" s="17">
        <v>0.81504189111415304</v>
      </c>
      <c r="E9" s="17">
        <v>0.59544964517955001</v>
      </c>
      <c r="F9" s="17"/>
      <c r="G9" s="17">
        <v>0.73609439284016298</v>
      </c>
      <c r="H9" s="17">
        <v>0.80547710976711195</v>
      </c>
      <c r="I9" s="17">
        <v>0.76448398961062602</v>
      </c>
      <c r="J9" s="17">
        <v>0.61155363211750002</v>
      </c>
      <c r="K9" s="17">
        <v>0.697106423051853</v>
      </c>
      <c r="L9" s="17">
        <v>0.64931483008651802</v>
      </c>
      <c r="M9" s="17"/>
      <c r="N9" s="17">
        <v>0.81707118536602297</v>
      </c>
      <c r="O9" s="17">
        <v>0.71559076363690699</v>
      </c>
      <c r="P9" s="17">
        <v>0.584998228088215</v>
      </c>
      <c r="Q9" s="17">
        <v>0.70788489072334304</v>
      </c>
      <c r="R9" s="17">
        <v>0.75793259120707701</v>
      </c>
      <c r="S9" s="17"/>
      <c r="T9" s="17">
        <v>0.702404305310802</v>
      </c>
      <c r="U9" s="17">
        <v>0.66143142488574702</v>
      </c>
      <c r="V9" s="17">
        <v>0.77683251835796296</v>
      </c>
      <c r="W9" s="17">
        <v>0.73504594191939698</v>
      </c>
      <c r="X9" s="17"/>
      <c r="Y9" s="17">
        <v>0.71052591066736104</v>
      </c>
      <c r="Z9" s="17">
        <v>0.74138393898219102</v>
      </c>
      <c r="AA9" s="17">
        <v>0.70206067099407599</v>
      </c>
      <c r="AB9" s="17">
        <v>0.63181414725260598</v>
      </c>
      <c r="AC9" s="17">
        <v>0.73327090532692696</v>
      </c>
      <c r="AD9" s="17">
        <v>0.84727457720167298</v>
      </c>
      <c r="AE9" s="17"/>
      <c r="AF9" s="17" t="s">
        <v>63</v>
      </c>
      <c r="AG9" s="17"/>
      <c r="AH9" s="17">
        <v>0.72420827242365304</v>
      </c>
      <c r="AI9" s="17"/>
      <c r="AJ9" s="17">
        <v>0.66088743314912901</v>
      </c>
      <c r="AK9" s="17">
        <v>0.74435722577016505</v>
      </c>
      <c r="AL9" s="17">
        <v>0.65935681202465501</v>
      </c>
      <c r="AM9" s="17">
        <v>0.73531812729649804</v>
      </c>
      <c r="AN9" s="17">
        <v>0.78082111103243201</v>
      </c>
      <c r="AO9" s="17">
        <v>0.61226606859961097</v>
      </c>
      <c r="AP9" s="17">
        <v>0.86926478579136501</v>
      </c>
      <c r="AQ9" s="17">
        <v>0.65630060460652895</v>
      </c>
    </row>
    <row r="10" spans="2:43" ht="29" x14ac:dyDescent="0.35">
      <c r="B10" s="18" t="s">
        <v>370</v>
      </c>
      <c r="C10" s="17">
        <v>0.23055720438729499</v>
      </c>
      <c r="D10" s="17">
        <v>0.168286896558074</v>
      </c>
      <c r="E10" s="17">
        <v>0.29714010323554602</v>
      </c>
      <c r="F10" s="17"/>
      <c r="G10" s="17">
        <v>0.26390560715983702</v>
      </c>
      <c r="H10" s="17">
        <v>0.17832813528577299</v>
      </c>
      <c r="I10" s="17">
        <v>0.140381690346331</v>
      </c>
      <c r="J10" s="17">
        <v>0.36341519467478001</v>
      </c>
      <c r="K10" s="17">
        <v>0.22061600213740801</v>
      </c>
      <c r="L10" s="17">
        <v>0.247829386905108</v>
      </c>
      <c r="M10" s="17"/>
      <c r="N10" s="17">
        <v>0.103142379047754</v>
      </c>
      <c r="O10" s="17">
        <v>0.21492621765773601</v>
      </c>
      <c r="P10" s="17">
        <v>0.31273785287675299</v>
      </c>
      <c r="Q10" s="17">
        <v>0.251905914516864</v>
      </c>
      <c r="R10" s="17">
        <v>0.19721337078193901</v>
      </c>
      <c r="S10" s="17"/>
      <c r="T10" s="17">
        <v>0.171104196418884</v>
      </c>
      <c r="U10" s="17">
        <v>0.275360547672508</v>
      </c>
      <c r="V10" s="17">
        <v>0.22316748164203701</v>
      </c>
      <c r="W10" s="17">
        <v>0.22975251389686499</v>
      </c>
      <c r="X10" s="17"/>
      <c r="Y10" s="17">
        <v>0.255076889044212</v>
      </c>
      <c r="Z10" s="17">
        <v>0.20482653042732499</v>
      </c>
      <c r="AA10" s="17">
        <v>0.21738480999783599</v>
      </c>
      <c r="AB10" s="17">
        <v>0.36818585274739402</v>
      </c>
      <c r="AC10" s="17">
        <v>0.145473889254042</v>
      </c>
      <c r="AD10" s="17">
        <v>0</v>
      </c>
      <c r="AE10" s="17"/>
      <c r="AF10" s="17" t="s">
        <v>63</v>
      </c>
      <c r="AG10" s="17"/>
      <c r="AH10" s="17">
        <v>0.22985291614879</v>
      </c>
      <c r="AI10" s="17"/>
      <c r="AJ10" s="17">
        <v>0.28481135807553198</v>
      </c>
      <c r="AK10" s="17">
        <v>0.177712432395321</v>
      </c>
      <c r="AL10" s="17">
        <v>0.29062588044945498</v>
      </c>
      <c r="AM10" s="17">
        <v>0.23377435231640201</v>
      </c>
      <c r="AN10" s="17">
        <v>0.105981469944258</v>
      </c>
      <c r="AO10" s="17">
        <v>0.330562746176918</v>
      </c>
      <c r="AP10" s="17">
        <v>0.13073521420863499</v>
      </c>
      <c r="AQ10" s="17">
        <v>0.16270566446070001</v>
      </c>
    </row>
    <row r="11" spans="2:43" x14ac:dyDescent="0.35">
      <c r="B11" s="18" t="s">
        <v>92</v>
      </c>
      <c r="C11" s="19">
        <v>6.0522258431829297E-2</v>
      </c>
      <c r="D11" s="19">
        <v>1.6671212327773299E-2</v>
      </c>
      <c r="E11" s="19">
        <v>0.107410251584904</v>
      </c>
      <c r="F11" s="19"/>
      <c r="G11" s="19">
        <v>0</v>
      </c>
      <c r="H11" s="19">
        <v>1.6194754947115499E-2</v>
      </c>
      <c r="I11" s="19">
        <v>9.5134320043043105E-2</v>
      </c>
      <c r="J11" s="19">
        <v>2.5031173207720699E-2</v>
      </c>
      <c r="K11" s="19">
        <v>8.2277574810738996E-2</v>
      </c>
      <c r="L11" s="19">
        <v>0.102855783008375</v>
      </c>
      <c r="M11" s="19"/>
      <c r="N11" s="19">
        <v>7.9786435586223003E-2</v>
      </c>
      <c r="O11" s="19">
        <v>6.9483018705357197E-2</v>
      </c>
      <c r="P11" s="19">
        <v>0.102263919035032</v>
      </c>
      <c r="Q11" s="19">
        <v>4.0209194759792802E-2</v>
      </c>
      <c r="R11" s="19">
        <v>4.4854038010984101E-2</v>
      </c>
      <c r="S11" s="19"/>
      <c r="T11" s="19">
        <v>0.126491498270313</v>
      </c>
      <c r="U11" s="19">
        <v>6.3208027441744696E-2</v>
      </c>
      <c r="V11" s="19">
        <v>0</v>
      </c>
      <c r="W11" s="19">
        <v>3.5201544183737901E-2</v>
      </c>
      <c r="X11" s="19"/>
      <c r="Y11" s="19">
        <v>3.4397200288427202E-2</v>
      </c>
      <c r="Z11" s="19">
        <v>5.37895305904839E-2</v>
      </c>
      <c r="AA11" s="19">
        <v>8.0554519008088299E-2</v>
      </c>
      <c r="AB11" s="19">
        <v>0</v>
      </c>
      <c r="AC11" s="19">
        <v>0.12125520541903199</v>
      </c>
      <c r="AD11" s="19">
        <v>0.15272542279832699</v>
      </c>
      <c r="AE11" s="19"/>
      <c r="AF11" s="19" t="s">
        <v>63</v>
      </c>
      <c r="AG11" s="19"/>
      <c r="AH11" s="19">
        <v>4.5938811427557201E-2</v>
      </c>
      <c r="AI11" s="19"/>
      <c r="AJ11" s="19">
        <v>5.4301208775338901E-2</v>
      </c>
      <c r="AK11" s="19">
        <v>7.7930341834513903E-2</v>
      </c>
      <c r="AL11" s="19">
        <v>5.0017307525889898E-2</v>
      </c>
      <c r="AM11" s="19">
        <v>3.09075203870997E-2</v>
      </c>
      <c r="AN11" s="19">
        <v>0.11319741902331</v>
      </c>
      <c r="AO11" s="19">
        <v>5.7171185223470998E-2</v>
      </c>
      <c r="AP11" s="19">
        <v>0</v>
      </c>
      <c r="AQ11" s="19">
        <v>0.18099373093277199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225</v>
      </c>
      <c r="D7" s="10">
        <v>102</v>
      </c>
      <c r="E7" s="10">
        <v>122</v>
      </c>
      <c r="F7" s="10"/>
      <c r="G7" s="10">
        <v>20</v>
      </c>
      <c r="H7" s="10">
        <v>34</v>
      </c>
      <c r="I7" s="10">
        <v>34</v>
      </c>
      <c r="J7" s="10">
        <v>42</v>
      </c>
      <c r="K7" s="10">
        <v>39</v>
      </c>
      <c r="L7" s="10">
        <v>56</v>
      </c>
      <c r="M7" s="10"/>
      <c r="N7" s="10">
        <v>8</v>
      </c>
      <c r="O7" s="10">
        <v>82</v>
      </c>
      <c r="P7" s="10">
        <v>41</v>
      </c>
      <c r="Q7" s="10">
        <v>55</v>
      </c>
      <c r="R7" s="10">
        <v>39</v>
      </c>
      <c r="S7" s="10"/>
      <c r="T7" s="10">
        <v>43</v>
      </c>
      <c r="U7" s="10">
        <v>63</v>
      </c>
      <c r="V7" s="10">
        <v>59</v>
      </c>
      <c r="W7" s="10">
        <v>45</v>
      </c>
      <c r="X7" s="10"/>
      <c r="Y7" s="10">
        <v>98</v>
      </c>
      <c r="Z7" s="10">
        <v>25</v>
      </c>
      <c r="AA7" s="10">
        <v>61</v>
      </c>
      <c r="AB7" s="10">
        <v>13</v>
      </c>
      <c r="AC7" s="10">
        <v>19</v>
      </c>
      <c r="AD7" s="10">
        <v>9</v>
      </c>
      <c r="AE7" s="10"/>
      <c r="AF7" s="10" t="s">
        <v>62</v>
      </c>
      <c r="AG7" s="10"/>
      <c r="AH7" s="10">
        <v>215</v>
      </c>
      <c r="AI7" s="10"/>
      <c r="AJ7" s="10">
        <v>56</v>
      </c>
      <c r="AK7" s="10">
        <v>42</v>
      </c>
      <c r="AL7" s="10">
        <v>41</v>
      </c>
      <c r="AM7" s="10">
        <v>29</v>
      </c>
      <c r="AN7" s="10">
        <v>9</v>
      </c>
      <c r="AO7" s="10">
        <v>27</v>
      </c>
      <c r="AP7" s="10">
        <v>17</v>
      </c>
      <c r="AQ7" s="10">
        <v>4</v>
      </c>
    </row>
    <row r="8" spans="2:43" ht="30" customHeight="1" x14ac:dyDescent="0.35">
      <c r="B8" s="11" t="s">
        <v>19</v>
      </c>
      <c r="C8" s="11">
        <v>224</v>
      </c>
      <c r="D8" s="11">
        <v>108</v>
      </c>
      <c r="E8" s="11">
        <v>116</v>
      </c>
      <c r="F8" s="11"/>
      <c r="G8" s="11">
        <v>25</v>
      </c>
      <c r="H8" s="11">
        <v>37</v>
      </c>
      <c r="I8" s="11">
        <v>32</v>
      </c>
      <c r="J8" s="11">
        <v>40</v>
      </c>
      <c r="K8" s="11">
        <v>37</v>
      </c>
      <c r="L8" s="11">
        <v>53</v>
      </c>
      <c r="M8" s="11"/>
      <c r="N8" s="11">
        <v>8</v>
      </c>
      <c r="O8" s="11">
        <v>77</v>
      </c>
      <c r="P8" s="11">
        <v>36</v>
      </c>
      <c r="Q8" s="11">
        <v>60</v>
      </c>
      <c r="R8" s="11">
        <v>43</v>
      </c>
      <c r="S8" s="11"/>
      <c r="T8" s="11">
        <v>42</v>
      </c>
      <c r="U8" s="11">
        <v>64</v>
      </c>
      <c r="V8" s="11">
        <v>59</v>
      </c>
      <c r="W8" s="11">
        <v>45</v>
      </c>
      <c r="X8" s="11"/>
      <c r="Y8" s="11">
        <v>101</v>
      </c>
      <c r="Z8" s="11">
        <v>25</v>
      </c>
      <c r="AA8" s="11">
        <v>58</v>
      </c>
      <c r="AB8" s="11">
        <v>11</v>
      </c>
      <c r="AC8" s="11">
        <v>20</v>
      </c>
      <c r="AD8" s="11">
        <v>9</v>
      </c>
      <c r="AE8" s="11"/>
      <c r="AF8" s="11" t="s">
        <v>62</v>
      </c>
      <c r="AG8" s="11"/>
      <c r="AH8" s="11">
        <v>215</v>
      </c>
      <c r="AI8" s="11"/>
      <c r="AJ8" s="11">
        <v>50</v>
      </c>
      <c r="AK8" s="11">
        <v>43</v>
      </c>
      <c r="AL8" s="11">
        <v>38</v>
      </c>
      <c r="AM8" s="11">
        <v>31</v>
      </c>
      <c r="AN8" s="11">
        <v>8</v>
      </c>
      <c r="AO8" s="11">
        <v>27</v>
      </c>
      <c r="AP8" s="11">
        <v>17</v>
      </c>
      <c r="AQ8" s="11">
        <v>9</v>
      </c>
    </row>
    <row r="9" spans="2:43" ht="43.5" x14ac:dyDescent="0.35">
      <c r="B9" s="18" t="s">
        <v>386</v>
      </c>
      <c r="C9" s="17">
        <v>0.77683601685770198</v>
      </c>
      <c r="D9" s="17">
        <v>0.86201235521237196</v>
      </c>
      <c r="E9" s="17">
        <v>0.69607389585287904</v>
      </c>
      <c r="F9" s="17"/>
      <c r="G9" s="17">
        <v>0.70068646826315995</v>
      </c>
      <c r="H9" s="17">
        <v>0.838412359786749</v>
      </c>
      <c r="I9" s="17">
        <v>0.97943687287984704</v>
      </c>
      <c r="J9" s="17">
        <v>0.826245885006897</v>
      </c>
      <c r="K9" s="17">
        <v>0.72860930105707999</v>
      </c>
      <c r="L9" s="17">
        <v>0.64340496110832002</v>
      </c>
      <c r="M9" s="17"/>
      <c r="N9" s="17">
        <v>0.470173952355809</v>
      </c>
      <c r="O9" s="17">
        <v>0.83055286908907999</v>
      </c>
      <c r="P9" s="17">
        <v>0.78717770254114805</v>
      </c>
      <c r="Q9" s="17">
        <v>0.74886330737408502</v>
      </c>
      <c r="R9" s="17">
        <v>0.76747065582619101</v>
      </c>
      <c r="S9" s="17"/>
      <c r="T9" s="17">
        <v>0.66395287619944299</v>
      </c>
      <c r="U9" s="17">
        <v>0.79783320156273496</v>
      </c>
      <c r="V9" s="17">
        <v>0.80267844119336296</v>
      </c>
      <c r="W9" s="17">
        <v>0.85789577988140697</v>
      </c>
      <c r="X9" s="17"/>
      <c r="Y9" s="17">
        <v>0.83174602223032901</v>
      </c>
      <c r="Z9" s="17">
        <v>0.79891671485071802</v>
      </c>
      <c r="AA9" s="17">
        <v>0.68755732295016503</v>
      </c>
      <c r="AB9" s="17">
        <v>0.69882493281052105</v>
      </c>
      <c r="AC9" s="17">
        <v>0.67421713835340702</v>
      </c>
      <c r="AD9" s="17">
        <v>1</v>
      </c>
      <c r="AE9" s="17"/>
      <c r="AF9" s="17" t="s">
        <v>63</v>
      </c>
      <c r="AG9" s="17"/>
      <c r="AH9" s="17">
        <v>0.79027226731723399</v>
      </c>
      <c r="AI9" s="17"/>
      <c r="AJ9" s="17">
        <v>0.74023686559249602</v>
      </c>
      <c r="AK9" s="17">
        <v>0.91135674647957099</v>
      </c>
      <c r="AL9" s="17">
        <v>0.66871488676975699</v>
      </c>
      <c r="AM9" s="17">
        <v>0.71592430604788204</v>
      </c>
      <c r="AN9" s="17">
        <v>0.77663832128713794</v>
      </c>
      <c r="AO9" s="17">
        <v>0.77091992145047505</v>
      </c>
      <c r="AP9" s="17">
        <v>0.78435644648344804</v>
      </c>
      <c r="AQ9" s="17">
        <v>1</v>
      </c>
    </row>
    <row r="10" spans="2:43" ht="29" x14ac:dyDescent="0.35">
      <c r="B10" s="18" t="s">
        <v>370</v>
      </c>
      <c r="C10" s="17">
        <v>0.156937257295646</v>
      </c>
      <c r="D10" s="17">
        <v>9.5510529784627499E-2</v>
      </c>
      <c r="E10" s="17">
        <v>0.21515336316526301</v>
      </c>
      <c r="F10" s="17"/>
      <c r="G10" s="17">
        <v>0.23755708789097099</v>
      </c>
      <c r="H10" s="17">
        <v>0.137413026314609</v>
      </c>
      <c r="I10" s="17">
        <v>2.0563127120152701E-2</v>
      </c>
      <c r="J10" s="17">
        <v>7.6347524344364703E-2</v>
      </c>
      <c r="K10" s="17">
        <v>0.196194477357195</v>
      </c>
      <c r="L10" s="17">
        <v>0.248942032294062</v>
      </c>
      <c r="M10" s="17"/>
      <c r="N10" s="17">
        <v>0.33578107265545598</v>
      </c>
      <c r="O10" s="17">
        <v>0.15755824351011799</v>
      </c>
      <c r="P10" s="17">
        <v>0.11810756267733701</v>
      </c>
      <c r="Q10" s="17">
        <v>0.18886332982651599</v>
      </c>
      <c r="R10" s="17">
        <v>0.111030017847109</v>
      </c>
      <c r="S10" s="17"/>
      <c r="T10" s="17">
        <v>0.25355952815293198</v>
      </c>
      <c r="U10" s="17">
        <v>0.163220299018658</v>
      </c>
      <c r="V10" s="17">
        <v>0.124913730120604</v>
      </c>
      <c r="W10" s="17">
        <v>8.1555864838649794E-2</v>
      </c>
      <c r="X10" s="17"/>
      <c r="Y10" s="17">
        <v>0.12042142029821599</v>
      </c>
      <c r="Z10" s="17">
        <v>0.17074007314449099</v>
      </c>
      <c r="AA10" s="17">
        <v>0.22605600685820701</v>
      </c>
      <c r="AB10" s="17">
        <v>0.214423270586721</v>
      </c>
      <c r="AC10" s="17">
        <v>0.16275245829372301</v>
      </c>
      <c r="AD10" s="17">
        <v>0</v>
      </c>
      <c r="AE10" s="17"/>
      <c r="AF10" s="17" t="s">
        <v>63</v>
      </c>
      <c r="AG10" s="17"/>
      <c r="AH10" s="17">
        <v>0.14813373917484099</v>
      </c>
      <c r="AI10" s="17"/>
      <c r="AJ10" s="17">
        <v>0.18519224086049499</v>
      </c>
      <c r="AK10" s="17">
        <v>6.7620115380477505E-2</v>
      </c>
      <c r="AL10" s="17">
        <v>0.236329661333815</v>
      </c>
      <c r="AM10" s="17">
        <v>0.17640002687042899</v>
      </c>
      <c r="AN10" s="17">
        <v>0.12437470896750299</v>
      </c>
      <c r="AO10" s="17">
        <v>0.14040973412805499</v>
      </c>
      <c r="AP10" s="17">
        <v>0.21564355351655201</v>
      </c>
      <c r="AQ10" s="17">
        <v>0</v>
      </c>
    </row>
    <row r="11" spans="2:43" x14ac:dyDescent="0.35">
      <c r="B11" s="18" t="s">
        <v>92</v>
      </c>
      <c r="C11" s="19">
        <v>6.6226725846651902E-2</v>
      </c>
      <c r="D11" s="19">
        <v>4.2477115003000297E-2</v>
      </c>
      <c r="E11" s="19">
        <v>8.8772740981857307E-2</v>
      </c>
      <c r="F11" s="19"/>
      <c r="G11" s="19">
        <v>6.1756443845868397E-2</v>
      </c>
      <c r="H11" s="19">
        <v>2.4174613898642599E-2</v>
      </c>
      <c r="I11" s="19">
        <v>0</v>
      </c>
      <c r="J11" s="19">
        <v>9.7406590648738495E-2</v>
      </c>
      <c r="K11" s="19">
        <v>7.5196221585725698E-2</v>
      </c>
      <c r="L11" s="19">
        <v>0.10765300659761801</v>
      </c>
      <c r="M11" s="19"/>
      <c r="N11" s="19">
        <v>0.19404497498873499</v>
      </c>
      <c r="O11" s="19">
        <v>1.18888874008012E-2</v>
      </c>
      <c r="P11" s="19">
        <v>9.47147347815155E-2</v>
      </c>
      <c r="Q11" s="19">
        <v>6.22733627993994E-2</v>
      </c>
      <c r="R11" s="19">
        <v>0.12149932632670001</v>
      </c>
      <c r="S11" s="19"/>
      <c r="T11" s="19">
        <v>8.2487595647624798E-2</v>
      </c>
      <c r="U11" s="19">
        <v>3.8946499418606298E-2</v>
      </c>
      <c r="V11" s="19">
        <v>7.2407828686033404E-2</v>
      </c>
      <c r="W11" s="19">
        <v>6.0548355279942803E-2</v>
      </c>
      <c r="X11" s="19"/>
      <c r="Y11" s="19">
        <v>4.7832557471455699E-2</v>
      </c>
      <c r="Z11" s="19">
        <v>3.0343212004791401E-2</v>
      </c>
      <c r="AA11" s="19">
        <v>8.6386670191627907E-2</v>
      </c>
      <c r="AB11" s="19">
        <v>8.6751796602758405E-2</v>
      </c>
      <c r="AC11" s="19">
        <v>0.16303040335287</v>
      </c>
      <c r="AD11" s="19">
        <v>0</v>
      </c>
      <c r="AE11" s="19"/>
      <c r="AF11" s="19" t="s">
        <v>63</v>
      </c>
      <c r="AG11" s="19"/>
      <c r="AH11" s="19">
        <v>6.1593993507924702E-2</v>
      </c>
      <c r="AI11" s="19"/>
      <c r="AJ11" s="19">
        <v>7.4570893547008799E-2</v>
      </c>
      <c r="AK11" s="19">
        <v>2.1023138139952002E-2</v>
      </c>
      <c r="AL11" s="19">
        <v>9.4955451896427998E-2</v>
      </c>
      <c r="AM11" s="19">
        <v>0.10767566708168901</v>
      </c>
      <c r="AN11" s="19">
        <v>9.8986969745359504E-2</v>
      </c>
      <c r="AO11" s="19">
        <v>8.8670344421470093E-2</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216</v>
      </c>
      <c r="D7" s="10">
        <v>103</v>
      </c>
      <c r="E7" s="10">
        <v>112</v>
      </c>
      <c r="F7" s="10"/>
      <c r="G7" s="10">
        <v>22</v>
      </c>
      <c r="H7" s="10">
        <v>44</v>
      </c>
      <c r="I7" s="10">
        <v>43</v>
      </c>
      <c r="J7" s="10">
        <v>28</v>
      </c>
      <c r="K7" s="10">
        <v>27</v>
      </c>
      <c r="L7" s="10">
        <v>52</v>
      </c>
      <c r="M7" s="10"/>
      <c r="N7" s="10">
        <v>11</v>
      </c>
      <c r="O7" s="10">
        <v>79</v>
      </c>
      <c r="P7" s="10">
        <v>37</v>
      </c>
      <c r="Q7" s="10">
        <v>57</v>
      </c>
      <c r="R7" s="10">
        <v>31</v>
      </c>
      <c r="S7" s="10"/>
      <c r="T7" s="10">
        <v>51</v>
      </c>
      <c r="U7" s="10">
        <v>63</v>
      </c>
      <c r="V7" s="10">
        <v>56</v>
      </c>
      <c r="W7" s="10">
        <v>32</v>
      </c>
      <c r="X7" s="10"/>
      <c r="Y7" s="10">
        <v>100</v>
      </c>
      <c r="Z7" s="10">
        <v>25</v>
      </c>
      <c r="AA7" s="10">
        <v>55</v>
      </c>
      <c r="AB7" s="10">
        <v>10</v>
      </c>
      <c r="AC7" s="10">
        <v>21</v>
      </c>
      <c r="AD7" s="10">
        <v>5</v>
      </c>
      <c r="AE7" s="10"/>
      <c r="AF7" s="10" t="s">
        <v>62</v>
      </c>
      <c r="AG7" s="10"/>
      <c r="AH7" s="10">
        <v>209</v>
      </c>
      <c r="AI7" s="10"/>
      <c r="AJ7" s="10">
        <v>53</v>
      </c>
      <c r="AK7" s="10">
        <v>39</v>
      </c>
      <c r="AL7" s="10">
        <v>41</v>
      </c>
      <c r="AM7" s="10">
        <v>35</v>
      </c>
      <c r="AN7" s="10">
        <v>12</v>
      </c>
      <c r="AO7" s="10">
        <v>18</v>
      </c>
      <c r="AP7" s="10">
        <v>15</v>
      </c>
      <c r="AQ7" s="10">
        <v>3</v>
      </c>
    </row>
    <row r="8" spans="2:43" ht="30" customHeight="1" x14ac:dyDescent="0.35">
      <c r="B8" s="11" t="s">
        <v>19</v>
      </c>
      <c r="C8" s="11">
        <v>217</v>
      </c>
      <c r="D8" s="11">
        <v>112</v>
      </c>
      <c r="E8" s="11">
        <v>105</v>
      </c>
      <c r="F8" s="11"/>
      <c r="G8" s="11">
        <v>25</v>
      </c>
      <c r="H8" s="11">
        <v>48</v>
      </c>
      <c r="I8" s="11">
        <v>42</v>
      </c>
      <c r="J8" s="11">
        <v>28</v>
      </c>
      <c r="K8" s="11">
        <v>25</v>
      </c>
      <c r="L8" s="11">
        <v>50</v>
      </c>
      <c r="M8" s="11"/>
      <c r="N8" s="11">
        <v>11</v>
      </c>
      <c r="O8" s="11">
        <v>75</v>
      </c>
      <c r="P8" s="11">
        <v>35</v>
      </c>
      <c r="Q8" s="11">
        <v>62</v>
      </c>
      <c r="R8" s="11">
        <v>35</v>
      </c>
      <c r="S8" s="11"/>
      <c r="T8" s="11">
        <v>52</v>
      </c>
      <c r="U8" s="11">
        <v>62</v>
      </c>
      <c r="V8" s="11">
        <v>56</v>
      </c>
      <c r="W8" s="11">
        <v>33</v>
      </c>
      <c r="X8" s="11"/>
      <c r="Y8" s="11">
        <v>104</v>
      </c>
      <c r="Z8" s="11">
        <v>23</v>
      </c>
      <c r="AA8" s="11">
        <v>52</v>
      </c>
      <c r="AB8" s="11">
        <v>11</v>
      </c>
      <c r="AC8" s="11">
        <v>23</v>
      </c>
      <c r="AD8" s="11">
        <v>5</v>
      </c>
      <c r="AE8" s="11"/>
      <c r="AF8" s="11" t="s">
        <v>62</v>
      </c>
      <c r="AG8" s="11"/>
      <c r="AH8" s="11">
        <v>211</v>
      </c>
      <c r="AI8" s="11"/>
      <c r="AJ8" s="11">
        <v>46</v>
      </c>
      <c r="AK8" s="11">
        <v>42</v>
      </c>
      <c r="AL8" s="11">
        <v>38</v>
      </c>
      <c r="AM8" s="11">
        <v>38</v>
      </c>
      <c r="AN8" s="11">
        <v>11</v>
      </c>
      <c r="AO8" s="11">
        <v>20</v>
      </c>
      <c r="AP8" s="11">
        <v>17</v>
      </c>
      <c r="AQ8" s="11">
        <v>7</v>
      </c>
    </row>
    <row r="9" spans="2:43" ht="43.5" x14ac:dyDescent="0.35">
      <c r="B9" s="18" t="s">
        <v>388</v>
      </c>
      <c r="C9" s="17">
        <v>0.81569248802002303</v>
      </c>
      <c r="D9" s="17">
        <v>0.82007913960170298</v>
      </c>
      <c r="E9" s="17">
        <v>0.80967555616943698</v>
      </c>
      <c r="F9" s="17"/>
      <c r="G9" s="17">
        <v>0.96637366194438201</v>
      </c>
      <c r="H9" s="17">
        <v>0.87599363437493905</v>
      </c>
      <c r="I9" s="17">
        <v>0.784855317999128</v>
      </c>
      <c r="J9" s="17">
        <v>0.80208367837221695</v>
      </c>
      <c r="K9" s="17">
        <v>0.84337177940629304</v>
      </c>
      <c r="L9" s="17">
        <v>0.70149249999628804</v>
      </c>
      <c r="M9" s="17"/>
      <c r="N9" s="17">
        <v>0.63377601939280603</v>
      </c>
      <c r="O9" s="17">
        <v>0.88451085367055504</v>
      </c>
      <c r="P9" s="17">
        <v>0.87502203128256795</v>
      </c>
      <c r="Q9" s="17">
        <v>0.76799814444135395</v>
      </c>
      <c r="R9" s="17">
        <v>0.742132414275255</v>
      </c>
      <c r="S9" s="17"/>
      <c r="T9" s="17">
        <v>0.81217120069431104</v>
      </c>
      <c r="U9" s="17">
        <v>0.80339390043110703</v>
      </c>
      <c r="V9" s="17">
        <v>0.89111741144558798</v>
      </c>
      <c r="W9" s="17">
        <v>0.76521410563608006</v>
      </c>
      <c r="X9" s="17"/>
      <c r="Y9" s="17">
        <v>0.86216919741227105</v>
      </c>
      <c r="Z9" s="17">
        <v>0.79186086629826502</v>
      </c>
      <c r="AA9" s="17">
        <v>0.73022501068020496</v>
      </c>
      <c r="AB9" s="17">
        <v>0.91594294404086896</v>
      </c>
      <c r="AC9" s="17">
        <v>0.76553987904631804</v>
      </c>
      <c r="AD9" s="17">
        <v>0.86002266925605497</v>
      </c>
      <c r="AE9" s="17"/>
      <c r="AF9" s="17" t="s">
        <v>63</v>
      </c>
      <c r="AG9" s="17"/>
      <c r="AH9" s="17">
        <v>0.81445112701286904</v>
      </c>
      <c r="AI9" s="17"/>
      <c r="AJ9" s="17">
        <v>0.84079297637492401</v>
      </c>
      <c r="AK9" s="17">
        <v>0.75514259303750997</v>
      </c>
      <c r="AL9" s="17">
        <v>0.78895345541322304</v>
      </c>
      <c r="AM9" s="17">
        <v>0.78742354813427595</v>
      </c>
      <c r="AN9" s="17">
        <v>0.93127014734786295</v>
      </c>
      <c r="AO9" s="17">
        <v>0.85651697878016397</v>
      </c>
      <c r="AP9" s="17">
        <v>0.82527449573008005</v>
      </c>
      <c r="AQ9" s="17">
        <v>1</v>
      </c>
    </row>
    <row r="10" spans="2:43" ht="29" x14ac:dyDescent="0.35">
      <c r="B10" s="18" t="s">
        <v>370</v>
      </c>
      <c r="C10" s="17">
        <v>0.129384764152188</v>
      </c>
      <c r="D10" s="17">
        <v>0.12758227878186101</v>
      </c>
      <c r="E10" s="17">
        <v>0.132244585834009</v>
      </c>
      <c r="F10" s="17"/>
      <c r="G10" s="17">
        <v>3.3626338055617697E-2</v>
      </c>
      <c r="H10" s="17">
        <v>9.6457703036952003E-2</v>
      </c>
      <c r="I10" s="17">
        <v>0.17010567385404601</v>
      </c>
      <c r="J10" s="17">
        <v>0.13056525231635199</v>
      </c>
      <c r="K10" s="17">
        <v>8.6200759725385906E-2</v>
      </c>
      <c r="L10" s="17">
        <v>0.19608863236651</v>
      </c>
      <c r="M10" s="17"/>
      <c r="N10" s="17">
        <v>0.36622398060719402</v>
      </c>
      <c r="O10" s="17">
        <v>9.2536930527184605E-2</v>
      </c>
      <c r="P10" s="17">
        <v>7.4542946668923499E-2</v>
      </c>
      <c r="Q10" s="17">
        <v>0.130011268838606</v>
      </c>
      <c r="R10" s="17">
        <v>0.194409989342788</v>
      </c>
      <c r="S10" s="17"/>
      <c r="T10" s="17">
        <v>0.15517119849459801</v>
      </c>
      <c r="U10" s="17">
        <v>0.13026308655994701</v>
      </c>
      <c r="V10" s="17">
        <v>7.5060865625243597E-2</v>
      </c>
      <c r="W10" s="17">
        <v>0.17731351728236999</v>
      </c>
      <c r="X10" s="17"/>
      <c r="Y10" s="17">
        <v>0.119833333705356</v>
      </c>
      <c r="Z10" s="17">
        <v>0.124721887943296</v>
      </c>
      <c r="AA10" s="17">
        <v>0.18915622717804301</v>
      </c>
      <c r="AB10" s="17">
        <v>0</v>
      </c>
      <c r="AC10" s="17">
        <v>9.9550167688397903E-2</v>
      </c>
      <c r="AD10" s="17">
        <v>0.139977330743945</v>
      </c>
      <c r="AE10" s="17"/>
      <c r="AF10" s="17" t="s">
        <v>63</v>
      </c>
      <c r="AG10" s="17"/>
      <c r="AH10" s="17">
        <v>0.128828733632674</v>
      </c>
      <c r="AI10" s="17"/>
      <c r="AJ10" s="17">
        <v>9.08720815667097E-2</v>
      </c>
      <c r="AK10" s="17">
        <v>0.20365694497716699</v>
      </c>
      <c r="AL10" s="17">
        <v>0.136854932161595</v>
      </c>
      <c r="AM10" s="17">
        <v>0.15002631590864901</v>
      </c>
      <c r="AN10" s="17">
        <v>6.8729852652136506E-2</v>
      </c>
      <c r="AO10" s="17">
        <v>0.143483021219836</v>
      </c>
      <c r="AP10" s="17">
        <v>6.0556436504430301E-2</v>
      </c>
      <c r="AQ10" s="17">
        <v>0</v>
      </c>
    </row>
    <row r="11" spans="2:43" x14ac:dyDescent="0.35">
      <c r="B11" s="18" t="s">
        <v>92</v>
      </c>
      <c r="C11" s="19">
        <v>5.4922747827788103E-2</v>
      </c>
      <c r="D11" s="19">
        <v>5.2338581616435897E-2</v>
      </c>
      <c r="E11" s="19">
        <v>5.8079857996553498E-2</v>
      </c>
      <c r="F11" s="19"/>
      <c r="G11" s="19">
        <v>0</v>
      </c>
      <c r="H11" s="19">
        <v>2.75486625881089E-2</v>
      </c>
      <c r="I11" s="19">
        <v>4.5039008146825502E-2</v>
      </c>
      <c r="J11" s="19">
        <v>6.7351069311430894E-2</v>
      </c>
      <c r="K11" s="19">
        <v>7.0427460868321301E-2</v>
      </c>
      <c r="L11" s="19">
        <v>0.102418867637202</v>
      </c>
      <c r="M11" s="19"/>
      <c r="N11" s="19">
        <v>0</v>
      </c>
      <c r="O11" s="19">
        <v>2.29522158022601E-2</v>
      </c>
      <c r="P11" s="19">
        <v>5.0435022048508998E-2</v>
      </c>
      <c r="Q11" s="19">
        <v>0.10199058672003999</v>
      </c>
      <c r="R11" s="19">
        <v>6.3457596381957401E-2</v>
      </c>
      <c r="S11" s="19"/>
      <c r="T11" s="19">
        <v>3.26576008110918E-2</v>
      </c>
      <c r="U11" s="19">
        <v>6.6343013008945406E-2</v>
      </c>
      <c r="V11" s="19">
        <v>3.38217229291689E-2</v>
      </c>
      <c r="W11" s="19">
        <v>5.7472377081550299E-2</v>
      </c>
      <c r="X11" s="19"/>
      <c r="Y11" s="19">
        <v>1.7997468882373399E-2</v>
      </c>
      <c r="Z11" s="19">
        <v>8.3417245758439507E-2</v>
      </c>
      <c r="AA11" s="19">
        <v>8.0618762141751302E-2</v>
      </c>
      <c r="AB11" s="19">
        <v>8.4057055959131002E-2</v>
      </c>
      <c r="AC11" s="19">
        <v>0.13490995326528399</v>
      </c>
      <c r="AD11" s="19">
        <v>0</v>
      </c>
      <c r="AE11" s="19"/>
      <c r="AF11" s="19" t="s">
        <v>63</v>
      </c>
      <c r="AG11" s="19"/>
      <c r="AH11" s="19">
        <v>5.6720139354457598E-2</v>
      </c>
      <c r="AI11" s="19"/>
      <c r="AJ11" s="19">
        <v>6.8334942058366502E-2</v>
      </c>
      <c r="AK11" s="19">
        <v>4.1200461985322602E-2</v>
      </c>
      <c r="AL11" s="19">
        <v>7.4191612425182005E-2</v>
      </c>
      <c r="AM11" s="19">
        <v>6.2550135957074898E-2</v>
      </c>
      <c r="AN11" s="19">
        <v>0</v>
      </c>
      <c r="AO11" s="19">
        <v>0</v>
      </c>
      <c r="AP11" s="19">
        <v>0.114169067765489</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210</v>
      </c>
      <c r="D7" s="10">
        <v>98</v>
      </c>
      <c r="E7" s="10">
        <v>112</v>
      </c>
      <c r="F7" s="10"/>
      <c r="G7" s="10">
        <v>21</v>
      </c>
      <c r="H7" s="10">
        <v>33</v>
      </c>
      <c r="I7" s="10">
        <v>33</v>
      </c>
      <c r="J7" s="10">
        <v>34</v>
      </c>
      <c r="K7" s="10">
        <v>32</v>
      </c>
      <c r="L7" s="10">
        <v>57</v>
      </c>
      <c r="M7" s="10"/>
      <c r="N7" s="10">
        <v>7</v>
      </c>
      <c r="O7" s="10">
        <v>82</v>
      </c>
      <c r="P7" s="10">
        <v>37</v>
      </c>
      <c r="Q7" s="10">
        <v>55</v>
      </c>
      <c r="R7" s="10">
        <v>29</v>
      </c>
      <c r="S7" s="10"/>
      <c r="T7" s="10">
        <v>45</v>
      </c>
      <c r="U7" s="10">
        <v>53</v>
      </c>
      <c r="V7" s="10">
        <v>62</v>
      </c>
      <c r="W7" s="10">
        <v>43</v>
      </c>
      <c r="X7" s="10"/>
      <c r="Y7" s="10">
        <v>101</v>
      </c>
      <c r="Z7" s="10">
        <v>23</v>
      </c>
      <c r="AA7" s="10">
        <v>58</v>
      </c>
      <c r="AB7" s="10">
        <v>13</v>
      </c>
      <c r="AC7" s="10">
        <v>11</v>
      </c>
      <c r="AD7" s="10">
        <v>3</v>
      </c>
      <c r="AE7" s="10"/>
      <c r="AF7" s="10" t="s">
        <v>62</v>
      </c>
      <c r="AG7" s="10"/>
      <c r="AH7" s="10">
        <v>205</v>
      </c>
      <c r="AI7" s="10"/>
      <c r="AJ7" s="10">
        <v>58</v>
      </c>
      <c r="AK7" s="10">
        <v>41</v>
      </c>
      <c r="AL7" s="10">
        <v>32</v>
      </c>
      <c r="AM7" s="10">
        <v>29</v>
      </c>
      <c r="AN7" s="10">
        <v>10</v>
      </c>
      <c r="AO7" s="10">
        <v>23</v>
      </c>
      <c r="AP7" s="10">
        <v>16</v>
      </c>
      <c r="AQ7" s="10">
        <v>1</v>
      </c>
    </row>
    <row r="8" spans="2:43" ht="30" customHeight="1" x14ac:dyDescent="0.35">
      <c r="B8" s="11" t="s">
        <v>19</v>
      </c>
      <c r="C8" s="11">
        <v>203</v>
      </c>
      <c r="D8" s="11">
        <v>101</v>
      </c>
      <c r="E8" s="11">
        <v>102</v>
      </c>
      <c r="F8" s="11"/>
      <c r="G8" s="11">
        <v>24</v>
      </c>
      <c r="H8" s="11">
        <v>33</v>
      </c>
      <c r="I8" s="11">
        <v>30</v>
      </c>
      <c r="J8" s="11">
        <v>31</v>
      </c>
      <c r="K8" s="11">
        <v>30</v>
      </c>
      <c r="L8" s="11">
        <v>55</v>
      </c>
      <c r="M8" s="11"/>
      <c r="N8" s="11">
        <v>6</v>
      </c>
      <c r="O8" s="11">
        <v>74</v>
      </c>
      <c r="P8" s="11">
        <v>32</v>
      </c>
      <c r="Q8" s="11">
        <v>59</v>
      </c>
      <c r="R8" s="11">
        <v>32</v>
      </c>
      <c r="S8" s="11"/>
      <c r="T8" s="11">
        <v>44</v>
      </c>
      <c r="U8" s="11">
        <v>48</v>
      </c>
      <c r="V8" s="11">
        <v>60</v>
      </c>
      <c r="W8" s="11">
        <v>44</v>
      </c>
      <c r="X8" s="11"/>
      <c r="Y8" s="11">
        <v>99</v>
      </c>
      <c r="Z8" s="11">
        <v>21</v>
      </c>
      <c r="AA8" s="11">
        <v>56</v>
      </c>
      <c r="AB8" s="11">
        <v>11</v>
      </c>
      <c r="AC8" s="11">
        <v>12</v>
      </c>
      <c r="AD8" s="11">
        <v>3</v>
      </c>
      <c r="AE8" s="11"/>
      <c r="AF8" s="11" t="s">
        <v>62</v>
      </c>
      <c r="AG8" s="11"/>
      <c r="AH8" s="11">
        <v>198</v>
      </c>
      <c r="AI8" s="11"/>
      <c r="AJ8" s="11">
        <v>50</v>
      </c>
      <c r="AK8" s="11">
        <v>40</v>
      </c>
      <c r="AL8" s="11">
        <v>29</v>
      </c>
      <c r="AM8" s="11">
        <v>33</v>
      </c>
      <c r="AN8" s="11">
        <v>9</v>
      </c>
      <c r="AO8" s="11">
        <v>23</v>
      </c>
      <c r="AP8" s="11">
        <v>17</v>
      </c>
      <c r="AQ8" s="11">
        <v>2</v>
      </c>
    </row>
    <row r="9" spans="2:43" ht="29" x14ac:dyDescent="0.35">
      <c r="B9" s="18" t="s">
        <v>390</v>
      </c>
      <c r="C9" s="17">
        <v>0.181432539002925</v>
      </c>
      <c r="D9" s="17">
        <v>0.15905880916609</v>
      </c>
      <c r="E9" s="17">
        <v>0.20365535980206201</v>
      </c>
      <c r="F9" s="17"/>
      <c r="G9" s="17">
        <v>9.6897922224992494E-2</v>
      </c>
      <c r="H9" s="17">
        <v>0.22746847208964399</v>
      </c>
      <c r="I9" s="17">
        <v>0.160694454926019</v>
      </c>
      <c r="J9" s="17">
        <v>0.28546131546369102</v>
      </c>
      <c r="K9" s="17">
        <v>9.4663596258557497E-2</v>
      </c>
      <c r="L9" s="17">
        <v>0.18939414472841901</v>
      </c>
      <c r="M9" s="17"/>
      <c r="N9" s="17">
        <v>0.26566171162123398</v>
      </c>
      <c r="O9" s="17">
        <v>0.133267826098875</v>
      </c>
      <c r="P9" s="17">
        <v>0.128707542374009</v>
      </c>
      <c r="Q9" s="17">
        <v>0.28682531570809899</v>
      </c>
      <c r="R9" s="17">
        <v>0.13829831977645801</v>
      </c>
      <c r="S9" s="17"/>
      <c r="T9" s="17">
        <v>0.146115507107552</v>
      </c>
      <c r="U9" s="17">
        <v>0.110149421653587</v>
      </c>
      <c r="V9" s="17">
        <v>0.196228738638724</v>
      </c>
      <c r="W9" s="17">
        <v>0.256890683059604</v>
      </c>
      <c r="X9" s="17"/>
      <c r="Y9" s="17">
        <v>0.23427535010386599</v>
      </c>
      <c r="Z9" s="17">
        <v>6.9600230113986902E-2</v>
      </c>
      <c r="AA9" s="17">
        <v>0.186514172115014</v>
      </c>
      <c r="AB9" s="17">
        <v>7.0383336913155695E-2</v>
      </c>
      <c r="AC9" s="17">
        <v>6.9798951601511394E-2</v>
      </c>
      <c r="AD9" s="17">
        <v>0</v>
      </c>
      <c r="AE9" s="17"/>
      <c r="AF9" s="17" t="s">
        <v>63</v>
      </c>
      <c r="AG9" s="17"/>
      <c r="AH9" s="17">
        <v>0.18553280062633101</v>
      </c>
      <c r="AI9" s="17"/>
      <c r="AJ9" s="17">
        <v>0.17908692439388399</v>
      </c>
      <c r="AK9" s="17">
        <v>0.13477495725898</v>
      </c>
      <c r="AL9" s="17">
        <v>0.25126611123029102</v>
      </c>
      <c r="AM9" s="17">
        <v>8.0247251721799306E-2</v>
      </c>
      <c r="AN9" s="17">
        <v>0.36955016024632498</v>
      </c>
      <c r="AO9" s="17">
        <v>0.15826079640465901</v>
      </c>
      <c r="AP9" s="17">
        <v>0.33437528442143299</v>
      </c>
      <c r="AQ9" s="17">
        <v>0</v>
      </c>
    </row>
    <row r="10" spans="2:43" ht="29" x14ac:dyDescent="0.35">
      <c r="B10" s="18" t="s">
        <v>391</v>
      </c>
      <c r="C10" s="17">
        <v>0.78048556953829196</v>
      </c>
      <c r="D10" s="17">
        <v>0.78197151206710802</v>
      </c>
      <c r="E10" s="17">
        <v>0.77900964957427499</v>
      </c>
      <c r="F10" s="17"/>
      <c r="G10" s="17">
        <v>0.90310207777500695</v>
      </c>
      <c r="H10" s="17">
        <v>0.77253152791035595</v>
      </c>
      <c r="I10" s="17">
        <v>0.83930554507398103</v>
      </c>
      <c r="J10" s="17">
        <v>0.60848346025387301</v>
      </c>
      <c r="K10" s="17">
        <v>0.87758510288398295</v>
      </c>
      <c r="L10" s="17">
        <v>0.74552049960599698</v>
      </c>
      <c r="M10" s="17"/>
      <c r="N10" s="17">
        <v>0.58147449149722696</v>
      </c>
      <c r="O10" s="17">
        <v>0.85445516694492996</v>
      </c>
      <c r="P10" s="17">
        <v>0.81882951960073203</v>
      </c>
      <c r="Q10" s="17">
        <v>0.68158259108934205</v>
      </c>
      <c r="R10" s="17">
        <v>0.78705310603934397</v>
      </c>
      <c r="S10" s="17"/>
      <c r="T10" s="17">
        <v>0.834636435393875</v>
      </c>
      <c r="U10" s="17">
        <v>0.834115395789361</v>
      </c>
      <c r="V10" s="17">
        <v>0.768764581849393</v>
      </c>
      <c r="W10" s="17">
        <v>0.69585737466414899</v>
      </c>
      <c r="X10" s="17"/>
      <c r="Y10" s="17">
        <v>0.72413052140839795</v>
      </c>
      <c r="Z10" s="17">
        <v>0.93039976988601303</v>
      </c>
      <c r="AA10" s="17">
        <v>0.74939017568737099</v>
      </c>
      <c r="AB10" s="17">
        <v>0.92961666308684399</v>
      </c>
      <c r="AC10" s="17">
        <v>0.93020104839848905</v>
      </c>
      <c r="AD10" s="17">
        <v>1</v>
      </c>
      <c r="AE10" s="17"/>
      <c r="AF10" s="17" t="s">
        <v>63</v>
      </c>
      <c r="AG10" s="17"/>
      <c r="AH10" s="17">
        <v>0.77966345131313397</v>
      </c>
      <c r="AI10" s="17"/>
      <c r="AJ10" s="17">
        <v>0.783976138915085</v>
      </c>
      <c r="AK10" s="17">
        <v>0.79222829883193902</v>
      </c>
      <c r="AL10" s="17">
        <v>0.74873388876970903</v>
      </c>
      <c r="AM10" s="17">
        <v>0.85526094755736704</v>
      </c>
      <c r="AN10" s="17">
        <v>0.53902181845214903</v>
      </c>
      <c r="AO10" s="17">
        <v>0.84173920359534105</v>
      </c>
      <c r="AP10" s="17">
        <v>0.66562471557856695</v>
      </c>
      <c r="AQ10" s="17">
        <v>1</v>
      </c>
    </row>
    <row r="11" spans="2:43" x14ac:dyDescent="0.35">
      <c r="B11" s="18" t="s">
        <v>92</v>
      </c>
      <c r="C11" s="19">
        <v>3.8081891458783497E-2</v>
      </c>
      <c r="D11" s="19">
        <v>5.89696787668018E-2</v>
      </c>
      <c r="E11" s="19">
        <v>1.73349906236623E-2</v>
      </c>
      <c r="F11" s="19"/>
      <c r="G11" s="19">
        <v>0</v>
      </c>
      <c r="H11" s="19">
        <v>0</v>
      </c>
      <c r="I11" s="19">
        <v>0</v>
      </c>
      <c r="J11" s="19">
        <v>0.10605522428243599</v>
      </c>
      <c r="K11" s="19">
        <v>2.7751300857459301E-2</v>
      </c>
      <c r="L11" s="19">
        <v>6.5085355665583794E-2</v>
      </c>
      <c r="M11" s="19"/>
      <c r="N11" s="19">
        <v>0.152863796881539</v>
      </c>
      <c r="O11" s="19">
        <v>1.2277006956195701E-2</v>
      </c>
      <c r="P11" s="19">
        <v>5.2462938025259198E-2</v>
      </c>
      <c r="Q11" s="19">
        <v>3.1592093202558701E-2</v>
      </c>
      <c r="R11" s="19">
        <v>7.4648574184197999E-2</v>
      </c>
      <c r="S11" s="19"/>
      <c r="T11" s="19">
        <v>1.9248057498572401E-2</v>
      </c>
      <c r="U11" s="19">
        <v>5.57351825570526E-2</v>
      </c>
      <c r="V11" s="19">
        <v>3.5006679511882598E-2</v>
      </c>
      <c r="W11" s="19">
        <v>4.7251942276247502E-2</v>
      </c>
      <c r="X11" s="19"/>
      <c r="Y11" s="19">
        <v>4.1594128487736103E-2</v>
      </c>
      <c r="Z11" s="19">
        <v>0</v>
      </c>
      <c r="AA11" s="19">
        <v>6.4095652197615302E-2</v>
      </c>
      <c r="AB11" s="19">
        <v>0</v>
      </c>
      <c r="AC11" s="19">
        <v>0</v>
      </c>
      <c r="AD11" s="19">
        <v>0</v>
      </c>
      <c r="AE11" s="19"/>
      <c r="AF11" s="19" t="s">
        <v>63</v>
      </c>
      <c r="AG11" s="19"/>
      <c r="AH11" s="19">
        <v>3.4803748060534503E-2</v>
      </c>
      <c r="AI11" s="19"/>
      <c r="AJ11" s="19">
        <v>3.6936936691031201E-2</v>
      </c>
      <c r="AK11" s="19">
        <v>7.2996743909080994E-2</v>
      </c>
      <c r="AL11" s="19">
        <v>0</v>
      </c>
      <c r="AM11" s="19">
        <v>6.4491800720833298E-2</v>
      </c>
      <c r="AN11" s="19">
        <v>9.1428021301526205E-2</v>
      </c>
      <c r="AO11" s="19">
        <v>0</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184</v>
      </c>
      <c r="D7" s="10">
        <v>89</v>
      </c>
      <c r="E7" s="10">
        <v>94</v>
      </c>
      <c r="F7" s="10"/>
      <c r="G7" s="10">
        <v>18</v>
      </c>
      <c r="H7" s="10">
        <v>25</v>
      </c>
      <c r="I7" s="10">
        <v>23</v>
      </c>
      <c r="J7" s="10">
        <v>31</v>
      </c>
      <c r="K7" s="10">
        <v>30</v>
      </c>
      <c r="L7" s="10">
        <v>57</v>
      </c>
      <c r="M7" s="10"/>
      <c r="N7" s="10">
        <v>8</v>
      </c>
      <c r="O7" s="10">
        <v>68</v>
      </c>
      <c r="P7" s="10">
        <v>28</v>
      </c>
      <c r="Q7" s="10">
        <v>51</v>
      </c>
      <c r="R7" s="10">
        <v>28</v>
      </c>
      <c r="S7" s="10"/>
      <c r="T7" s="10">
        <v>46</v>
      </c>
      <c r="U7" s="10">
        <v>39</v>
      </c>
      <c r="V7" s="10">
        <v>54</v>
      </c>
      <c r="W7" s="10">
        <v>29</v>
      </c>
      <c r="X7" s="10"/>
      <c r="Y7" s="10">
        <v>71</v>
      </c>
      <c r="Z7" s="10">
        <v>21</v>
      </c>
      <c r="AA7" s="10">
        <v>58</v>
      </c>
      <c r="AB7" s="10">
        <v>12</v>
      </c>
      <c r="AC7" s="10">
        <v>16</v>
      </c>
      <c r="AD7" s="10">
        <v>4</v>
      </c>
      <c r="AE7" s="10"/>
      <c r="AF7" s="10" t="s">
        <v>62</v>
      </c>
      <c r="AG7" s="10"/>
      <c r="AH7" s="10">
        <v>173</v>
      </c>
      <c r="AI7" s="10"/>
      <c r="AJ7" s="10">
        <v>56</v>
      </c>
      <c r="AK7" s="10">
        <v>33</v>
      </c>
      <c r="AL7" s="10">
        <v>32</v>
      </c>
      <c r="AM7" s="10">
        <v>26</v>
      </c>
      <c r="AN7" s="10">
        <v>4</v>
      </c>
      <c r="AO7" s="10">
        <v>17</v>
      </c>
      <c r="AP7" s="10">
        <v>12</v>
      </c>
      <c r="AQ7" s="10">
        <v>4</v>
      </c>
    </row>
    <row r="8" spans="2:43" ht="30" customHeight="1" x14ac:dyDescent="0.35">
      <c r="B8" s="11" t="s">
        <v>19</v>
      </c>
      <c r="C8" s="11">
        <v>183</v>
      </c>
      <c r="D8" s="11">
        <v>95</v>
      </c>
      <c r="E8" s="11">
        <v>88</v>
      </c>
      <c r="F8" s="11"/>
      <c r="G8" s="11">
        <v>21</v>
      </c>
      <c r="H8" s="11">
        <v>28</v>
      </c>
      <c r="I8" s="11">
        <v>23</v>
      </c>
      <c r="J8" s="11">
        <v>31</v>
      </c>
      <c r="K8" s="11">
        <v>28</v>
      </c>
      <c r="L8" s="11">
        <v>54</v>
      </c>
      <c r="M8" s="11"/>
      <c r="N8" s="11">
        <v>8</v>
      </c>
      <c r="O8" s="11">
        <v>61</v>
      </c>
      <c r="P8" s="11">
        <v>27</v>
      </c>
      <c r="Q8" s="11">
        <v>57</v>
      </c>
      <c r="R8" s="11">
        <v>30</v>
      </c>
      <c r="S8" s="11"/>
      <c r="T8" s="11">
        <v>46</v>
      </c>
      <c r="U8" s="11">
        <v>37</v>
      </c>
      <c r="V8" s="11">
        <v>55</v>
      </c>
      <c r="W8" s="11">
        <v>30</v>
      </c>
      <c r="X8" s="11"/>
      <c r="Y8" s="11">
        <v>74</v>
      </c>
      <c r="Z8" s="11">
        <v>21</v>
      </c>
      <c r="AA8" s="11">
        <v>53</v>
      </c>
      <c r="AB8" s="11">
        <v>13</v>
      </c>
      <c r="AC8" s="11">
        <v>17</v>
      </c>
      <c r="AD8" s="11">
        <v>4</v>
      </c>
      <c r="AE8" s="11"/>
      <c r="AF8" s="11" t="s">
        <v>62</v>
      </c>
      <c r="AG8" s="11"/>
      <c r="AH8" s="11">
        <v>173</v>
      </c>
      <c r="AI8" s="11"/>
      <c r="AJ8" s="11">
        <v>50</v>
      </c>
      <c r="AK8" s="11">
        <v>34</v>
      </c>
      <c r="AL8" s="11">
        <v>30</v>
      </c>
      <c r="AM8" s="11">
        <v>26</v>
      </c>
      <c r="AN8" s="11">
        <v>4</v>
      </c>
      <c r="AO8" s="11">
        <v>18</v>
      </c>
      <c r="AP8" s="11">
        <v>12</v>
      </c>
      <c r="AQ8" s="11">
        <v>9</v>
      </c>
    </row>
    <row r="9" spans="2:43" ht="29" x14ac:dyDescent="0.35">
      <c r="B9" s="18" t="s">
        <v>393</v>
      </c>
      <c r="C9" s="17">
        <v>0.16422422248418</v>
      </c>
      <c r="D9" s="17">
        <v>0.19513780801019801</v>
      </c>
      <c r="E9" s="17">
        <v>0.13240878529132999</v>
      </c>
      <c r="F9" s="17"/>
      <c r="G9" s="17">
        <v>0.21085543645822</v>
      </c>
      <c r="H9" s="17">
        <v>3.8451470383871998E-2</v>
      </c>
      <c r="I9" s="17">
        <v>0.20844094887464301</v>
      </c>
      <c r="J9" s="17">
        <v>0.17092414845592199</v>
      </c>
      <c r="K9" s="17">
        <v>0.111400972987429</v>
      </c>
      <c r="L9" s="17">
        <v>0.216078764114225</v>
      </c>
      <c r="M9" s="17"/>
      <c r="N9" s="17">
        <v>9.7955175349012297E-2</v>
      </c>
      <c r="O9" s="17">
        <v>0.124687612726156</v>
      </c>
      <c r="P9" s="17">
        <v>0.12573486270147899</v>
      </c>
      <c r="Q9" s="17">
        <v>0.18520994269143401</v>
      </c>
      <c r="R9" s="17">
        <v>0.26387453414853201</v>
      </c>
      <c r="S9" s="17"/>
      <c r="T9" s="17">
        <v>0.213993693328973</v>
      </c>
      <c r="U9" s="17">
        <v>6.0373041225898802E-2</v>
      </c>
      <c r="V9" s="17">
        <v>0.14038597520051599</v>
      </c>
      <c r="W9" s="17">
        <v>0.21776771581821999</v>
      </c>
      <c r="X9" s="17"/>
      <c r="Y9" s="17">
        <v>0.18770759374794099</v>
      </c>
      <c r="Z9" s="17">
        <v>0.25233264729597699</v>
      </c>
      <c r="AA9" s="17">
        <v>0.181948141207051</v>
      </c>
      <c r="AB9" s="17">
        <v>9.6302130755565998E-2</v>
      </c>
      <c r="AC9" s="17">
        <v>0</v>
      </c>
      <c r="AD9" s="17">
        <v>0</v>
      </c>
      <c r="AE9" s="17"/>
      <c r="AF9" s="17" t="s">
        <v>63</v>
      </c>
      <c r="AG9" s="17"/>
      <c r="AH9" s="17">
        <v>0.16352457453833899</v>
      </c>
      <c r="AI9" s="17"/>
      <c r="AJ9" s="17">
        <v>0.13668220082977101</v>
      </c>
      <c r="AK9" s="17">
        <v>0.21169093789491999</v>
      </c>
      <c r="AL9" s="17">
        <v>0.18748515535613999</v>
      </c>
      <c r="AM9" s="17">
        <v>0.15221865440857901</v>
      </c>
      <c r="AN9" s="17">
        <v>0.248168801429658</v>
      </c>
      <c r="AO9" s="17">
        <v>0.18526138925262101</v>
      </c>
      <c r="AP9" s="17">
        <v>0.17651887635071301</v>
      </c>
      <c r="AQ9" s="17">
        <v>0</v>
      </c>
    </row>
    <row r="10" spans="2:43" ht="29" x14ac:dyDescent="0.35">
      <c r="B10" s="18" t="s">
        <v>391</v>
      </c>
      <c r="C10" s="17">
        <v>0.78599774209978202</v>
      </c>
      <c r="D10" s="17">
        <v>0.756589400216786</v>
      </c>
      <c r="E10" s="17">
        <v>0.81576709344880205</v>
      </c>
      <c r="F10" s="17"/>
      <c r="G10" s="17">
        <v>0.78914456354177998</v>
      </c>
      <c r="H10" s="17">
        <v>0.86901755994777896</v>
      </c>
      <c r="I10" s="17">
        <v>0.79155905112535696</v>
      </c>
      <c r="J10" s="17">
        <v>0.79950158901690105</v>
      </c>
      <c r="K10" s="17">
        <v>0.82368138751007702</v>
      </c>
      <c r="L10" s="17">
        <v>0.71202097608651005</v>
      </c>
      <c r="M10" s="17"/>
      <c r="N10" s="17">
        <v>0.78782543082685397</v>
      </c>
      <c r="O10" s="17">
        <v>0.82678329599205702</v>
      </c>
      <c r="P10" s="17">
        <v>0.87426513729852096</v>
      </c>
      <c r="Q10" s="17">
        <v>0.81479005730856602</v>
      </c>
      <c r="R10" s="17">
        <v>0.55763893878478299</v>
      </c>
      <c r="S10" s="17"/>
      <c r="T10" s="17">
        <v>0.71857728632593298</v>
      </c>
      <c r="U10" s="17">
        <v>0.91756679374906602</v>
      </c>
      <c r="V10" s="17">
        <v>0.82678987827881401</v>
      </c>
      <c r="W10" s="17">
        <v>0.71260224703701802</v>
      </c>
      <c r="X10" s="17"/>
      <c r="Y10" s="17">
        <v>0.77579758716741398</v>
      </c>
      <c r="Z10" s="17">
        <v>0.74766735270402296</v>
      </c>
      <c r="AA10" s="17">
        <v>0.74547562844517001</v>
      </c>
      <c r="AB10" s="17">
        <v>0.90369786924443396</v>
      </c>
      <c r="AC10" s="17">
        <v>0.84734211138484195</v>
      </c>
      <c r="AD10" s="17">
        <v>1</v>
      </c>
      <c r="AE10" s="17"/>
      <c r="AF10" s="17" t="s">
        <v>63</v>
      </c>
      <c r="AG10" s="17"/>
      <c r="AH10" s="17">
        <v>0.79568770359844598</v>
      </c>
      <c r="AI10" s="17"/>
      <c r="AJ10" s="17">
        <v>0.81731018331963201</v>
      </c>
      <c r="AK10" s="17">
        <v>0.69237381919310703</v>
      </c>
      <c r="AL10" s="17">
        <v>0.75056761904111602</v>
      </c>
      <c r="AM10" s="17">
        <v>0.81392410726246101</v>
      </c>
      <c r="AN10" s="17">
        <v>0.53804787451861602</v>
      </c>
      <c r="AO10" s="17">
        <v>0.81473861074737897</v>
      </c>
      <c r="AP10" s="17">
        <v>0.82348112364928705</v>
      </c>
      <c r="AQ10" s="17">
        <v>1</v>
      </c>
    </row>
    <row r="11" spans="2:43" x14ac:dyDescent="0.35">
      <c r="B11" s="18" t="s">
        <v>92</v>
      </c>
      <c r="C11" s="19">
        <v>4.9778035416038299E-2</v>
      </c>
      <c r="D11" s="19">
        <v>4.8272791773016403E-2</v>
      </c>
      <c r="E11" s="19">
        <v>5.1824121259866997E-2</v>
      </c>
      <c r="F11" s="19"/>
      <c r="G11" s="19">
        <v>0</v>
      </c>
      <c r="H11" s="19">
        <v>9.2530969668349505E-2</v>
      </c>
      <c r="I11" s="19">
        <v>0</v>
      </c>
      <c r="J11" s="19">
        <v>2.9574262527177701E-2</v>
      </c>
      <c r="K11" s="19">
        <v>6.4917639502493907E-2</v>
      </c>
      <c r="L11" s="19">
        <v>7.1900259799264801E-2</v>
      </c>
      <c r="M11" s="19"/>
      <c r="N11" s="19">
        <v>0.114219393824134</v>
      </c>
      <c r="O11" s="19">
        <v>4.8529091281787499E-2</v>
      </c>
      <c r="P11" s="19">
        <v>0</v>
      </c>
      <c r="Q11" s="19">
        <v>0</v>
      </c>
      <c r="R11" s="19">
        <v>0.178486527066685</v>
      </c>
      <c r="S11" s="19"/>
      <c r="T11" s="19">
        <v>6.7429020345093807E-2</v>
      </c>
      <c r="U11" s="19">
        <v>2.2060165025034901E-2</v>
      </c>
      <c r="V11" s="19">
        <v>3.2824146520670103E-2</v>
      </c>
      <c r="W11" s="19">
        <v>6.9630037144761597E-2</v>
      </c>
      <c r="X11" s="19"/>
      <c r="Y11" s="19">
        <v>3.64948190846444E-2</v>
      </c>
      <c r="Z11" s="19">
        <v>0</v>
      </c>
      <c r="AA11" s="19">
        <v>7.2576230347778797E-2</v>
      </c>
      <c r="AB11" s="19">
        <v>0</v>
      </c>
      <c r="AC11" s="19">
        <v>0.152657888615158</v>
      </c>
      <c r="AD11" s="19">
        <v>0</v>
      </c>
      <c r="AE11" s="19"/>
      <c r="AF11" s="19" t="s">
        <v>63</v>
      </c>
      <c r="AG11" s="19"/>
      <c r="AH11" s="19">
        <v>4.0787721863214901E-2</v>
      </c>
      <c r="AI11" s="19"/>
      <c r="AJ11" s="19">
        <v>4.6007615850596602E-2</v>
      </c>
      <c r="AK11" s="19">
        <v>9.5935242911973195E-2</v>
      </c>
      <c r="AL11" s="19">
        <v>6.1947225602744203E-2</v>
      </c>
      <c r="AM11" s="19">
        <v>3.38572383289596E-2</v>
      </c>
      <c r="AN11" s="19">
        <v>0.21378332405172601</v>
      </c>
      <c r="AO11" s="19">
        <v>0</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205</v>
      </c>
      <c r="D7" s="10">
        <v>92</v>
      </c>
      <c r="E7" s="10">
        <v>113</v>
      </c>
      <c r="F7" s="10"/>
      <c r="G7" s="10">
        <v>16</v>
      </c>
      <c r="H7" s="10">
        <v>42</v>
      </c>
      <c r="I7" s="10">
        <v>33</v>
      </c>
      <c r="J7" s="10">
        <v>28</v>
      </c>
      <c r="K7" s="10">
        <v>32</v>
      </c>
      <c r="L7" s="10">
        <v>54</v>
      </c>
      <c r="M7" s="10"/>
      <c r="N7" s="10">
        <v>8</v>
      </c>
      <c r="O7" s="10">
        <v>90</v>
      </c>
      <c r="P7" s="10">
        <v>30</v>
      </c>
      <c r="Q7" s="10">
        <v>55</v>
      </c>
      <c r="R7" s="10">
        <v>22</v>
      </c>
      <c r="S7" s="10"/>
      <c r="T7" s="10">
        <v>42</v>
      </c>
      <c r="U7" s="10">
        <v>60</v>
      </c>
      <c r="V7" s="10">
        <v>52</v>
      </c>
      <c r="W7" s="10">
        <v>31</v>
      </c>
      <c r="X7" s="10"/>
      <c r="Y7" s="10">
        <v>89</v>
      </c>
      <c r="Z7" s="10">
        <v>24</v>
      </c>
      <c r="AA7" s="10">
        <v>63</v>
      </c>
      <c r="AB7" s="10">
        <v>5</v>
      </c>
      <c r="AC7" s="10">
        <v>17</v>
      </c>
      <c r="AD7" s="10">
        <v>6</v>
      </c>
      <c r="AE7" s="10"/>
      <c r="AF7" s="10" t="s">
        <v>62</v>
      </c>
      <c r="AG7" s="10"/>
      <c r="AH7" s="10">
        <v>196</v>
      </c>
      <c r="AI7" s="10"/>
      <c r="AJ7" s="10">
        <v>51</v>
      </c>
      <c r="AK7" s="10">
        <v>46</v>
      </c>
      <c r="AL7" s="10">
        <v>29</v>
      </c>
      <c r="AM7" s="10">
        <v>34</v>
      </c>
      <c r="AN7" s="10">
        <v>7</v>
      </c>
      <c r="AO7" s="10">
        <v>17</v>
      </c>
      <c r="AP7" s="10">
        <v>16</v>
      </c>
      <c r="AQ7" s="10">
        <v>5</v>
      </c>
    </row>
    <row r="8" spans="2:43" ht="30" customHeight="1" x14ac:dyDescent="0.35">
      <c r="B8" s="11" t="s">
        <v>19</v>
      </c>
      <c r="C8" s="11">
        <v>207</v>
      </c>
      <c r="D8" s="11">
        <v>96</v>
      </c>
      <c r="E8" s="11">
        <v>111</v>
      </c>
      <c r="F8" s="11"/>
      <c r="G8" s="11">
        <v>20</v>
      </c>
      <c r="H8" s="11">
        <v>48</v>
      </c>
      <c r="I8" s="11">
        <v>30</v>
      </c>
      <c r="J8" s="11">
        <v>28</v>
      </c>
      <c r="K8" s="11">
        <v>30</v>
      </c>
      <c r="L8" s="11">
        <v>52</v>
      </c>
      <c r="M8" s="11"/>
      <c r="N8" s="11">
        <v>8</v>
      </c>
      <c r="O8" s="11">
        <v>84</v>
      </c>
      <c r="P8" s="11">
        <v>26</v>
      </c>
      <c r="Q8" s="11">
        <v>63</v>
      </c>
      <c r="R8" s="11">
        <v>26</v>
      </c>
      <c r="S8" s="11"/>
      <c r="T8" s="11">
        <v>41</v>
      </c>
      <c r="U8" s="11">
        <v>61</v>
      </c>
      <c r="V8" s="11">
        <v>53</v>
      </c>
      <c r="W8" s="11">
        <v>32</v>
      </c>
      <c r="X8" s="11"/>
      <c r="Y8" s="11">
        <v>91</v>
      </c>
      <c r="Z8" s="11">
        <v>27</v>
      </c>
      <c r="AA8" s="11">
        <v>60</v>
      </c>
      <c r="AB8" s="11">
        <v>4</v>
      </c>
      <c r="AC8" s="11">
        <v>18</v>
      </c>
      <c r="AD8" s="11">
        <v>5</v>
      </c>
      <c r="AE8" s="11"/>
      <c r="AF8" s="11" t="s">
        <v>62</v>
      </c>
      <c r="AG8" s="11"/>
      <c r="AH8" s="11">
        <v>198</v>
      </c>
      <c r="AI8" s="11"/>
      <c r="AJ8" s="11">
        <v>45</v>
      </c>
      <c r="AK8" s="11">
        <v>48</v>
      </c>
      <c r="AL8" s="11">
        <v>26</v>
      </c>
      <c r="AM8" s="11">
        <v>36</v>
      </c>
      <c r="AN8" s="11">
        <v>6</v>
      </c>
      <c r="AO8" s="11">
        <v>17</v>
      </c>
      <c r="AP8" s="11">
        <v>16</v>
      </c>
      <c r="AQ8" s="11">
        <v>13</v>
      </c>
    </row>
    <row r="9" spans="2:43" ht="29" x14ac:dyDescent="0.35">
      <c r="B9" s="18" t="s">
        <v>395</v>
      </c>
      <c r="C9" s="17">
        <v>0.25601086761661901</v>
      </c>
      <c r="D9" s="17">
        <v>0.24867234563353899</v>
      </c>
      <c r="E9" s="17">
        <v>0.26230416178751997</v>
      </c>
      <c r="F9" s="17"/>
      <c r="G9" s="17">
        <v>9.1260867640629795E-2</v>
      </c>
      <c r="H9" s="17">
        <v>0.21180228250431901</v>
      </c>
      <c r="I9" s="17">
        <v>0.303078201343848</v>
      </c>
      <c r="J9" s="17">
        <v>0.135419330902011</v>
      </c>
      <c r="K9" s="17">
        <v>0.37542690382605698</v>
      </c>
      <c r="L9" s="17">
        <v>0.32660443680826801</v>
      </c>
      <c r="M9" s="17"/>
      <c r="N9" s="17">
        <v>0.20276338288690399</v>
      </c>
      <c r="O9" s="17">
        <v>0.24842038728427299</v>
      </c>
      <c r="P9" s="17">
        <v>0.26765439366601501</v>
      </c>
      <c r="Q9" s="17">
        <v>0.27134781919147499</v>
      </c>
      <c r="R9" s="17">
        <v>0.24775328562392901</v>
      </c>
      <c r="S9" s="17"/>
      <c r="T9" s="17">
        <v>0.26432431967821401</v>
      </c>
      <c r="U9" s="17">
        <v>0.247421345694469</v>
      </c>
      <c r="V9" s="17">
        <v>0.257951930889874</v>
      </c>
      <c r="W9" s="17">
        <v>0.18012640546344399</v>
      </c>
      <c r="X9" s="17"/>
      <c r="Y9" s="17">
        <v>0.22959979057004801</v>
      </c>
      <c r="Z9" s="17">
        <v>0.231093551557813</v>
      </c>
      <c r="AA9" s="17">
        <v>0.331897733068794</v>
      </c>
      <c r="AB9" s="17">
        <v>0.18897000839728501</v>
      </c>
      <c r="AC9" s="17">
        <v>0.14155594318071599</v>
      </c>
      <c r="AD9" s="17">
        <v>0.46484388777339702</v>
      </c>
      <c r="AE9" s="17"/>
      <c r="AF9" s="17" t="s">
        <v>63</v>
      </c>
      <c r="AG9" s="17"/>
      <c r="AH9" s="17">
        <v>0.253246182837919</v>
      </c>
      <c r="AI9" s="17"/>
      <c r="AJ9" s="17">
        <v>0.214738543488112</v>
      </c>
      <c r="AK9" s="17">
        <v>0.222022348123145</v>
      </c>
      <c r="AL9" s="17">
        <v>0.27811660565931401</v>
      </c>
      <c r="AM9" s="17">
        <v>0.32921407889446802</v>
      </c>
      <c r="AN9" s="17">
        <v>0.13652322349552201</v>
      </c>
      <c r="AO9" s="17">
        <v>0.28666348745294701</v>
      </c>
      <c r="AP9" s="17">
        <v>0.30106569415347201</v>
      </c>
      <c r="AQ9" s="17">
        <v>0.23486923660962</v>
      </c>
    </row>
    <row r="10" spans="2:43" ht="29" x14ac:dyDescent="0.35">
      <c r="B10" s="18" t="s">
        <v>391</v>
      </c>
      <c r="C10" s="17">
        <v>0.70776472881027297</v>
      </c>
      <c r="D10" s="17">
        <v>0.73136128877044904</v>
      </c>
      <c r="E10" s="17">
        <v>0.68752903372166296</v>
      </c>
      <c r="F10" s="17"/>
      <c r="G10" s="17">
        <v>0.90873913235936998</v>
      </c>
      <c r="H10" s="17">
        <v>0.76940335944400395</v>
      </c>
      <c r="I10" s="17">
        <v>0.64278692082333</v>
      </c>
      <c r="J10" s="17">
        <v>0.821785197717672</v>
      </c>
      <c r="K10" s="17">
        <v>0.59216824390079104</v>
      </c>
      <c r="L10" s="17">
        <v>0.61913795275568295</v>
      </c>
      <c r="M10" s="17"/>
      <c r="N10" s="17">
        <v>0.79723661711309601</v>
      </c>
      <c r="O10" s="17">
        <v>0.72419359349807499</v>
      </c>
      <c r="P10" s="17">
        <v>0.69684347933677304</v>
      </c>
      <c r="Q10" s="17">
        <v>0.69510467218877503</v>
      </c>
      <c r="R10" s="17">
        <v>0.668395093727705</v>
      </c>
      <c r="S10" s="17"/>
      <c r="T10" s="17">
        <v>0.66905425743428704</v>
      </c>
      <c r="U10" s="17">
        <v>0.72206800681444405</v>
      </c>
      <c r="V10" s="17">
        <v>0.70979143357618202</v>
      </c>
      <c r="W10" s="17">
        <v>0.78271505505789096</v>
      </c>
      <c r="X10" s="17"/>
      <c r="Y10" s="17">
        <v>0.74674309043071097</v>
      </c>
      <c r="Z10" s="17">
        <v>0.74349432398048498</v>
      </c>
      <c r="AA10" s="17">
        <v>0.60570781329178702</v>
      </c>
      <c r="AB10" s="17">
        <v>0.81102999160271505</v>
      </c>
      <c r="AC10" s="17">
        <v>0.85844405681928404</v>
      </c>
      <c r="AD10" s="17">
        <v>0.36450503985828703</v>
      </c>
      <c r="AE10" s="17"/>
      <c r="AF10" s="17" t="s">
        <v>63</v>
      </c>
      <c r="AG10" s="17"/>
      <c r="AH10" s="17">
        <v>0.70889997735394095</v>
      </c>
      <c r="AI10" s="17"/>
      <c r="AJ10" s="17">
        <v>0.76354329013004596</v>
      </c>
      <c r="AK10" s="17">
        <v>0.75362637312312097</v>
      </c>
      <c r="AL10" s="17">
        <v>0.66766506318996699</v>
      </c>
      <c r="AM10" s="17">
        <v>0.61275606029138197</v>
      </c>
      <c r="AN10" s="17">
        <v>0.71007937825437595</v>
      </c>
      <c r="AO10" s="17">
        <v>0.66025576049203405</v>
      </c>
      <c r="AP10" s="17">
        <v>0.69893430584652805</v>
      </c>
      <c r="AQ10" s="17">
        <v>0.76513076339038</v>
      </c>
    </row>
    <row r="11" spans="2:43" x14ac:dyDescent="0.35">
      <c r="B11" s="18" t="s">
        <v>92</v>
      </c>
      <c r="C11" s="19">
        <v>3.6224403573107099E-2</v>
      </c>
      <c r="D11" s="19">
        <v>1.9966365596012298E-2</v>
      </c>
      <c r="E11" s="19">
        <v>5.0166804490816903E-2</v>
      </c>
      <c r="F11" s="19"/>
      <c r="G11" s="19">
        <v>0</v>
      </c>
      <c r="H11" s="19">
        <v>1.8794358051676799E-2</v>
      </c>
      <c r="I11" s="19">
        <v>5.41348778328226E-2</v>
      </c>
      <c r="J11" s="19">
        <v>4.2795471380316898E-2</v>
      </c>
      <c r="K11" s="19">
        <v>3.2404852273151603E-2</v>
      </c>
      <c r="L11" s="19">
        <v>5.4257610436048903E-2</v>
      </c>
      <c r="M11" s="19"/>
      <c r="N11" s="19">
        <v>0</v>
      </c>
      <c r="O11" s="19">
        <v>2.7386019217652401E-2</v>
      </c>
      <c r="P11" s="19">
        <v>3.5502126997211697E-2</v>
      </c>
      <c r="Q11" s="19">
        <v>3.3547508619750199E-2</v>
      </c>
      <c r="R11" s="19">
        <v>8.3851620648365405E-2</v>
      </c>
      <c r="S11" s="19"/>
      <c r="T11" s="19">
        <v>6.6621422887498893E-2</v>
      </c>
      <c r="U11" s="19">
        <v>3.05106474910866E-2</v>
      </c>
      <c r="V11" s="19">
        <v>3.2256635533943902E-2</v>
      </c>
      <c r="W11" s="19">
        <v>3.7158539478665299E-2</v>
      </c>
      <c r="X11" s="19"/>
      <c r="Y11" s="19">
        <v>2.3657118999241201E-2</v>
      </c>
      <c r="Z11" s="19">
        <v>2.54121244617019E-2</v>
      </c>
      <c r="AA11" s="19">
        <v>6.2394453639418299E-2</v>
      </c>
      <c r="AB11" s="19">
        <v>0</v>
      </c>
      <c r="AC11" s="19">
        <v>0</v>
      </c>
      <c r="AD11" s="19">
        <v>0.170651072368316</v>
      </c>
      <c r="AE11" s="19"/>
      <c r="AF11" s="19" t="s">
        <v>63</v>
      </c>
      <c r="AG11" s="19"/>
      <c r="AH11" s="19">
        <v>3.7853839808139902E-2</v>
      </c>
      <c r="AI11" s="19"/>
      <c r="AJ11" s="19">
        <v>2.1718166381842499E-2</v>
      </c>
      <c r="AK11" s="19">
        <v>2.4351278753734301E-2</v>
      </c>
      <c r="AL11" s="19">
        <v>5.4218331150718897E-2</v>
      </c>
      <c r="AM11" s="19">
        <v>5.8029860814150201E-2</v>
      </c>
      <c r="AN11" s="19">
        <v>0.15339739825010301</v>
      </c>
      <c r="AO11" s="19">
        <v>5.30807520550187E-2</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240</v>
      </c>
      <c r="D7" s="10">
        <v>120</v>
      </c>
      <c r="E7" s="10">
        <v>119</v>
      </c>
      <c r="F7" s="10"/>
      <c r="G7" s="10">
        <v>14</v>
      </c>
      <c r="H7" s="10">
        <v>38</v>
      </c>
      <c r="I7" s="10">
        <v>36</v>
      </c>
      <c r="J7" s="10">
        <v>44</v>
      </c>
      <c r="K7" s="10">
        <v>33</v>
      </c>
      <c r="L7" s="10">
        <v>75</v>
      </c>
      <c r="M7" s="10"/>
      <c r="N7" s="10">
        <v>10</v>
      </c>
      <c r="O7" s="10">
        <v>96</v>
      </c>
      <c r="P7" s="10">
        <v>40</v>
      </c>
      <c r="Q7" s="10">
        <v>62</v>
      </c>
      <c r="R7" s="10">
        <v>32</v>
      </c>
      <c r="S7" s="10"/>
      <c r="T7" s="10">
        <v>58</v>
      </c>
      <c r="U7" s="10">
        <v>66</v>
      </c>
      <c r="V7" s="10">
        <v>53</v>
      </c>
      <c r="W7" s="10">
        <v>46</v>
      </c>
      <c r="X7" s="10"/>
      <c r="Y7" s="10">
        <v>106</v>
      </c>
      <c r="Z7" s="10">
        <v>23</v>
      </c>
      <c r="AA7" s="10">
        <v>77</v>
      </c>
      <c r="AB7" s="10">
        <v>16</v>
      </c>
      <c r="AC7" s="10">
        <v>10</v>
      </c>
      <c r="AD7" s="10">
        <v>6</v>
      </c>
      <c r="AE7" s="10"/>
      <c r="AF7" s="10" t="s">
        <v>62</v>
      </c>
      <c r="AG7" s="10"/>
      <c r="AH7" s="10">
        <v>226</v>
      </c>
      <c r="AI7" s="10"/>
      <c r="AJ7" s="10">
        <v>55</v>
      </c>
      <c r="AK7" s="10">
        <v>49</v>
      </c>
      <c r="AL7" s="10">
        <v>50</v>
      </c>
      <c r="AM7" s="10">
        <v>38</v>
      </c>
      <c r="AN7" s="10">
        <v>10</v>
      </c>
      <c r="AO7" s="10">
        <v>14</v>
      </c>
      <c r="AP7" s="10">
        <v>19</v>
      </c>
      <c r="AQ7" s="10">
        <v>5</v>
      </c>
    </row>
    <row r="8" spans="2:43" ht="30" customHeight="1" x14ac:dyDescent="0.35">
      <c r="B8" s="11" t="s">
        <v>19</v>
      </c>
      <c r="C8" s="11">
        <v>237</v>
      </c>
      <c r="D8" s="11">
        <v>124</v>
      </c>
      <c r="E8" s="11">
        <v>112</v>
      </c>
      <c r="F8" s="11"/>
      <c r="G8" s="11">
        <v>16</v>
      </c>
      <c r="H8" s="11">
        <v>40</v>
      </c>
      <c r="I8" s="11">
        <v>33</v>
      </c>
      <c r="J8" s="11">
        <v>42</v>
      </c>
      <c r="K8" s="11">
        <v>30</v>
      </c>
      <c r="L8" s="11">
        <v>77</v>
      </c>
      <c r="M8" s="11"/>
      <c r="N8" s="11">
        <v>9</v>
      </c>
      <c r="O8" s="11">
        <v>87</v>
      </c>
      <c r="P8" s="11">
        <v>34</v>
      </c>
      <c r="Q8" s="11">
        <v>73</v>
      </c>
      <c r="R8" s="11">
        <v>35</v>
      </c>
      <c r="S8" s="11"/>
      <c r="T8" s="11">
        <v>60</v>
      </c>
      <c r="U8" s="11">
        <v>66</v>
      </c>
      <c r="V8" s="11">
        <v>50</v>
      </c>
      <c r="W8" s="11">
        <v>45</v>
      </c>
      <c r="X8" s="11"/>
      <c r="Y8" s="11">
        <v>105</v>
      </c>
      <c r="Z8" s="11">
        <v>22</v>
      </c>
      <c r="AA8" s="11">
        <v>77</v>
      </c>
      <c r="AB8" s="11">
        <v>14</v>
      </c>
      <c r="AC8" s="11">
        <v>11</v>
      </c>
      <c r="AD8" s="11">
        <v>6</v>
      </c>
      <c r="AE8" s="11"/>
      <c r="AF8" s="11" t="s">
        <v>62</v>
      </c>
      <c r="AG8" s="11"/>
      <c r="AH8" s="11">
        <v>223</v>
      </c>
      <c r="AI8" s="11"/>
      <c r="AJ8" s="11">
        <v>49</v>
      </c>
      <c r="AK8" s="11">
        <v>50</v>
      </c>
      <c r="AL8" s="11">
        <v>43</v>
      </c>
      <c r="AM8" s="11">
        <v>41</v>
      </c>
      <c r="AN8" s="11">
        <v>9</v>
      </c>
      <c r="AO8" s="11">
        <v>16</v>
      </c>
      <c r="AP8" s="11">
        <v>18</v>
      </c>
      <c r="AQ8" s="11">
        <v>13</v>
      </c>
    </row>
    <row r="9" spans="2:43" ht="29" x14ac:dyDescent="0.35">
      <c r="B9" s="18" t="s">
        <v>397</v>
      </c>
      <c r="C9" s="17">
        <v>0.29885744273244402</v>
      </c>
      <c r="D9" s="17">
        <v>0.25641620862159697</v>
      </c>
      <c r="E9" s="17">
        <v>0.34814322356462102</v>
      </c>
      <c r="F9" s="17"/>
      <c r="G9" s="17">
        <v>0.51658351568389904</v>
      </c>
      <c r="H9" s="17">
        <v>0.198776509203791</v>
      </c>
      <c r="I9" s="17">
        <v>0.26933979324406698</v>
      </c>
      <c r="J9" s="17">
        <v>0.21330313602981699</v>
      </c>
      <c r="K9" s="17">
        <v>0.180701597154035</v>
      </c>
      <c r="L9" s="17">
        <v>0.41191848543759901</v>
      </c>
      <c r="M9" s="17"/>
      <c r="N9" s="17">
        <v>0.36737564818260698</v>
      </c>
      <c r="O9" s="17">
        <v>0.29129205013868298</v>
      </c>
      <c r="P9" s="17">
        <v>0.28422589878889598</v>
      </c>
      <c r="Q9" s="17">
        <v>0.32396817587923299</v>
      </c>
      <c r="R9" s="17">
        <v>0.26153914520634403</v>
      </c>
      <c r="S9" s="17"/>
      <c r="T9" s="17">
        <v>0.32259331959335102</v>
      </c>
      <c r="U9" s="17">
        <v>0.31522288459759301</v>
      </c>
      <c r="V9" s="17">
        <v>0.18578227853956</v>
      </c>
      <c r="W9" s="17">
        <v>0.39176575528482599</v>
      </c>
      <c r="X9" s="17"/>
      <c r="Y9" s="17">
        <v>0.22763660165136201</v>
      </c>
      <c r="Z9" s="17">
        <v>0.39226682497096399</v>
      </c>
      <c r="AA9" s="17">
        <v>0.36895086854401199</v>
      </c>
      <c r="AB9" s="17">
        <v>0.28561244315476803</v>
      </c>
      <c r="AC9" s="17">
        <v>0.45083734045837598</v>
      </c>
      <c r="AD9" s="17">
        <v>0.15631751427294299</v>
      </c>
      <c r="AE9" s="17"/>
      <c r="AF9" s="17" t="s">
        <v>63</v>
      </c>
      <c r="AG9" s="17"/>
      <c r="AH9" s="17">
        <v>0.28494492328604698</v>
      </c>
      <c r="AI9" s="17"/>
      <c r="AJ9" s="17">
        <v>0.36246910053708697</v>
      </c>
      <c r="AK9" s="17">
        <v>0.27244485220474801</v>
      </c>
      <c r="AL9" s="17">
        <v>0.33553087878203602</v>
      </c>
      <c r="AM9" s="17">
        <v>0.31201022476380402</v>
      </c>
      <c r="AN9" s="17">
        <v>0.232452931060976</v>
      </c>
      <c r="AO9" s="17">
        <v>0.18520005799070099</v>
      </c>
      <c r="AP9" s="17">
        <v>0.141446130643997</v>
      </c>
      <c r="AQ9" s="17">
        <v>0.39513218753058099</v>
      </c>
    </row>
    <row r="10" spans="2:43" ht="29" x14ac:dyDescent="0.35">
      <c r="B10" s="18" t="s">
        <v>391</v>
      </c>
      <c r="C10" s="17">
        <v>0.62469404689229002</v>
      </c>
      <c r="D10" s="17">
        <v>0.685125925861226</v>
      </c>
      <c r="E10" s="17">
        <v>0.55486932407178602</v>
      </c>
      <c r="F10" s="17"/>
      <c r="G10" s="17">
        <v>0.38580214860913398</v>
      </c>
      <c r="H10" s="17">
        <v>0.80122349079620903</v>
      </c>
      <c r="I10" s="17">
        <v>0.67508368679463204</v>
      </c>
      <c r="J10" s="17">
        <v>0.67379511693922001</v>
      </c>
      <c r="K10" s="17">
        <v>0.78895674238267</v>
      </c>
      <c r="L10" s="17">
        <v>0.469048090685112</v>
      </c>
      <c r="M10" s="17"/>
      <c r="N10" s="17">
        <v>0.46638387135319997</v>
      </c>
      <c r="O10" s="17">
        <v>0.68011329936623899</v>
      </c>
      <c r="P10" s="17">
        <v>0.66398132100166696</v>
      </c>
      <c r="Q10" s="17">
        <v>0.54608445140491502</v>
      </c>
      <c r="R10" s="17">
        <v>0.65396545044619203</v>
      </c>
      <c r="S10" s="17"/>
      <c r="T10" s="17">
        <v>0.58664082810890905</v>
      </c>
      <c r="U10" s="17">
        <v>0.62626024022313098</v>
      </c>
      <c r="V10" s="17">
        <v>0.751749203011567</v>
      </c>
      <c r="W10" s="17">
        <v>0.55170682474266597</v>
      </c>
      <c r="X10" s="17"/>
      <c r="Y10" s="17">
        <v>0.718699623940948</v>
      </c>
      <c r="Z10" s="17">
        <v>0.56454038798449702</v>
      </c>
      <c r="AA10" s="17">
        <v>0.50165233970975598</v>
      </c>
      <c r="AB10" s="17">
        <v>0.71438755684523203</v>
      </c>
      <c r="AC10" s="17">
        <v>0.40445122821545298</v>
      </c>
      <c r="AD10" s="17">
        <v>0.84368248572705695</v>
      </c>
      <c r="AE10" s="17"/>
      <c r="AF10" s="17" t="s">
        <v>63</v>
      </c>
      <c r="AG10" s="17"/>
      <c r="AH10" s="17">
        <v>0.65014769951086404</v>
      </c>
      <c r="AI10" s="17"/>
      <c r="AJ10" s="17">
        <v>0.58661271304900497</v>
      </c>
      <c r="AK10" s="17">
        <v>0.64492552865623398</v>
      </c>
      <c r="AL10" s="17">
        <v>0.64243839803199099</v>
      </c>
      <c r="AM10" s="17">
        <v>0.58369038159112296</v>
      </c>
      <c r="AN10" s="17">
        <v>0.76754706893902402</v>
      </c>
      <c r="AO10" s="17">
        <v>0.71825203059685705</v>
      </c>
      <c r="AP10" s="17">
        <v>0.75374221951457299</v>
      </c>
      <c r="AQ10" s="17">
        <v>0.377287560402009</v>
      </c>
    </row>
    <row r="11" spans="2:43" x14ac:dyDescent="0.35">
      <c r="B11" s="18" t="s">
        <v>92</v>
      </c>
      <c r="C11" s="19">
        <v>7.6448510375265497E-2</v>
      </c>
      <c r="D11" s="19">
        <v>5.8457865517177299E-2</v>
      </c>
      <c r="E11" s="19">
        <v>9.6987452363592894E-2</v>
      </c>
      <c r="F11" s="19"/>
      <c r="G11" s="19">
        <v>9.7614335706966898E-2</v>
      </c>
      <c r="H11" s="19">
        <v>0</v>
      </c>
      <c r="I11" s="19">
        <v>5.5576519961300898E-2</v>
      </c>
      <c r="J11" s="19">
        <v>0.11290174703096301</v>
      </c>
      <c r="K11" s="19">
        <v>3.0341660463294801E-2</v>
      </c>
      <c r="L11" s="19">
        <v>0.119033423877289</v>
      </c>
      <c r="M11" s="19"/>
      <c r="N11" s="19">
        <v>0.16624048046419199</v>
      </c>
      <c r="O11" s="19">
        <v>2.8594650495077902E-2</v>
      </c>
      <c r="P11" s="19">
        <v>5.1792780209436701E-2</v>
      </c>
      <c r="Q11" s="19">
        <v>0.12994737271585199</v>
      </c>
      <c r="R11" s="19">
        <v>8.4495404347464304E-2</v>
      </c>
      <c r="S11" s="19"/>
      <c r="T11" s="19">
        <v>9.0765852297739799E-2</v>
      </c>
      <c r="U11" s="19">
        <v>5.8516875179276603E-2</v>
      </c>
      <c r="V11" s="19">
        <v>6.24685184488733E-2</v>
      </c>
      <c r="W11" s="19">
        <v>5.6527419972507403E-2</v>
      </c>
      <c r="X11" s="19"/>
      <c r="Y11" s="19">
        <v>5.3663774407690497E-2</v>
      </c>
      <c r="Z11" s="19">
        <v>4.3192787044538598E-2</v>
      </c>
      <c r="AA11" s="19">
        <v>0.129396791746232</v>
      </c>
      <c r="AB11" s="19">
        <v>0</v>
      </c>
      <c r="AC11" s="19">
        <v>0.14471143132617201</v>
      </c>
      <c r="AD11" s="19">
        <v>0</v>
      </c>
      <c r="AE11" s="19"/>
      <c r="AF11" s="19" t="s">
        <v>63</v>
      </c>
      <c r="AG11" s="19"/>
      <c r="AH11" s="19">
        <v>6.4907377203088798E-2</v>
      </c>
      <c r="AI11" s="19"/>
      <c r="AJ11" s="19">
        <v>5.0918186413909099E-2</v>
      </c>
      <c r="AK11" s="19">
        <v>8.2629619139018104E-2</v>
      </c>
      <c r="AL11" s="19">
        <v>2.2030723185972802E-2</v>
      </c>
      <c r="AM11" s="19">
        <v>0.104299393645073</v>
      </c>
      <c r="AN11" s="19">
        <v>0</v>
      </c>
      <c r="AO11" s="19">
        <v>9.6547911412441498E-2</v>
      </c>
      <c r="AP11" s="19">
        <v>0.104811649841429</v>
      </c>
      <c r="AQ11" s="19">
        <v>0.22758025206741</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189</v>
      </c>
      <c r="D7" s="10">
        <v>88</v>
      </c>
      <c r="E7" s="10">
        <v>101</v>
      </c>
      <c r="F7" s="10"/>
      <c r="G7" s="10">
        <v>15</v>
      </c>
      <c r="H7" s="10">
        <v>36</v>
      </c>
      <c r="I7" s="10">
        <v>27</v>
      </c>
      <c r="J7" s="10">
        <v>28</v>
      </c>
      <c r="K7" s="10">
        <v>36</v>
      </c>
      <c r="L7" s="10">
        <v>47</v>
      </c>
      <c r="M7" s="10"/>
      <c r="N7" s="10">
        <v>6</v>
      </c>
      <c r="O7" s="10">
        <v>80</v>
      </c>
      <c r="P7" s="10">
        <v>21</v>
      </c>
      <c r="Q7" s="10">
        <v>54</v>
      </c>
      <c r="R7" s="10">
        <v>28</v>
      </c>
      <c r="S7" s="10"/>
      <c r="T7" s="10">
        <v>42</v>
      </c>
      <c r="U7" s="10">
        <v>51</v>
      </c>
      <c r="V7" s="10">
        <v>50</v>
      </c>
      <c r="W7" s="10">
        <v>29</v>
      </c>
      <c r="X7" s="10"/>
      <c r="Y7" s="10">
        <v>74</v>
      </c>
      <c r="Z7" s="10">
        <v>22</v>
      </c>
      <c r="AA7" s="10">
        <v>57</v>
      </c>
      <c r="AB7" s="10">
        <v>8</v>
      </c>
      <c r="AC7" s="10">
        <v>20</v>
      </c>
      <c r="AD7" s="10">
        <v>6</v>
      </c>
      <c r="AE7" s="10"/>
      <c r="AF7" s="10" t="s">
        <v>62</v>
      </c>
      <c r="AG7" s="10"/>
      <c r="AH7" s="10">
        <v>182</v>
      </c>
      <c r="AI7" s="10"/>
      <c r="AJ7" s="10">
        <v>53</v>
      </c>
      <c r="AK7" s="10">
        <v>40</v>
      </c>
      <c r="AL7" s="10">
        <v>30</v>
      </c>
      <c r="AM7" s="10">
        <v>25</v>
      </c>
      <c r="AN7" s="10">
        <v>7</v>
      </c>
      <c r="AO7" s="10">
        <v>12</v>
      </c>
      <c r="AP7" s="10">
        <v>18</v>
      </c>
      <c r="AQ7" s="10">
        <v>4</v>
      </c>
    </row>
    <row r="8" spans="2:43" ht="30" customHeight="1" x14ac:dyDescent="0.35">
      <c r="B8" s="11" t="s">
        <v>19</v>
      </c>
      <c r="C8" s="11">
        <v>190</v>
      </c>
      <c r="D8" s="11">
        <v>93</v>
      </c>
      <c r="E8" s="11">
        <v>96</v>
      </c>
      <c r="F8" s="11"/>
      <c r="G8" s="11">
        <v>17</v>
      </c>
      <c r="H8" s="11">
        <v>38</v>
      </c>
      <c r="I8" s="11">
        <v>28</v>
      </c>
      <c r="J8" s="11">
        <v>27</v>
      </c>
      <c r="K8" s="11">
        <v>35</v>
      </c>
      <c r="L8" s="11">
        <v>45</v>
      </c>
      <c r="M8" s="11"/>
      <c r="N8" s="11">
        <v>6</v>
      </c>
      <c r="O8" s="11">
        <v>74</v>
      </c>
      <c r="P8" s="11">
        <v>17</v>
      </c>
      <c r="Q8" s="11">
        <v>59</v>
      </c>
      <c r="R8" s="11">
        <v>34</v>
      </c>
      <c r="S8" s="11"/>
      <c r="T8" s="11">
        <v>43</v>
      </c>
      <c r="U8" s="11">
        <v>49</v>
      </c>
      <c r="V8" s="11">
        <v>52</v>
      </c>
      <c r="W8" s="11">
        <v>30</v>
      </c>
      <c r="X8" s="11"/>
      <c r="Y8" s="11">
        <v>74</v>
      </c>
      <c r="Z8" s="11">
        <v>24</v>
      </c>
      <c r="AA8" s="11">
        <v>55</v>
      </c>
      <c r="AB8" s="11">
        <v>8</v>
      </c>
      <c r="AC8" s="11">
        <v>20</v>
      </c>
      <c r="AD8" s="11">
        <v>8</v>
      </c>
      <c r="AE8" s="11"/>
      <c r="AF8" s="11" t="s">
        <v>62</v>
      </c>
      <c r="AG8" s="11"/>
      <c r="AH8" s="11">
        <v>183</v>
      </c>
      <c r="AI8" s="11"/>
      <c r="AJ8" s="11">
        <v>48</v>
      </c>
      <c r="AK8" s="11">
        <v>43</v>
      </c>
      <c r="AL8" s="11">
        <v>27</v>
      </c>
      <c r="AM8" s="11">
        <v>26</v>
      </c>
      <c r="AN8" s="11">
        <v>7</v>
      </c>
      <c r="AO8" s="11">
        <v>12</v>
      </c>
      <c r="AP8" s="11">
        <v>18</v>
      </c>
      <c r="AQ8" s="11">
        <v>10</v>
      </c>
    </row>
    <row r="9" spans="2:43" ht="29" x14ac:dyDescent="0.35">
      <c r="B9" s="18" t="s">
        <v>399</v>
      </c>
      <c r="C9" s="17">
        <v>0.36690061434626903</v>
      </c>
      <c r="D9" s="17">
        <v>0.35069063581250698</v>
      </c>
      <c r="E9" s="17">
        <v>0.382557248769263</v>
      </c>
      <c r="F9" s="17"/>
      <c r="G9" s="17">
        <v>0.39343642922759398</v>
      </c>
      <c r="H9" s="17">
        <v>0.31304706070412203</v>
      </c>
      <c r="I9" s="17">
        <v>0.350924079623194</v>
      </c>
      <c r="J9" s="17">
        <v>0.28545359721906999</v>
      </c>
      <c r="K9" s="17">
        <v>0.44657838829577601</v>
      </c>
      <c r="L9" s="17">
        <v>0.400366940844612</v>
      </c>
      <c r="M9" s="17"/>
      <c r="N9" s="17">
        <v>0.15959331099879201</v>
      </c>
      <c r="O9" s="17">
        <v>0.36736616917442799</v>
      </c>
      <c r="P9" s="17">
        <v>0.47372112955023599</v>
      </c>
      <c r="Q9" s="17">
        <v>0.34072101498206397</v>
      </c>
      <c r="R9" s="17">
        <v>0.39093321321817498</v>
      </c>
      <c r="S9" s="17"/>
      <c r="T9" s="17">
        <v>0.35159670328412501</v>
      </c>
      <c r="U9" s="17">
        <v>0.362294760209461</v>
      </c>
      <c r="V9" s="17">
        <v>0.32298776979130001</v>
      </c>
      <c r="W9" s="17">
        <v>0.49046604956059198</v>
      </c>
      <c r="X9" s="17"/>
      <c r="Y9" s="17">
        <v>0.415331191518373</v>
      </c>
      <c r="Z9" s="17">
        <v>0.349698858752928</v>
      </c>
      <c r="AA9" s="17">
        <v>0.37303994181969502</v>
      </c>
      <c r="AB9" s="17">
        <v>0.26815368419519298</v>
      </c>
      <c r="AC9" s="17">
        <v>0.20734261829977599</v>
      </c>
      <c r="AD9" s="17">
        <v>0.50071136988833298</v>
      </c>
      <c r="AE9" s="17"/>
      <c r="AF9" s="17" t="s">
        <v>63</v>
      </c>
      <c r="AG9" s="17"/>
      <c r="AH9" s="17">
        <v>0.35362019959032498</v>
      </c>
      <c r="AI9" s="17"/>
      <c r="AJ9" s="17">
        <v>0.42457499701915902</v>
      </c>
      <c r="AK9" s="17">
        <v>0.26014511040041799</v>
      </c>
      <c r="AL9" s="17">
        <v>0.247893889721233</v>
      </c>
      <c r="AM9" s="17">
        <v>0.41319063267303902</v>
      </c>
      <c r="AN9" s="17">
        <v>0.55836257815763102</v>
      </c>
      <c r="AO9" s="17">
        <v>0.39411611784342998</v>
      </c>
      <c r="AP9" s="17">
        <v>0.41378788588079402</v>
      </c>
      <c r="AQ9" s="17">
        <v>0.50710361711299501</v>
      </c>
    </row>
    <row r="10" spans="2:43" ht="29" x14ac:dyDescent="0.35">
      <c r="B10" s="18" t="s">
        <v>391</v>
      </c>
      <c r="C10" s="17">
        <v>0.54642557992863605</v>
      </c>
      <c r="D10" s="17">
        <v>0.59370162588158404</v>
      </c>
      <c r="E10" s="17">
        <v>0.500763349907272</v>
      </c>
      <c r="F10" s="17"/>
      <c r="G10" s="17">
        <v>0.60656357077240597</v>
      </c>
      <c r="H10" s="17">
        <v>0.58872802995097795</v>
      </c>
      <c r="I10" s="17">
        <v>0.54451669182682005</v>
      </c>
      <c r="J10" s="17">
        <v>0.58038239565568195</v>
      </c>
      <c r="K10" s="17">
        <v>0.457491192198279</v>
      </c>
      <c r="L10" s="17">
        <v>0.53700889823813602</v>
      </c>
      <c r="M10" s="17"/>
      <c r="N10" s="17">
        <v>0.71500065336726104</v>
      </c>
      <c r="O10" s="17">
        <v>0.56267848865125802</v>
      </c>
      <c r="P10" s="17">
        <v>0.48280635154283402</v>
      </c>
      <c r="Q10" s="17">
        <v>0.55657902601553</v>
      </c>
      <c r="R10" s="17">
        <v>0.49801045435358898</v>
      </c>
      <c r="S10" s="17"/>
      <c r="T10" s="17">
        <v>0.56191546959165795</v>
      </c>
      <c r="U10" s="17">
        <v>0.53460515017778298</v>
      </c>
      <c r="V10" s="17">
        <v>0.60318041443064796</v>
      </c>
      <c r="W10" s="17">
        <v>0.41296103517510102</v>
      </c>
      <c r="X10" s="17"/>
      <c r="Y10" s="17">
        <v>0.50957411440665801</v>
      </c>
      <c r="Z10" s="17">
        <v>0.607636180120119</v>
      </c>
      <c r="AA10" s="17">
        <v>0.529757017071944</v>
      </c>
      <c r="AB10" s="17">
        <v>0.73184631580480697</v>
      </c>
      <c r="AC10" s="17">
        <v>0.60908216739287602</v>
      </c>
      <c r="AD10" s="17">
        <v>0.37703696167240403</v>
      </c>
      <c r="AE10" s="17"/>
      <c r="AF10" s="17" t="s">
        <v>63</v>
      </c>
      <c r="AG10" s="17"/>
      <c r="AH10" s="17">
        <v>0.56673907077642405</v>
      </c>
      <c r="AI10" s="17"/>
      <c r="AJ10" s="17">
        <v>0.43050839403549501</v>
      </c>
      <c r="AK10" s="17">
        <v>0.67151938117487497</v>
      </c>
      <c r="AL10" s="17">
        <v>0.65914735856704898</v>
      </c>
      <c r="AM10" s="17">
        <v>0.550129069562172</v>
      </c>
      <c r="AN10" s="17">
        <v>0.29727176405828198</v>
      </c>
      <c r="AO10" s="17">
        <v>0.50882848694749405</v>
      </c>
      <c r="AP10" s="17">
        <v>0.52916650506583496</v>
      </c>
      <c r="AQ10" s="17">
        <v>0.49289638288700499</v>
      </c>
    </row>
    <row r="11" spans="2:43" x14ac:dyDescent="0.35">
      <c r="B11" s="18" t="s">
        <v>92</v>
      </c>
      <c r="C11" s="19">
        <v>8.6673805725094893E-2</v>
      </c>
      <c r="D11" s="19">
        <v>5.5607738305908802E-2</v>
      </c>
      <c r="E11" s="19">
        <v>0.11667940132346501</v>
      </c>
      <c r="F11" s="19"/>
      <c r="G11" s="19">
        <v>0</v>
      </c>
      <c r="H11" s="19">
        <v>9.8224909344899705E-2</v>
      </c>
      <c r="I11" s="19">
        <v>0.10455922854998501</v>
      </c>
      <c r="J11" s="19">
        <v>0.13416400712524901</v>
      </c>
      <c r="K11" s="19">
        <v>9.59304195059449E-2</v>
      </c>
      <c r="L11" s="19">
        <v>6.2624160917252494E-2</v>
      </c>
      <c r="M11" s="19"/>
      <c r="N11" s="19">
        <v>0.125406035633948</v>
      </c>
      <c r="O11" s="19">
        <v>6.9955342174313997E-2</v>
      </c>
      <c r="P11" s="19">
        <v>4.3472518906929603E-2</v>
      </c>
      <c r="Q11" s="19">
        <v>0.102699959002406</v>
      </c>
      <c r="R11" s="19">
        <v>0.111056332428236</v>
      </c>
      <c r="S11" s="19"/>
      <c r="T11" s="19">
        <v>8.6487827124217195E-2</v>
      </c>
      <c r="U11" s="19">
        <v>0.103100089612756</v>
      </c>
      <c r="V11" s="19">
        <v>7.3831815778051701E-2</v>
      </c>
      <c r="W11" s="19">
        <v>9.6572915264307196E-2</v>
      </c>
      <c r="X11" s="19"/>
      <c r="Y11" s="19">
        <v>7.5094694074969798E-2</v>
      </c>
      <c r="Z11" s="19">
        <v>4.2664961126953498E-2</v>
      </c>
      <c r="AA11" s="19">
        <v>9.7203041108361005E-2</v>
      </c>
      <c r="AB11" s="19">
        <v>0</v>
      </c>
      <c r="AC11" s="19">
        <v>0.18357521430734799</v>
      </c>
      <c r="AD11" s="19">
        <v>0.12225166843926299</v>
      </c>
      <c r="AE11" s="19"/>
      <c r="AF11" s="19" t="s">
        <v>63</v>
      </c>
      <c r="AG11" s="19"/>
      <c r="AH11" s="19">
        <v>7.9640729633251403E-2</v>
      </c>
      <c r="AI11" s="19"/>
      <c r="AJ11" s="19">
        <v>0.144916608945346</v>
      </c>
      <c r="AK11" s="19">
        <v>6.8335508424706995E-2</v>
      </c>
      <c r="AL11" s="19">
        <v>9.2958751711717594E-2</v>
      </c>
      <c r="AM11" s="19">
        <v>3.6680297764789697E-2</v>
      </c>
      <c r="AN11" s="19">
        <v>0.144365657784088</v>
      </c>
      <c r="AO11" s="19">
        <v>9.7055395209076301E-2</v>
      </c>
      <c r="AP11" s="19">
        <v>5.7045609053370402E-2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200</v>
      </c>
      <c r="D7" s="10">
        <v>93</v>
      </c>
      <c r="E7" s="10">
        <v>107</v>
      </c>
      <c r="F7" s="10"/>
      <c r="G7" s="10">
        <v>16</v>
      </c>
      <c r="H7" s="10">
        <v>39</v>
      </c>
      <c r="I7" s="10">
        <v>33</v>
      </c>
      <c r="J7" s="10">
        <v>35</v>
      </c>
      <c r="K7" s="10">
        <v>21</v>
      </c>
      <c r="L7" s="10">
        <v>56</v>
      </c>
      <c r="M7" s="10"/>
      <c r="N7" s="10">
        <v>16</v>
      </c>
      <c r="O7" s="10">
        <v>72</v>
      </c>
      <c r="P7" s="10">
        <v>26</v>
      </c>
      <c r="Q7" s="10">
        <v>66</v>
      </c>
      <c r="R7" s="10">
        <v>20</v>
      </c>
      <c r="S7" s="10"/>
      <c r="T7" s="10">
        <v>44</v>
      </c>
      <c r="U7" s="10">
        <v>64</v>
      </c>
      <c r="V7" s="10">
        <v>46</v>
      </c>
      <c r="W7" s="10">
        <v>29</v>
      </c>
      <c r="X7" s="10"/>
      <c r="Y7" s="10">
        <v>82</v>
      </c>
      <c r="Z7" s="10">
        <v>21</v>
      </c>
      <c r="AA7" s="10">
        <v>58</v>
      </c>
      <c r="AB7" s="10">
        <v>16</v>
      </c>
      <c r="AC7" s="10">
        <v>13</v>
      </c>
      <c r="AD7" s="10">
        <v>9</v>
      </c>
      <c r="AE7" s="10"/>
      <c r="AF7" s="10" t="s">
        <v>62</v>
      </c>
      <c r="AG7" s="10"/>
      <c r="AH7" s="10">
        <v>190</v>
      </c>
      <c r="AI7" s="10"/>
      <c r="AJ7" s="10">
        <v>43</v>
      </c>
      <c r="AK7" s="10">
        <v>35</v>
      </c>
      <c r="AL7" s="10">
        <v>30</v>
      </c>
      <c r="AM7" s="10">
        <v>32</v>
      </c>
      <c r="AN7" s="10">
        <v>12</v>
      </c>
      <c r="AO7" s="10">
        <v>22</v>
      </c>
      <c r="AP7" s="10">
        <v>22</v>
      </c>
      <c r="AQ7" s="10">
        <v>4</v>
      </c>
    </row>
    <row r="8" spans="2:43" ht="30" customHeight="1" x14ac:dyDescent="0.35">
      <c r="B8" s="11" t="s">
        <v>19</v>
      </c>
      <c r="C8" s="11">
        <v>203</v>
      </c>
      <c r="D8" s="11">
        <v>100</v>
      </c>
      <c r="E8" s="11">
        <v>103</v>
      </c>
      <c r="F8" s="11"/>
      <c r="G8" s="11">
        <v>18</v>
      </c>
      <c r="H8" s="11">
        <v>44</v>
      </c>
      <c r="I8" s="11">
        <v>32</v>
      </c>
      <c r="J8" s="11">
        <v>34</v>
      </c>
      <c r="K8" s="11">
        <v>22</v>
      </c>
      <c r="L8" s="11">
        <v>52</v>
      </c>
      <c r="M8" s="11"/>
      <c r="N8" s="11">
        <v>14</v>
      </c>
      <c r="O8" s="11">
        <v>69</v>
      </c>
      <c r="P8" s="11">
        <v>22</v>
      </c>
      <c r="Q8" s="11">
        <v>75</v>
      </c>
      <c r="R8" s="11">
        <v>24</v>
      </c>
      <c r="S8" s="11"/>
      <c r="T8" s="11">
        <v>42</v>
      </c>
      <c r="U8" s="11">
        <v>66</v>
      </c>
      <c r="V8" s="11">
        <v>47</v>
      </c>
      <c r="W8" s="11">
        <v>30</v>
      </c>
      <c r="X8" s="11"/>
      <c r="Y8" s="11">
        <v>89</v>
      </c>
      <c r="Z8" s="11">
        <v>22</v>
      </c>
      <c r="AA8" s="11">
        <v>54</v>
      </c>
      <c r="AB8" s="11">
        <v>15</v>
      </c>
      <c r="AC8" s="11">
        <v>13</v>
      </c>
      <c r="AD8" s="11">
        <v>10</v>
      </c>
      <c r="AE8" s="11"/>
      <c r="AF8" s="11" t="s">
        <v>62</v>
      </c>
      <c r="AG8" s="11"/>
      <c r="AH8" s="11">
        <v>191</v>
      </c>
      <c r="AI8" s="11"/>
      <c r="AJ8" s="11">
        <v>38</v>
      </c>
      <c r="AK8" s="11">
        <v>36</v>
      </c>
      <c r="AL8" s="11">
        <v>28</v>
      </c>
      <c r="AM8" s="11">
        <v>34</v>
      </c>
      <c r="AN8" s="11">
        <v>11</v>
      </c>
      <c r="AO8" s="11">
        <v>24</v>
      </c>
      <c r="AP8" s="11">
        <v>22</v>
      </c>
      <c r="AQ8" s="11">
        <v>10</v>
      </c>
    </row>
    <row r="9" spans="2:43" ht="29" x14ac:dyDescent="0.35">
      <c r="B9" s="18" t="s">
        <v>401</v>
      </c>
      <c r="C9" s="17">
        <v>0.45792926239402398</v>
      </c>
      <c r="D9" s="17">
        <v>0.473550717357138</v>
      </c>
      <c r="E9" s="17">
        <v>0.44280929242742301</v>
      </c>
      <c r="F9" s="17"/>
      <c r="G9" s="17">
        <v>0.56839074192782302</v>
      </c>
      <c r="H9" s="17">
        <v>0.36129672947666103</v>
      </c>
      <c r="I9" s="17">
        <v>0.315387296737413</v>
      </c>
      <c r="J9" s="17">
        <v>0.51059710661783997</v>
      </c>
      <c r="K9" s="17">
        <v>0.56785325180921697</v>
      </c>
      <c r="L9" s="17">
        <v>0.50912519835339698</v>
      </c>
      <c r="M9" s="17"/>
      <c r="N9" s="17">
        <v>0.587971303483797</v>
      </c>
      <c r="O9" s="17">
        <v>0.397263537950581</v>
      </c>
      <c r="P9" s="17">
        <v>0.40212659418785701</v>
      </c>
      <c r="Q9" s="17">
        <v>0.54249357859577796</v>
      </c>
      <c r="R9" s="17">
        <v>0.34401172635118799</v>
      </c>
      <c r="S9" s="17"/>
      <c r="T9" s="17">
        <v>0.41681361715524001</v>
      </c>
      <c r="U9" s="17">
        <v>0.38598159077680699</v>
      </c>
      <c r="V9" s="17">
        <v>0.52698477668542998</v>
      </c>
      <c r="W9" s="17">
        <v>0.65543009169144895</v>
      </c>
      <c r="X9" s="17"/>
      <c r="Y9" s="17">
        <v>0.43179792111482002</v>
      </c>
      <c r="Z9" s="17">
        <v>0.52741643126849902</v>
      </c>
      <c r="AA9" s="17">
        <v>0.51170911279014597</v>
      </c>
      <c r="AB9" s="17">
        <v>0.43978910697955598</v>
      </c>
      <c r="AC9" s="17">
        <v>0.36494162802011798</v>
      </c>
      <c r="AD9" s="17">
        <v>0.43549060467595602</v>
      </c>
      <c r="AE9" s="17"/>
      <c r="AF9" s="17" t="s">
        <v>63</v>
      </c>
      <c r="AG9" s="17"/>
      <c r="AH9" s="17">
        <v>0.43841850834481599</v>
      </c>
      <c r="AI9" s="17"/>
      <c r="AJ9" s="17">
        <v>0.442598527134901</v>
      </c>
      <c r="AK9" s="17">
        <v>0.41714313898560101</v>
      </c>
      <c r="AL9" s="17">
        <v>0.50382603357738598</v>
      </c>
      <c r="AM9" s="17">
        <v>0.48848752553325098</v>
      </c>
      <c r="AN9" s="17">
        <v>0.40217785125794703</v>
      </c>
      <c r="AO9" s="17">
        <v>0.43277560020697398</v>
      </c>
      <c r="AP9" s="17">
        <v>0.46119075266141801</v>
      </c>
      <c r="AQ9" s="17">
        <v>0.545438391402849</v>
      </c>
    </row>
    <row r="10" spans="2:43" ht="29" x14ac:dyDescent="0.35">
      <c r="B10" s="18" t="s">
        <v>391</v>
      </c>
      <c r="C10" s="17">
        <v>0.48794375013955799</v>
      </c>
      <c r="D10" s="17">
        <v>0.46387817535856701</v>
      </c>
      <c r="E10" s="17">
        <v>0.51123676406027097</v>
      </c>
      <c r="F10" s="17"/>
      <c r="G10" s="17">
        <v>0.43160925807217698</v>
      </c>
      <c r="H10" s="17">
        <v>0.57938153550062699</v>
      </c>
      <c r="I10" s="17">
        <v>0.650265093609111</v>
      </c>
      <c r="J10" s="17">
        <v>0.39937159336042699</v>
      </c>
      <c r="K10" s="17">
        <v>0.39448390809373501</v>
      </c>
      <c r="L10" s="17">
        <v>0.42592961249620698</v>
      </c>
      <c r="M10" s="17"/>
      <c r="N10" s="17">
        <v>0.412028696516203</v>
      </c>
      <c r="O10" s="17">
        <v>0.56116322268399199</v>
      </c>
      <c r="P10" s="17">
        <v>0.52150608606709004</v>
      </c>
      <c r="Q10" s="17">
        <v>0.386106701433582</v>
      </c>
      <c r="R10" s="17">
        <v>0.60876414505112297</v>
      </c>
      <c r="S10" s="17"/>
      <c r="T10" s="17">
        <v>0.58318638284475999</v>
      </c>
      <c r="U10" s="17">
        <v>0.51544461832565802</v>
      </c>
      <c r="V10" s="17">
        <v>0.42084979453586802</v>
      </c>
      <c r="W10" s="17">
        <v>0.27652940622202699</v>
      </c>
      <c r="X10" s="17"/>
      <c r="Y10" s="17">
        <v>0.48425890476349498</v>
      </c>
      <c r="Z10" s="17">
        <v>0.429643276869899</v>
      </c>
      <c r="AA10" s="17">
        <v>0.45772308420733698</v>
      </c>
      <c r="AB10" s="17">
        <v>0.56021089302044402</v>
      </c>
      <c r="AC10" s="17">
        <v>0.56332224687171695</v>
      </c>
      <c r="AD10" s="17">
        <v>0.56450939532404398</v>
      </c>
      <c r="AE10" s="17"/>
      <c r="AF10" s="17" t="s">
        <v>63</v>
      </c>
      <c r="AG10" s="17"/>
      <c r="AH10" s="17">
        <v>0.50835270110488895</v>
      </c>
      <c r="AI10" s="17"/>
      <c r="AJ10" s="17">
        <v>0.48663515188259199</v>
      </c>
      <c r="AK10" s="17">
        <v>0.58285686101439904</v>
      </c>
      <c r="AL10" s="17">
        <v>0.397510678400954</v>
      </c>
      <c r="AM10" s="17">
        <v>0.51151247446674897</v>
      </c>
      <c r="AN10" s="17">
        <v>0.52113782194187996</v>
      </c>
      <c r="AO10" s="17">
        <v>0.49573424702669</v>
      </c>
      <c r="AP10" s="17">
        <v>0.50058548336179398</v>
      </c>
      <c r="AQ10" s="17">
        <v>0.23067365809153201</v>
      </c>
    </row>
    <row r="11" spans="2:43" x14ac:dyDescent="0.35">
      <c r="B11" s="18" t="s">
        <v>92</v>
      </c>
      <c r="C11" s="19">
        <v>5.4126987466417698E-2</v>
      </c>
      <c r="D11" s="19">
        <v>6.2571107284295602E-2</v>
      </c>
      <c r="E11" s="19">
        <v>4.5953943512306097E-2</v>
      </c>
      <c r="F11" s="19"/>
      <c r="G11" s="19">
        <v>0</v>
      </c>
      <c r="H11" s="19">
        <v>5.9321735022711403E-2</v>
      </c>
      <c r="I11" s="19">
        <v>3.4347609653476503E-2</v>
      </c>
      <c r="J11" s="19">
        <v>9.0031300021732596E-2</v>
      </c>
      <c r="K11" s="19">
        <v>3.7662840097048303E-2</v>
      </c>
      <c r="L11" s="19">
        <v>6.4945189150396099E-2</v>
      </c>
      <c r="M11" s="19"/>
      <c r="N11" s="19">
        <v>0</v>
      </c>
      <c r="O11" s="19">
        <v>4.1573239365426701E-2</v>
      </c>
      <c r="P11" s="19">
        <v>7.6367319745052495E-2</v>
      </c>
      <c r="Q11" s="19">
        <v>7.1399719970640194E-2</v>
      </c>
      <c r="R11" s="19">
        <v>4.7224128597689201E-2</v>
      </c>
      <c r="S11" s="19"/>
      <c r="T11" s="19">
        <v>0</v>
      </c>
      <c r="U11" s="19">
        <v>9.8573790897534597E-2</v>
      </c>
      <c r="V11" s="19">
        <v>5.2165428778702103E-2</v>
      </c>
      <c r="W11" s="19">
        <v>6.8040502086523597E-2</v>
      </c>
      <c r="X11" s="19"/>
      <c r="Y11" s="19">
        <v>8.3943174121685005E-2</v>
      </c>
      <c r="Z11" s="19">
        <v>4.2940291861602399E-2</v>
      </c>
      <c r="AA11" s="19">
        <v>3.0567803002516901E-2</v>
      </c>
      <c r="AB11" s="19">
        <v>0</v>
      </c>
      <c r="AC11" s="19">
        <v>7.17361251081651E-2</v>
      </c>
      <c r="AD11" s="19">
        <v>0</v>
      </c>
      <c r="AE11" s="19"/>
      <c r="AF11" s="19" t="s">
        <v>63</v>
      </c>
      <c r="AG11" s="19"/>
      <c r="AH11" s="19">
        <v>5.3228790550295099E-2</v>
      </c>
      <c r="AI11" s="19"/>
      <c r="AJ11" s="19">
        <v>7.07663209825075E-2</v>
      </c>
      <c r="AK11" s="19">
        <v>0</v>
      </c>
      <c r="AL11" s="19">
        <v>9.8663288021659898E-2</v>
      </c>
      <c r="AM11" s="19">
        <v>0</v>
      </c>
      <c r="AN11" s="19">
        <v>7.6684326800172495E-2</v>
      </c>
      <c r="AO11" s="19">
        <v>7.1490152766336204E-2</v>
      </c>
      <c r="AP11" s="19">
        <v>3.8223763976788699E-2</v>
      </c>
      <c r="AQ11" s="19">
        <v>0.22388795050561899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207</v>
      </c>
      <c r="D7" s="10">
        <v>95</v>
      </c>
      <c r="E7" s="10">
        <v>112</v>
      </c>
      <c r="F7" s="10"/>
      <c r="G7" s="10">
        <v>20</v>
      </c>
      <c r="H7" s="10">
        <v>37</v>
      </c>
      <c r="I7" s="10">
        <v>40</v>
      </c>
      <c r="J7" s="10">
        <v>29</v>
      </c>
      <c r="K7" s="10">
        <v>34</v>
      </c>
      <c r="L7" s="10">
        <v>47</v>
      </c>
      <c r="M7" s="10"/>
      <c r="N7" s="10">
        <v>6</v>
      </c>
      <c r="O7" s="10">
        <v>84</v>
      </c>
      <c r="P7" s="10">
        <v>35</v>
      </c>
      <c r="Q7" s="10">
        <v>54</v>
      </c>
      <c r="R7" s="10">
        <v>27</v>
      </c>
      <c r="S7" s="10"/>
      <c r="T7" s="10">
        <v>53</v>
      </c>
      <c r="U7" s="10">
        <v>58</v>
      </c>
      <c r="V7" s="10">
        <v>54</v>
      </c>
      <c r="W7" s="10">
        <v>34</v>
      </c>
      <c r="X7" s="10"/>
      <c r="Y7" s="10">
        <v>94</v>
      </c>
      <c r="Z7" s="10">
        <v>20</v>
      </c>
      <c r="AA7" s="10">
        <v>50</v>
      </c>
      <c r="AB7" s="10">
        <v>20</v>
      </c>
      <c r="AC7" s="10">
        <v>18</v>
      </c>
      <c r="AD7" s="10">
        <v>5</v>
      </c>
      <c r="AE7" s="10"/>
      <c r="AF7" s="10" t="s">
        <v>62</v>
      </c>
      <c r="AG7" s="10"/>
      <c r="AH7" s="10">
        <v>199</v>
      </c>
      <c r="AI7" s="10"/>
      <c r="AJ7" s="10">
        <v>37</v>
      </c>
      <c r="AK7" s="10">
        <v>49</v>
      </c>
      <c r="AL7" s="10">
        <v>41</v>
      </c>
      <c r="AM7" s="10">
        <v>36</v>
      </c>
      <c r="AN7" s="10">
        <v>8</v>
      </c>
      <c r="AO7" s="10">
        <v>12</v>
      </c>
      <c r="AP7" s="10">
        <v>19</v>
      </c>
      <c r="AQ7" s="10">
        <v>5</v>
      </c>
    </row>
    <row r="8" spans="2:43" ht="30" customHeight="1" x14ac:dyDescent="0.35">
      <c r="B8" s="11" t="s">
        <v>19</v>
      </c>
      <c r="C8" s="11">
        <v>209</v>
      </c>
      <c r="D8" s="11">
        <v>103</v>
      </c>
      <c r="E8" s="11">
        <v>105</v>
      </c>
      <c r="F8" s="11"/>
      <c r="G8" s="11">
        <v>22</v>
      </c>
      <c r="H8" s="11">
        <v>42</v>
      </c>
      <c r="I8" s="11">
        <v>37</v>
      </c>
      <c r="J8" s="11">
        <v>29</v>
      </c>
      <c r="K8" s="11">
        <v>31</v>
      </c>
      <c r="L8" s="11">
        <v>47</v>
      </c>
      <c r="M8" s="11"/>
      <c r="N8" s="11">
        <v>5</v>
      </c>
      <c r="O8" s="11">
        <v>80</v>
      </c>
      <c r="P8" s="11">
        <v>31</v>
      </c>
      <c r="Q8" s="11">
        <v>60</v>
      </c>
      <c r="R8" s="11">
        <v>31</v>
      </c>
      <c r="S8" s="11"/>
      <c r="T8" s="11">
        <v>55</v>
      </c>
      <c r="U8" s="11">
        <v>59</v>
      </c>
      <c r="V8" s="11">
        <v>51</v>
      </c>
      <c r="W8" s="11">
        <v>37</v>
      </c>
      <c r="X8" s="11"/>
      <c r="Y8" s="11">
        <v>95</v>
      </c>
      <c r="Z8" s="11">
        <v>19</v>
      </c>
      <c r="AA8" s="11">
        <v>51</v>
      </c>
      <c r="AB8" s="11">
        <v>21</v>
      </c>
      <c r="AC8" s="11">
        <v>19</v>
      </c>
      <c r="AD8" s="11">
        <v>4</v>
      </c>
      <c r="AE8" s="11"/>
      <c r="AF8" s="11" t="s">
        <v>62</v>
      </c>
      <c r="AG8" s="11"/>
      <c r="AH8" s="11">
        <v>202</v>
      </c>
      <c r="AI8" s="11"/>
      <c r="AJ8" s="11">
        <v>32</v>
      </c>
      <c r="AK8" s="11">
        <v>51</v>
      </c>
      <c r="AL8" s="11">
        <v>37</v>
      </c>
      <c r="AM8" s="11">
        <v>38</v>
      </c>
      <c r="AN8" s="11">
        <v>7</v>
      </c>
      <c r="AO8" s="11">
        <v>13</v>
      </c>
      <c r="AP8" s="11">
        <v>19</v>
      </c>
      <c r="AQ8" s="11">
        <v>12</v>
      </c>
    </row>
    <row r="9" spans="2:43" ht="29" x14ac:dyDescent="0.35">
      <c r="B9" s="18" t="s">
        <v>403</v>
      </c>
      <c r="C9" s="17">
        <v>0.54694213937870795</v>
      </c>
      <c r="D9" s="17">
        <v>0.55551361447260506</v>
      </c>
      <c r="E9" s="17">
        <v>0.53853132437574103</v>
      </c>
      <c r="F9" s="17"/>
      <c r="G9" s="17">
        <v>0.57631485585987996</v>
      </c>
      <c r="H9" s="17">
        <v>0.51088351014204003</v>
      </c>
      <c r="I9" s="17">
        <v>0.56625257811837704</v>
      </c>
      <c r="J9" s="17">
        <v>0.46564939164798802</v>
      </c>
      <c r="K9" s="17">
        <v>0.571791499458009</v>
      </c>
      <c r="L9" s="17">
        <v>0.58370508505431395</v>
      </c>
      <c r="M9" s="17"/>
      <c r="N9" s="17">
        <v>0.68649257982991396</v>
      </c>
      <c r="O9" s="17">
        <v>0.58766668725758198</v>
      </c>
      <c r="P9" s="17">
        <v>0.50932941884758998</v>
      </c>
      <c r="Q9" s="17">
        <v>0.51256495775084698</v>
      </c>
      <c r="R9" s="17">
        <v>0.54002043193335303</v>
      </c>
      <c r="S9" s="17"/>
      <c r="T9" s="17">
        <v>0.64122336689750703</v>
      </c>
      <c r="U9" s="17">
        <v>0.35307467225932299</v>
      </c>
      <c r="V9" s="17">
        <v>0.56352013729970696</v>
      </c>
      <c r="W9" s="17">
        <v>0.70794253095825099</v>
      </c>
      <c r="X9" s="17"/>
      <c r="Y9" s="17">
        <v>0.52063222838441903</v>
      </c>
      <c r="Z9" s="17">
        <v>0.44657884233128498</v>
      </c>
      <c r="AA9" s="17">
        <v>0.67546928233130599</v>
      </c>
      <c r="AB9" s="17">
        <v>0.38230374842757098</v>
      </c>
      <c r="AC9" s="17">
        <v>0.55538831686041901</v>
      </c>
      <c r="AD9" s="17">
        <v>0.81526132130679096</v>
      </c>
      <c r="AE9" s="17"/>
      <c r="AF9" s="17" t="s">
        <v>63</v>
      </c>
      <c r="AG9" s="17"/>
      <c r="AH9" s="17">
        <v>0.54403804414791301</v>
      </c>
      <c r="AI9" s="17"/>
      <c r="AJ9" s="17">
        <v>0.65270213473025296</v>
      </c>
      <c r="AK9" s="17">
        <v>0.57701427945106298</v>
      </c>
      <c r="AL9" s="17">
        <v>0.54631560768315801</v>
      </c>
      <c r="AM9" s="17">
        <v>0.52738346692132299</v>
      </c>
      <c r="AN9" s="17">
        <v>0.52312426492842001</v>
      </c>
      <c r="AO9" s="17">
        <v>0.43095959853717702</v>
      </c>
      <c r="AP9" s="17">
        <v>0.51337608210449803</v>
      </c>
      <c r="AQ9" s="17">
        <v>0.39900195786165898</v>
      </c>
    </row>
    <row r="10" spans="2:43" ht="29" x14ac:dyDescent="0.35">
      <c r="B10" s="18" t="s">
        <v>391</v>
      </c>
      <c r="C10" s="17">
        <v>0.39223957776442298</v>
      </c>
      <c r="D10" s="17">
        <v>0.38087878184831098</v>
      </c>
      <c r="E10" s="17">
        <v>0.403387431744062</v>
      </c>
      <c r="F10" s="17"/>
      <c r="G10" s="17">
        <v>0.42368514414011998</v>
      </c>
      <c r="H10" s="17">
        <v>0.44525126549281502</v>
      </c>
      <c r="I10" s="17">
        <v>0.35643168946669201</v>
      </c>
      <c r="J10" s="17">
        <v>0.50632621294958102</v>
      </c>
      <c r="K10" s="17">
        <v>0.33777495168557498</v>
      </c>
      <c r="L10" s="17">
        <v>0.32359944361055298</v>
      </c>
      <c r="M10" s="17"/>
      <c r="N10" s="17">
        <v>0.17871320490089701</v>
      </c>
      <c r="O10" s="17">
        <v>0.33653342551091198</v>
      </c>
      <c r="P10" s="17">
        <v>0.435728000404349</v>
      </c>
      <c r="Q10" s="17">
        <v>0.43445738821625002</v>
      </c>
      <c r="R10" s="17">
        <v>0.45997956806664703</v>
      </c>
      <c r="S10" s="17"/>
      <c r="T10" s="17">
        <v>0.312340681391372</v>
      </c>
      <c r="U10" s="17">
        <v>0.56213593695063102</v>
      </c>
      <c r="V10" s="17">
        <v>0.33483420855139401</v>
      </c>
      <c r="W10" s="17">
        <v>0.29205746904174901</v>
      </c>
      <c r="X10" s="17"/>
      <c r="Y10" s="17">
        <v>0.43872172026105399</v>
      </c>
      <c r="Z10" s="17">
        <v>0.41404494048319002</v>
      </c>
      <c r="AA10" s="17">
        <v>0.24027470290934899</v>
      </c>
      <c r="AB10" s="17">
        <v>0.61769625157242902</v>
      </c>
      <c r="AC10" s="17">
        <v>0.38434864363482102</v>
      </c>
      <c r="AD10" s="17">
        <v>0</v>
      </c>
      <c r="AE10" s="17"/>
      <c r="AF10" s="17" t="s">
        <v>63</v>
      </c>
      <c r="AG10" s="17"/>
      <c r="AH10" s="17">
        <v>0.40207229434889302</v>
      </c>
      <c r="AI10" s="17"/>
      <c r="AJ10" s="17">
        <v>0.27448135683055702</v>
      </c>
      <c r="AK10" s="17">
        <v>0.349947305304951</v>
      </c>
      <c r="AL10" s="17">
        <v>0.43348383067421298</v>
      </c>
      <c r="AM10" s="17">
        <v>0.33813281634440001</v>
      </c>
      <c r="AN10" s="17">
        <v>0.47687573507157999</v>
      </c>
      <c r="AO10" s="17">
        <v>0.56904040146282298</v>
      </c>
      <c r="AP10" s="17">
        <v>0.44178782085475699</v>
      </c>
      <c r="AQ10" s="17">
        <v>0.60099804213834096</v>
      </c>
    </row>
    <row r="11" spans="2:43" x14ac:dyDescent="0.35">
      <c r="B11" s="18" t="s">
        <v>92</v>
      </c>
      <c r="C11" s="19">
        <v>6.08182828568695E-2</v>
      </c>
      <c r="D11" s="19">
        <v>6.3607603679083996E-2</v>
      </c>
      <c r="E11" s="19">
        <v>5.8081243880197399E-2</v>
      </c>
      <c r="F11" s="19"/>
      <c r="G11" s="19">
        <v>0</v>
      </c>
      <c r="H11" s="19">
        <v>4.38652243651452E-2</v>
      </c>
      <c r="I11" s="19">
        <v>7.7315732414930699E-2</v>
      </c>
      <c r="J11" s="19">
        <v>2.8024395402431401E-2</v>
      </c>
      <c r="K11" s="19">
        <v>9.0433548856416704E-2</v>
      </c>
      <c r="L11" s="19">
        <v>9.2695471335133395E-2</v>
      </c>
      <c r="M11" s="19"/>
      <c r="N11" s="19">
        <v>0.134794215269189</v>
      </c>
      <c r="O11" s="19">
        <v>7.5799887231505894E-2</v>
      </c>
      <c r="P11" s="19">
        <v>5.4942580748060799E-2</v>
      </c>
      <c r="Q11" s="19">
        <v>5.29776540329037E-2</v>
      </c>
      <c r="R11" s="19">
        <v>0</v>
      </c>
      <c r="S11" s="19"/>
      <c r="T11" s="19">
        <v>4.6435951711121401E-2</v>
      </c>
      <c r="U11" s="19">
        <v>8.4789390790046201E-2</v>
      </c>
      <c r="V11" s="19">
        <v>0.10164565414889901</v>
      </c>
      <c r="W11" s="19">
        <v>0</v>
      </c>
      <c r="X11" s="19"/>
      <c r="Y11" s="19">
        <v>4.0646051354526397E-2</v>
      </c>
      <c r="Z11" s="19">
        <v>0.13937621718552401</v>
      </c>
      <c r="AA11" s="19">
        <v>8.4256014759344897E-2</v>
      </c>
      <c r="AB11" s="19">
        <v>0</v>
      </c>
      <c r="AC11" s="19">
        <v>6.0263039504759801E-2</v>
      </c>
      <c r="AD11" s="19">
        <v>0.18473867869320901</v>
      </c>
      <c r="AE11" s="19"/>
      <c r="AF11" s="19" t="s">
        <v>63</v>
      </c>
      <c r="AG11" s="19"/>
      <c r="AH11" s="19">
        <v>5.3889661503193499E-2</v>
      </c>
      <c r="AI11" s="19"/>
      <c r="AJ11" s="19">
        <v>7.2816508439189895E-2</v>
      </c>
      <c r="AK11" s="19">
        <v>7.3038415243985105E-2</v>
      </c>
      <c r="AL11" s="19">
        <v>2.0200561642628401E-2</v>
      </c>
      <c r="AM11" s="19">
        <v>0.134483716734277</v>
      </c>
      <c r="AN11" s="19">
        <v>0</v>
      </c>
      <c r="AO11" s="19">
        <v>0</v>
      </c>
      <c r="AP11" s="19">
        <v>4.4836097040745197E-2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219</v>
      </c>
      <c r="D7" s="10">
        <v>120</v>
      </c>
      <c r="E7" s="10">
        <v>99</v>
      </c>
      <c r="F7" s="10"/>
      <c r="G7" s="10">
        <v>22</v>
      </c>
      <c r="H7" s="10">
        <v>28</v>
      </c>
      <c r="I7" s="10">
        <v>36</v>
      </c>
      <c r="J7" s="10">
        <v>45</v>
      </c>
      <c r="K7" s="10">
        <v>32</v>
      </c>
      <c r="L7" s="10">
        <v>56</v>
      </c>
      <c r="M7" s="10"/>
      <c r="N7" s="10">
        <v>8</v>
      </c>
      <c r="O7" s="10">
        <v>96</v>
      </c>
      <c r="P7" s="10">
        <v>24</v>
      </c>
      <c r="Q7" s="10">
        <v>61</v>
      </c>
      <c r="R7" s="10">
        <v>30</v>
      </c>
      <c r="S7" s="10"/>
      <c r="T7" s="10">
        <v>50</v>
      </c>
      <c r="U7" s="10">
        <v>60</v>
      </c>
      <c r="V7" s="10">
        <v>56</v>
      </c>
      <c r="W7" s="10">
        <v>33</v>
      </c>
      <c r="X7" s="10"/>
      <c r="Y7" s="10">
        <v>107</v>
      </c>
      <c r="Z7" s="10">
        <v>18</v>
      </c>
      <c r="AA7" s="10">
        <v>56</v>
      </c>
      <c r="AB7" s="10">
        <v>16</v>
      </c>
      <c r="AC7" s="10">
        <v>15</v>
      </c>
      <c r="AD7" s="10">
        <v>6</v>
      </c>
      <c r="AE7" s="10"/>
      <c r="AF7" s="10" t="s">
        <v>62</v>
      </c>
      <c r="AG7" s="10"/>
      <c r="AH7" s="10">
        <v>207</v>
      </c>
      <c r="AI7" s="10"/>
      <c r="AJ7" s="10">
        <v>75</v>
      </c>
      <c r="AK7" s="10">
        <v>37</v>
      </c>
      <c r="AL7" s="10">
        <v>37</v>
      </c>
      <c r="AM7" s="10">
        <v>34</v>
      </c>
      <c r="AN7" s="10">
        <v>8</v>
      </c>
      <c r="AO7" s="10">
        <v>12</v>
      </c>
      <c r="AP7" s="10">
        <v>13</v>
      </c>
      <c r="AQ7" s="10">
        <v>3</v>
      </c>
    </row>
    <row r="8" spans="2:43" ht="30" customHeight="1" x14ac:dyDescent="0.35">
      <c r="B8" s="11" t="s">
        <v>19</v>
      </c>
      <c r="C8" s="11">
        <v>217</v>
      </c>
      <c r="D8" s="11">
        <v>125</v>
      </c>
      <c r="E8" s="11">
        <v>92</v>
      </c>
      <c r="F8" s="11"/>
      <c r="G8" s="11">
        <v>28</v>
      </c>
      <c r="H8" s="11">
        <v>28</v>
      </c>
      <c r="I8" s="11">
        <v>35</v>
      </c>
      <c r="J8" s="11">
        <v>42</v>
      </c>
      <c r="K8" s="11">
        <v>29</v>
      </c>
      <c r="L8" s="11">
        <v>56</v>
      </c>
      <c r="M8" s="11"/>
      <c r="N8" s="11">
        <v>7</v>
      </c>
      <c r="O8" s="11">
        <v>89</v>
      </c>
      <c r="P8" s="11">
        <v>20</v>
      </c>
      <c r="Q8" s="11">
        <v>68</v>
      </c>
      <c r="R8" s="11">
        <v>34</v>
      </c>
      <c r="S8" s="11"/>
      <c r="T8" s="11">
        <v>49</v>
      </c>
      <c r="U8" s="11">
        <v>57</v>
      </c>
      <c r="V8" s="11">
        <v>56</v>
      </c>
      <c r="W8" s="11">
        <v>34</v>
      </c>
      <c r="X8" s="11"/>
      <c r="Y8" s="11">
        <v>107</v>
      </c>
      <c r="Z8" s="11">
        <v>17</v>
      </c>
      <c r="AA8" s="11">
        <v>55</v>
      </c>
      <c r="AB8" s="11">
        <v>15</v>
      </c>
      <c r="AC8" s="11">
        <v>16</v>
      </c>
      <c r="AD8" s="11">
        <v>7</v>
      </c>
      <c r="AE8" s="11"/>
      <c r="AF8" s="11" t="s">
        <v>62</v>
      </c>
      <c r="AG8" s="11"/>
      <c r="AH8" s="11">
        <v>206</v>
      </c>
      <c r="AI8" s="11"/>
      <c r="AJ8" s="11">
        <v>68</v>
      </c>
      <c r="AK8" s="11">
        <v>38</v>
      </c>
      <c r="AL8" s="11">
        <v>32</v>
      </c>
      <c r="AM8" s="11">
        <v>36</v>
      </c>
      <c r="AN8" s="11">
        <v>7</v>
      </c>
      <c r="AO8" s="11">
        <v>13</v>
      </c>
      <c r="AP8" s="11">
        <v>13</v>
      </c>
      <c r="AQ8" s="11">
        <v>8</v>
      </c>
    </row>
    <row r="9" spans="2:43" ht="43.5" x14ac:dyDescent="0.35">
      <c r="B9" s="18" t="s">
        <v>405</v>
      </c>
      <c r="C9" s="17">
        <v>0.63965432898238495</v>
      </c>
      <c r="D9" s="17">
        <v>0.62921152576420702</v>
      </c>
      <c r="E9" s="17">
        <v>0.65381414271053595</v>
      </c>
      <c r="F9" s="17"/>
      <c r="G9" s="17">
        <v>0.29120596261015802</v>
      </c>
      <c r="H9" s="17">
        <v>0.56982757783997295</v>
      </c>
      <c r="I9" s="17">
        <v>0.65621021897663401</v>
      </c>
      <c r="J9" s="17">
        <v>0.85949714920360598</v>
      </c>
      <c r="K9" s="17">
        <v>0.68432066109377798</v>
      </c>
      <c r="L9" s="17">
        <v>0.64906082365997797</v>
      </c>
      <c r="M9" s="17"/>
      <c r="N9" s="17">
        <v>0.77793227095023099</v>
      </c>
      <c r="O9" s="17">
        <v>0.56344354800072705</v>
      </c>
      <c r="P9" s="17">
        <v>0.79624165597367003</v>
      </c>
      <c r="Q9" s="17">
        <v>0.68860259337767604</v>
      </c>
      <c r="R9" s="17">
        <v>0.62085632192913798</v>
      </c>
      <c r="S9" s="17"/>
      <c r="T9" s="17">
        <v>0.67699357730469001</v>
      </c>
      <c r="U9" s="17">
        <v>0.56906026523467201</v>
      </c>
      <c r="V9" s="17">
        <v>0.68773937609181202</v>
      </c>
      <c r="W9" s="17">
        <v>0.69362523803271303</v>
      </c>
      <c r="X9" s="17"/>
      <c r="Y9" s="17">
        <v>0.65032597404236803</v>
      </c>
      <c r="Z9" s="17">
        <v>0.69626924486562602</v>
      </c>
      <c r="AA9" s="17">
        <v>0.64640803873368602</v>
      </c>
      <c r="AB9" s="17">
        <v>0.77972901877675804</v>
      </c>
      <c r="AC9" s="17">
        <v>0.355810973214852</v>
      </c>
      <c r="AD9" s="17">
        <v>0.58827417687336403</v>
      </c>
      <c r="AE9" s="17"/>
      <c r="AF9" s="17" t="s">
        <v>63</v>
      </c>
      <c r="AG9" s="17"/>
      <c r="AH9" s="17">
        <v>0.64586716904381103</v>
      </c>
      <c r="AI9" s="17"/>
      <c r="AJ9" s="17">
        <v>0.59907574746719805</v>
      </c>
      <c r="AK9" s="17">
        <v>0.52374539497675299</v>
      </c>
      <c r="AL9" s="17">
        <v>0.75091252344993098</v>
      </c>
      <c r="AM9" s="17">
        <v>0.661751957721879</v>
      </c>
      <c r="AN9" s="17">
        <v>0.66440684431844299</v>
      </c>
      <c r="AO9" s="17">
        <v>0.84126663308820404</v>
      </c>
      <c r="AP9" s="17">
        <v>0.64522021337434499</v>
      </c>
      <c r="AQ9" s="17">
        <v>0.62930040839728696</v>
      </c>
    </row>
    <row r="10" spans="2:43" ht="29" x14ac:dyDescent="0.35">
      <c r="B10" s="18" t="s">
        <v>391</v>
      </c>
      <c r="C10" s="17">
        <v>0.26247353009164198</v>
      </c>
      <c r="D10" s="17">
        <v>0.30293349246073298</v>
      </c>
      <c r="E10" s="17">
        <v>0.207612252077995</v>
      </c>
      <c r="F10" s="17"/>
      <c r="G10" s="17">
        <v>0.70879403738984204</v>
      </c>
      <c r="H10" s="17">
        <v>0.29150482449154203</v>
      </c>
      <c r="I10" s="17">
        <v>0.27525597595748702</v>
      </c>
      <c r="J10" s="17">
        <v>0.118696506346186</v>
      </c>
      <c r="K10" s="17">
        <v>0.16189242202557599</v>
      </c>
      <c r="L10" s="17">
        <v>0.17793017915564699</v>
      </c>
      <c r="M10" s="17"/>
      <c r="N10" s="17">
        <v>0</v>
      </c>
      <c r="O10" s="17">
        <v>0.351647507086568</v>
      </c>
      <c r="P10" s="17">
        <v>0.20375834402633</v>
      </c>
      <c r="Q10" s="17">
        <v>0.18014322433490701</v>
      </c>
      <c r="R10" s="17">
        <v>0.283499188094539</v>
      </c>
      <c r="S10" s="17"/>
      <c r="T10" s="17">
        <v>0.21109066966936199</v>
      </c>
      <c r="U10" s="17">
        <v>0.35405936581785002</v>
      </c>
      <c r="V10" s="17">
        <v>0.28361550390907497</v>
      </c>
      <c r="W10" s="17">
        <v>0.17485199728215101</v>
      </c>
      <c r="X10" s="17"/>
      <c r="Y10" s="17">
        <v>0.29359020829461202</v>
      </c>
      <c r="Z10" s="17">
        <v>0.249239028363896</v>
      </c>
      <c r="AA10" s="17">
        <v>0.17793043342093301</v>
      </c>
      <c r="AB10" s="17">
        <v>0.16032820460823399</v>
      </c>
      <c r="AC10" s="17">
        <v>0.40572954068948802</v>
      </c>
      <c r="AD10" s="17">
        <v>0.41172582312663603</v>
      </c>
      <c r="AE10" s="17"/>
      <c r="AF10" s="17" t="s">
        <v>63</v>
      </c>
      <c r="AG10" s="17"/>
      <c r="AH10" s="17">
        <v>0.26886406930170897</v>
      </c>
      <c r="AI10" s="17"/>
      <c r="AJ10" s="17">
        <v>0.26992701923777201</v>
      </c>
      <c r="AK10" s="17">
        <v>0.34759851704973499</v>
      </c>
      <c r="AL10" s="17">
        <v>0.19567499579929601</v>
      </c>
      <c r="AM10" s="17">
        <v>0.288056951608543</v>
      </c>
      <c r="AN10" s="17">
        <v>0.223886354647132</v>
      </c>
      <c r="AO10" s="17">
        <v>0.15873336691179599</v>
      </c>
      <c r="AP10" s="17">
        <v>0.35477978662565501</v>
      </c>
      <c r="AQ10" s="17">
        <v>0</v>
      </c>
    </row>
    <row r="11" spans="2:43" x14ac:dyDescent="0.35">
      <c r="B11" s="18" t="s">
        <v>92</v>
      </c>
      <c r="C11" s="19">
        <v>9.7872140925972906E-2</v>
      </c>
      <c r="D11" s="19">
        <v>6.78549817750604E-2</v>
      </c>
      <c r="E11" s="19">
        <v>0.13857360521147</v>
      </c>
      <c r="F11" s="19"/>
      <c r="G11" s="19">
        <v>0</v>
      </c>
      <c r="H11" s="19">
        <v>0.13866759766848499</v>
      </c>
      <c r="I11" s="19">
        <v>6.8533805065878403E-2</v>
      </c>
      <c r="J11" s="19">
        <v>2.18063444502083E-2</v>
      </c>
      <c r="K11" s="19">
        <v>0.153786916880646</v>
      </c>
      <c r="L11" s="19">
        <v>0.17300899718437601</v>
      </c>
      <c r="M11" s="19"/>
      <c r="N11" s="19">
        <v>0.22206772904976901</v>
      </c>
      <c r="O11" s="19">
        <v>8.4908944912704898E-2</v>
      </c>
      <c r="P11" s="19">
        <v>0</v>
      </c>
      <c r="Q11" s="19">
        <v>0.131254182287417</v>
      </c>
      <c r="R11" s="19">
        <v>9.5644489976323896E-2</v>
      </c>
      <c r="S11" s="19"/>
      <c r="T11" s="19">
        <v>0.111915753025948</v>
      </c>
      <c r="U11" s="19">
        <v>7.6880368947477906E-2</v>
      </c>
      <c r="V11" s="19">
        <v>2.86451199991129E-2</v>
      </c>
      <c r="W11" s="19">
        <v>0.13152276468513599</v>
      </c>
      <c r="X11" s="19"/>
      <c r="Y11" s="19">
        <v>5.6083817663020702E-2</v>
      </c>
      <c r="Z11" s="19">
        <v>5.4491726770477998E-2</v>
      </c>
      <c r="AA11" s="19">
        <v>0.175661527845381</v>
      </c>
      <c r="AB11" s="19">
        <v>5.9942776615007402E-2</v>
      </c>
      <c r="AC11" s="19">
        <v>0.23845948609566001</v>
      </c>
      <c r="AD11" s="19">
        <v>0</v>
      </c>
      <c r="AE11" s="19"/>
      <c r="AF11" s="19" t="s">
        <v>63</v>
      </c>
      <c r="AG11" s="19"/>
      <c r="AH11" s="19">
        <v>8.5268761654480094E-2</v>
      </c>
      <c r="AI11" s="19"/>
      <c r="AJ11" s="19">
        <v>0.13099723329502999</v>
      </c>
      <c r="AK11" s="19">
        <v>0.128656087973511</v>
      </c>
      <c r="AL11" s="19">
        <v>5.3412480750773698E-2</v>
      </c>
      <c r="AM11" s="19">
        <v>5.01910906695777E-2</v>
      </c>
      <c r="AN11" s="19">
        <v>0.111706801034425</v>
      </c>
      <c r="AO11" s="19">
        <v>0</v>
      </c>
      <c r="AP11" s="19">
        <v>0</v>
      </c>
      <c r="AQ11" s="19">
        <v>0.37069959160271299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209</v>
      </c>
      <c r="D7" s="10">
        <v>92</v>
      </c>
      <c r="E7" s="10">
        <v>114</v>
      </c>
      <c r="F7" s="10"/>
      <c r="G7" s="10">
        <v>18</v>
      </c>
      <c r="H7" s="10">
        <v>36</v>
      </c>
      <c r="I7" s="10">
        <v>39</v>
      </c>
      <c r="J7" s="10">
        <v>33</v>
      </c>
      <c r="K7" s="10">
        <v>36</v>
      </c>
      <c r="L7" s="10">
        <v>47</v>
      </c>
      <c r="M7" s="10"/>
      <c r="N7" s="10">
        <v>14</v>
      </c>
      <c r="O7" s="10">
        <v>67</v>
      </c>
      <c r="P7" s="10">
        <v>34</v>
      </c>
      <c r="Q7" s="10">
        <v>57</v>
      </c>
      <c r="R7" s="10">
        <v>37</v>
      </c>
      <c r="S7" s="10"/>
      <c r="T7" s="10">
        <v>49</v>
      </c>
      <c r="U7" s="10">
        <v>47</v>
      </c>
      <c r="V7" s="10">
        <v>62</v>
      </c>
      <c r="W7" s="10">
        <v>40</v>
      </c>
      <c r="X7" s="10"/>
      <c r="Y7" s="10">
        <v>106</v>
      </c>
      <c r="Z7" s="10">
        <v>21</v>
      </c>
      <c r="AA7" s="10">
        <v>55</v>
      </c>
      <c r="AB7" s="10">
        <v>8</v>
      </c>
      <c r="AC7" s="10">
        <v>17</v>
      </c>
      <c r="AD7" s="10">
        <v>2</v>
      </c>
      <c r="AE7" s="10"/>
      <c r="AF7" s="10" t="s">
        <v>62</v>
      </c>
      <c r="AG7" s="10"/>
      <c r="AH7" s="10">
        <v>200</v>
      </c>
      <c r="AI7" s="10"/>
      <c r="AJ7" s="10">
        <v>57</v>
      </c>
      <c r="AK7" s="10">
        <v>29</v>
      </c>
      <c r="AL7" s="10">
        <v>38</v>
      </c>
      <c r="AM7" s="10">
        <v>35</v>
      </c>
      <c r="AN7" s="10">
        <v>9</v>
      </c>
      <c r="AO7" s="10">
        <v>13</v>
      </c>
      <c r="AP7" s="10">
        <v>19</v>
      </c>
      <c r="AQ7" s="10">
        <v>9</v>
      </c>
    </row>
    <row r="8" spans="2:43" ht="30" customHeight="1" x14ac:dyDescent="0.35">
      <c r="B8" s="11" t="s">
        <v>19</v>
      </c>
      <c r="C8" s="11">
        <v>217</v>
      </c>
      <c r="D8" s="11">
        <v>106</v>
      </c>
      <c r="E8" s="11">
        <v>109</v>
      </c>
      <c r="F8" s="11"/>
      <c r="G8" s="11">
        <v>22</v>
      </c>
      <c r="H8" s="11">
        <v>40</v>
      </c>
      <c r="I8" s="11">
        <v>42</v>
      </c>
      <c r="J8" s="11">
        <v>31</v>
      </c>
      <c r="K8" s="11">
        <v>37</v>
      </c>
      <c r="L8" s="11">
        <v>46</v>
      </c>
      <c r="M8" s="11"/>
      <c r="N8" s="11">
        <v>12</v>
      </c>
      <c r="O8" s="11">
        <v>65</v>
      </c>
      <c r="P8" s="11">
        <v>32</v>
      </c>
      <c r="Q8" s="11">
        <v>64</v>
      </c>
      <c r="R8" s="11">
        <v>43</v>
      </c>
      <c r="S8" s="11"/>
      <c r="T8" s="11">
        <v>51</v>
      </c>
      <c r="U8" s="11">
        <v>48</v>
      </c>
      <c r="V8" s="11">
        <v>64</v>
      </c>
      <c r="W8" s="11">
        <v>43</v>
      </c>
      <c r="X8" s="11"/>
      <c r="Y8" s="11">
        <v>113</v>
      </c>
      <c r="Z8" s="11">
        <v>20</v>
      </c>
      <c r="AA8" s="11">
        <v>55</v>
      </c>
      <c r="AB8" s="11">
        <v>7</v>
      </c>
      <c r="AC8" s="11">
        <v>17</v>
      </c>
      <c r="AD8" s="11">
        <v>4</v>
      </c>
      <c r="AE8" s="11"/>
      <c r="AF8" s="11" t="s">
        <v>62</v>
      </c>
      <c r="AG8" s="11"/>
      <c r="AH8" s="11">
        <v>206</v>
      </c>
      <c r="AI8" s="11"/>
      <c r="AJ8" s="11">
        <v>51</v>
      </c>
      <c r="AK8" s="11">
        <v>31</v>
      </c>
      <c r="AL8" s="11">
        <v>35</v>
      </c>
      <c r="AM8" s="11">
        <v>36</v>
      </c>
      <c r="AN8" s="11">
        <v>8</v>
      </c>
      <c r="AO8" s="11">
        <v>15</v>
      </c>
      <c r="AP8" s="11">
        <v>20</v>
      </c>
      <c r="AQ8" s="11">
        <v>22</v>
      </c>
    </row>
    <row r="9" spans="2:43" ht="43.5" x14ac:dyDescent="0.35">
      <c r="B9" s="18" t="s">
        <v>407</v>
      </c>
      <c r="C9" s="17">
        <v>0.80209998656056802</v>
      </c>
      <c r="D9" s="17">
        <v>0.78202153073324199</v>
      </c>
      <c r="E9" s="17">
        <v>0.82465517988585102</v>
      </c>
      <c r="F9" s="17"/>
      <c r="G9" s="17">
        <v>0.68259852145981803</v>
      </c>
      <c r="H9" s="17">
        <v>0.71246725895852703</v>
      </c>
      <c r="I9" s="17">
        <v>0.89997402954936701</v>
      </c>
      <c r="J9" s="17">
        <v>0.82699904904354804</v>
      </c>
      <c r="K9" s="17">
        <v>0.85256415080974202</v>
      </c>
      <c r="L9" s="17">
        <v>0.79104821931161595</v>
      </c>
      <c r="M9" s="17"/>
      <c r="N9" s="17">
        <v>0.61010386900214997</v>
      </c>
      <c r="O9" s="17">
        <v>0.87500211194830302</v>
      </c>
      <c r="P9" s="17">
        <v>0.90599909906748899</v>
      </c>
      <c r="Q9" s="17">
        <v>0.79988924897618097</v>
      </c>
      <c r="R9" s="17">
        <v>0.67016803811029202</v>
      </c>
      <c r="S9" s="17"/>
      <c r="T9" s="17">
        <v>0.84223034422235799</v>
      </c>
      <c r="U9" s="17">
        <v>0.72628200286495503</v>
      </c>
      <c r="V9" s="17">
        <v>0.75956922376441904</v>
      </c>
      <c r="W9" s="17">
        <v>0.88239595622050104</v>
      </c>
      <c r="X9" s="17"/>
      <c r="Y9" s="17">
        <v>0.78741404736814902</v>
      </c>
      <c r="Z9" s="17">
        <v>0.84921288507023296</v>
      </c>
      <c r="AA9" s="17">
        <v>0.78272202439996597</v>
      </c>
      <c r="AB9" s="17">
        <v>0.85708036903846296</v>
      </c>
      <c r="AC9" s="17">
        <v>0.83787565140118003</v>
      </c>
      <c r="AD9" s="17">
        <v>1</v>
      </c>
      <c r="AE9" s="17"/>
      <c r="AF9" s="17" t="s">
        <v>63</v>
      </c>
      <c r="AG9" s="17"/>
      <c r="AH9" s="17">
        <v>0.79637624446869104</v>
      </c>
      <c r="AI9" s="17"/>
      <c r="AJ9" s="17">
        <v>0.71918489753402004</v>
      </c>
      <c r="AK9" s="17">
        <v>0.74866281732442397</v>
      </c>
      <c r="AL9" s="17">
        <v>0.791489173527826</v>
      </c>
      <c r="AM9" s="17">
        <v>0.92118104987976901</v>
      </c>
      <c r="AN9" s="17">
        <v>1</v>
      </c>
      <c r="AO9" s="17">
        <v>0.59618447003166797</v>
      </c>
      <c r="AP9" s="17">
        <v>0.76484016108461805</v>
      </c>
      <c r="AQ9" s="17">
        <v>1</v>
      </c>
    </row>
    <row r="10" spans="2:43" ht="29" x14ac:dyDescent="0.35">
      <c r="B10" s="18" t="s">
        <v>391</v>
      </c>
      <c r="C10" s="17">
        <v>0.138989137268864</v>
      </c>
      <c r="D10" s="17">
        <v>0.17683440016817401</v>
      </c>
      <c r="E10" s="17">
        <v>9.7862139555805694E-2</v>
      </c>
      <c r="F10" s="17"/>
      <c r="G10" s="17">
        <v>0.19296338876226901</v>
      </c>
      <c r="H10" s="17">
        <v>0.22672435598712901</v>
      </c>
      <c r="I10" s="17">
        <v>7.6001085514184094E-2</v>
      </c>
      <c r="J10" s="17">
        <v>0.114936656102254</v>
      </c>
      <c r="K10" s="17">
        <v>0.117345522923711</v>
      </c>
      <c r="L10" s="17">
        <v>0.12766491684648301</v>
      </c>
      <c r="M10" s="17"/>
      <c r="N10" s="17">
        <v>0.132583121506018</v>
      </c>
      <c r="O10" s="17">
        <v>0.114351408817357</v>
      </c>
      <c r="P10" s="17">
        <v>9.4000900932510706E-2</v>
      </c>
      <c r="Q10" s="17">
        <v>0.108098249123012</v>
      </c>
      <c r="R10" s="17">
        <v>0.25920848113325301</v>
      </c>
      <c r="S10" s="17"/>
      <c r="T10" s="17">
        <v>9.6466272885313398E-2</v>
      </c>
      <c r="U10" s="17">
        <v>0.209772731898037</v>
      </c>
      <c r="V10" s="17">
        <v>0.16628267231399099</v>
      </c>
      <c r="W10" s="17">
        <v>7.5831094506879707E-2</v>
      </c>
      <c r="X10" s="17"/>
      <c r="Y10" s="17">
        <v>0.162040128140575</v>
      </c>
      <c r="Z10" s="17">
        <v>0.11606435302719</v>
      </c>
      <c r="AA10" s="17">
        <v>0.13005129174544799</v>
      </c>
      <c r="AB10" s="17">
        <v>0.14291963096153701</v>
      </c>
      <c r="AC10" s="17">
        <v>7.0712336502701603E-2</v>
      </c>
      <c r="AD10" s="17">
        <v>0</v>
      </c>
      <c r="AE10" s="17"/>
      <c r="AF10" s="17" t="s">
        <v>63</v>
      </c>
      <c r="AG10" s="17"/>
      <c r="AH10" s="17">
        <v>0.141701746046415</v>
      </c>
      <c r="AI10" s="17"/>
      <c r="AJ10" s="17">
        <v>0.21685504862274901</v>
      </c>
      <c r="AK10" s="17">
        <v>0.148909936371833</v>
      </c>
      <c r="AL10" s="17">
        <v>0.182393625241839</v>
      </c>
      <c r="AM10" s="17">
        <v>7.8818950120231004E-2</v>
      </c>
      <c r="AN10" s="17">
        <v>0</v>
      </c>
      <c r="AO10" s="17">
        <v>0.190288814917706</v>
      </c>
      <c r="AP10" s="17">
        <v>0.12462722842591201</v>
      </c>
      <c r="AQ10" s="17">
        <v>0</v>
      </c>
    </row>
    <row r="11" spans="2:43" x14ac:dyDescent="0.35">
      <c r="B11" s="18" t="s">
        <v>92</v>
      </c>
      <c r="C11" s="19">
        <v>5.8910876170567401E-2</v>
      </c>
      <c r="D11" s="19">
        <v>4.1144069098584299E-2</v>
      </c>
      <c r="E11" s="19">
        <v>7.7482680558343106E-2</v>
      </c>
      <c r="F11" s="19"/>
      <c r="G11" s="19">
        <v>0.124438089777913</v>
      </c>
      <c r="H11" s="19">
        <v>6.0808385054343203E-2</v>
      </c>
      <c r="I11" s="19">
        <v>2.4024884936448401E-2</v>
      </c>
      <c r="J11" s="19">
        <v>5.8064294854198097E-2</v>
      </c>
      <c r="K11" s="19">
        <v>3.0090326266547701E-2</v>
      </c>
      <c r="L11" s="19">
        <v>8.12868638419013E-2</v>
      </c>
      <c r="M11" s="19"/>
      <c r="N11" s="19">
        <v>0.257313009491832</v>
      </c>
      <c r="O11" s="19">
        <v>1.0646479234339401E-2</v>
      </c>
      <c r="P11" s="19">
        <v>0</v>
      </c>
      <c r="Q11" s="19">
        <v>9.2012501900807897E-2</v>
      </c>
      <c r="R11" s="19">
        <v>7.0623480756455595E-2</v>
      </c>
      <c r="S11" s="19"/>
      <c r="T11" s="19">
        <v>6.1303382892329103E-2</v>
      </c>
      <c r="U11" s="19">
        <v>6.3945265237007595E-2</v>
      </c>
      <c r="V11" s="19">
        <v>7.4148103921589506E-2</v>
      </c>
      <c r="W11" s="19">
        <v>4.1772949272619E-2</v>
      </c>
      <c r="X11" s="19"/>
      <c r="Y11" s="19">
        <v>5.0545824491276203E-2</v>
      </c>
      <c r="Z11" s="19">
        <v>3.4722761902578003E-2</v>
      </c>
      <c r="AA11" s="19">
        <v>8.7226683854586096E-2</v>
      </c>
      <c r="AB11" s="19">
        <v>0</v>
      </c>
      <c r="AC11" s="19">
        <v>9.1412012096118503E-2</v>
      </c>
      <c r="AD11" s="19">
        <v>0</v>
      </c>
      <c r="AE11" s="19"/>
      <c r="AF11" s="19" t="s">
        <v>63</v>
      </c>
      <c r="AG11" s="19"/>
      <c r="AH11" s="19">
        <v>6.1922009484893403E-2</v>
      </c>
      <c r="AI11" s="19"/>
      <c r="AJ11" s="19">
        <v>6.3960053843230905E-2</v>
      </c>
      <c r="AK11" s="19">
        <v>0.102427246303743</v>
      </c>
      <c r="AL11" s="19">
        <v>2.6117201230334199E-2</v>
      </c>
      <c r="AM11" s="19">
        <v>0</v>
      </c>
      <c r="AN11" s="19">
        <v>0</v>
      </c>
      <c r="AO11" s="19">
        <v>0.21352671505062601</v>
      </c>
      <c r="AP11" s="19">
        <v>0.11053261048947</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183</v>
      </c>
      <c r="D7" s="10">
        <v>77</v>
      </c>
      <c r="E7" s="10">
        <v>105</v>
      </c>
      <c r="F7" s="10"/>
      <c r="G7" s="10">
        <v>14</v>
      </c>
      <c r="H7" s="10">
        <v>28</v>
      </c>
      <c r="I7" s="10">
        <v>34</v>
      </c>
      <c r="J7" s="10">
        <v>33</v>
      </c>
      <c r="K7" s="10">
        <v>32</v>
      </c>
      <c r="L7" s="10">
        <v>42</v>
      </c>
      <c r="M7" s="10"/>
      <c r="N7" s="10">
        <v>7</v>
      </c>
      <c r="O7" s="10">
        <v>67</v>
      </c>
      <c r="P7" s="10">
        <v>27</v>
      </c>
      <c r="Q7" s="10">
        <v>55</v>
      </c>
      <c r="R7" s="10">
        <v>27</v>
      </c>
      <c r="S7" s="10"/>
      <c r="T7" s="10">
        <v>35</v>
      </c>
      <c r="U7" s="10">
        <v>56</v>
      </c>
      <c r="V7" s="10">
        <v>47</v>
      </c>
      <c r="W7" s="10">
        <v>34</v>
      </c>
      <c r="X7" s="10"/>
      <c r="Y7" s="10">
        <v>76</v>
      </c>
      <c r="Z7" s="10">
        <v>19</v>
      </c>
      <c r="AA7" s="10">
        <v>52</v>
      </c>
      <c r="AB7" s="10">
        <v>12</v>
      </c>
      <c r="AC7" s="10">
        <v>17</v>
      </c>
      <c r="AD7" s="10">
        <v>7</v>
      </c>
      <c r="AE7" s="10"/>
      <c r="AF7" s="10" t="s">
        <v>62</v>
      </c>
      <c r="AG7" s="10"/>
      <c r="AH7" s="10">
        <v>174</v>
      </c>
      <c r="AI7" s="10"/>
      <c r="AJ7" s="10">
        <v>43</v>
      </c>
      <c r="AK7" s="10">
        <v>33</v>
      </c>
      <c r="AL7" s="10">
        <v>29</v>
      </c>
      <c r="AM7" s="10">
        <v>35</v>
      </c>
      <c r="AN7" s="10">
        <v>7</v>
      </c>
      <c r="AO7" s="10">
        <v>16</v>
      </c>
      <c r="AP7" s="10">
        <v>18</v>
      </c>
      <c r="AQ7" s="10">
        <v>2</v>
      </c>
    </row>
    <row r="8" spans="2:43" ht="30" customHeight="1" x14ac:dyDescent="0.35">
      <c r="B8" s="11" t="s">
        <v>19</v>
      </c>
      <c r="C8" s="11">
        <v>182</v>
      </c>
      <c r="D8" s="11">
        <v>84</v>
      </c>
      <c r="E8" s="11">
        <v>97</v>
      </c>
      <c r="F8" s="11"/>
      <c r="G8" s="11">
        <v>17</v>
      </c>
      <c r="H8" s="11">
        <v>30</v>
      </c>
      <c r="I8" s="11">
        <v>33</v>
      </c>
      <c r="J8" s="11">
        <v>31</v>
      </c>
      <c r="K8" s="11">
        <v>31</v>
      </c>
      <c r="L8" s="11">
        <v>40</v>
      </c>
      <c r="M8" s="11"/>
      <c r="N8" s="11">
        <v>6</v>
      </c>
      <c r="O8" s="11">
        <v>61</v>
      </c>
      <c r="P8" s="11">
        <v>23</v>
      </c>
      <c r="Q8" s="11">
        <v>62</v>
      </c>
      <c r="R8" s="11">
        <v>30</v>
      </c>
      <c r="S8" s="11"/>
      <c r="T8" s="11">
        <v>33</v>
      </c>
      <c r="U8" s="11">
        <v>55</v>
      </c>
      <c r="V8" s="11">
        <v>48</v>
      </c>
      <c r="W8" s="11">
        <v>35</v>
      </c>
      <c r="X8" s="11"/>
      <c r="Y8" s="11">
        <v>80</v>
      </c>
      <c r="Z8" s="11">
        <v>20</v>
      </c>
      <c r="AA8" s="11">
        <v>48</v>
      </c>
      <c r="AB8" s="11">
        <v>11</v>
      </c>
      <c r="AC8" s="11">
        <v>16</v>
      </c>
      <c r="AD8" s="11">
        <v>6</v>
      </c>
      <c r="AE8" s="11"/>
      <c r="AF8" s="11" t="s">
        <v>62</v>
      </c>
      <c r="AG8" s="11"/>
      <c r="AH8" s="11">
        <v>171</v>
      </c>
      <c r="AI8" s="11"/>
      <c r="AJ8" s="11">
        <v>37</v>
      </c>
      <c r="AK8" s="11">
        <v>37</v>
      </c>
      <c r="AL8" s="11">
        <v>26</v>
      </c>
      <c r="AM8" s="11">
        <v>37</v>
      </c>
      <c r="AN8" s="11">
        <v>7</v>
      </c>
      <c r="AO8" s="11">
        <v>17</v>
      </c>
      <c r="AP8" s="11">
        <v>18</v>
      </c>
      <c r="AQ8" s="11">
        <v>5</v>
      </c>
    </row>
    <row r="9" spans="2:43" ht="43.5" x14ac:dyDescent="0.35">
      <c r="B9" s="18" t="s">
        <v>409</v>
      </c>
      <c r="C9" s="17">
        <v>0.76827950188830396</v>
      </c>
      <c r="D9" s="17">
        <v>0.82724209292196604</v>
      </c>
      <c r="E9" s="17">
        <v>0.71552288936155894</v>
      </c>
      <c r="F9" s="17"/>
      <c r="G9" s="17">
        <v>0.69264397320024096</v>
      </c>
      <c r="H9" s="17">
        <v>0.90441295088499296</v>
      </c>
      <c r="I9" s="17">
        <v>0.839298729241722</v>
      </c>
      <c r="J9" s="17">
        <v>0.6714327841826</v>
      </c>
      <c r="K9" s="17">
        <v>0.76332148218499896</v>
      </c>
      <c r="L9" s="17">
        <v>0.72029555667315304</v>
      </c>
      <c r="M9" s="17"/>
      <c r="N9" s="17">
        <v>0.847498748676213</v>
      </c>
      <c r="O9" s="17">
        <v>0.68765100720667505</v>
      </c>
      <c r="P9" s="17">
        <v>0.82387371434373502</v>
      </c>
      <c r="Q9" s="17">
        <v>0.79306939544220501</v>
      </c>
      <c r="R9" s="17">
        <v>0.821917169441437</v>
      </c>
      <c r="S9" s="17"/>
      <c r="T9" s="17">
        <v>0.74003106113402495</v>
      </c>
      <c r="U9" s="17">
        <v>0.68111778996571204</v>
      </c>
      <c r="V9" s="17">
        <v>0.80153686633100996</v>
      </c>
      <c r="W9" s="17">
        <v>0.84029322086542801</v>
      </c>
      <c r="X9" s="17"/>
      <c r="Y9" s="17">
        <v>0.76798339285744699</v>
      </c>
      <c r="Z9" s="17">
        <v>0.79972516681338002</v>
      </c>
      <c r="AA9" s="17">
        <v>0.75209976644474996</v>
      </c>
      <c r="AB9" s="17">
        <v>0.82947850092522102</v>
      </c>
      <c r="AC9" s="17">
        <v>0.69510994442587704</v>
      </c>
      <c r="AD9" s="17">
        <v>0.87122541728277303</v>
      </c>
      <c r="AE9" s="17"/>
      <c r="AF9" s="17" t="s">
        <v>63</v>
      </c>
      <c r="AG9" s="17"/>
      <c r="AH9" s="17">
        <v>0.77470904521684003</v>
      </c>
      <c r="AI9" s="17"/>
      <c r="AJ9" s="17">
        <v>0.753200090794378</v>
      </c>
      <c r="AK9" s="17">
        <v>0.67279841704309096</v>
      </c>
      <c r="AL9" s="17">
        <v>0.86762204479063398</v>
      </c>
      <c r="AM9" s="17">
        <v>0.76620809938166901</v>
      </c>
      <c r="AN9" s="17">
        <v>0.88458857773807098</v>
      </c>
      <c r="AO9" s="17">
        <v>0.86113596043737195</v>
      </c>
      <c r="AP9" s="17">
        <v>0.77962782493722504</v>
      </c>
      <c r="AQ9" s="17">
        <v>0.575160328173285</v>
      </c>
    </row>
    <row r="10" spans="2:43" ht="29" x14ac:dyDescent="0.35">
      <c r="B10" s="18" t="s">
        <v>391</v>
      </c>
      <c r="C10" s="17">
        <v>0.14374742110225899</v>
      </c>
      <c r="D10" s="17">
        <v>8.0629912769925094E-2</v>
      </c>
      <c r="E10" s="17">
        <v>0.199377913375958</v>
      </c>
      <c r="F10" s="17"/>
      <c r="G10" s="17">
        <v>0.123420421102183</v>
      </c>
      <c r="H10" s="17">
        <v>5.3265387246056499E-2</v>
      </c>
      <c r="I10" s="17">
        <v>0.114615143782615</v>
      </c>
      <c r="J10" s="17">
        <v>0.20666550020032801</v>
      </c>
      <c r="K10" s="17">
        <v>0.121467849381611</v>
      </c>
      <c r="L10" s="17">
        <v>0.211724192451552</v>
      </c>
      <c r="M10" s="17"/>
      <c r="N10" s="17">
        <v>0</v>
      </c>
      <c r="O10" s="17">
        <v>0.20358824497991601</v>
      </c>
      <c r="P10" s="17">
        <v>6.5455788004530502E-2</v>
      </c>
      <c r="Q10" s="17">
        <v>0.131116810529391</v>
      </c>
      <c r="R10" s="17">
        <v>0.13693850381874401</v>
      </c>
      <c r="S10" s="17"/>
      <c r="T10" s="17">
        <v>0.113934646748341</v>
      </c>
      <c r="U10" s="17">
        <v>0.197360335458448</v>
      </c>
      <c r="V10" s="17">
        <v>0.13682241203026699</v>
      </c>
      <c r="W10" s="17">
        <v>0.14096726085997699</v>
      </c>
      <c r="X10" s="17"/>
      <c r="Y10" s="17">
        <v>0.13644140301952401</v>
      </c>
      <c r="Z10" s="17">
        <v>0.20027483318662001</v>
      </c>
      <c r="AA10" s="17">
        <v>0.15232427229225401</v>
      </c>
      <c r="AB10" s="17">
        <v>9.2025882337542206E-2</v>
      </c>
      <c r="AC10" s="17">
        <v>0.175942399031213</v>
      </c>
      <c r="AD10" s="17">
        <v>0</v>
      </c>
      <c r="AE10" s="17"/>
      <c r="AF10" s="17" t="s">
        <v>63</v>
      </c>
      <c r="AG10" s="17"/>
      <c r="AH10" s="17">
        <v>0.14404583439456201</v>
      </c>
      <c r="AI10" s="17"/>
      <c r="AJ10" s="17">
        <v>0.15960391332958301</v>
      </c>
      <c r="AK10" s="17">
        <v>0.16619791934192199</v>
      </c>
      <c r="AL10" s="17">
        <v>9.9022279504059202E-2</v>
      </c>
      <c r="AM10" s="17">
        <v>0.18410640731222799</v>
      </c>
      <c r="AN10" s="17">
        <v>0.11541142226192901</v>
      </c>
      <c r="AO10" s="17">
        <v>0.138864039562627</v>
      </c>
      <c r="AP10" s="17">
        <v>0.10384112519736</v>
      </c>
      <c r="AQ10" s="17">
        <v>0</v>
      </c>
    </row>
    <row r="11" spans="2:43" x14ac:dyDescent="0.35">
      <c r="B11" s="18" t="s">
        <v>92</v>
      </c>
      <c r="C11" s="19">
        <v>8.7973077009437198E-2</v>
      </c>
      <c r="D11" s="19">
        <v>9.2127994308109404E-2</v>
      </c>
      <c r="E11" s="19">
        <v>8.5099197262483398E-2</v>
      </c>
      <c r="F11" s="19"/>
      <c r="G11" s="19">
        <v>0.183935605697576</v>
      </c>
      <c r="H11" s="19">
        <v>4.2321661868950602E-2</v>
      </c>
      <c r="I11" s="19">
        <v>4.6086126975662903E-2</v>
      </c>
      <c r="J11" s="19">
        <v>0.121901715617073</v>
      </c>
      <c r="K11" s="19">
        <v>0.11521066843339001</v>
      </c>
      <c r="L11" s="19">
        <v>6.7980250875295495E-2</v>
      </c>
      <c r="M11" s="19"/>
      <c r="N11" s="19">
        <v>0.152501251323787</v>
      </c>
      <c r="O11" s="19">
        <v>0.108760747813409</v>
      </c>
      <c r="P11" s="19">
        <v>0.11067049765173501</v>
      </c>
      <c r="Q11" s="19">
        <v>7.5813794028403603E-2</v>
      </c>
      <c r="R11" s="19">
        <v>4.1144326739819E-2</v>
      </c>
      <c r="S11" s="19"/>
      <c r="T11" s="19">
        <v>0.146034292117634</v>
      </c>
      <c r="U11" s="19">
        <v>0.12152187457584</v>
      </c>
      <c r="V11" s="19">
        <v>6.1640721638722203E-2</v>
      </c>
      <c r="W11" s="19">
        <v>1.8739518274595302E-2</v>
      </c>
      <c r="X11" s="19"/>
      <c r="Y11" s="19">
        <v>9.5575204123028695E-2</v>
      </c>
      <c r="Z11" s="19">
        <v>0</v>
      </c>
      <c r="AA11" s="19">
        <v>9.5575961262995598E-2</v>
      </c>
      <c r="AB11" s="19">
        <v>7.8495616737236401E-2</v>
      </c>
      <c r="AC11" s="19">
        <v>0.12894765654290999</v>
      </c>
      <c r="AD11" s="19">
        <v>0.128774582717227</v>
      </c>
      <c r="AE11" s="19"/>
      <c r="AF11" s="19" t="s">
        <v>63</v>
      </c>
      <c r="AG11" s="19"/>
      <c r="AH11" s="19">
        <v>8.1245120388598005E-2</v>
      </c>
      <c r="AI11" s="19"/>
      <c r="AJ11" s="19">
        <v>8.7195995876039503E-2</v>
      </c>
      <c r="AK11" s="19">
        <v>0.161003663614987</v>
      </c>
      <c r="AL11" s="19">
        <v>3.3355675705306502E-2</v>
      </c>
      <c r="AM11" s="19">
        <v>4.96854933061028E-2</v>
      </c>
      <c r="AN11" s="19">
        <v>0</v>
      </c>
      <c r="AO11" s="19">
        <v>0</v>
      </c>
      <c r="AP11" s="19">
        <v>0.116531049865415</v>
      </c>
      <c r="AQ11" s="19">
        <v>0.424839671826716</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190</v>
      </c>
      <c r="D7" s="10">
        <v>101</v>
      </c>
      <c r="E7" s="10">
        <v>88</v>
      </c>
      <c r="F7" s="10"/>
      <c r="G7" s="10">
        <v>18</v>
      </c>
      <c r="H7" s="10">
        <v>28</v>
      </c>
      <c r="I7" s="10">
        <v>36</v>
      </c>
      <c r="J7" s="10">
        <v>28</v>
      </c>
      <c r="K7" s="10">
        <v>30</v>
      </c>
      <c r="L7" s="10">
        <v>50</v>
      </c>
      <c r="M7" s="10"/>
      <c r="N7" s="10">
        <v>9</v>
      </c>
      <c r="O7" s="10">
        <v>78</v>
      </c>
      <c r="P7" s="10">
        <v>28</v>
      </c>
      <c r="Q7" s="10">
        <v>55</v>
      </c>
      <c r="R7" s="10">
        <v>20</v>
      </c>
      <c r="S7" s="10"/>
      <c r="T7" s="10">
        <v>44</v>
      </c>
      <c r="U7" s="10">
        <v>44</v>
      </c>
      <c r="V7" s="10">
        <v>56</v>
      </c>
      <c r="W7" s="10">
        <v>29</v>
      </c>
      <c r="X7" s="10"/>
      <c r="Y7" s="10">
        <v>93</v>
      </c>
      <c r="Z7" s="10">
        <v>15</v>
      </c>
      <c r="AA7" s="10">
        <v>52</v>
      </c>
      <c r="AB7" s="10">
        <v>7</v>
      </c>
      <c r="AC7" s="10">
        <v>16</v>
      </c>
      <c r="AD7" s="10">
        <v>6</v>
      </c>
      <c r="AE7" s="10"/>
      <c r="AF7" s="10" t="s">
        <v>62</v>
      </c>
      <c r="AG7" s="10"/>
      <c r="AH7" s="10">
        <v>177</v>
      </c>
      <c r="AI7" s="10"/>
      <c r="AJ7" s="10">
        <v>51</v>
      </c>
      <c r="AK7" s="10">
        <v>37</v>
      </c>
      <c r="AL7" s="10">
        <v>37</v>
      </c>
      <c r="AM7" s="10">
        <v>35</v>
      </c>
      <c r="AN7" s="10">
        <v>5</v>
      </c>
      <c r="AO7" s="10">
        <v>10</v>
      </c>
      <c r="AP7" s="10">
        <v>13</v>
      </c>
      <c r="AQ7" s="10">
        <v>2</v>
      </c>
    </row>
    <row r="8" spans="2:43" ht="30" customHeight="1" x14ac:dyDescent="0.35">
      <c r="B8" s="11" t="s">
        <v>19</v>
      </c>
      <c r="C8" s="11">
        <v>188</v>
      </c>
      <c r="D8" s="11">
        <v>106</v>
      </c>
      <c r="E8" s="11">
        <v>82</v>
      </c>
      <c r="F8" s="11"/>
      <c r="G8" s="11">
        <v>21</v>
      </c>
      <c r="H8" s="11">
        <v>32</v>
      </c>
      <c r="I8" s="11">
        <v>35</v>
      </c>
      <c r="J8" s="11">
        <v>25</v>
      </c>
      <c r="K8" s="11">
        <v>28</v>
      </c>
      <c r="L8" s="11">
        <v>47</v>
      </c>
      <c r="M8" s="11"/>
      <c r="N8" s="11">
        <v>8</v>
      </c>
      <c r="O8" s="11">
        <v>71</v>
      </c>
      <c r="P8" s="11">
        <v>25</v>
      </c>
      <c r="Q8" s="11">
        <v>62</v>
      </c>
      <c r="R8" s="11">
        <v>22</v>
      </c>
      <c r="S8" s="11"/>
      <c r="T8" s="11">
        <v>44</v>
      </c>
      <c r="U8" s="11">
        <v>42</v>
      </c>
      <c r="V8" s="11">
        <v>55</v>
      </c>
      <c r="W8" s="11">
        <v>29</v>
      </c>
      <c r="X8" s="11"/>
      <c r="Y8" s="11">
        <v>96</v>
      </c>
      <c r="Z8" s="11">
        <v>14</v>
      </c>
      <c r="AA8" s="11">
        <v>49</v>
      </c>
      <c r="AB8" s="11">
        <v>6</v>
      </c>
      <c r="AC8" s="11">
        <v>16</v>
      </c>
      <c r="AD8" s="11">
        <v>5</v>
      </c>
      <c r="AE8" s="11"/>
      <c r="AF8" s="11" t="s">
        <v>62</v>
      </c>
      <c r="AG8" s="11"/>
      <c r="AH8" s="11">
        <v>176</v>
      </c>
      <c r="AI8" s="11"/>
      <c r="AJ8" s="11">
        <v>47</v>
      </c>
      <c r="AK8" s="11">
        <v>39</v>
      </c>
      <c r="AL8" s="11">
        <v>32</v>
      </c>
      <c r="AM8" s="11">
        <v>38</v>
      </c>
      <c r="AN8" s="11">
        <v>4</v>
      </c>
      <c r="AO8" s="11">
        <v>12</v>
      </c>
      <c r="AP8" s="11">
        <v>13</v>
      </c>
      <c r="AQ8" s="11">
        <v>4</v>
      </c>
    </row>
    <row r="9" spans="2:43" ht="29" x14ac:dyDescent="0.35">
      <c r="B9" s="18" t="s">
        <v>411</v>
      </c>
      <c r="C9" s="17">
        <v>0.19238903201643601</v>
      </c>
      <c r="D9" s="17">
        <v>0.175618412897008</v>
      </c>
      <c r="E9" s="17">
        <v>0.215938008792564</v>
      </c>
      <c r="F9" s="17"/>
      <c r="G9" s="17">
        <v>0.31491862896742001</v>
      </c>
      <c r="H9" s="17">
        <v>0.101713074150247</v>
      </c>
      <c r="I9" s="17">
        <v>0.111943876377817</v>
      </c>
      <c r="J9" s="17">
        <v>0.299753394112932</v>
      </c>
      <c r="K9" s="17">
        <v>0.18502643268611599</v>
      </c>
      <c r="L9" s="17">
        <v>0.20604690489570399</v>
      </c>
      <c r="M9" s="17"/>
      <c r="N9" s="17">
        <v>0.384760342252777</v>
      </c>
      <c r="O9" s="17">
        <v>0.17335019535013699</v>
      </c>
      <c r="P9" s="17">
        <v>0.103299376535386</v>
      </c>
      <c r="Q9" s="17">
        <v>0.179499584266754</v>
      </c>
      <c r="R9" s="17">
        <v>0.31496497996681799</v>
      </c>
      <c r="S9" s="17"/>
      <c r="T9" s="17">
        <v>0.22226295194718301</v>
      </c>
      <c r="U9" s="17">
        <v>0.143468636906814</v>
      </c>
      <c r="V9" s="17">
        <v>0.21007457912338301</v>
      </c>
      <c r="W9" s="17">
        <v>0.26917374508120501</v>
      </c>
      <c r="X9" s="17"/>
      <c r="Y9" s="17">
        <v>0.195740667237397</v>
      </c>
      <c r="Z9" s="17">
        <v>0.30294068655308698</v>
      </c>
      <c r="AA9" s="17">
        <v>0.16931215151630599</v>
      </c>
      <c r="AB9" s="17">
        <v>0.12599840904529799</v>
      </c>
      <c r="AC9" s="17">
        <v>0.24861665771404401</v>
      </c>
      <c r="AD9" s="17">
        <v>0</v>
      </c>
      <c r="AE9" s="17"/>
      <c r="AF9" s="17" t="s">
        <v>63</v>
      </c>
      <c r="AG9" s="17"/>
      <c r="AH9" s="17">
        <v>0.20027036444222099</v>
      </c>
      <c r="AI9" s="17"/>
      <c r="AJ9" s="17">
        <v>0.24272280394947901</v>
      </c>
      <c r="AK9" s="17">
        <v>0.14241456011047299</v>
      </c>
      <c r="AL9" s="17">
        <v>0.100282786168469</v>
      </c>
      <c r="AM9" s="17">
        <v>0.17088837707889901</v>
      </c>
      <c r="AN9" s="17">
        <v>0.58770617548562698</v>
      </c>
      <c r="AO9" s="17">
        <v>0.302317664609069</v>
      </c>
      <c r="AP9" s="17">
        <v>0.12964680932376799</v>
      </c>
      <c r="AQ9" s="17">
        <v>0.48570055753841801</v>
      </c>
    </row>
    <row r="10" spans="2:43" x14ac:dyDescent="0.35">
      <c r="B10" s="18" t="s">
        <v>412</v>
      </c>
      <c r="C10" s="17">
        <v>0.70903591176706304</v>
      </c>
      <c r="D10" s="17">
        <v>0.732164561584979</v>
      </c>
      <c r="E10" s="17">
        <v>0.67632118122721196</v>
      </c>
      <c r="F10" s="17"/>
      <c r="G10" s="17">
        <v>0.68508137103258004</v>
      </c>
      <c r="H10" s="17">
        <v>0.78303981718076499</v>
      </c>
      <c r="I10" s="17">
        <v>0.75975979260478299</v>
      </c>
      <c r="J10" s="17">
        <v>0.55788977127830797</v>
      </c>
      <c r="K10" s="17">
        <v>0.71299991461835999</v>
      </c>
      <c r="L10" s="17">
        <v>0.71062715724393399</v>
      </c>
      <c r="M10" s="17"/>
      <c r="N10" s="17">
        <v>0.51011066033428198</v>
      </c>
      <c r="O10" s="17">
        <v>0.724595110657964</v>
      </c>
      <c r="P10" s="17">
        <v>0.79950845941028803</v>
      </c>
      <c r="Q10" s="17">
        <v>0.72189832829134504</v>
      </c>
      <c r="R10" s="17">
        <v>0.59857601009010997</v>
      </c>
      <c r="S10" s="17"/>
      <c r="T10" s="17">
        <v>0.65060212140003504</v>
      </c>
      <c r="U10" s="17">
        <v>0.79477871340900896</v>
      </c>
      <c r="V10" s="17">
        <v>0.71165122226974198</v>
      </c>
      <c r="W10" s="17">
        <v>0.66531428553314897</v>
      </c>
      <c r="X10" s="17"/>
      <c r="Y10" s="17">
        <v>0.73065887229475701</v>
      </c>
      <c r="Z10" s="17">
        <v>0.63093245064741799</v>
      </c>
      <c r="AA10" s="17">
        <v>0.72891116681216395</v>
      </c>
      <c r="AB10" s="17">
        <v>0.87400159095470198</v>
      </c>
      <c r="AC10" s="17">
        <v>0.57301657955492302</v>
      </c>
      <c r="AD10" s="17">
        <v>0.52233435864068001</v>
      </c>
      <c r="AE10" s="17"/>
      <c r="AF10" s="17" t="s">
        <v>63</v>
      </c>
      <c r="AG10" s="17"/>
      <c r="AH10" s="17">
        <v>0.73182733248966503</v>
      </c>
      <c r="AI10" s="17"/>
      <c r="AJ10" s="17">
        <v>0.73701168498905101</v>
      </c>
      <c r="AK10" s="17">
        <v>0.65232668575229003</v>
      </c>
      <c r="AL10" s="17">
        <v>0.73481118527304801</v>
      </c>
      <c r="AM10" s="17">
        <v>0.80376183969386505</v>
      </c>
      <c r="AN10" s="17">
        <v>0.20614691225718701</v>
      </c>
      <c r="AO10" s="17">
        <v>0.48557396461583702</v>
      </c>
      <c r="AP10" s="17">
        <v>0.87035319067623196</v>
      </c>
      <c r="AQ10" s="17">
        <v>0.51429944246158199</v>
      </c>
    </row>
    <row r="11" spans="2:43" x14ac:dyDescent="0.35">
      <c r="B11" s="18" t="s">
        <v>92</v>
      </c>
      <c r="C11" s="19">
        <v>9.85750562165007E-2</v>
      </c>
      <c r="D11" s="19">
        <v>9.2217025518012904E-2</v>
      </c>
      <c r="E11" s="19">
        <v>0.10774080998022401</v>
      </c>
      <c r="F11" s="19"/>
      <c r="G11" s="19">
        <v>0</v>
      </c>
      <c r="H11" s="19">
        <v>0.115247108668988</v>
      </c>
      <c r="I11" s="19">
        <v>0.12829633101740101</v>
      </c>
      <c r="J11" s="19">
        <v>0.14235683460876</v>
      </c>
      <c r="K11" s="19">
        <v>0.101973652695523</v>
      </c>
      <c r="L11" s="19">
        <v>8.3325937860361896E-2</v>
      </c>
      <c r="M11" s="19"/>
      <c r="N11" s="19">
        <v>0.10512899741294</v>
      </c>
      <c r="O11" s="19">
        <v>0.102054693991898</v>
      </c>
      <c r="P11" s="19">
        <v>9.7192164054325694E-2</v>
      </c>
      <c r="Q11" s="19">
        <v>9.8602087441901007E-2</v>
      </c>
      <c r="R11" s="19">
        <v>8.6459009943071694E-2</v>
      </c>
      <c r="S11" s="19"/>
      <c r="T11" s="19">
        <v>0.127134926652782</v>
      </c>
      <c r="U11" s="19">
        <v>6.1752649684176701E-2</v>
      </c>
      <c r="V11" s="19">
        <v>7.8274198606875095E-2</v>
      </c>
      <c r="W11" s="19">
        <v>6.5511969385645505E-2</v>
      </c>
      <c r="X11" s="19"/>
      <c r="Y11" s="19">
        <v>7.3600460467846296E-2</v>
      </c>
      <c r="Z11" s="19">
        <v>6.6126862799494798E-2</v>
      </c>
      <c r="AA11" s="19">
        <v>0.10177668167153101</v>
      </c>
      <c r="AB11" s="19">
        <v>0</v>
      </c>
      <c r="AC11" s="19">
        <v>0.178366762731033</v>
      </c>
      <c r="AD11" s="19">
        <v>0.47766564135931999</v>
      </c>
      <c r="AE11" s="19"/>
      <c r="AF11" s="19" t="s">
        <v>63</v>
      </c>
      <c r="AG11" s="19"/>
      <c r="AH11" s="19">
        <v>6.7902303068113401E-2</v>
      </c>
      <c r="AI11" s="19"/>
      <c r="AJ11" s="19">
        <v>2.0265511061469899E-2</v>
      </c>
      <c r="AK11" s="19">
        <v>0.20525875413723699</v>
      </c>
      <c r="AL11" s="19">
        <v>0.16490602855848399</v>
      </c>
      <c r="AM11" s="19">
        <v>2.53497832272351E-2</v>
      </c>
      <c r="AN11" s="19">
        <v>0.20614691225718701</v>
      </c>
      <c r="AO11" s="19">
        <v>0.21210837077509401</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216</v>
      </c>
      <c r="D7" s="10">
        <v>109</v>
      </c>
      <c r="E7" s="10">
        <v>105</v>
      </c>
      <c r="F7" s="10"/>
      <c r="G7" s="10">
        <v>19</v>
      </c>
      <c r="H7" s="10">
        <v>42</v>
      </c>
      <c r="I7" s="10">
        <v>37</v>
      </c>
      <c r="J7" s="10">
        <v>32</v>
      </c>
      <c r="K7" s="10">
        <v>31</v>
      </c>
      <c r="L7" s="10">
        <v>55</v>
      </c>
      <c r="M7" s="10"/>
      <c r="N7" s="10">
        <v>7</v>
      </c>
      <c r="O7" s="10">
        <v>77</v>
      </c>
      <c r="P7" s="10">
        <v>37</v>
      </c>
      <c r="Q7" s="10">
        <v>63</v>
      </c>
      <c r="R7" s="10">
        <v>32</v>
      </c>
      <c r="S7" s="10"/>
      <c r="T7" s="10">
        <v>56</v>
      </c>
      <c r="U7" s="10">
        <v>50</v>
      </c>
      <c r="V7" s="10">
        <v>52</v>
      </c>
      <c r="W7" s="10">
        <v>43</v>
      </c>
      <c r="X7" s="10"/>
      <c r="Y7" s="10">
        <v>91</v>
      </c>
      <c r="Z7" s="10">
        <v>25</v>
      </c>
      <c r="AA7" s="10">
        <v>61</v>
      </c>
      <c r="AB7" s="10">
        <v>16</v>
      </c>
      <c r="AC7" s="10">
        <v>19</v>
      </c>
      <c r="AD7" s="10">
        <v>4</v>
      </c>
      <c r="AE7" s="10"/>
      <c r="AF7" s="10" t="s">
        <v>62</v>
      </c>
      <c r="AG7" s="10"/>
      <c r="AH7" s="10">
        <v>209</v>
      </c>
      <c r="AI7" s="10"/>
      <c r="AJ7" s="10">
        <v>58</v>
      </c>
      <c r="AK7" s="10">
        <v>46</v>
      </c>
      <c r="AL7" s="10">
        <v>38</v>
      </c>
      <c r="AM7" s="10">
        <v>27</v>
      </c>
      <c r="AN7" s="10">
        <v>9</v>
      </c>
      <c r="AO7" s="10">
        <v>19</v>
      </c>
      <c r="AP7" s="10">
        <v>15</v>
      </c>
      <c r="AQ7" s="10">
        <v>4</v>
      </c>
    </row>
    <row r="8" spans="2:43" ht="30" customHeight="1" x14ac:dyDescent="0.35">
      <c r="B8" s="11" t="s">
        <v>19</v>
      </c>
      <c r="C8" s="11">
        <v>218</v>
      </c>
      <c r="D8" s="11">
        <v>116</v>
      </c>
      <c r="E8" s="11">
        <v>100</v>
      </c>
      <c r="F8" s="11"/>
      <c r="G8" s="11">
        <v>23</v>
      </c>
      <c r="H8" s="11">
        <v>45</v>
      </c>
      <c r="I8" s="11">
        <v>35</v>
      </c>
      <c r="J8" s="11">
        <v>34</v>
      </c>
      <c r="K8" s="11">
        <v>28</v>
      </c>
      <c r="L8" s="11">
        <v>53</v>
      </c>
      <c r="M8" s="11"/>
      <c r="N8" s="11">
        <v>6</v>
      </c>
      <c r="O8" s="11">
        <v>72</v>
      </c>
      <c r="P8" s="11">
        <v>32</v>
      </c>
      <c r="Q8" s="11">
        <v>71</v>
      </c>
      <c r="R8" s="11">
        <v>36</v>
      </c>
      <c r="S8" s="11"/>
      <c r="T8" s="11">
        <v>56</v>
      </c>
      <c r="U8" s="11">
        <v>51</v>
      </c>
      <c r="V8" s="11">
        <v>54</v>
      </c>
      <c r="W8" s="11">
        <v>43</v>
      </c>
      <c r="X8" s="11"/>
      <c r="Y8" s="11">
        <v>94</v>
      </c>
      <c r="Z8" s="11">
        <v>27</v>
      </c>
      <c r="AA8" s="11">
        <v>58</v>
      </c>
      <c r="AB8" s="11">
        <v>16</v>
      </c>
      <c r="AC8" s="11">
        <v>19</v>
      </c>
      <c r="AD8" s="11">
        <v>4</v>
      </c>
      <c r="AE8" s="11"/>
      <c r="AF8" s="11" t="s">
        <v>62</v>
      </c>
      <c r="AG8" s="11"/>
      <c r="AH8" s="11">
        <v>212</v>
      </c>
      <c r="AI8" s="11"/>
      <c r="AJ8" s="11">
        <v>51</v>
      </c>
      <c r="AK8" s="11">
        <v>48</v>
      </c>
      <c r="AL8" s="11">
        <v>35</v>
      </c>
      <c r="AM8" s="11">
        <v>30</v>
      </c>
      <c r="AN8" s="11">
        <v>10</v>
      </c>
      <c r="AO8" s="11">
        <v>21</v>
      </c>
      <c r="AP8" s="11">
        <v>14</v>
      </c>
      <c r="AQ8" s="11">
        <v>9</v>
      </c>
    </row>
    <row r="9" spans="2:43" ht="29" x14ac:dyDescent="0.35">
      <c r="B9" s="18" t="s">
        <v>414</v>
      </c>
      <c r="C9" s="17">
        <v>0.18806545511848199</v>
      </c>
      <c r="D9" s="17">
        <v>0.15446179299363599</v>
      </c>
      <c r="E9" s="17">
        <v>0.230124058607628</v>
      </c>
      <c r="F9" s="17"/>
      <c r="G9" s="17">
        <v>0.207069678657335</v>
      </c>
      <c r="H9" s="17">
        <v>0.16276254366347601</v>
      </c>
      <c r="I9" s="17">
        <v>0.28518042906810298</v>
      </c>
      <c r="J9" s="17">
        <v>0.227989960573315</v>
      </c>
      <c r="K9" s="17">
        <v>0.21515701906354201</v>
      </c>
      <c r="L9" s="17">
        <v>9.6799654902525095E-2</v>
      </c>
      <c r="M9" s="17"/>
      <c r="N9" s="17">
        <v>0.389688555878759</v>
      </c>
      <c r="O9" s="17">
        <v>0.180969207999333</v>
      </c>
      <c r="P9" s="17">
        <v>0.298373330769995</v>
      </c>
      <c r="Q9" s="17">
        <v>0.13095437177361299</v>
      </c>
      <c r="R9" s="17">
        <v>0.18109288729460701</v>
      </c>
      <c r="S9" s="17"/>
      <c r="T9" s="17">
        <v>0.28446163929845902</v>
      </c>
      <c r="U9" s="17">
        <v>0.19148684657180901</v>
      </c>
      <c r="V9" s="17">
        <v>9.7192230253522E-2</v>
      </c>
      <c r="W9" s="17">
        <v>0.15488364833183599</v>
      </c>
      <c r="X9" s="17"/>
      <c r="Y9" s="17">
        <v>0.21008682259932801</v>
      </c>
      <c r="Z9" s="17">
        <v>0.13827513915664399</v>
      </c>
      <c r="AA9" s="17">
        <v>0.153394039732517</v>
      </c>
      <c r="AB9" s="17">
        <v>0.23356526165443101</v>
      </c>
      <c r="AC9" s="17">
        <v>0.25469994341316599</v>
      </c>
      <c r="AD9" s="17">
        <v>0</v>
      </c>
      <c r="AE9" s="17"/>
      <c r="AF9" s="17" t="s">
        <v>63</v>
      </c>
      <c r="AG9" s="17"/>
      <c r="AH9" s="17">
        <v>0.18905009723336499</v>
      </c>
      <c r="AI9" s="17"/>
      <c r="AJ9" s="17">
        <v>0.177480185342304</v>
      </c>
      <c r="AK9" s="17">
        <v>0.156015165448362</v>
      </c>
      <c r="AL9" s="17">
        <v>0.186271265162888</v>
      </c>
      <c r="AM9" s="17">
        <v>0.13973736347973501</v>
      </c>
      <c r="AN9" s="17">
        <v>0.32270671690194302</v>
      </c>
      <c r="AO9" s="17">
        <v>0.36336433889155201</v>
      </c>
      <c r="AP9" s="17">
        <v>6.2378215230096297E-2</v>
      </c>
      <c r="AQ9" s="17">
        <v>0.22977363747986199</v>
      </c>
    </row>
    <row r="10" spans="2:43" x14ac:dyDescent="0.35">
      <c r="B10" s="18" t="s">
        <v>412</v>
      </c>
      <c r="C10" s="17">
        <v>0.74740689407485705</v>
      </c>
      <c r="D10" s="17">
        <v>0.78042382544753996</v>
      </c>
      <c r="E10" s="17">
        <v>0.70503540702470702</v>
      </c>
      <c r="F10" s="17"/>
      <c r="G10" s="17">
        <v>0.79293032134266495</v>
      </c>
      <c r="H10" s="17">
        <v>0.76378719201114598</v>
      </c>
      <c r="I10" s="17">
        <v>0.71481957093189696</v>
      </c>
      <c r="J10" s="17">
        <v>0.68386753858711602</v>
      </c>
      <c r="K10" s="17">
        <v>0.68923065742210199</v>
      </c>
      <c r="L10" s="17">
        <v>0.80623726296022002</v>
      </c>
      <c r="M10" s="17"/>
      <c r="N10" s="17">
        <v>0.61031144412124105</v>
      </c>
      <c r="O10" s="17">
        <v>0.745347734860626</v>
      </c>
      <c r="P10" s="17">
        <v>0.64613460753060403</v>
      </c>
      <c r="Q10" s="17">
        <v>0.83222110524441095</v>
      </c>
      <c r="R10" s="17">
        <v>0.69835345703173801</v>
      </c>
      <c r="S10" s="17"/>
      <c r="T10" s="17">
        <v>0.69949428183374296</v>
      </c>
      <c r="U10" s="17">
        <v>0.69714389679260702</v>
      </c>
      <c r="V10" s="17">
        <v>0.80217107693788403</v>
      </c>
      <c r="W10" s="17">
        <v>0.79778098330837699</v>
      </c>
      <c r="X10" s="17"/>
      <c r="Y10" s="17">
        <v>0.70779868784884403</v>
      </c>
      <c r="Z10" s="17">
        <v>0.83592896244651005</v>
      </c>
      <c r="AA10" s="17">
        <v>0.764961000784112</v>
      </c>
      <c r="AB10" s="17">
        <v>0.76643473834556897</v>
      </c>
      <c r="AC10" s="17">
        <v>0.74530005658683396</v>
      </c>
      <c r="AD10" s="17">
        <v>0.75456396945885396</v>
      </c>
      <c r="AE10" s="17"/>
      <c r="AF10" s="17" t="s">
        <v>63</v>
      </c>
      <c r="AG10" s="17"/>
      <c r="AH10" s="17">
        <v>0.74464492314881503</v>
      </c>
      <c r="AI10" s="17"/>
      <c r="AJ10" s="17">
        <v>0.77199914165237704</v>
      </c>
      <c r="AK10" s="17">
        <v>0.76387080818703201</v>
      </c>
      <c r="AL10" s="17">
        <v>0.79262358000862698</v>
      </c>
      <c r="AM10" s="17">
        <v>0.82841353159877995</v>
      </c>
      <c r="AN10" s="17">
        <v>0.67729328309805703</v>
      </c>
      <c r="AO10" s="17">
        <v>0.45674437372313298</v>
      </c>
      <c r="AP10" s="17">
        <v>0.93762178476990399</v>
      </c>
      <c r="AQ10" s="17">
        <v>0.53408048468478697</v>
      </c>
    </row>
    <row r="11" spans="2:43" x14ac:dyDescent="0.35">
      <c r="B11" s="18" t="s">
        <v>92</v>
      </c>
      <c r="C11" s="19">
        <v>6.4527650806660494E-2</v>
      </c>
      <c r="D11" s="19">
        <v>6.51143815588235E-2</v>
      </c>
      <c r="E11" s="19">
        <v>6.4840534367665598E-2</v>
      </c>
      <c r="F11" s="19"/>
      <c r="G11" s="19">
        <v>0</v>
      </c>
      <c r="H11" s="19">
        <v>7.3450264325377698E-2</v>
      </c>
      <c r="I11" s="19">
        <v>0</v>
      </c>
      <c r="J11" s="19">
        <v>8.8142500839568996E-2</v>
      </c>
      <c r="K11" s="19">
        <v>9.5612323514356404E-2</v>
      </c>
      <c r="L11" s="19">
        <v>9.6963082137255296E-2</v>
      </c>
      <c r="M11" s="19"/>
      <c r="N11" s="19">
        <v>0</v>
      </c>
      <c r="O11" s="19">
        <v>7.3683057140040795E-2</v>
      </c>
      <c r="P11" s="19">
        <v>5.5492061699401803E-2</v>
      </c>
      <c r="Q11" s="19">
        <v>3.6824522981975999E-2</v>
      </c>
      <c r="R11" s="19">
        <v>0.120553655673656</v>
      </c>
      <c r="S11" s="19"/>
      <c r="T11" s="19">
        <v>1.6044078867797702E-2</v>
      </c>
      <c r="U11" s="19">
        <v>0.111369256635584</v>
      </c>
      <c r="V11" s="19">
        <v>0.100636692808594</v>
      </c>
      <c r="W11" s="19">
        <v>4.7335368359787702E-2</v>
      </c>
      <c r="X11" s="19"/>
      <c r="Y11" s="19">
        <v>8.2114489551828498E-2</v>
      </c>
      <c r="Z11" s="19">
        <v>2.5795898396845599E-2</v>
      </c>
      <c r="AA11" s="19">
        <v>8.1644959483370597E-2</v>
      </c>
      <c r="AB11" s="19">
        <v>0</v>
      </c>
      <c r="AC11" s="19">
        <v>0</v>
      </c>
      <c r="AD11" s="19">
        <v>0.24543603054114599</v>
      </c>
      <c r="AE11" s="19"/>
      <c r="AF11" s="19" t="s">
        <v>63</v>
      </c>
      <c r="AG11" s="19"/>
      <c r="AH11" s="19">
        <v>6.6304979617820101E-2</v>
      </c>
      <c r="AI11" s="19"/>
      <c r="AJ11" s="19">
        <v>5.0520673005318997E-2</v>
      </c>
      <c r="AK11" s="19">
        <v>8.0114026364606197E-2</v>
      </c>
      <c r="AL11" s="19">
        <v>2.1105154828485299E-2</v>
      </c>
      <c r="AM11" s="19">
        <v>3.1849104921485002E-2</v>
      </c>
      <c r="AN11" s="19">
        <v>0</v>
      </c>
      <c r="AO11" s="19">
        <v>0.17989128738531501</v>
      </c>
      <c r="AP11" s="19">
        <v>0</v>
      </c>
      <c r="AQ11" s="19">
        <v>0.23614587783535099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218</v>
      </c>
      <c r="D7" s="10">
        <v>103</v>
      </c>
      <c r="E7" s="10">
        <v>115</v>
      </c>
      <c r="F7" s="10"/>
      <c r="G7" s="10">
        <v>20</v>
      </c>
      <c r="H7" s="10">
        <v>39</v>
      </c>
      <c r="I7" s="10">
        <v>34</v>
      </c>
      <c r="J7" s="10">
        <v>34</v>
      </c>
      <c r="K7" s="10">
        <v>40</v>
      </c>
      <c r="L7" s="10">
        <v>51</v>
      </c>
      <c r="M7" s="10"/>
      <c r="N7" s="10">
        <v>11</v>
      </c>
      <c r="O7" s="10">
        <v>88</v>
      </c>
      <c r="P7" s="10">
        <v>40</v>
      </c>
      <c r="Q7" s="10">
        <v>55</v>
      </c>
      <c r="R7" s="10">
        <v>24</v>
      </c>
      <c r="S7" s="10"/>
      <c r="T7" s="10">
        <v>41</v>
      </c>
      <c r="U7" s="10">
        <v>64</v>
      </c>
      <c r="V7" s="10">
        <v>55</v>
      </c>
      <c r="W7" s="10">
        <v>48</v>
      </c>
      <c r="X7" s="10"/>
      <c r="Y7" s="10">
        <v>105</v>
      </c>
      <c r="Z7" s="10">
        <v>18</v>
      </c>
      <c r="AA7" s="10">
        <v>55</v>
      </c>
      <c r="AB7" s="10">
        <v>12</v>
      </c>
      <c r="AC7" s="10">
        <v>19</v>
      </c>
      <c r="AD7" s="10">
        <v>7</v>
      </c>
      <c r="AE7" s="10"/>
      <c r="AF7" s="10" t="s">
        <v>62</v>
      </c>
      <c r="AG7" s="10"/>
      <c r="AH7" s="10">
        <v>207</v>
      </c>
      <c r="AI7" s="10"/>
      <c r="AJ7" s="10">
        <v>49</v>
      </c>
      <c r="AK7" s="10">
        <v>47</v>
      </c>
      <c r="AL7" s="10">
        <v>41</v>
      </c>
      <c r="AM7" s="10">
        <v>23</v>
      </c>
      <c r="AN7" s="10">
        <v>11</v>
      </c>
      <c r="AO7" s="10">
        <v>22</v>
      </c>
      <c r="AP7" s="10">
        <v>21</v>
      </c>
      <c r="AQ7" s="10">
        <v>4</v>
      </c>
    </row>
    <row r="8" spans="2:43" ht="30" customHeight="1" x14ac:dyDescent="0.35">
      <c r="B8" s="11" t="s">
        <v>19</v>
      </c>
      <c r="C8" s="11">
        <v>214</v>
      </c>
      <c r="D8" s="11">
        <v>106</v>
      </c>
      <c r="E8" s="11">
        <v>108</v>
      </c>
      <c r="F8" s="11"/>
      <c r="G8" s="11">
        <v>24</v>
      </c>
      <c r="H8" s="11">
        <v>43</v>
      </c>
      <c r="I8" s="11">
        <v>33</v>
      </c>
      <c r="J8" s="11">
        <v>30</v>
      </c>
      <c r="K8" s="11">
        <v>37</v>
      </c>
      <c r="L8" s="11">
        <v>46</v>
      </c>
      <c r="M8" s="11"/>
      <c r="N8" s="11">
        <v>10</v>
      </c>
      <c r="O8" s="11">
        <v>84</v>
      </c>
      <c r="P8" s="11">
        <v>35</v>
      </c>
      <c r="Q8" s="11">
        <v>59</v>
      </c>
      <c r="R8" s="11">
        <v>27</v>
      </c>
      <c r="S8" s="11"/>
      <c r="T8" s="11">
        <v>40</v>
      </c>
      <c r="U8" s="11">
        <v>61</v>
      </c>
      <c r="V8" s="11">
        <v>54</v>
      </c>
      <c r="W8" s="11">
        <v>49</v>
      </c>
      <c r="X8" s="11"/>
      <c r="Y8" s="11">
        <v>108</v>
      </c>
      <c r="Z8" s="11">
        <v>17</v>
      </c>
      <c r="AA8" s="11">
        <v>49</v>
      </c>
      <c r="AB8" s="11">
        <v>11</v>
      </c>
      <c r="AC8" s="11">
        <v>19</v>
      </c>
      <c r="AD8" s="11">
        <v>7</v>
      </c>
      <c r="AE8" s="11"/>
      <c r="AF8" s="11" t="s">
        <v>62</v>
      </c>
      <c r="AG8" s="11"/>
      <c r="AH8" s="11">
        <v>204</v>
      </c>
      <c r="AI8" s="11"/>
      <c r="AJ8" s="11">
        <v>41</v>
      </c>
      <c r="AK8" s="11">
        <v>49</v>
      </c>
      <c r="AL8" s="11">
        <v>37</v>
      </c>
      <c r="AM8" s="11">
        <v>24</v>
      </c>
      <c r="AN8" s="11">
        <v>10</v>
      </c>
      <c r="AO8" s="11">
        <v>22</v>
      </c>
      <c r="AP8" s="11">
        <v>21</v>
      </c>
      <c r="AQ8" s="11">
        <v>9</v>
      </c>
    </row>
    <row r="9" spans="2:43" ht="29" x14ac:dyDescent="0.35">
      <c r="B9" s="18" t="s">
        <v>416</v>
      </c>
      <c r="C9" s="17">
        <v>0.22808220439181601</v>
      </c>
      <c r="D9" s="17">
        <v>0.26251556671840698</v>
      </c>
      <c r="E9" s="17">
        <v>0.19407391133084301</v>
      </c>
      <c r="F9" s="17"/>
      <c r="G9" s="17">
        <v>0.11859054034279</v>
      </c>
      <c r="H9" s="17">
        <v>0.260281815118864</v>
      </c>
      <c r="I9" s="17">
        <v>0.48125895465716401</v>
      </c>
      <c r="J9" s="17">
        <v>0.25976250004268803</v>
      </c>
      <c r="K9" s="17">
        <v>0.145315325700451</v>
      </c>
      <c r="L9" s="17">
        <v>0.119755965791962</v>
      </c>
      <c r="M9" s="17"/>
      <c r="N9" s="17">
        <v>9.3423939520570404E-2</v>
      </c>
      <c r="O9" s="17">
        <v>0.18906541235911201</v>
      </c>
      <c r="P9" s="17">
        <v>0.19983513328534</v>
      </c>
      <c r="Q9" s="17">
        <v>0.27661498143056301</v>
      </c>
      <c r="R9" s="17">
        <v>0.32943237208711501</v>
      </c>
      <c r="S9" s="17"/>
      <c r="T9" s="17">
        <v>0.24611791372375699</v>
      </c>
      <c r="U9" s="17">
        <v>0.14683476215365401</v>
      </c>
      <c r="V9" s="17">
        <v>0.16542577799150601</v>
      </c>
      <c r="W9" s="17">
        <v>0.40759231784758598</v>
      </c>
      <c r="X9" s="17"/>
      <c r="Y9" s="17">
        <v>0.27213523238874499</v>
      </c>
      <c r="Z9" s="17">
        <v>0.19096533605735899</v>
      </c>
      <c r="AA9" s="17">
        <v>0.12834069780941099</v>
      </c>
      <c r="AB9" s="17">
        <v>0.24684728126918301</v>
      </c>
      <c r="AC9" s="17">
        <v>0.14959292701026</v>
      </c>
      <c r="AD9" s="17">
        <v>0.452772275245239</v>
      </c>
      <c r="AE9" s="17"/>
      <c r="AF9" s="17" t="s">
        <v>63</v>
      </c>
      <c r="AG9" s="17"/>
      <c r="AH9" s="17">
        <v>0.22586584502156601</v>
      </c>
      <c r="AI9" s="17"/>
      <c r="AJ9" s="17">
        <v>0.33890492924506699</v>
      </c>
      <c r="AK9" s="17">
        <v>0.25435679547060602</v>
      </c>
      <c r="AL9" s="17">
        <v>0.22178336721983999</v>
      </c>
      <c r="AM9" s="17">
        <v>0.168920778134312</v>
      </c>
      <c r="AN9" s="17">
        <v>0.219559340852581</v>
      </c>
      <c r="AO9" s="17">
        <v>0.153949582308887</v>
      </c>
      <c r="AP9" s="17">
        <v>0.20940604812146199</v>
      </c>
      <c r="AQ9" s="17">
        <v>0</v>
      </c>
    </row>
    <row r="10" spans="2:43" x14ac:dyDescent="0.35">
      <c r="B10" s="18" t="s">
        <v>412</v>
      </c>
      <c r="C10" s="17">
        <v>0.70616324744167402</v>
      </c>
      <c r="D10" s="17">
        <v>0.68783794294735501</v>
      </c>
      <c r="E10" s="17">
        <v>0.72426233168919496</v>
      </c>
      <c r="F10" s="17"/>
      <c r="G10" s="17">
        <v>0.88140945965720996</v>
      </c>
      <c r="H10" s="17">
        <v>0.71076978157617299</v>
      </c>
      <c r="I10" s="17">
        <v>0.421298615892436</v>
      </c>
      <c r="J10" s="17">
        <v>0.62539985335498904</v>
      </c>
      <c r="K10" s="17">
        <v>0.76085188059384601</v>
      </c>
      <c r="L10" s="17">
        <v>0.82307720875955104</v>
      </c>
      <c r="M10" s="17"/>
      <c r="N10" s="17">
        <v>0.81540390720848399</v>
      </c>
      <c r="O10" s="17">
        <v>0.733662894427204</v>
      </c>
      <c r="P10" s="17">
        <v>0.73003199973927602</v>
      </c>
      <c r="Q10" s="17">
        <v>0.66730720074846805</v>
      </c>
      <c r="R10" s="17">
        <v>0.63452783708438998</v>
      </c>
      <c r="S10" s="17"/>
      <c r="T10" s="17">
        <v>0.70066472677541702</v>
      </c>
      <c r="U10" s="17">
        <v>0.76330808509463599</v>
      </c>
      <c r="V10" s="17">
        <v>0.78380584432373901</v>
      </c>
      <c r="W10" s="17">
        <v>0.57160377461215195</v>
      </c>
      <c r="X10" s="17"/>
      <c r="Y10" s="17">
        <v>0.66638842700607503</v>
      </c>
      <c r="Z10" s="17">
        <v>0.75615260213207802</v>
      </c>
      <c r="AA10" s="17">
        <v>0.78299571216934605</v>
      </c>
      <c r="AB10" s="17">
        <v>0.67555367774580399</v>
      </c>
      <c r="AC10" s="17">
        <v>0.78459314113413803</v>
      </c>
      <c r="AD10" s="17">
        <v>0.547227724754761</v>
      </c>
      <c r="AE10" s="17"/>
      <c r="AF10" s="17" t="s">
        <v>63</v>
      </c>
      <c r="AG10" s="17"/>
      <c r="AH10" s="17">
        <v>0.71530647326225405</v>
      </c>
      <c r="AI10" s="17"/>
      <c r="AJ10" s="17">
        <v>0.59777845419950304</v>
      </c>
      <c r="AK10" s="17">
        <v>0.610645383501218</v>
      </c>
      <c r="AL10" s="17">
        <v>0.77821663278015996</v>
      </c>
      <c r="AM10" s="17">
        <v>0.77497819327573303</v>
      </c>
      <c r="AN10" s="17">
        <v>0.70142377350612095</v>
      </c>
      <c r="AO10" s="17">
        <v>0.72302832158749497</v>
      </c>
      <c r="AP10" s="17">
        <v>0.79059395187853798</v>
      </c>
      <c r="AQ10" s="17">
        <v>1</v>
      </c>
    </row>
    <row r="11" spans="2:43" x14ac:dyDescent="0.35">
      <c r="B11" s="18" t="s">
        <v>92</v>
      </c>
      <c r="C11" s="19">
        <v>6.5754548166509399E-2</v>
      </c>
      <c r="D11" s="19">
        <v>4.9646490334238E-2</v>
      </c>
      <c r="E11" s="19">
        <v>8.1663756979961699E-2</v>
      </c>
      <c r="F11" s="19"/>
      <c r="G11" s="19">
        <v>0</v>
      </c>
      <c r="H11" s="19">
        <v>2.8948403304963101E-2</v>
      </c>
      <c r="I11" s="19">
        <v>9.74424294504002E-2</v>
      </c>
      <c r="J11" s="19">
        <v>0.114837646602323</v>
      </c>
      <c r="K11" s="19">
        <v>9.3832793705703701E-2</v>
      </c>
      <c r="L11" s="19">
        <v>5.7166825448487002E-2</v>
      </c>
      <c r="M11" s="19"/>
      <c r="N11" s="19">
        <v>9.1172153270945397E-2</v>
      </c>
      <c r="O11" s="19">
        <v>7.7271693213684198E-2</v>
      </c>
      <c r="P11" s="19">
        <v>7.01328669753849E-2</v>
      </c>
      <c r="Q11" s="19">
        <v>5.6077817820969003E-2</v>
      </c>
      <c r="R11" s="19">
        <v>3.6039790828494699E-2</v>
      </c>
      <c r="S11" s="19"/>
      <c r="T11" s="19">
        <v>5.3217359500825699E-2</v>
      </c>
      <c r="U11" s="19">
        <v>8.9857152751709496E-2</v>
      </c>
      <c r="V11" s="19">
        <v>5.07683776847552E-2</v>
      </c>
      <c r="W11" s="19">
        <v>2.08039075402617E-2</v>
      </c>
      <c r="X11" s="19"/>
      <c r="Y11" s="19">
        <v>6.1476340605180001E-2</v>
      </c>
      <c r="Z11" s="19">
        <v>5.2882061810562202E-2</v>
      </c>
      <c r="AA11" s="19">
        <v>8.86635900212428E-2</v>
      </c>
      <c r="AB11" s="19">
        <v>7.7599040985013801E-2</v>
      </c>
      <c r="AC11" s="19">
        <v>6.5813931855601998E-2</v>
      </c>
      <c r="AD11" s="19">
        <v>0</v>
      </c>
      <c r="AE11" s="19"/>
      <c r="AF11" s="19" t="s">
        <v>63</v>
      </c>
      <c r="AG11" s="19"/>
      <c r="AH11" s="19">
        <v>5.8827681716180302E-2</v>
      </c>
      <c r="AI11" s="19"/>
      <c r="AJ11" s="19">
        <v>6.3316616555429694E-2</v>
      </c>
      <c r="AK11" s="19">
        <v>0.13499782102817601</v>
      </c>
      <c r="AL11" s="19">
        <v>0</v>
      </c>
      <c r="AM11" s="19">
        <v>5.61010285899552E-2</v>
      </c>
      <c r="AN11" s="19">
        <v>7.9016885641298495E-2</v>
      </c>
      <c r="AO11" s="19">
        <v>0.123022096103618</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206</v>
      </c>
      <c r="D7" s="10">
        <v>106</v>
      </c>
      <c r="E7" s="10">
        <v>100</v>
      </c>
      <c r="F7" s="10"/>
      <c r="G7" s="10">
        <v>19</v>
      </c>
      <c r="H7" s="10">
        <v>36</v>
      </c>
      <c r="I7" s="10">
        <v>34</v>
      </c>
      <c r="J7" s="10">
        <v>42</v>
      </c>
      <c r="K7" s="10">
        <v>26</v>
      </c>
      <c r="L7" s="10">
        <v>49</v>
      </c>
      <c r="M7" s="10"/>
      <c r="N7" s="10">
        <v>7</v>
      </c>
      <c r="O7" s="10">
        <v>81</v>
      </c>
      <c r="P7" s="10">
        <v>31</v>
      </c>
      <c r="Q7" s="10">
        <v>60</v>
      </c>
      <c r="R7" s="10">
        <v>27</v>
      </c>
      <c r="S7" s="10"/>
      <c r="T7" s="10">
        <v>50</v>
      </c>
      <c r="U7" s="10">
        <v>51</v>
      </c>
      <c r="V7" s="10">
        <v>60</v>
      </c>
      <c r="W7" s="10">
        <v>31</v>
      </c>
      <c r="X7" s="10"/>
      <c r="Y7" s="10">
        <v>92</v>
      </c>
      <c r="Z7" s="10">
        <v>22</v>
      </c>
      <c r="AA7" s="10">
        <v>55</v>
      </c>
      <c r="AB7" s="10">
        <v>15</v>
      </c>
      <c r="AC7" s="10">
        <v>16</v>
      </c>
      <c r="AD7" s="10">
        <v>6</v>
      </c>
      <c r="AE7" s="10"/>
      <c r="AF7" s="10" t="s">
        <v>62</v>
      </c>
      <c r="AG7" s="10"/>
      <c r="AH7" s="10">
        <v>194</v>
      </c>
      <c r="AI7" s="10"/>
      <c r="AJ7" s="10">
        <v>51</v>
      </c>
      <c r="AK7" s="10">
        <v>44</v>
      </c>
      <c r="AL7" s="10">
        <v>38</v>
      </c>
      <c r="AM7" s="10">
        <v>35</v>
      </c>
      <c r="AN7" s="10">
        <v>7</v>
      </c>
      <c r="AO7" s="10">
        <v>14</v>
      </c>
      <c r="AP7" s="10">
        <v>12</v>
      </c>
      <c r="AQ7" s="10">
        <v>5</v>
      </c>
    </row>
    <row r="8" spans="2:43" ht="30" customHeight="1" x14ac:dyDescent="0.35">
      <c r="B8" s="11" t="s">
        <v>19</v>
      </c>
      <c r="C8" s="11">
        <v>209</v>
      </c>
      <c r="D8" s="11">
        <v>114</v>
      </c>
      <c r="E8" s="11">
        <v>95</v>
      </c>
      <c r="F8" s="11"/>
      <c r="G8" s="11">
        <v>23</v>
      </c>
      <c r="H8" s="11">
        <v>39</v>
      </c>
      <c r="I8" s="11">
        <v>34</v>
      </c>
      <c r="J8" s="11">
        <v>43</v>
      </c>
      <c r="K8" s="11">
        <v>24</v>
      </c>
      <c r="L8" s="11">
        <v>46</v>
      </c>
      <c r="M8" s="11"/>
      <c r="N8" s="11">
        <v>7</v>
      </c>
      <c r="O8" s="11">
        <v>80</v>
      </c>
      <c r="P8" s="11">
        <v>27</v>
      </c>
      <c r="Q8" s="11">
        <v>65</v>
      </c>
      <c r="R8" s="11">
        <v>30</v>
      </c>
      <c r="S8" s="11"/>
      <c r="T8" s="11">
        <v>51</v>
      </c>
      <c r="U8" s="11">
        <v>51</v>
      </c>
      <c r="V8" s="11">
        <v>61</v>
      </c>
      <c r="W8" s="11">
        <v>32</v>
      </c>
      <c r="X8" s="11"/>
      <c r="Y8" s="11">
        <v>94</v>
      </c>
      <c r="Z8" s="11">
        <v>23</v>
      </c>
      <c r="AA8" s="11">
        <v>53</v>
      </c>
      <c r="AB8" s="11">
        <v>16</v>
      </c>
      <c r="AC8" s="11">
        <v>17</v>
      </c>
      <c r="AD8" s="11">
        <v>5</v>
      </c>
      <c r="AE8" s="11"/>
      <c r="AF8" s="11" t="s">
        <v>62</v>
      </c>
      <c r="AG8" s="11"/>
      <c r="AH8" s="11">
        <v>198</v>
      </c>
      <c r="AI8" s="11"/>
      <c r="AJ8" s="11">
        <v>45</v>
      </c>
      <c r="AK8" s="11">
        <v>46</v>
      </c>
      <c r="AL8" s="11">
        <v>34</v>
      </c>
      <c r="AM8" s="11">
        <v>37</v>
      </c>
      <c r="AN8" s="11">
        <v>6</v>
      </c>
      <c r="AO8" s="11">
        <v>15</v>
      </c>
      <c r="AP8" s="11">
        <v>12</v>
      </c>
      <c r="AQ8" s="11">
        <v>13</v>
      </c>
    </row>
    <row r="9" spans="2:43" ht="29" x14ac:dyDescent="0.35">
      <c r="B9" s="18" t="s">
        <v>418</v>
      </c>
      <c r="C9" s="17">
        <v>0.26740123798298099</v>
      </c>
      <c r="D9" s="17">
        <v>0.30037285247547402</v>
      </c>
      <c r="E9" s="17">
        <v>0.22771371553342401</v>
      </c>
      <c r="F9" s="17"/>
      <c r="G9" s="17">
        <v>0.16443394557899399</v>
      </c>
      <c r="H9" s="17">
        <v>0.29145687450716901</v>
      </c>
      <c r="I9" s="17">
        <v>0.25313924649233199</v>
      </c>
      <c r="J9" s="17">
        <v>0.36039337971603902</v>
      </c>
      <c r="K9" s="17">
        <v>0.228916830853826</v>
      </c>
      <c r="L9" s="17">
        <v>0.24259164902817401</v>
      </c>
      <c r="M9" s="17"/>
      <c r="N9" s="17">
        <v>0.25531771578399898</v>
      </c>
      <c r="O9" s="17">
        <v>0.224813593680881</v>
      </c>
      <c r="P9" s="17">
        <v>0.39371672805795399</v>
      </c>
      <c r="Q9" s="17">
        <v>0.25960989732076001</v>
      </c>
      <c r="R9" s="17">
        <v>0.28493526974833699</v>
      </c>
      <c r="S9" s="17"/>
      <c r="T9" s="17">
        <v>0.208017540171995</v>
      </c>
      <c r="U9" s="17">
        <v>0.210195685275019</v>
      </c>
      <c r="V9" s="17">
        <v>0.31028760685746298</v>
      </c>
      <c r="W9" s="17">
        <v>0.40083701386807902</v>
      </c>
      <c r="X9" s="17"/>
      <c r="Y9" s="17">
        <v>0.31244276155300899</v>
      </c>
      <c r="Z9" s="17">
        <v>0.34261966656391901</v>
      </c>
      <c r="AA9" s="17">
        <v>0.17954052804054099</v>
      </c>
      <c r="AB9" s="17">
        <v>0.32546314386157099</v>
      </c>
      <c r="AC9" s="17">
        <v>0.16668830407638599</v>
      </c>
      <c r="AD9" s="17">
        <v>0.16781405186534401</v>
      </c>
      <c r="AE9" s="17"/>
      <c r="AF9" s="17" t="s">
        <v>63</v>
      </c>
      <c r="AG9" s="17"/>
      <c r="AH9" s="17">
        <v>0.26589671690952799</v>
      </c>
      <c r="AI9" s="17"/>
      <c r="AJ9" s="17">
        <v>0.23578619859116701</v>
      </c>
      <c r="AK9" s="17">
        <v>0.21929731825934601</v>
      </c>
      <c r="AL9" s="17">
        <v>0.26407568564655098</v>
      </c>
      <c r="AM9" s="17">
        <v>0.30627034538595199</v>
      </c>
      <c r="AN9" s="17">
        <v>0.249839853687913</v>
      </c>
      <c r="AO9" s="17">
        <v>0.37331000012834498</v>
      </c>
      <c r="AP9" s="17">
        <v>0.41439586294203801</v>
      </c>
      <c r="AQ9" s="17">
        <v>0.19138588171196799</v>
      </c>
    </row>
    <row r="10" spans="2:43" x14ac:dyDescent="0.35">
      <c r="B10" s="18" t="s">
        <v>412</v>
      </c>
      <c r="C10" s="17">
        <v>0.64583760330984696</v>
      </c>
      <c r="D10" s="17">
        <v>0.62801988495426497</v>
      </c>
      <c r="E10" s="17">
        <v>0.66728456937813196</v>
      </c>
      <c r="F10" s="17"/>
      <c r="G10" s="17">
        <v>0.77216874080258602</v>
      </c>
      <c r="H10" s="17">
        <v>0.68551338801082096</v>
      </c>
      <c r="I10" s="17">
        <v>0.71692425077722399</v>
      </c>
      <c r="J10" s="17">
        <v>0.54047026383584995</v>
      </c>
      <c r="K10" s="17">
        <v>0.65050265854107603</v>
      </c>
      <c r="L10" s="17">
        <v>0.59189127789104601</v>
      </c>
      <c r="M10" s="17"/>
      <c r="N10" s="17">
        <v>0.74468228421600202</v>
      </c>
      <c r="O10" s="17">
        <v>0.66952177256568901</v>
      </c>
      <c r="P10" s="17">
        <v>0.54139162346689595</v>
      </c>
      <c r="Q10" s="17">
        <v>0.662178207158306</v>
      </c>
      <c r="R10" s="17">
        <v>0.62103474923328295</v>
      </c>
      <c r="S10" s="17"/>
      <c r="T10" s="17">
        <v>0.65025322282278297</v>
      </c>
      <c r="U10" s="17">
        <v>0.68562620011664699</v>
      </c>
      <c r="V10" s="17">
        <v>0.64750515446430801</v>
      </c>
      <c r="W10" s="17">
        <v>0.56979538369461802</v>
      </c>
      <c r="X10" s="17"/>
      <c r="Y10" s="17">
        <v>0.653840977593525</v>
      </c>
      <c r="Z10" s="17">
        <v>0.49262575244218298</v>
      </c>
      <c r="AA10" s="17">
        <v>0.65741822297280095</v>
      </c>
      <c r="AB10" s="17">
        <v>0.67453685613842895</v>
      </c>
      <c r="AC10" s="17">
        <v>0.737072966010893</v>
      </c>
      <c r="AD10" s="17">
        <v>0.68180646178627702</v>
      </c>
      <c r="AE10" s="17"/>
      <c r="AF10" s="17" t="s">
        <v>63</v>
      </c>
      <c r="AG10" s="17"/>
      <c r="AH10" s="17">
        <v>0.656409281007725</v>
      </c>
      <c r="AI10" s="17"/>
      <c r="AJ10" s="17">
        <v>0.68307691674610804</v>
      </c>
      <c r="AK10" s="17">
        <v>0.63409122169452803</v>
      </c>
      <c r="AL10" s="17">
        <v>0.67819535332312098</v>
      </c>
      <c r="AM10" s="17">
        <v>0.60488392332151097</v>
      </c>
      <c r="AN10" s="17">
        <v>0.63208487338901798</v>
      </c>
      <c r="AO10" s="17">
        <v>0.62668999987165497</v>
      </c>
      <c r="AP10" s="17">
        <v>0.45096016383971599</v>
      </c>
      <c r="AQ10" s="17">
        <v>0.80861411828803198</v>
      </c>
    </row>
    <row r="11" spans="2:43" x14ac:dyDescent="0.35">
      <c r="B11" s="18" t="s">
        <v>92</v>
      </c>
      <c r="C11" s="19">
        <v>8.6761158707171507E-2</v>
      </c>
      <c r="D11" s="19">
        <v>7.1607262570261301E-2</v>
      </c>
      <c r="E11" s="19">
        <v>0.105001715088444</v>
      </c>
      <c r="F11" s="19"/>
      <c r="G11" s="19">
        <v>6.3397313618420506E-2</v>
      </c>
      <c r="H11" s="19">
        <v>2.3029737482010499E-2</v>
      </c>
      <c r="I11" s="19">
        <v>2.9936502730443799E-2</v>
      </c>
      <c r="J11" s="19">
        <v>9.9136356448111002E-2</v>
      </c>
      <c r="K11" s="19">
        <v>0.120580510605098</v>
      </c>
      <c r="L11" s="19">
        <v>0.16551707308078001</v>
      </c>
      <c r="M11" s="19"/>
      <c r="N11" s="19">
        <v>0</v>
      </c>
      <c r="O11" s="19">
        <v>0.10566463375342899</v>
      </c>
      <c r="P11" s="19">
        <v>6.4891648475150304E-2</v>
      </c>
      <c r="Q11" s="19">
        <v>7.8211895520933494E-2</v>
      </c>
      <c r="R11" s="19">
        <v>9.4029981018379796E-2</v>
      </c>
      <c r="S11" s="19"/>
      <c r="T11" s="19">
        <v>0.141729237005222</v>
      </c>
      <c r="U11" s="19">
        <v>0.104178114608335</v>
      </c>
      <c r="V11" s="19">
        <v>4.2207238678228502E-2</v>
      </c>
      <c r="W11" s="19">
        <v>2.9367602437303401E-2</v>
      </c>
      <c r="X11" s="19"/>
      <c r="Y11" s="19">
        <v>3.3716260853466101E-2</v>
      </c>
      <c r="Z11" s="19">
        <v>0.164754580993898</v>
      </c>
      <c r="AA11" s="19">
        <v>0.16304124898665801</v>
      </c>
      <c r="AB11" s="19">
        <v>0</v>
      </c>
      <c r="AC11" s="19">
        <v>9.6238729912720894E-2</v>
      </c>
      <c r="AD11" s="19">
        <v>0.150379486348379</v>
      </c>
      <c r="AE11" s="19"/>
      <c r="AF11" s="19" t="s">
        <v>63</v>
      </c>
      <c r="AG11" s="19"/>
      <c r="AH11" s="19">
        <v>7.7694002082747196E-2</v>
      </c>
      <c r="AI11" s="19"/>
      <c r="AJ11" s="19">
        <v>8.1136884662725201E-2</v>
      </c>
      <c r="AK11" s="19">
        <v>0.14661146004612599</v>
      </c>
      <c r="AL11" s="19">
        <v>5.7728961030327701E-2</v>
      </c>
      <c r="AM11" s="19">
        <v>8.8845731292536506E-2</v>
      </c>
      <c r="AN11" s="19">
        <v>0.11807527292306901</v>
      </c>
      <c r="AO11" s="19">
        <v>0</v>
      </c>
      <c r="AP11" s="19">
        <v>0.13464397321824501</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180</v>
      </c>
      <c r="D7" s="10">
        <v>81</v>
      </c>
      <c r="E7" s="10">
        <v>98</v>
      </c>
      <c r="F7" s="10"/>
      <c r="G7" s="10">
        <v>14</v>
      </c>
      <c r="H7" s="10">
        <v>40</v>
      </c>
      <c r="I7" s="10">
        <v>25</v>
      </c>
      <c r="J7" s="10">
        <v>26</v>
      </c>
      <c r="K7" s="10">
        <v>29</v>
      </c>
      <c r="L7" s="10">
        <v>46</v>
      </c>
      <c r="M7" s="10"/>
      <c r="N7" s="10">
        <v>12</v>
      </c>
      <c r="O7" s="10">
        <v>77</v>
      </c>
      <c r="P7" s="10">
        <v>30</v>
      </c>
      <c r="Q7" s="10">
        <v>34</v>
      </c>
      <c r="R7" s="10">
        <v>27</v>
      </c>
      <c r="S7" s="10"/>
      <c r="T7" s="10">
        <v>36</v>
      </c>
      <c r="U7" s="10">
        <v>52</v>
      </c>
      <c r="V7" s="10">
        <v>48</v>
      </c>
      <c r="W7" s="10">
        <v>32</v>
      </c>
      <c r="X7" s="10"/>
      <c r="Y7" s="10">
        <v>86</v>
      </c>
      <c r="Z7" s="10">
        <v>12</v>
      </c>
      <c r="AA7" s="10">
        <v>52</v>
      </c>
      <c r="AB7" s="10">
        <v>7</v>
      </c>
      <c r="AC7" s="10">
        <v>14</v>
      </c>
      <c r="AD7" s="10">
        <v>6</v>
      </c>
      <c r="AE7" s="10"/>
      <c r="AF7" s="10" t="s">
        <v>62</v>
      </c>
      <c r="AG7" s="10"/>
      <c r="AH7" s="10">
        <v>175</v>
      </c>
      <c r="AI7" s="10"/>
      <c r="AJ7" s="10">
        <v>45</v>
      </c>
      <c r="AK7" s="10">
        <v>29</v>
      </c>
      <c r="AL7" s="10">
        <v>34</v>
      </c>
      <c r="AM7" s="10">
        <v>33</v>
      </c>
      <c r="AN7" s="10">
        <v>6</v>
      </c>
      <c r="AO7" s="10">
        <v>15</v>
      </c>
      <c r="AP7" s="10">
        <v>14</v>
      </c>
      <c r="AQ7" s="10">
        <v>4</v>
      </c>
    </row>
    <row r="8" spans="2:43" ht="30" customHeight="1" x14ac:dyDescent="0.35">
      <c r="B8" s="11" t="s">
        <v>19</v>
      </c>
      <c r="C8" s="11">
        <v>177</v>
      </c>
      <c r="D8" s="11">
        <v>86</v>
      </c>
      <c r="E8" s="11">
        <v>91</v>
      </c>
      <c r="F8" s="11"/>
      <c r="G8" s="11">
        <v>16</v>
      </c>
      <c r="H8" s="11">
        <v>39</v>
      </c>
      <c r="I8" s="11">
        <v>23</v>
      </c>
      <c r="J8" s="11">
        <v>25</v>
      </c>
      <c r="K8" s="11">
        <v>29</v>
      </c>
      <c r="L8" s="11">
        <v>45</v>
      </c>
      <c r="M8" s="11"/>
      <c r="N8" s="11">
        <v>11</v>
      </c>
      <c r="O8" s="11">
        <v>72</v>
      </c>
      <c r="P8" s="11">
        <v>25</v>
      </c>
      <c r="Q8" s="11">
        <v>39</v>
      </c>
      <c r="R8" s="11">
        <v>30</v>
      </c>
      <c r="S8" s="11"/>
      <c r="T8" s="11">
        <v>37</v>
      </c>
      <c r="U8" s="11">
        <v>48</v>
      </c>
      <c r="V8" s="11">
        <v>49</v>
      </c>
      <c r="W8" s="11">
        <v>32</v>
      </c>
      <c r="X8" s="11"/>
      <c r="Y8" s="11">
        <v>85</v>
      </c>
      <c r="Z8" s="11">
        <v>12</v>
      </c>
      <c r="AA8" s="11">
        <v>52</v>
      </c>
      <c r="AB8" s="11">
        <v>6</v>
      </c>
      <c r="AC8" s="11">
        <v>14</v>
      </c>
      <c r="AD8" s="11">
        <v>5</v>
      </c>
      <c r="AE8" s="11"/>
      <c r="AF8" s="11" t="s">
        <v>62</v>
      </c>
      <c r="AG8" s="11"/>
      <c r="AH8" s="11">
        <v>172</v>
      </c>
      <c r="AI8" s="11"/>
      <c r="AJ8" s="11">
        <v>41</v>
      </c>
      <c r="AK8" s="11">
        <v>30</v>
      </c>
      <c r="AL8" s="11">
        <v>29</v>
      </c>
      <c r="AM8" s="11">
        <v>34</v>
      </c>
      <c r="AN8" s="11">
        <v>5</v>
      </c>
      <c r="AO8" s="11">
        <v>15</v>
      </c>
      <c r="AP8" s="11">
        <v>13</v>
      </c>
      <c r="AQ8" s="11">
        <v>10</v>
      </c>
    </row>
    <row r="9" spans="2:43" ht="29" x14ac:dyDescent="0.35">
      <c r="B9" s="18" t="s">
        <v>420</v>
      </c>
      <c r="C9" s="17">
        <v>0.33279487731392898</v>
      </c>
      <c r="D9" s="17">
        <v>0.36452210088907999</v>
      </c>
      <c r="E9" s="17">
        <v>0.29711314793645699</v>
      </c>
      <c r="F9" s="17"/>
      <c r="G9" s="17">
        <v>0.39274450959454998</v>
      </c>
      <c r="H9" s="17">
        <v>0.36981033324513302</v>
      </c>
      <c r="I9" s="17">
        <v>0.36348154153789902</v>
      </c>
      <c r="J9" s="17">
        <v>0.30931665040712603</v>
      </c>
      <c r="K9" s="17">
        <v>0.35994708038629403</v>
      </c>
      <c r="L9" s="17">
        <v>0.25896138556882098</v>
      </c>
      <c r="M9" s="17"/>
      <c r="N9" s="17">
        <v>0.15647846850599301</v>
      </c>
      <c r="O9" s="17">
        <v>0.36682678090898901</v>
      </c>
      <c r="P9" s="17">
        <v>0.37324858462745802</v>
      </c>
      <c r="Q9" s="17">
        <v>0.31700406584399299</v>
      </c>
      <c r="R9" s="17">
        <v>0.30267848617535198</v>
      </c>
      <c r="S9" s="17"/>
      <c r="T9" s="17">
        <v>0.21819225804501799</v>
      </c>
      <c r="U9" s="17">
        <v>0.37494965558467502</v>
      </c>
      <c r="V9" s="17">
        <v>0.279953660427263</v>
      </c>
      <c r="W9" s="17">
        <v>0.51029577204790799</v>
      </c>
      <c r="X9" s="17"/>
      <c r="Y9" s="17">
        <v>0.41422548124866698</v>
      </c>
      <c r="Z9" s="17">
        <v>0.23385783184751299</v>
      </c>
      <c r="AA9" s="17">
        <v>0.21760731395611299</v>
      </c>
      <c r="AB9" s="17">
        <v>0.24204699132354601</v>
      </c>
      <c r="AC9" s="17">
        <v>0.33669223463536802</v>
      </c>
      <c r="AD9" s="17">
        <v>0.46442768151264602</v>
      </c>
      <c r="AE9" s="17"/>
      <c r="AF9" s="17" t="s">
        <v>63</v>
      </c>
      <c r="AG9" s="17"/>
      <c r="AH9" s="17">
        <v>0.32788964904106199</v>
      </c>
      <c r="AI9" s="17"/>
      <c r="AJ9" s="17">
        <v>0.27507963634084498</v>
      </c>
      <c r="AK9" s="17">
        <v>0.21173416930598399</v>
      </c>
      <c r="AL9" s="17">
        <v>0.32394219453052198</v>
      </c>
      <c r="AM9" s="17">
        <v>0.35085617773947397</v>
      </c>
      <c r="AN9" s="17">
        <v>0.658817672555984</v>
      </c>
      <c r="AO9" s="17">
        <v>0.43711210573818998</v>
      </c>
      <c r="AP9" s="17">
        <v>0.43083181559126099</v>
      </c>
      <c r="AQ9" s="17">
        <v>0.44815496168430102</v>
      </c>
    </row>
    <row r="10" spans="2:43" x14ac:dyDescent="0.35">
      <c r="B10" s="18" t="s">
        <v>412</v>
      </c>
      <c r="C10" s="17">
        <v>0.60909361981977095</v>
      </c>
      <c r="D10" s="17">
        <v>0.58650088828418201</v>
      </c>
      <c r="E10" s="17">
        <v>0.63566096387091797</v>
      </c>
      <c r="F10" s="17"/>
      <c r="G10" s="17">
        <v>0.60725549040545002</v>
      </c>
      <c r="H10" s="17">
        <v>0.57991013347995102</v>
      </c>
      <c r="I10" s="17">
        <v>0.63651845846210098</v>
      </c>
      <c r="J10" s="17">
        <v>0.69068334959287403</v>
      </c>
      <c r="K10" s="17">
        <v>0.50522520658835302</v>
      </c>
      <c r="L10" s="17">
        <v>0.64248944944294195</v>
      </c>
      <c r="M10" s="17"/>
      <c r="N10" s="17">
        <v>0.76222855710832604</v>
      </c>
      <c r="O10" s="17">
        <v>0.57040022451801897</v>
      </c>
      <c r="P10" s="17">
        <v>0.52657367284976297</v>
      </c>
      <c r="Q10" s="17">
        <v>0.65194139311407096</v>
      </c>
      <c r="R10" s="17">
        <v>0.65816739377032396</v>
      </c>
      <c r="S10" s="17"/>
      <c r="T10" s="17">
        <v>0.72375293312580002</v>
      </c>
      <c r="U10" s="17">
        <v>0.55396535964098104</v>
      </c>
      <c r="V10" s="17">
        <v>0.67823329777693298</v>
      </c>
      <c r="W10" s="17">
        <v>0.460070567625955</v>
      </c>
      <c r="X10" s="17"/>
      <c r="Y10" s="17">
        <v>0.56328953331674603</v>
      </c>
      <c r="Z10" s="17">
        <v>0.66288186677359295</v>
      </c>
      <c r="AA10" s="17">
        <v>0.682947517630486</v>
      </c>
      <c r="AB10" s="17">
        <v>0.75795300867645399</v>
      </c>
      <c r="AC10" s="17">
        <v>0.58523308490523596</v>
      </c>
      <c r="AD10" s="17">
        <v>0.37066742710498801</v>
      </c>
      <c r="AE10" s="17"/>
      <c r="AF10" s="17" t="s">
        <v>63</v>
      </c>
      <c r="AG10" s="17"/>
      <c r="AH10" s="17">
        <v>0.61704056460006595</v>
      </c>
      <c r="AI10" s="17"/>
      <c r="AJ10" s="17">
        <v>0.707591663984102</v>
      </c>
      <c r="AK10" s="17">
        <v>0.730568651584104</v>
      </c>
      <c r="AL10" s="17">
        <v>0.61421092298836</v>
      </c>
      <c r="AM10" s="17">
        <v>0.54951454331327898</v>
      </c>
      <c r="AN10" s="17">
        <v>0.341182327444016</v>
      </c>
      <c r="AO10" s="17">
        <v>0.44169596706709602</v>
      </c>
      <c r="AP10" s="17">
        <v>0.50713674998939295</v>
      </c>
      <c r="AQ10" s="17">
        <v>0.55184503831569898</v>
      </c>
    </row>
    <row r="11" spans="2:43" x14ac:dyDescent="0.35">
      <c r="B11" s="18" t="s">
        <v>92</v>
      </c>
      <c r="C11" s="19">
        <v>5.8111502866299902E-2</v>
      </c>
      <c r="D11" s="19">
        <v>4.8977010826737603E-2</v>
      </c>
      <c r="E11" s="19">
        <v>6.7225888192625496E-2</v>
      </c>
      <c r="F11" s="19"/>
      <c r="G11" s="19">
        <v>0</v>
      </c>
      <c r="H11" s="19">
        <v>5.0279533274916001E-2</v>
      </c>
      <c r="I11" s="19">
        <v>0</v>
      </c>
      <c r="J11" s="19">
        <v>0</v>
      </c>
      <c r="K11" s="19">
        <v>0.13482771302535301</v>
      </c>
      <c r="L11" s="19">
        <v>9.8549164988237598E-2</v>
      </c>
      <c r="M11" s="19"/>
      <c r="N11" s="19">
        <v>8.1292974385680394E-2</v>
      </c>
      <c r="O11" s="19">
        <v>6.2772994572992694E-2</v>
      </c>
      <c r="P11" s="19">
        <v>0.10017774252278</v>
      </c>
      <c r="Q11" s="19">
        <v>3.1054541041936799E-2</v>
      </c>
      <c r="R11" s="19">
        <v>3.9154120054324101E-2</v>
      </c>
      <c r="S11" s="19"/>
      <c r="T11" s="19">
        <v>5.8054808829182E-2</v>
      </c>
      <c r="U11" s="19">
        <v>7.1084984774343898E-2</v>
      </c>
      <c r="V11" s="19">
        <v>4.1813041795803703E-2</v>
      </c>
      <c r="W11" s="19">
        <v>2.96336603261373E-2</v>
      </c>
      <c r="X11" s="19"/>
      <c r="Y11" s="19">
        <v>2.2484985434587199E-2</v>
      </c>
      <c r="Z11" s="19">
        <v>0.103260301378895</v>
      </c>
      <c r="AA11" s="19">
        <v>9.9445168413400994E-2</v>
      </c>
      <c r="AB11" s="19">
        <v>0</v>
      </c>
      <c r="AC11" s="19">
        <v>7.8074680459396403E-2</v>
      </c>
      <c r="AD11" s="19">
        <v>0.164904891382367</v>
      </c>
      <c r="AE11" s="19"/>
      <c r="AF11" s="19" t="s">
        <v>63</v>
      </c>
      <c r="AG11" s="19"/>
      <c r="AH11" s="19">
        <v>5.5069786358872101E-2</v>
      </c>
      <c r="AI11" s="19"/>
      <c r="AJ11" s="19">
        <v>1.73286996750531E-2</v>
      </c>
      <c r="AK11" s="19">
        <v>5.76971791099124E-2</v>
      </c>
      <c r="AL11" s="19">
        <v>6.18468824811177E-2</v>
      </c>
      <c r="AM11" s="19">
        <v>9.9629278947247907E-2</v>
      </c>
      <c r="AN11" s="19">
        <v>0</v>
      </c>
      <c r="AO11" s="19">
        <v>0.121191927194714</v>
      </c>
      <c r="AP11" s="19">
        <v>6.20314344193457E-2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202</v>
      </c>
      <c r="D7" s="10">
        <v>83</v>
      </c>
      <c r="E7" s="10">
        <v>118</v>
      </c>
      <c r="F7" s="10"/>
      <c r="G7" s="10">
        <v>14</v>
      </c>
      <c r="H7" s="10">
        <v>33</v>
      </c>
      <c r="I7" s="10">
        <v>43</v>
      </c>
      <c r="J7" s="10">
        <v>31</v>
      </c>
      <c r="K7" s="10">
        <v>29</v>
      </c>
      <c r="L7" s="10">
        <v>52</v>
      </c>
      <c r="M7" s="10"/>
      <c r="N7" s="10">
        <v>6</v>
      </c>
      <c r="O7" s="10">
        <v>83</v>
      </c>
      <c r="P7" s="10">
        <v>28</v>
      </c>
      <c r="Q7" s="10">
        <v>50</v>
      </c>
      <c r="R7" s="10">
        <v>35</v>
      </c>
      <c r="S7" s="10"/>
      <c r="T7" s="10">
        <v>44</v>
      </c>
      <c r="U7" s="10">
        <v>61</v>
      </c>
      <c r="V7" s="10">
        <v>48</v>
      </c>
      <c r="W7" s="10">
        <v>36</v>
      </c>
      <c r="X7" s="10"/>
      <c r="Y7" s="10">
        <v>88</v>
      </c>
      <c r="Z7" s="10">
        <v>28</v>
      </c>
      <c r="AA7" s="10">
        <v>56</v>
      </c>
      <c r="AB7" s="10">
        <v>13</v>
      </c>
      <c r="AC7" s="10">
        <v>13</v>
      </c>
      <c r="AD7" s="10">
        <v>4</v>
      </c>
      <c r="AE7" s="10"/>
      <c r="AF7" s="10" t="s">
        <v>62</v>
      </c>
      <c r="AG7" s="10"/>
      <c r="AH7" s="10">
        <v>192</v>
      </c>
      <c r="AI7" s="10"/>
      <c r="AJ7" s="10">
        <v>52</v>
      </c>
      <c r="AK7" s="10">
        <v>40</v>
      </c>
      <c r="AL7" s="10">
        <v>31</v>
      </c>
      <c r="AM7" s="10">
        <v>30</v>
      </c>
      <c r="AN7" s="10">
        <v>13</v>
      </c>
      <c r="AO7" s="10">
        <v>18</v>
      </c>
      <c r="AP7" s="10">
        <v>13</v>
      </c>
      <c r="AQ7" s="10">
        <v>5</v>
      </c>
    </row>
    <row r="8" spans="2:43" ht="30" customHeight="1" x14ac:dyDescent="0.35">
      <c r="B8" s="11" t="s">
        <v>19</v>
      </c>
      <c r="C8" s="11">
        <v>199</v>
      </c>
      <c r="D8" s="11">
        <v>89</v>
      </c>
      <c r="E8" s="11">
        <v>110</v>
      </c>
      <c r="F8" s="11"/>
      <c r="G8" s="11">
        <v>15</v>
      </c>
      <c r="H8" s="11">
        <v>35</v>
      </c>
      <c r="I8" s="11">
        <v>42</v>
      </c>
      <c r="J8" s="11">
        <v>31</v>
      </c>
      <c r="K8" s="11">
        <v>30</v>
      </c>
      <c r="L8" s="11">
        <v>48</v>
      </c>
      <c r="M8" s="11"/>
      <c r="N8" s="11">
        <v>4</v>
      </c>
      <c r="O8" s="11">
        <v>75</v>
      </c>
      <c r="P8" s="11">
        <v>26</v>
      </c>
      <c r="Q8" s="11">
        <v>55</v>
      </c>
      <c r="R8" s="11">
        <v>39</v>
      </c>
      <c r="S8" s="11"/>
      <c r="T8" s="11">
        <v>41</v>
      </c>
      <c r="U8" s="11">
        <v>60</v>
      </c>
      <c r="V8" s="11">
        <v>48</v>
      </c>
      <c r="W8" s="11">
        <v>38</v>
      </c>
      <c r="X8" s="11"/>
      <c r="Y8" s="11">
        <v>93</v>
      </c>
      <c r="Z8" s="11">
        <v>28</v>
      </c>
      <c r="AA8" s="11">
        <v>50</v>
      </c>
      <c r="AB8" s="11">
        <v>13</v>
      </c>
      <c r="AC8" s="11">
        <v>12</v>
      </c>
      <c r="AD8" s="11">
        <v>4</v>
      </c>
      <c r="AE8" s="11"/>
      <c r="AF8" s="11" t="s">
        <v>62</v>
      </c>
      <c r="AG8" s="11"/>
      <c r="AH8" s="11">
        <v>188</v>
      </c>
      <c r="AI8" s="11"/>
      <c r="AJ8" s="11">
        <v>46</v>
      </c>
      <c r="AK8" s="11">
        <v>41</v>
      </c>
      <c r="AL8" s="11">
        <v>27</v>
      </c>
      <c r="AM8" s="11">
        <v>31</v>
      </c>
      <c r="AN8" s="11">
        <v>11</v>
      </c>
      <c r="AO8" s="11">
        <v>18</v>
      </c>
      <c r="AP8" s="11">
        <v>13</v>
      </c>
      <c r="AQ8" s="11">
        <v>12</v>
      </c>
    </row>
    <row r="9" spans="2:43" ht="29" x14ac:dyDescent="0.35">
      <c r="B9" s="18" t="s">
        <v>422</v>
      </c>
      <c r="C9" s="17">
        <v>0.39038920244236203</v>
      </c>
      <c r="D9" s="17">
        <v>0.39583579745505598</v>
      </c>
      <c r="E9" s="17">
        <v>0.38163583153132002</v>
      </c>
      <c r="F9" s="17"/>
      <c r="G9" s="17">
        <v>0.46921988220895</v>
      </c>
      <c r="H9" s="17">
        <v>0.30595516630992498</v>
      </c>
      <c r="I9" s="17">
        <v>0.50489054135078204</v>
      </c>
      <c r="J9" s="17">
        <v>0.52648754692270405</v>
      </c>
      <c r="K9" s="17">
        <v>0.365077599146091</v>
      </c>
      <c r="L9" s="17">
        <v>0.25703258014148</v>
      </c>
      <c r="M9" s="17"/>
      <c r="N9" s="17">
        <v>0.64658781532186005</v>
      </c>
      <c r="O9" s="17">
        <v>0.40512588114854398</v>
      </c>
      <c r="P9" s="17">
        <v>0.48731381660300799</v>
      </c>
      <c r="Q9" s="17">
        <v>0.36009029072474102</v>
      </c>
      <c r="R9" s="17">
        <v>0.31002134506396301</v>
      </c>
      <c r="S9" s="17"/>
      <c r="T9" s="17">
        <v>0.47600178380006902</v>
      </c>
      <c r="U9" s="17">
        <v>0.352511083593749</v>
      </c>
      <c r="V9" s="17">
        <v>0.34090456165473598</v>
      </c>
      <c r="W9" s="17">
        <v>0.45423242455038798</v>
      </c>
      <c r="X9" s="17"/>
      <c r="Y9" s="17">
        <v>0.4232303343978</v>
      </c>
      <c r="Z9" s="17">
        <v>0.41699505071604598</v>
      </c>
      <c r="AA9" s="17">
        <v>0.317635310377886</v>
      </c>
      <c r="AB9" s="17">
        <v>0.40104146029306298</v>
      </c>
      <c r="AC9" s="17">
        <v>0.35925369574622001</v>
      </c>
      <c r="AD9" s="17">
        <v>0.41393776778464703</v>
      </c>
      <c r="AE9" s="17"/>
      <c r="AF9" s="17" t="s">
        <v>63</v>
      </c>
      <c r="AG9" s="17"/>
      <c r="AH9" s="17">
        <v>0.40758038367209998</v>
      </c>
      <c r="AI9" s="17"/>
      <c r="AJ9" s="17">
        <v>0.29916807464421902</v>
      </c>
      <c r="AK9" s="17">
        <v>0.334140605480721</v>
      </c>
      <c r="AL9" s="17">
        <v>0.62447939000779595</v>
      </c>
      <c r="AM9" s="17">
        <v>0.38758858809126501</v>
      </c>
      <c r="AN9" s="17">
        <v>0.37301401347881702</v>
      </c>
      <c r="AO9" s="17">
        <v>0.385550300675712</v>
      </c>
      <c r="AP9" s="17">
        <v>0.42973622948352003</v>
      </c>
      <c r="AQ9" s="17">
        <v>0.38356814090890301</v>
      </c>
    </row>
    <row r="10" spans="2:43" x14ac:dyDescent="0.35">
      <c r="B10" s="18" t="s">
        <v>412</v>
      </c>
      <c r="C10" s="17">
        <v>0.55814619415667299</v>
      </c>
      <c r="D10" s="17">
        <v>0.53287427195972503</v>
      </c>
      <c r="E10" s="17">
        <v>0.58252107951476895</v>
      </c>
      <c r="F10" s="17"/>
      <c r="G10" s="17">
        <v>0.53078011779105005</v>
      </c>
      <c r="H10" s="17">
        <v>0.65407445414264997</v>
      </c>
      <c r="I10" s="17">
        <v>0.447656166476671</v>
      </c>
      <c r="J10" s="17">
        <v>0.41267471317814702</v>
      </c>
      <c r="K10" s="17">
        <v>0.60415170656599004</v>
      </c>
      <c r="L10" s="17">
        <v>0.65710454244425998</v>
      </c>
      <c r="M10" s="17"/>
      <c r="N10" s="17">
        <v>0</v>
      </c>
      <c r="O10" s="17">
        <v>0.54013888692734802</v>
      </c>
      <c r="P10" s="17">
        <v>0.45729483027105999</v>
      </c>
      <c r="Q10" s="17">
        <v>0.59970764986908198</v>
      </c>
      <c r="R10" s="17">
        <v>0.66651903770426202</v>
      </c>
      <c r="S10" s="17"/>
      <c r="T10" s="17">
        <v>0.46720295484883001</v>
      </c>
      <c r="U10" s="17">
        <v>0.58745678901010601</v>
      </c>
      <c r="V10" s="17">
        <v>0.607162412583652</v>
      </c>
      <c r="W10" s="17">
        <v>0.54576757544961196</v>
      </c>
      <c r="X10" s="17"/>
      <c r="Y10" s="17">
        <v>0.54575666423334002</v>
      </c>
      <c r="Z10" s="17">
        <v>0.52359942681414096</v>
      </c>
      <c r="AA10" s="17">
        <v>0.59969808023346205</v>
      </c>
      <c r="AB10" s="17">
        <v>0.52708923539355301</v>
      </c>
      <c r="AC10" s="17">
        <v>0.58477652360937105</v>
      </c>
      <c r="AD10" s="17">
        <v>0.58606223221535303</v>
      </c>
      <c r="AE10" s="17"/>
      <c r="AF10" s="17" t="s">
        <v>63</v>
      </c>
      <c r="AG10" s="17"/>
      <c r="AH10" s="17">
        <v>0.54174756616930797</v>
      </c>
      <c r="AI10" s="17"/>
      <c r="AJ10" s="17">
        <v>0.62327704131127204</v>
      </c>
      <c r="AK10" s="17">
        <v>0.61726842290700201</v>
      </c>
      <c r="AL10" s="17">
        <v>0.26991319682085502</v>
      </c>
      <c r="AM10" s="17">
        <v>0.552678102981362</v>
      </c>
      <c r="AN10" s="17">
        <v>0.62698598652118298</v>
      </c>
      <c r="AO10" s="17">
        <v>0.61444969932428795</v>
      </c>
      <c r="AP10" s="17">
        <v>0.57026377051648003</v>
      </c>
      <c r="AQ10" s="17">
        <v>0.61643185909109699</v>
      </c>
    </row>
    <row r="11" spans="2:43" x14ac:dyDescent="0.35">
      <c r="B11" s="18" t="s">
        <v>92</v>
      </c>
      <c r="C11" s="19">
        <v>5.1464603400964502E-2</v>
      </c>
      <c r="D11" s="19">
        <v>7.1289930585218694E-2</v>
      </c>
      <c r="E11" s="19">
        <v>3.5843088953911702E-2</v>
      </c>
      <c r="F11" s="19"/>
      <c r="G11" s="19">
        <v>0</v>
      </c>
      <c r="H11" s="19">
        <v>3.9970379547424502E-2</v>
      </c>
      <c r="I11" s="19">
        <v>4.7453292172546901E-2</v>
      </c>
      <c r="J11" s="19">
        <v>6.0837739899149701E-2</v>
      </c>
      <c r="K11" s="19">
        <v>3.07706942879198E-2</v>
      </c>
      <c r="L11" s="19">
        <v>8.5862877414260894E-2</v>
      </c>
      <c r="M11" s="19"/>
      <c r="N11" s="19">
        <v>0.35341218467814001</v>
      </c>
      <c r="O11" s="19">
        <v>5.4735231924108098E-2</v>
      </c>
      <c r="P11" s="19">
        <v>5.53913531259312E-2</v>
      </c>
      <c r="Q11" s="19">
        <v>4.0202059406177298E-2</v>
      </c>
      <c r="R11" s="19">
        <v>2.34596172317744E-2</v>
      </c>
      <c r="S11" s="19"/>
      <c r="T11" s="19">
        <v>5.6795261351100503E-2</v>
      </c>
      <c r="U11" s="19">
        <v>6.0032127396144601E-2</v>
      </c>
      <c r="V11" s="19">
        <v>5.1933025761611698E-2</v>
      </c>
      <c r="W11" s="19">
        <v>0</v>
      </c>
      <c r="X11" s="19"/>
      <c r="Y11" s="19">
        <v>3.1013001368860101E-2</v>
      </c>
      <c r="Z11" s="19">
        <v>5.9405522469813302E-2</v>
      </c>
      <c r="AA11" s="19">
        <v>8.2666609388652307E-2</v>
      </c>
      <c r="AB11" s="19">
        <v>7.1869304313384202E-2</v>
      </c>
      <c r="AC11" s="19">
        <v>5.5969780644409398E-2</v>
      </c>
      <c r="AD11" s="19">
        <v>0</v>
      </c>
      <c r="AE11" s="19"/>
      <c r="AF11" s="19" t="s">
        <v>63</v>
      </c>
      <c r="AG11" s="19"/>
      <c r="AH11" s="19">
        <v>5.0672050158591803E-2</v>
      </c>
      <c r="AI11" s="19"/>
      <c r="AJ11" s="19">
        <v>7.7554884044508998E-2</v>
      </c>
      <c r="AK11" s="19">
        <v>4.8590971612276899E-2</v>
      </c>
      <c r="AL11" s="19">
        <v>0.105607413171349</v>
      </c>
      <c r="AM11" s="19">
        <v>5.9733308927373101E-2</v>
      </c>
      <c r="AN11" s="19">
        <v>0</v>
      </c>
      <c r="AO11" s="19">
        <v>0</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200</v>
      </c>
      <c r="D7" s="10">
        <v>97</v>
      </c>
      <c r="E7" s="10">
        <v>103</v>
      </c>
      <c r="F7" s="10"/>
      <c r="G7" s="10">
        <v>19</v>
      </c>
      <c r="H7" s="10">
        <v>24</v>
      </c>
      <c r="I7" s="10">
        <v>32</v>
      </c>
      <c r="J7" s="10">
        <v>35</v>
      </c>
      <c r="K7" s="10">
        <v>37</v>
      </c>
      <c r="L7" s="10">
        <v>53</v>
      </c>
      <c r="M7" s="10"/>
      <c r="N7" s="10">
        <v>13</v>
      </c>
      <c r="O7" s="10">
        <v>80</v>
      </c>
      <c r="P7" s="10">
        <v>27</v>
      </c>
      <c r="Q7" s="10">
        <v>46</v>
      </c>
      <c r="R7" s="10">
        <v>33</v>
      </c>
      <c r="S7" s="10"/>
      <c r="T7" s="10">
        <v>46</v>
      </c>
      <c r="U7" s="10">
        <v>52</v>
      </c>
      <c r="V7" s="10">
        <v>55</v>
      </c>
      <c r="W7" s="10">
        <v>33</v>
      </c>
      <c r="X7" s="10"/>
      <c r="Y7" s="10">
        <v>82</v>
      </c>
      <c r="Z7" s="10">
        <v>26</v>
      </c>
      <c r="AA7" s="10">
        <v>59</v>
      </c>
      <c r="AB7" s="10">
        <v>11</v>
      </c>
      <c r="AC7" s="10">
        <v>15</v>
      </c>
      <c r="AD7" s="10">
        <v>5</v>
      </c>
      <c r="AE7" s="10"/>
      <c r="AF7" s="10" t="s">
        <v>62</v>
      </c>
      <c r="AG7" s="10"/>
      <c r="AH7" s="10">
        <v>196</v>
      </c>
      <c r="AI7" s="10"/>
      <c r="AJ7" s="10">
        <v>52</v>
      </c>
      <c r="AK7" s="10">
        <v>42</v>
      </c>
      <c r="AL7" s="10">
        <v>23</v>
      </c>
      <c r="AM7" s="10">
        <v>39</v>
      </c>
      <c r="AN7" s="10">
        <v>7</v>
      </c>
      <c r="AO7" s="10">
        <v>16</v>
      </c>
      <c r="AP7" s="10">
        <v>15</v>
      </c>
      <c r="AQ7" s="10">
        <v>6</v>
      </c>
    </row>
    <row r="8" spans="2:43" ht="30" customHeight="1" x14ac:dyDescent="0.35">
      <c r="B8" s="11" t="s">
        <v>19</v>
      </c>
      <c r="C8" s="11">
        <v>202</v>
      </c>
      <c r="D8" s="11">
        <v>102</v>
      </c>
      <c r="E8" s="11">
        <v>100</v>
      </c>
      <c r="F8" s="11"/>
      <c r="G8" s="11">
        <v>22</v>
      </c>
      <c r="H8" s="11">
        <v>29</v>
      </c>
      <c r="I8" s="11">
        <v>31</v>
      </c>
      <c r="J8" s="11">
        <v>33</v>
      </c>
      <c r="K8" s="11">
        <v>38</v>
      </c>
      <c r="L8" s="11">
        <v>49</v>
      </c>
      <c r="M8" s="11"/>
      <c r="N8" s="11">
        <v>11</v>
      </c>
      <c r="O8" s="11">
        <v>76</v>
      </c>
      <c r="P8" s="11">
        <v>24</v>
      </c>
      <c r="Q8" s="11">
        <v>52</v>
      </c>
      <c r="R8" s="11">
        <v>39</v>
      </c>
      <c r="S8" s="11"/>
      <c r="T8" s="11">
        <v>44</v>
      </c>
      <c r="U8" s="11">
        <v>56</v>
      </c>
      <c r="V8" s="11">
        <v>55</v>
      </c>
      <c r="W8" s="11">
        <v>34</v>
      </c>
      <c r="X8" s="11"/>
      <c r="Y8" s="11">
        <v>88</v>
      </c>
      <c r="Z8" s="11">
        <v>26</v>
      </c>
      <c r="AA8" s="11">
        <v>53</v>
      </c>
      <c r="AB8" s="11">
        <v>11</v>
      </c>
      <c r="AC8" s="11">
        <v>16</v>
      </c>
      <c r="AD8" s="11">
        <v>7</v>
      </c>
      <c r="AE8" s="11"/>
      <c r="AF8" s="11" t="s">
        <v>62</v>
      </c>
      <c r="AG8" s="11"/>
      <c r="AH8" s="11">
        <v>197</v>
      </c>
      <c r="AI8" s="11"/>
      <c r="AJ8" s="11">
        <v>44</v>
      </c>
      <c r="AK8" s="11">
        <v>44</v>
      </c>
      <c r="AL8" s="11">
        <v>21</v>
      </c>
      <c r="AM8" s="11">
        <v>41</v>
      </c>
      <c r="AN8" s="11">
        <v>7</v>
      </c>
      <c r="AO8" s="11">
        <v>16</v>
      </c>
      <c r="AP8" s="11">
        <v>14</v>
      </c>
      <c r="AQ8" s="11">
        <v>14</v>
      </c>
    </row>
    <row r="9" spans="2:43" ht="29" x14ac:dyDescent="0.35">
      <c r="B9" s="18" t="s">
        <v>424</v>
      </c>
      <c r="C9" s="17">
        <v>0.45251615918712701</v>
      </c>
      <c r="D9" s="17">
        <v>0.47932274278009201</v>
      </c>
      <c r="E9" s="17">
        <v>0.42513600178658101</v>
      </c>
      <c r="F9" s="17"/>
      <c r="G9" s="17">
        <v>0.49928209259575002</v>
      </c>
      <c r="H9" s="17">
        <v>0.47742626571517199</v>
      </c>
      <c r="I9" s="17">
        <v>0.410492983967644</v>
      </c>
      <c r="J9" s="17">
        <v>0.360896106615474</v>
      </c>
      <c r="K9" s="17">
        <v>0.46516611594502399</v>
      </c>
      <c r="L9" s="17">
        <v>0.494559027482113</v>
      </c>
      <c r="M9" s="17"/>
      <c r="N9" s="17">
        <v>0.30423512578414202</v>
      </c>
      <c r="O9" s="17">
        <v>0.48173320112942603</v>
      </c>
      <c r="P9" s="17">
        <v>0.31160268611693698</v>
      </c>
      <c r="Q9" s="17">
        <v>0.48339926138379402</v>
      </c>
      <c r="R9" s="17">
        <v>0.49298345738555199</v>
      </c>
      <c r="S9" s="17"/>
      <c r="T9" s="17">
        <v>0.455122852892823</v>
      </c>
      <c r="U9" s="17">
        <v>0.42583498982768198</v>
      </c>
      <c r="V9" s="17">
        <v>0.37086758193746799</v>
      </c>
      <c r="W9" s="17">
        <v>0.577597475039617</v>
      </c>
      <c r="X9" s="17"/>
      <c r="Y9" s="17">
        <v>0.41139918391925501</v>
      </c>
      <c r="Z9" s="17">
        <v>0.374988063886043</v>
      </c>
      <c r="AA9" s="17">
        <v>0.495711213892087</v>
      </c>
      <c r="AB9" s="17">
        <v>0.75330524669498899</v>
      </c>
      <c r="AC9" s="17">
        <v>0.38294841921184702</v>
      </c>
      <c r="AD9" s="17">
        <v>0.73961078397675595</v>
      </c>
      <c r="AE9" s="17"/>
      <c r="AF9" s="17" t="s">
        <v>63</v>
      </c>
      <c r="AG9" s="17"/>
      <c r="AH9" s="17">
        <v>0.45161649014286598</v>
      </c>
      <c r="AI9" s="17"/>
      <c r="AJ9" s="17">
        <v>0.42665710801233497</v>
      </c>
      <c r="AK9" s="17">
        <v>0.47936514724742002</v>
      </c>
      <c r="AL9" s="17">
        <v>0.50883897983086102</v>
      </c>
      <c r="AM9" s="17">
        <v>0.39789579913388901</v>
      </c>
      <c r="AN9" s="17">
        <v>0.22754551048574301</v>
      </c>
      <c r="AO9" s="17">
        <v>0.44836758859134201</v>
      </c>
      <c r="AP9" s="17">
        <v>0.74915778152170698</v>
      </c>
      <c r="AQ9" s="17">
        <v>0.34655027549158901</v>
      </c>
    </row>
    <row r="10" spans="2:43" x14ac:dyDescent="0.35">
      <c r="B10" s="18" t="s">
        <v>412</v>
      </c>
      <c r="C10" s="17">
        <v>0.46877153554350398</v>
      </c>
      <c r="D10" s="17">
        <v>0.45785106247270402</v>
      </c>
      <c r="E10" s="17">
        <v>0.47992567126281299</v>
      </c>
      <c r="F10" s="17"/>
      <c r="G10" s="17">
        <v>0.43392123293336798</v>
      </c>
      <c r="H10" s="17">
        <v>0.48406806679477599</v>
      </c>
      <c r="I10" s="17">
        <v>0.50425249965246099</v>
      </c>
      <c r="J10" s="17">
        <v>0.52465075551909102</v>
      </c>
      <c r="K10" s="17">
        <v>0.53483388405497501</v>
      </c>
      <c r="L10" s="17">
        <v>0.364766107486727</v>
      </c>
      <c r="M10" s="17"/>
      <c r="N10" s="17">
        <v>0.69576487421585798</v>
      </c>
      <c r="O10" s="17">
        <v>0.43129055482888101</v>
      </c>
      <c r="P10" s="17">
        <v>0.649489282162793</v>
      </c>
      <c r="Q10" s="17">
        <v>0.41486716026251302</v>
      </c>
      <c r="R10" s="17">
        <v>0.42701935994300899</v>
      </c>
      <c r="S10" s="17"/>
      <c r="T10" s="17">
        <v>0.48261639789567501</v>
      </c>
      <c r="U10" s="17">
        <v>0.489278501775193</v>
      </c>
      <c r="V10" s="17">
        <v>0.52722361054268396</v>
      </c>
      <c r="W10" s="17">
        <v>0.39660894181329898</v>
      </c>
      <c r="X10" s="17"/>
      <c r="Y10" s="17">
        <v>0.509484311726494</v>
      </c>
      <c r="Z10" s="17">
        <v>0.625011936113957</v>
      </c>
      <c r="AA10" s="17">
        <v>0.35760602199354102</v>
      </c>
      <c r="AB10" s="17">
        <v>0.24669475330501101</v>
      </c>
      <c r="AC10" s="17">
        <v>0.54412227820559</v>
      </c>
      <c r="AD10" s="17">
        <v>0.260389216023244</v>
      </c>
      <c r="AE10" s="17"/>
      <c r="AF10" s="17" t="s">
        <v>63</v>
      </c>
      <c r="AG10" s="17"/>
      <c r="AH10" s="17">
        <v>0.46741630849075799</v>
      </c>
      <c r="AI10" s="17"/>
      <c r="AJ10" s="17">
        <v>0.55181181638823695</v>
      </c>
      <c r="AK10" s="17">
        <v>0.45666138476579399</v>
      </c>
      <c r="AL10" s="17">
        <v>0.321186278066599</v>
      </c>
      <c r="AM10" s="17">
        <v>0.435893259748526</v>
      </c>
      <c r="AN10" s="17">
        <v>0.64544906751262898</v>
      </c>
      <c r="AO10" s="17">
        <v>0.55163241140865904</v>
      </c>
      <c r="AP10" s="17">
        <v>0.19484931211675299</v>
      </c>
      <c r="AQ10" s="17">
        <v>0.65344972450841099</v>
      </c>
    </row>
    <row r="11" spans="2:43" x14ac:dyDescent="0.35">
      <c r="B11" s="18" t="s">
        <v>92</v>
      </c>
      <c r="C11" s="19">
        <v>7.8712305269368801E-2</v>
      </c>
      <c r="D11" s="19">
        <v>6.2826194747203398E-2</v>
      </c>
      <c r="E11" s="19">
        <v>9.4938326950605903E-2</v>
      </c>
      <c r="F11" s="19"/>
      <c r="G11" s="19">
        <v>6.6796674470881806E-2</v>
      </c>
      <c r="H11" s="19">
        <v>3.8505667490051902E-2</v>
      </c>
      <c r="I11" s="19">
        <v>8.5254516379895395E-2</v>
      </c>
      <c r="J11" s="19">
        <v>0.114453137865435</v>
      </c>
      <c r="K11" s="19">
        <v>0</v>
      </c>
      <c r="L11" s="19">
        <v>0.14067486503116</v>
      </c>
      <c r="M11" s="19"/>
      <c r="N11" s="19">
        <v>0</v>
      </c>
      <c r="O11" s="19">
        <v>8.6976244041693004E-2</v>
      </c>
      <c r="P11" s="19">
        <v>3.8908031720269999E-2</v>
      </c>
      <c r="Q11" s="19">
        <v>0.101733578353693</v>
      </c>
      <c r="R11" s="19">
        <v>7.9997182671438793E-2</v>
      </c>
      <c r="S11" s="19"/>
      <c r="T11" s="19">
        <v>6.2260749211502299E-2</v>
      </c>
      <c r="U11" s="19">
        <v>8.4886508397125304E-2</v>
      </c>
      <c r="V11" s="19">
        <v>0.101908807519848</v>
      </c>
      <c r="W11" s="19">
        <v>2.5793583147083899E-2</v>
      </c>
      <c r="X11" s="19"/>
      <c r="Y11" s="19">
        <v>7.9116504354250897E-2</v>
      </c>
      <c r="Z11" s="19">
        <v>0</v>
      </c>
      <c r="AA11" s="19">
        <v>0.14668276411437101</v>
      </c>
      <c r="AB11" s="19">
        <v>0</v>
      </c>
      <c r="AC11" s="19">
        <v>7.2929302582563194E-2</v>
      </c>
      <c r="AD11" s="19">
        <v>0</v>
      </c>
      <c r="AE11" s="19"/>
      <c r="AF11" s="19" t="s">
        <v>63</v>
      </c>
      <c r="AG11" s="19"/>
      <c r="AH11" s="19">
        <v>8.0967201366376501E-2</v>
      </c>
      <c r="AI11" s="19"/>
      <c r="AJ11" s="19">
        <v>2.15310755994273E-2</v>
      </c>
      <c r="AK11" s="19">
        <v>6.3973467986785507E-2</v>
      </c>
      <c r="AL11" s="19">
        <v>0.16997474210254099</v>
      </c>
      <c r="AM11" s="19">
        <v>0.166210941117585</v>
      </c>
      <c r="AN11" s="19">
        <v>0.12700542200162801</v>
      </c>
      <c r="AO11" s="19">
        <v>0</v>
      </c>
      <c r="AP11" s="19">
        <v>5.5992906361539703E-2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207</v>
      </c>
      <c r="D7" s="10">
        <v>89</v>
      </c>
      <c r="E7" s="10">
        <v>117</v>
      </c>
      <c r="F7" s="10"/>
      <c r="G7" s="10">
        <v>11</v>
      </c>
      <c r="H7" s="10">
        <v>38</v>
      </c>
      <c r="I7" s="10">
        <v>31</v>
      </c>
      <c r="J7" s="10">
        <v>33</v>
      </c>
      <c r="K7" s="10">
        <v>28</v>
      </c>
      <c r="L7" s="10">
        <v>66</v>
      </c>
      <c r="M7" s="10"/>
      <c r="N7" s="10">
        <v>10</v>
      </c>
      <c r="O7" s="10">
        <v>73</v>
      </c>
      <c r="P7" s="10">
        <v>26</v>
      </c>
      <c r="Q7" s="10">
        <v>66</v>
      </c>
      <c r="R7" s="10">
        <v>32</v>
      </c>
      <c r="S7" s="10"/>
      <c r="T7" s="10">
        <v>46</v>
      </c>
      <c r="U7" s="10">
        <v>68</v>
      </c>
      <c r="V7" s="10">
        <v>49</v>
      </c>
      <c r="W7" s="10">
        <v>29</v>
      </c>
      <c r="X7" s="10"/>
      <c r="Y7" s="10">
        <v>90</v>
      </c>
      <c r="Z7" s="10">
        <v>15</v>
      </c>
      <c r="AA7" s="10">
        <v>67</v>
      </c>
      <c r="AB7" s="10">
        <v>16</v>
      </c>
      <c r="AC7" s="10">
        <v>11</v>
      </c>
      <c r="AD7" s="10">
        <v>7</v>
      </c>
      <c r="AE7" s="10"/>
      <c r="AF7" s="10" t="s">
        <v>62</v>
      </c>
      <c r="AG7" s="10"/>
      <c r="AH7" s="10">
        <v>195</v>
      </c>
      <c r="AI7" s="10"/>
      <c r="AJ7" s="10">
        <v>54</v>
      </c>
      <c r="AK7" s="10">
        <v>33</v>
      </c>
      <c r="AL7" s="10">
        <v>40</v>
      </c>
      <c r="AM7" s="10">
        <v>36</v>
      </c>
      <c r="AN7" s="10">
        <v>5</v>
      </c>
      <c r="AO7" s="10">
        <v>18</v>
      </c>
      <c r="AP7" s="10">
        <v>17</v>
      </c>
      <c r="AQ7" s="10">
        <v>4</v>
      </c>
    </row>
    <row r="8" spans="2:43" ht="30" customHeight="1" x14ac:dyDescent="0.35">
      <c r="B8" s="11" t="s">
        <v>19</v>
      </c>
      <c r="C8" s="11">
        <v>208</v>
      </c>
      <c r="D8" s="11">
        <v>95</v>
      </c>
      <c r="E8" s="11">
        <v>112</v>
      </c>
      <c r="F8" s="11"/>
      <c r="G8" s="11">
        <v>13</v>
      </c>
      <c r="H8" s="11">
        <v>39</v>
      </c>
      <c r="I8" s="11">
        <v>29</v>
      </c>
      <c r="J8" s="11">
        <v>31</v>
      </c>
      <c r="K8" s="11">
        <v>26</v>
      </c>
      <c r="L8" s="11">
        <v>69</v>
      </c>
      <c r="M8" s="11"/>
      <c r="N8" s="11">
        <v>9</v>
      </c>
      <c r="O8" s="11">
        <v>68</v>
      </c>
      <c r="P8" s="11">
        <v>22</v>
      </c>
      <c r="Q8" s="11">
        <v>74</v>
      </c>
      <c r="R8" s="11">
        <v>35</v>
      </c>
      <c r="S8" s="11"/>
      <c r="T8" s="11">
        <v>48</v>
      </c>
      <c r="U8" s="11">
        <v>66</v>
      </c>
      <c r="V8" s="11">
        <v>48</v>
      </c>
      <c r="W8" s="11">
        <v>31</v>
      </c>
      <c r="X8" s="11"/>
      <c r="Y8" s="11">
        <v>89</v>
      </c>
      <c r="Z8" s="11">
        <v>15</v>
      </c>
      <c r="AA8" s="11">
        <v>70</v>
      </c>
      <c r="AB8" s="11">
        <v>15</v>
      </c>
      <c r="AC8" s="11">
        <v>12</v>
      </c>
      <c r="AD8" s="11">
        <v>7</v>
      </c>
      <c r="AE8" s="11"/>
      <c r="AF8" s="11" t="s">
        <v>62</v>
      </c>
      <c r="AG8" s="11"/>
      <c r="AH8" s="11">
        <v>194</v>
      </c>
      <c r="AI8" s="11"/>
      <c r="AJ8" s="11">
        <v>48</v>
      </c>
      <c r="AK8" s="11">
        <v>35</v>
      </c>
      <c r="AL8" s="11">
        <v>35</v>
      </c>
      <c r="AM8" s="11">
        <v>38</v>
      </c>
      <c r="AN8" s="11">
        <v>4</v>
      </c>
      <c r="AO8" s="11">
        <v>20</v>
      </c>
      <c r="AP8" s="11">
        <v>17</v>
      </c>
      <c r="AQ8" s="11">
        <v>11</v>
      </c>
    </row>
    <row r="9" spans="2:43" ht="29" x14ac:dyDescent="0.35">
      <c r="B9" s="18" t="s">
        <v>426</v>
      </c>
      <c r="C9" s="17">
        <v>0.55209696213379</v>
      </c>
      <c r="D9" s="17">
        <v>0.58826743839649998</v>
      </c>
      <c r="E9" s="17">
        <v>0.52535754094154796</v>
      </c>
      <c r="F9" s="17"/>
      <c r="G9" s="17">
        <v>0.38140558028202298</v>
      </c>
      <c r="H9" s="17">
        <v>0.648663324865008</v>
      </c>
      <c r="I9" s="17">
        <v>0.56827012291039702</v>
      </c>
      <c r="J9" s="17">
        <v>0.70086414086498094</v>
      </c>
      <c r="K9" s="17">
        <v>0.476283910870064</v>
      </c>
      <c r="L9" s="17">
        <v>0.48314779626081</v>
      </c>
      <c r="M9" s="17"/>
      <c r="N9" s="17">
        <v>0.53339029293495699</v>
      </c>
      <c r="O9" s="17">
        <v>0.48096065015831102</v>
      </c>
      <c r="P9" s="17">
        <v>0.56976551526020802</v>
      </c>
      <c r="Q9" s="17">
        <v>0.59044439755984301</v>
      </c>
      <c r="R9" s="17">
        <v>0.604355511128573</v>
      </c>
      <c r="S9" s="17"/>
      <c r="T9" s="17">
        <v>0.50670375851399496</v>
      </c>
      <c r="U9" s="17">
        <v>0.45031378106720199</v>
      </c>
      <c r="V9" s="17">
        <v>0.71052263253560599</v>
      </c>
      <c r="W9" s="17">
        <v>0.66085500613708503</v>
      </c>
      <c r="X9" s="17"/>
      <c r="Y9" s="17">
        <v>0.60479564729449597</v>
      </c>
      <c r="Z9" s="17">
        <v>0.52622602352669701</v>
      </c>
      <c r="AA9" s="17">
        <v>0.47900275960718203</v>
      </c>
      <c r="AB9" s="17">
        <v>0.536084751326522</v>
      </c>
      <c r="AC9" s="17">
        <v>0.43688125118093701</v>
      </c>
      <c r="AD9" s="17">
        <v>0.85909190336236296</v>
      </c>
      <c r="AE9" s="17"/>
      <c r="AF9" s="17" t="s">
        <v>63</v>
      </c>
      <c r="AG9" s="17"/>
      <c r="AH9" s="17">
        <v>0.54829397398936697</v>
      </c>
      <c r="AI9" s="17"/>
      <c r="AJ9" s="17">
        <v>0.53078658946501001</v>
      </c>
      <c r="AK9" s="17">
        <v>0.49210267218029702</v>
      </c>
      <c r="AL9" s="17">
        <v>0.49068154665111502</v>
      </c>
      <c r="AM9" s="17">
        <v>0.58121843572465404</v>
      </c>
      <c r="AN9" s="17">
        <v>0.59785854187738197</v>
      </c>
      <c r="AO9" s="17">
        <v>0.78395560954255505</v>
      </c>
      <c r="AP9" s="17">
        <v>0.55023005683570403</v>
      </c>
      <c r="AQ9" s="17">
        <v>0.49433694679523998</v>
      </c>
    </row>
    <row r="10" spans="2:43" x14ac:dyDescent="0.35">
      <c r="B10" s="18" t="s">
        <v>412</v>
      </c>
      <c r="C10" s="17">
        <v>0.37805156974861298</v>
      </c>
      <c r="D10" s="17">
        <v>0.34284902332890099</v>
      </c>
      <c r="E10" s="17">
        <v>0.40348189462016398</v>
      </c>
      <c r="F10" s="17"/>
      <c r="G10" s="17">
        <v>0.52331936575788796</v>
      </c>
      <c r="H10" s="17">
        <v>0.27582473376811101</v>
      </c>
      <c r="I10" s="17">
        <v>0.39367711946935402</v>
      </c>
      <c r="J10" s="17">
        <v>0.26019552210180402</v>
      </c>
      <c r="K10" s="17">
        <v>0.42349105333425902</v>
      </c>
      <c r="L10" s="17">
        <v>0.43876261220611101</v>
      </c>
      <c r="M10" s="17"/>
      <c r="N10" s="17">
        <v>0.19232874609877801</v>
      </c>
      <c r="O10" s="17">
        <v>0.45758256410529102</v>
      </c>
      <c r="P10" s="17">
        <v>0.43023448473979198</v>
      </c>
      <c r="Q10" s="17">
        <v>0.35211144129374899</v>
      </c>
      <c r="R10" s="17">
        <v>0.29337065823121899</v>
      </c>
      <c r="S10" s="17"/>
      <c r="T10" s="17">
        <v>0.37754726327541799</v>
      </c>
      <c r="U10" s="17">
        <v>0.50516410556510205</v>
      </c>
      <c r="V10" s="17">
        <v>0.229884327389038</v>
      </c>
      <c r="W10" s="17">
        <v>0.30323408265697199</v>
      </c>
      <c r="X10" s="17"/>
      <c r="Y10" s="17">
        <v>0.32741014406371199</v>
      </c>
      <c r="Z10" s="17">
        <v>0.47377397647330299</v>
      </c>
      <c r="AA10" s="17">
        <v>0.44372893203757402</v>
      </c>
      <c r="AB10" s="17">
        <v>0.31345289769809398</v>
      </c>
      <c r="AC10" s="17">
        <v>0.49145964687285498</v>
      </c>
      <c r="AD10" s="17">
        <v>0.14090809663763701</v>
      </c>
      <c r="AE10" s="17"/>
      <c r="AF10" s="17" t="s">
        <v>63</v>
      </c>
      <c r="AG10" s="17"/>
      <c r="AH10" s="17">
        <v>0.386778790977228</v>
      </c>
      <c r="AI10" s="17"/>
      <c r="AJ10" s="17">
        <v>0.38941545220749002</v>
      </c>
      <c r="AK10" s="17">
        <v>0.35001480018668102</v>
      </c>
      <c r="AL10" s="17">
        <v>0.45606887073151497</v>
      </c>
      <c r="AM10" s="17">
        <v>0.38682911535145997</v>
      </c>
      <c r="AN10" s="17">
        <v>0.20107072906130899</v>
      </c>
      <c r="AO10" s="17">
        <v>0.216044390457444</v>
      </c>
      <c r="AP10" s="17">
        <v>0.37722913503514</v>
      </c>
      <c r="AQ10" s="17">
        <v>0.50566305320476002</v>
      </c>
    </row>
    <row r="11" spans="2:43" x14ac:dyDescent="0.35">
      <c r="B11" s="18" t="s">
        <v>92</v>
      </c>
      <c r="C11" s="19">
        <v>6.9851468117596793E-2</v>
      </c>
      <c r="D11" s="19">
        <v>6.8883538274598893E-2</v>
      </c>
      <c r="E11" s="19">
        <v>7.1160564438287596E-2</v>
      </c>
      <c r="F11" s="19"/>
      <c r="G11" s="19">
        <v>9.5275053960088799E-2</v>
      </c>
      <c r="H11" s="19">
        <v>7.5511941366880705E-2</v>
      </c>
      <c r="I11" s="19">
        <v>3.8052757620249199E-2</v>
      </c>
      <c r="J11" s="19">
        <v>3.8940337033214499E-2</v>
      </c>
      <c r="K11" s="19">
        <v>0.100225035795677</v>
      </c>
      <c r="L11" s="19">
        <v>7.8089591533079594E-2</v>
      </c>
      <c r="M11" s="19"/>
      <c r="N11" s="19">
        <v>0.27428096096626398</v>
      </c>
      <c r="O11" s="19">
        <v>6.1456785736397498E-2</v>
      </c>
      <c r="P11" s="19">
        <v>0</v>
      </c>
      <c r="Q11" s="19">
        <v>5.7444161146407297E-2</v>
      </c>
      <c r="R11" s="19">
        <v>0.10227383064020901</v>
      </c>
      <c r="S11" s="19"/>
      <c r="T11" s="19">
        <v>0.11574897821058699</v>
      </c>
      <c r="U11" s="19">
        <v>4.4522113367695799E-2</v>
      </c>
      <c r="V11" s="19">
        <v>5.9593040075356103E-2</v>
      </c>
      <c r="W11" s="19">
        <v>3.5910911205943197E-2</v>
      </c>
      <c r="X11" s="19"/>
      <c r="Y11" s="19">
        <v>6.7794208641791406E-2</v>
      </c>
      <c r="Z11" s="19">
        <v>0</v>
      </c>
      <c r="AA11" s="19">
        <v>7.7268308355243995E-2</v>
      </c>
      <c r="AB11" s="19">
        <v>0.15046235097538399</v>
      </c>
      <c r="AC11" s="19">
        <v>7.1659101946208295E-2</v>
      </c>
      <c r="AD11" s="19">
        <v>0</v>
      </c>
      <c r="AE11" s="19"/>
      <c r="AF11" s="19" t="s">
        <v>63</v>
      </c>
      <c r="AG11" s="19"/>
      <c r="AH11" s="19">
        <v>6.4927235033405598E-2</v>
      </c>
      <c r="AI11" s="19"/>
      <c r="AJ11" s="19">
        <v>7.9797958327499904E-2</v>
      </c>
      <c r="AK11" s="19">
        <v>0.15788252763302199</v>
      </c>
      <c r="AL11" s="19">
        <v>5.3249582617370499E-2</v>
      </c>
      <c r="AM11" s="19">
        <v>3.1952448923885497E-2</v>
      </c>
      <c r="AN11" s="19">
        <v>0.20107072906130899</v>
      </c>
      <c r="AO11" s="19">
        <v>0</v>
      </c>
      <c r="AP11" s="19">
        <v>7.2540808129156406E-2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210</v>
      </c>
      <c r="D7" s="10">
        <v>92</v>
      </c>
      <c r="E7" s="10">
        <v>118</v>
      </c>
      <c r="F7" s="10"/>
      <c r="G7" s="10">
        <v>19</v>
      </c>
      <c r="H7" s="10">
        <v>35</v>
      </c>
      <c r="I7" s="10">
        <v>29</v>
      </c>
      <c r="J7" s="10">
        <v>40</v>
      </c>
      <c r="K7" s="10">
        <v>28</v>
      </c>
      <c r="L7" s="10">
        <v>59</v>
      </c>
      <c r="M7" s="10"/>
      <c r="N7" s="10">
        <v>6</v>
      </c>
      <c r="O7" s="10">
        <v>78</v>
      </c>
      <c r="P7" s="10">
        <v>29</v>
      </c>
      <c r="Q7" s="10">
        <v>72</v>
      </c>
      <c r="R7" s="10">
        <v>24</v>
      </c>
      <c r="S7" s="10"/>
      <c r="T7" s="10">
        <v>46</v>
      </c>
      <c r="U7" s="10">
        <v>60</v>
      </c>
      <c r="V7" s="10">
        <v>51</v>
      </c>
      <c r="W7" s="10">
        <v>34</v>
      </c>
      <c r="X7" s="10"/>
      <c r="Y7" s="10">
        <v>85</v>
      </c>
      <c r="Z7" s="10">
        <v>27</v>
      </c>
      <c r="AA7" s="10">
        <v>64</v>
      </c>
      <c r="AB7" s="10">
        <v>16</v>
      </c>
      <c r="AC7" s="10">
        <v>14</v>
      </c>
      <c r="AD7" s="10">
        <v>4</v>
      </c>
      <c r="AE7" s="10"/>
      <c r="AF7" s="10" t="s">
        <v>62</v>
      </c>
      <c r="AG7" s="10"/>
      <c r="AH7" s="10">
        <v>203</v>
      </c>
      <c r="AI7" s="10"/>
      <c r="AJ7" s="10">
        <v>50</v>
      </c>
      <c r="AK7" s="10">
        <v>41</v>
      </c>
      <c r="AL7" s="10">
        <v>38</v>
      </c>
      <c r="AM7" s="10">
        <v>26</v>
      </c>
      <c r="AN7" s="10">
        <v>9</v>
      </c>
      <c r="AO7" s="10">
        <v>13</v>
      </c>
      <c r="AP7" s="10">
        <v>28</v>
      </c>
      <c r="AQ7" s="10">
        <v>5</v>
      </c>
    </row>
    <row r="8" spans="2:43" ht="30" customHeight="1" x14ac:dyDescent="0.35">
      <c r="B8" s="11" t="s">
        <v>19</v>
      </c>
      <c r="C8" s="11">
        <v>214</v>
      </c>
      <c r="D8" s="11">
        <v>100</v>
      </c>
      <c r="E8" s="11">
        <v>115</v>
      </c>
      <c r="F8" s="11"/>
      <c r="G8" s="11">
        <v>21</v>
      </c>
      <c r="H8" s="11">
        <v>39</v>
      </c>
      <c r="I8" s="11">
        <v>29</v>
      </c>
      <c r="J8" s="11">
        <v>38</v>
      </c>
      <c r="K8" s="11">
        <v>25</v>
      </c>
      <c r="L8" s="11">
        <v>63</v>
      </c>
      <c r="M8" s="11"/>
      <c r="N8" s="11">
        <v>6</v>
      </c>
      <c r="O8" s="11">
        <v>70</v>
      </c>
      <c r="P8" s="11">
        <v>26</v>
      </c>
      <c r="Q8" s="11">
        <v>85</v>
      </c>
      <c r="R8" s="11">
        <v>28</v>
      </c>
      <c r="S8" s="11"/>
      <c r="T8" s="11">
        <v>49</v>
      </c>
      <c r="U8" s="11">
        <v>61</v>
      </c>
      <c r="V8" s="11">
        <v>49</v>
      </c>
      <c r="W8" s="11">
        <v>35</v>
      </c>
      <c r="X8" s="11"/>
      <c r="Y8" s="11">
        <v>88</v>
      </c>
      <c r="Z8" s="11">
        <v>26</v>
      </c>
      <c r="AA8" s="11">
        <v>67</v>
      </c>
      <c r="AB8" s="11">
        <v>15</v>
      </c>
      <c r="AC8" s="11">
        <v>14</v>
      </c>
      <c r="AD8" s="11">
        <v>5</v>
      </c>
      <c r="AE8" s="11"/>
      <c r="AF8" s="11" t="s">
        <v>62</v>
      </c>
      <c r="AG8" s="11"/>
      <c r="AH8" s="11">
        <v>207</v>
      </c>
      <c r="AI8" s="11"/>
      <c r="AJ8" s="11">
        <v>44</v>
      </c>
      <c r="AK8" s="11">
        <v>41</v>
      </c>
      <c r="AL8" s="11">
        <v>36</v>
      </c>
      <c r="AM8" s="11">
        <v>28</v>
      </c>
      <c r="AN8" s="11">
        <v>8</v>
      </c>
      <c r="AO8" s="11">
        <v>15</v>
      </c>
      <c r="AP8" s="11">
        <v>29</v>
      </c>
      <c r="AQ8" s="11">
        <v>13</v>
      </c>
    </row>
    <row r="9" spans="2:43" ht="29" x14ac:dyDescent="0.35">
      <c r="B9" s="18" t="s">
        <v>428</v>
      </c>
      <c r="C9" s="17">
        <v>0.631972780799545</v>
      </c>
      <c r="D9" s="17">
        <v>0.682613379512233</v>
      </c>
      <c r="E9" s="17">
        <v>0.58793315050281802</v>
      </c>
      <c r="F9" s="17"/>
      <c r="G9" s="17">
        <v>0.66061108487898301</v>
      </c>
      <c r="H9" s="17">
        <v>0.67958169033338001</v>
      </c>
      <c r="I9" s="17">
        <v>0.59873381018244798</v>
      </c>
      <c r="J9" s="17">
        <v>0.83269008573386105</v>
      </c>
      <c r="K9" s="17">
        <v>0.53933112456364896</v>
      </c>
      <c r="L9" s="17">
        <v>0.52548983015499295</v>
      </c>
      <c r="M9" s="17"/>
      <c r="N9" s="17">
        <v>0.69132617824474896</v>
      </c>
      <c r="O9" s="17">
        <v>0.62126539322225804</v>
      </c>
      <c r="P9" s="17">
        <v>0.62768052334916402</v>
      </c>
      <c r="Q9" s="17">
        <v>0.60957842685748398</v>
      </c>
      <c r="R9" s="17">
        <v>0.74227645786131702</v>
      </c>
      <c r="S9" s="17"/>
      <c r="T9" s="17">
        <v>0.59627334129906795</v>
      </c>
      <c r="U9" s="17">
        <v>0.55300430389089195</v>
      </c>
      <c r="V9" s="17">
        <v>0.71595800895901596</v>
      </c>
      <c r="W9" s="17">
        <v>0.70884202646689398</v>
      </c>
      <c r="X9" s="17"/>
      <c r="Y9" s="17">
        <v>0.62861009331404805</v>
      </c>
      <c r="Z9" s="17">
        <v>0.69110285682935702</v>
      </c>
      <c r="AA9" s="17">
        <v>0.582876594246589</v>
      </c>
      <c r="AB9" s="17">
        <v>0.51240009839201095</v>
      </c>
      <c r="AC9" s="17">
        <v>0.77880630738457202</v>
      </c>
      <c r="AD9" s="17">
        <v>1</v>
      </c>
      <c r="AE9" s="17"/>
      <c r="AF9" s="17" t="s">
        <v>63</v>
      </c>
      <c r="AG9" s="17"/>
      <c r="AH9" s="17">
        <v>0.631475889799607</v>
      </c>
      <c r="AI9" s="17"/>
      <c r="AJ9" s="17">
        <v>0.72329937506958197</v>
      </c>
      <c r="AK9" s="17">
        <v>0.61492513234569401</v>
      </c>
      <c r="AL9" s="17">
        <v>0.65931843488052599</v>
      </c>
      <c r="AM9" s="17">
        <v>0.74057739785838195</v>
      </c>
      <c r="AN9" s="17">
        <v>0.51557893065494997</v>
      </c>
      <c r="AO9" s="17">
        <v>0.57697865125949999</v>
      </c>
      <c r="AP9" s="17">
        <v>0.625420506712002</v>
      </c>
      <c r="AQ9" s="17">
        <v>0.22553841772196301</v>
      </c>
    </row>
    <row r="10" spans="2:43" x14ac:dyDescent="0.35">
      <c r="B10" s="18" t="s">
        <v>412</v>
      </c>
      <c r="C10" s="17">
        <v>0.30916684505180098</v>
      </c>
      <c r="D10" s="17">
        <v>0.28746969682488899</v>
      </c>
      <c r="E10" s="17">
        <v>0.328035784414619</v>
      </c>
      <c r="F10" s="17"/>
      <c r="G10" s="17">
        <v>0.27962871892556901</v>
      </c>
      <c r="H10" s="17">
        <v>0.27395406729893201</v>
      </c>
      <c r="I10" s="17">
        <v>0.29740671848327999</v>
      </c>
      <c r="J10" s="17">
        <v>0.167309914266139</v>
      </c>
      <c r="K10" s="17">
        <v>0.32276704861987598</v>
      </c>
      <c r="L10" s="17">
        <v>0.42563161648938203</v>
      </c>
      <c r="M10" s="17"/>
      <c r="N10" s="17">
        <v>0.30867382175525099</v>
      </c>
      <c r="O10" s="17">
        <v>0.34113508595321801</v>
      </c>
      <c r="P10" s="17">
        <v>0.33806041580889501</v>
      </c>
      <c r="Q10" s="17">
        <v>0.32155964775511298</v>
      </c>
      <c r="R10" s="17">
        <v>0.13867788985584401</v>
      </c>
      <c r="S10" s="17"/>
      <c r="T10" s="17">
        <v>0.327370885039662</v>
      </c>
      <c r="U10" s="17">
        <v>0.34983152507396698</v>
      </c>
      <c r="V10" s="17">
        <v>0.26602859674246099</v>
      </c>
      <c r="W10" s="17">
        <v>0.25920933967337301</v>
      </c>
      <c r="X10" s="17"/>
      <c r="Y10" s="17">
        <v>0.33611335250352797</v>
      </c>
      <c r="Z10" s="17">
        <v>0.26970943202670999</v>
      </c>
      <c r="AA10" s="17">
        <v>0.35706683662798899</v>
      </c>
      <c r="AB10" s="17">
        <v>0.30517688104408602</v>
      </c>
      <c r="AC10" s="17">
        <v>9.9129474667365505E-2</v>
      </c>
      <c r="AD10" s="17">
        <v>0</v>
      </c>
      <c r="AE10" s="17"/>
      <c r="AF10" s="17" t="s">
        <v>63</v>
      </c>
      <c r="AG10" s="17"/>
      <c r="AH10" s="17">
        <v>0.312422240584462</v>
      </c>
      <c r="AI10" s="17"/>
      <c r="AJ10" s="17">
        <v>0.15457707837395801</v>
      </c>
      <c r="AK10" s="17">
        <v>0.33961321909533698</v>
      </c>
      <c r="AL10" s="17">
        <v>0.30959673313056302</v>
      </c>
      <c r="AM10" s="17">
        <v>0.21662163830291201</v>
      </c>
      <c r="AN10" s="17">
        <v>0.36473444174015501</v>
      </c>
      <c r="AO10" s="17">
        <v>0.42302134874050001</v>
      </c>
      <c r="AP10" s="17">
        <v>0.30174886734196599</v>
      </c>
      <c r="AQ10" s="17">
        <v>0.77446158227803696</v>
      </c>
    </row>
    <row r="11" spans="2:43" x14ac:dyDescent="0.35">
      <c r="B11" s="18" t="s">
        <v>92</v>
      </c>
      <c r="C11" s="19">
        <v>5.8860374148654498E-2</v>
      </c>
      <c r="D11" s="19">
        <v>2.9916923662878601E-2</v>
      </c>
      <c r="E11" s="19">
        <v>8.40310650825635E-2</v>
      </c>
      <c r="F11" s="19"/>
      <c r="G11" s="19">
        <v>5.9760196195448402E-2</v>
      </c>
      <c r="H11" s="19">
        <v>4.6464242367687501E-2</v>
      </c>
      <c r="I11" s="19">
        <v>0.10385947133427199</v>
      </c>
      <c r="J11" s="19">
        <v>0</v>
      </c>
      <c r="K11" s="19">
        <v>0.137901826816475</v>
      </c>
      <c r="L11" s="19">
        <v>4.8878553355625201E-2</v>
      </c>
      <c r="M11" s="19"/>
      <c r="N11" s="19">
        <v>0</v>
      </c>
      <c r="O11" s="19">
        <v>3.7599520824523697E-2</v>
      </c>
      <c r="P11" s="19">
        <v>3.4259060841941198E-2</v>
      </c>
      <c r="Q11" s="19">
        <v>6.8861925387402906E-2</v>
      </c>
      <c r="R11" s="19">
        <v>0.119045652282838</v>
      </c>
      <c r="S11" s="19"/>
      <c r="T11" s="19">
        <v>7.6355773661270096E-2</v>
      </c>
      <c r="U11" s="19">
        <v>9.7164171035141994E-2</v>
      </c>
      <c r="V11" s="19">
        <v>1.8013394298522899E-2</v>
      </c>
      <c r="W11" s="19">
        <v>3.1948633859733101E-2</v>
      </c>
      <c r="X11" s="19"/>
      <c r="Y11" s="19">
        <v>3.5276554182424397E-2</v>
      </c>
      <c r="Z11" s="19">
        <v>3.9187711143932297E-2</v>
      </c>
      <c r="AA11" s="19">
        <v>6.00565691254221E-2</v>
      </c>
      <c r="AB11" s="19">
        <v>0.182423020563902</v>
      </c>
      <c r="AC11" s="19">
        <v>0.12206421794806201</v>
      </c>
      <c r="AD11" s="19">
        <v>0</v>
      </c>
      <c r="AE11" s="19"/>
      <c r="AF11" s="19" t="s">
        <v>63</v>
      </c>
      <c r="AG11" s="19"/>
      <c r="AH11" s="19">
        <v>5.6101869615930201E-2</v>
      </c>
      <c r="AI11" s="19"/>
      <c r="AJ11" s="19">
        <v>0.12212354655646</v>
      </c>
      <c r="AK11" s="19">
        <v>4.5461648558968497E-2</v>
      </c>
      <c r="AL11" s="19">
        <v>3.1084831988910801E-2</v>
      </c>
      <c r="AM11" s="19">
        <v>4.2800963838706102E-2</v>
      </c>
      <c r="AN11" s="19">
        <v>0.119686627604896</v>
      </c>
      <c r="AO11" s="19">
        <v>0</v>
      </c>
      <c r="AP11" s="19">
        <v>7.2830625946031999E-2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217</v>
      </c>
      <c r="D7" s="10">
        <v>103</v>
      </c>
      <c r="E7" s="10">
        <v>114</v>
      </c>
      <c r="F7" s="10"/>
      <c r="G7" s="10">
        <v>21</v>
      </c>
      <c r="H7" s="10">
        <v>27</v>
      </c>
      <c r="I7" s="10">
        <v>33</v>
      </c>
      <c r="J7" s="10">
        <v>39</v>
      </c>
      <c r="K7" s="10">
        <v>40</v>
      </c>
      <c r="L7" s="10">
        <v>57</v>
      </c>
      <c r="M7" s="10"/>
      <c r="N7" s="10">
        <v>9</v>
      </c>
      <c r="O7" s="10">
        <v>87</v>
      </c>
      <c r="P7" s="10">
        <v>26</v>
      </c>
      <c r="Q7" s="10">
        <v>69</v>
      </c>
      <c r="R7" s="10">
        <v>26</v>
      </c>
      <c r="S7" s="10"/>
      <c r="T7" s="10">
        <v>55</v>
      </c>
      <c r="U7" s="10">
        <v>52</v>
      </c>
      <c r="V7" s="10">
        <v>62</v>
      </c>
      <c r="W7" s="10">
        <v>33</v>
      </c>
      <c r="X7" s="10"/>
      <c r="Y7" s="10">
        <v>94</v>
      </c>
      <c r="Z7" s="10">
        <v>24</v>
      </c>
      <c r="AA7" s="10">
        <v>63</v>
      </c>
      <c r="AB7" s="10">
        <v>13</v>
      </c>
      <c r="AC7" s="10">
        <v>17</v>
      </c>
      <c r="AD7" s="10">
        <v>5</v>
      </c>
      <c r="AE7" s="10"/>
      <c r="AF7" s="10" t="s">
        <v>62</v>
      </c>
      <c r="AG7" s="10"/>
      <c r="AH7" s="10">
        <v>204</v>
      </c>
      <c r="AI7" s="10"/>
      <c r="AJ7" s="10">
        <v>66</v>
      </c>
      <c r="AK7" s="10">
        <v>33</v>
      </c>
      <c r="AL7" s="10">
        <v>28</v>
      </c>
      <c r="AM7" s="10">
        <v>40</v>
      </c>
      <c r="AN7" s="10">
        <v>10</v>
      </c>
      <c r="AO7" s="10">
        <v>13</v>
      </c>
      <c r="AP7" s="10">
        <v>24</v>
      </c>
      <c r="AQ7" s="10">
        <v>3</v>
      </c>
    </row>
    <row r="8" spans="2:43" ht="30" customHeight="1" x14ac:dyDescent="0.35">
      <c r="B8" s="11" t="s">
        <v>19</v>
      </c>
      <c r="C8" s="11">
        <v>216</v>
      </c>
      <c r="D8" s="11">
        <v>112</v>
      </c>
      <c r="E8" s="11">
        <v>104</v>
      </c>
      <c r="F8" s="11"/>
      <c r="G8" s="11">
        <v>26</v>
      </c>
      <c r="H8" s="11">
        <v>29</v>
      </c>
      <c r="I8" s="11">
        <v>31</v>
      </c>
      <c r="J8" s="11">
        <v>36</v>
      </c>
      <c r="K8" s="11">
        <v>37</v>
      </c>
      <c r="L8" s="11">
        <v>57</v>
      </c>
      <c r="M8" s="11"/>
      <c r="N8" s="11">
        <v>8</v>
      </c>
      <c r="O8" s="11">
        <v>77</v>
      </c>
      <c r="P8" s="11">
        <v>22</v>
      </c>
      <c r="Q8" s="11">
        <v>78</v>
      </c>
      <c r="R8" s="11">
        <v>31</v>
      </c>
      <c r="S8" s="11"/>
      <c r="T8" s="11">
        <v>56</v>
      </c>
      <c r="U8" s="11">
        <v>49</v>
      </c>
      <c r="V8" s="11">
        <v>60</v>
      </c>
      <c r="W8" s="11">
        <v>37</v>
      </c>
      <c r="X8" s="11"/>
      <c r="Y8" s="11">
        <v>93</v>
      </c>
      <c r="Z8" s="11">
        <v>25</v>
      </c>
      <c r="AA8" s="11">
        <v>61</v>
      </c>
      <c r="AB8" s="11">
        <v>11</v>
      </c>
      <c r="AC8" s="11">
        <v>18</v>
      </c>
      <c r="AD8" s="11">
        <v>8</v>
      </c>
      <c r="AE8" s="11"/>
      <c r="AF8" s="11" t="s">
        <v>62</v>
      </c>
      <c r="AG8" s="11"/>
      <c r="AH8" s="11">
        <v>203</v>
      </c>
      <c r="AI8" s="11"/>
      <c r="AJ8" s="11">
        <v>59</v>
      </c>
      <c r="AK8" s="11">
        <v>35</v>
      </c>
      <c r="AL8" s="11">
        <v>25</v>
      </c>
      <c r="AM8" s="11">
        <v>42</v>
      </c>
      <c r="AN8" s="11">
        <v>9</v>
      </c>
      <c r="AO8" s="11">
        <v>13</v>
      </c>
      <c r="AP8" s="11">
        <v>25</v>
      </c>
      <c r="AQ8" s="11">
        <v>9</v>
      </c>
    </row>
    <row r="9" spans="2:43" ht="29" x14ac:dyDescent="0.35">
      <c r="B9" s="18" t="s">
        <v>430</v>
      </c>
      <c r="C9" s="17">
        <v>0.70725072327171401</v>
      </c>
      <c r="D9" s="17">
        <v>0.74517498419526895</v>
      </c>
      <c r="E9" s="17">
        <v>0.66629125500270603</v>
      </c>
      <c r="F9" s="17"/>
      <c r="G9" s="17">
        <v>0.71925237499964301</v>
      </c>
      <c r="H9" s="17">
        <v>0.81589769897492004</v>
      </c>
      <c r="I9" s="17">
        <v>0.64403381146474004</v>
      </c>
      <c r="J9" s="17">
        <v>0.85875293780001105</v>
      </c>
      <c r="K9" s="17">
        <v>0.70699920569841801</v>
      </c>
      <c r="L9" s="17">
        <v>0.58588319229627694</v>
      </c>
      <c r="M9" s="17"/>
      <c r="N9" s="17">
        <v>0.83035541212360198</v>
      </c>
      <c r="O9" s="17">
        <v>0.66533282341314404</v>
      </c>
      <c r="P9" s="17">
        <v>0.76573783378063098</v>
      </c>
      <c r="Q9" s="17">
        <v>0.72737823767200904</v>
      </c>
      <c r="R9" s="17">
        <v>0.68521332166396998</v>
      </c>
      <c r="S9" s="17"/>
      <c r="T9" s="17">
        <v>0.67065819712764996</v>
      </c>
      <c r="U9" s="17">
        <v>0.65992272145234498</v>
      </c>
      <c r="V9" s="17">
        <v>0.75927377136337304</v>
      </c>
      <c r="W9" s="17">
        <v>0.86265814649435602</v>
      </c>
      <c r="X9" s="17"/>
      <c r="Y9" s="17">
        <v>0.75234042694706904</v>
      </c>
      <c r="Z9" s="17">
        <v>0.75900165012879695</v>
      </c>
      <c r="AA9" s="17">
        <v>0.60543755837911095</v>
      </c>
      <c r="AB9" s="17">
        <v>0.853411906052853</v>
      </c>
      <c r="AC9" s="17">
        <v>0.56846739042357897</v>
      </c>
      <c r="AD9" s="17">
        <v>0.88689017437416096</v>
      </c>
      <c r="AE9" s="17"/>
      <c r="AF9" s="17" t="s">
        <v>63</v>
      </c>
      <c r="AG9" s="17"/>
      <c r="AH9" s="17">
        <v>0.70759052353027296</v>
      </c>
      <c r="AI9" s="17"/>
      <c r="AJ9" s="17">
        <v>0.65740288544693903</v>
      </c>
      <c r="AK9" s="17">
        <v>0.76678157950385895</v>
      </c>
      <c r="AL9" s="17">
        <v>0.62987528025619599</v>
      </c>
      <c r="AM9" s="17">
        <v>0.71444722636062197</v>
      </c>
      <c r="AN9" s="17">
        <v>0.62470497475255404</v>
      </c>
      <c r="AO9" s="17">
        <v>0.74968956101365003</v>
      </c>
      <c r="AP9" s="17">
        <v>0.82884469983460396</v>
      </c>
      <c r="AQ9" s="17">
        <v>0.66786643363179399</v>
      </c>
    </row>
    <row r="10" spans="2:43" x14ac:dyDescent="0.35">
      <c r="B10" s="18" t="s">
        <v>412</v>
      </c>
      <c r="C10" s="17">
        <v>0.22889579105984101</v>
      </c>
      <c r="D10" s="17">
        <v>0.22594847671677101</v>
      </c>
      <c r="E10" s="17">
        <v>0.23207898897521001</v>
      </c>
      <c r="F10" s="17"/>
      <c r="G10" s="17">
        <v>0.22406245699301999</v>
      </c>
      <c r="H10" s="17">
        <v>0.104246083720345</v>
      </c>
      <c r="I10" s="17">
        <v>0.24127109290065399</v>
      </c>
      <c r="J10" s="17">
        <v>0.141247062199989</v>
      </c>
      <c r="K10" s="17">
        <v>0.22069352244895801</v>
      </c>
      <c r="L10" s="17">
        <v>0.34772217111666998</v>
      </c>
      <c r="M10" s="17"/>
      <c r="N10" s="17">
        <v>0</v>
      </c>
      <c r="O10" s="17">
        <v>0.27219312212720298</v>
      </c>
      <c r="P10" s="17">
        <v>0.197206575948497</v>
      </c>
      <c r="Q10" s="17">
        <v>0.19827157567874801</v>
      </c>
      <c r="R10" s="17">
        <v>0.28335366205535301</v>
      </c>
      <c r="S10" s="17"/>
      <c r="T10" s="17">
        <v>0.21795563949916399</v>
      </c>
      <c r="U10" s="17">
        <v>0.28547213127387</v>
      </c>
      <c r="V10" s="17">
        <v>0.22581050501695499</v>
      </c>
      <c r="W10" s="17">
        <v>0.13734185350564401</v>
      </c>
      <c r="X10" s="17"/>
      <c r="Y10" s="17">
        <v>0.219474906772166</v>
      </c>
      <c r="Z10" s="17">
        <v>0.240998349871203</v>
      </c>
      <c r="AA10" s="17">
        <v>0.30222167136585898</v>
      </c>
      <c r="AB10" s="17">
        <v>0</v>
      </c>
      <c r="AC10" s="17">
        <v>0.26257413236557697</v>
      </c>
      <c r="AD10" s="17">
        <v>0</v>
      </c>
      <c r="AE10" s="17"/>
      <c r="AF10" s="17" t="s">
        <v>63</v>
      </c>
      <c r="AG10" s="17"/>
      <c r="AH10" s="17">
        <v>0.23689115753356299</v>
      </c>
      <c r="AI10" s="17"/>
      <c r="AJ10" s="17">
        <v>0.244965869467929</v>
      </c>
      <c r="AK10" s="17">
        <v>0.20071032947935299</v>
      </c>
      <c r="AL10" s="17">
        <v>0.29663230584880401</v>
      </c>
      <c r="AM10" s="17">
        <v>0.22857272905116999</v>
      </c>
      <c r="AN10" s="17">
        <v>0.281693567347584</v>
      </c>
      <c r="AO10" s="17">
        <v>0.18523785816496299</v>
      </c>
      <c r="AP10" s="17">
        <v>0.13058963554813499</v>
      </c>
      <c r="AQ10" s="17">
        <v>0.33213356636820701</v>
      </c>
    </row>
    <row r="11" spans="2:43" x14ac:dyDescent="0.35">
      <c r="B11" s="18" t="s">
        <v>92</v>
      </c>
      <c r="C11" s="19">
        <v>6.3853485668444607E-2</v>
      </c>
      <c r="D11" s="19">
        <v>2.8876539087959702E-2</v>
      </c>
      <c r="E11" s="19">
        <v>0.101629756022084</v>
      </c>
      <c r="F11" s="19"/>
      <c r="G11" s="19">
        <v>5.6685168007337097E-2</v>
      </c>
      <c r="H11" s="19">
        <v>7.9856217304735494E-2</v>
      </c>
      <c r="I11" s="19">
        <v>0.114695095634606</v>
      </c>
      <c r="J11" s="19">
        <v>0</v>
      </c>
      <c r="K11" s="19">
        <v>7.2307271852623395E-2</v>
      </c>
      <c r="L11" s="19">
        <v>6.6394636587053205E-2</v>
      </c>
      <c r="M11" s="19"/>
      <c r="N11" s="19">
        <v>0.169644587876398</v>
      </c>
      <c r="O11" s="19">
        <v>6.2474054459652997E-2</v>
      </c>
      <c r="P11" s="19">
        <v>3.70555902708724E-2</v>
      </c>
      <c r="Q11" s="19">
        <v>7.4350186649243602E-2</v>
      </c>
      <c r="R11" s="19">
        <v>3.1433016280677101E-2</v>
      </c>
      <c r="S11" s="19"/>
      <c r="T11" s="19">
        <v>0.11138616337318601</v>
      </c>
      <c r="U11" s="19">
        <v>5.4605147273785098E-2</v>
      </c>
      <c r="V11" s="19">
        <v>1.4915723619671801E-2</v>
      </c>
      <c r="W11" s="19">
        <v>0</v>
      </c>
      <c r="X11" s="19"/>
      <c r="Y11" s="19">
        <v>2.8184666280765099E-2</v>
      </c>
      <c r="Z11" s="19">
        <v>0</v>
      </c>
      <c r="AA11" s="19">
        <v>9.234077025503E-2</v>
      </c>
      <c r="AB11" s="19">
        <v>0.146588093947147</v>
      </c>
      <c r="AC11" s="19">
        <v>0.168958477210844</v>
      </c>
      <c r="AD11" s="19">
        <v>0.113109825625839</v>
      </c>
      <c r="AE11" s="19"/>
      <c r="AF11" s="19" t="s">
        <v>63</v>
      </c>
      <c r="AG11" s="19"/>
      <c r="AH11" s="19">
        <v>5.5518318936163998E-2</v>
      </c>
      <c r="AI11" s="19"/>
      <c r="AJ11" s="19">
        <v>9.7631245085132295E-2</v>
      </c>
      <c r="AK11" s="19">
        <v>3.2508091016789101E-2</v>
      </c>
      <c r="AL11" s="19">
        <v>7.3492413895000497E-2</v>
      </c>
      <c r="AM11" s="19">
        <v>5.6980044588207698E-2</v>
      </c>
      <c r="AN11" s="19">
        <v>9.3601457899861795E-2</v>
      </c>
      <c r="AO11" s="19">
        <v>6.5072580821386797E-2</v>
      </c>
      <c r="AP11" s="19">
        <v>4.0565664617261001E-2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187</v>
      </c>
      <c r="D7" s="10">
        <v>87</v>
      </c>
      <c r="E7" s="10">
        <v>100</v>
      </c>
      <c r="F7" s="10"/>
      <c r="G7" s="10">
        <v>18</v>
      </c>
      <c r="H7" s="10">
        <v>32</v>
      </c>
      <c r="I7" s="10">
        <v>26</v>
      </c>
      <c r="J7" s="10">
        <v>29</v>
      </c>
      <c r="K7" s="10">
        <v>28</v>
      </c>
      <c r="L7" s="10">
        <v>54</v>
      </c>
      <c r="M7" s="10"/>
      <c r="N7" s="10">
        <v>9</v>
      </c>
      <c r="O7" s="10">
        <v>62</v>
      </c>
      <c r="P7" s="10">
        <v>20</v>
      </c>
      <c r="Q7" s="10">
        <v>60</v>
      </c>
      <c r="R7" s="10">
        <v>36</v>
      </c>
      <c r="S7" s="10"/>
      <c r="T7" s="10">
        <v>42</v>
      </c>
      <c r="U7" s="10">
        <v>49</v>
      </c>
      <c r="V7" s="10">
        <v>47</v>
      </c>
      <c r="W7" s="10">
        <v>35</v>
      </c>
      <c r="X7" s="10"/>
      <c r="Y7" s="10">
        <v>83</v>
      </c>
      <c r="Z7" s="10">
        <v>14</v>
      </c>
      <c r="AA7" s="10">
        <v>52</v>
      </c>
      <c r="AB7" s="10">
        <v>15</v>
      </c>
      <c r="AC7" s="10">
        <v>15</v>
      </c>
      <c r="AD7" s="10">
        <v>7</v>
      </c>
      <c r="AE7" s="10"/>
      <c r="AF7" s="10" t="s">
        <v>62</v>
      </c>
      <c r="AG7" s="10"/>
      <c r="AH7" s="10">
        <v>183</v>
      </c>
      <c r="AI7" s="10"/>
      <c r="AJ7" s="10">
        <v>46</v>
      </c>
      <c r="AK7" s="10">
        <v>40</v>
      </c>
      <c r="AL7" s="10">
        <v>32</v>
      </c>
      <c r="AM7" s="10">
        <v>35</v>
      </c>
      <c r="AN7" s="10">
        <v>5</v>
      </c>
      <c r="AO7" s="10">
        <v>9</v>
      </c>
      <c r="AP7" s="10">
        <v>17</v>
      </c>
      <c r="AQ7" s="10">
        <v>3</v>
      </c>
    </row>
    <row r="8" spans="2:43" ht="30" customHeight="1" x14ac:dyDescent="0.35">
      <c r="B8" s="11" t="s">
        <v>19</v>
      </c>
      <c r="C8" s="11">
        <v>191</v>
      </c>
      <c r="D8" s="11">
        <v>95</v>
      </c>
      <c r="E8" s="11">
        <v>96</v>
      </c>
      <c r="F8" s="11"/>
      <c r="G8" s="11">
        <v>22</v>
      </c>
      <c r="H8" s="11">
        <v>36</v>
      </c>
      <c r="I8" s="11">
        <v>27</v>
      </c>
      <c r="J8" s="11">
        <v>28</v>
      </c>
      <c r="K8" s="11">
        <v>27</v>
      </c>
      <c r="L8" s="11">
        <v>51</v>
      </c>
      <c r="M8" s="11"/>
      <c r="N8" s="11">
        <v>8</v>
      </c>
      <c r="O8" s="11">
        <v>60</v>
      </c>
      <c r="P8" s="11">
        <v>17</v>
      </c>
      <c r="Q8" s="11">
        <v>66</v>
      </c>
      <c r="R8" s="11">
        <v>41</v>
      </c>
      <c r="S8" s="11"/>
      <c r="T8" s="11">
        <v>43</v>
      </c>
      <c r="U8" s="11">
        <v>49</v>
      </c>
      <c r="V8" s="11">
        <v>49</v>
      </c>
      <c r="W8" s="11">
        <v>35</v>
      </c>
      <c r="X8" s="11"/>
      <c r="Y8" s="11">
        <v>88</v>
      </c>
      <c r="Z8" s="11">
        <v>14</v>
      </c>
      <c r="AA8" s="11">
        <v>50</v>
      </c>
      <c r="AB8" s="11">
        <v>14</v>
      </c>
      <c r="AC8" s="11">
        <v>16</v>
      </c>
      <c r="AD8" s="11">
        <v>7</v>
      </c>
      <c r="AE8" s="11"/>
      <c r="AF8" s="11" t="s">
        <v>62</v>
      </c>
      <c r="AG8" s="11"/>
      <c r="AH8" s="11">
        <v>187</v>
      </c>
      <c r="AI8" s="11"/>
      <c r="AJ8" s="11">
        <v>43</v>
      </c>
      <c r="AK8" s="11">
        <v>42</v>
      </c>
      <c r="AL8" s="11">
        <v>29</v>
      </c>
      <c r="AM8" s="11">
        <v>37</v>
      </c>
      <c r="AN8" s="11">
        <v>5</v>
      </c>
      <c r="AO8" s="11">
        <v>11</v>
      </c>
      <c r="AP8" s="11">
        <v>17</v>
      </c>
      <c r="AQ8" s="11">
        <v>7</v>
      </c>
    </row>
    <row r="9" spans="2:43" ht="58" x14ac:dyDescent="0.35">
      <c r="B9" s="18" t="s">
        <v>432</v>
      </c>
      <c r="C9" s="17">
        <v>0.30530206303465202</v>
      </c>
      <c r="D9" s="17">
        <v>0.27699265922003702</v>
      </c>
      <c r="E9" s="17">
        <v>0.33320304914162902</v>
      </c>
      <c r="F9" s="17"/>
      <c r="G9" s="17">
        <v>0.24664070038859501</v>
      </c>
      <c r="H9" s="17">
        <v>0.35134787317946597</v>
      </c>
      <c r="I9" s="17">
        <v>0.29849459336140799</v>
      </c>
      <c r="J9" s="17">
        <v>0.35870082782948098</v>
      </c>
      <c r="K9" s="17">
        <v>0.246984749222556</v>
      </c>
      <c r="L9" s="17">
        <v>0.30247666825712399</v>
      </c>
      <c r="M9" s="17"/>
      <c r="N9" s="17">
        <v>0.469159369755619</v>
      </c>
      <c r="O9" s="17">
        <v>0.26217509689250801</v>
      </c>
      <c r="P9" s="17">
        <v>0.213411913627922</v>
      </c>
      <c r="Q9" s="17">
        <v>0.36625534407688898</v>
      </c>
      <c r="R9" s="17">
        <v>0.27668904132044703</v>
      </c>
      <c r="S9" s="17"/>
      <c r="T9" s="17">
        <v>0.31889904130310998</v>
      </c>
      <c r="U9" s="17">
        <v>0.18829829055713501</v>
      </c>
      <c r="V9" s="17">
        <v>0.31649207438627502</v>
      </c>
      <c r="W9" s="17">
        <v>0.47724203907881901</v>
      </c>
      <c r="X9" s="17"/>
      <c r="Y9" s="17">
        <v>0.33259981166201202</v>
      </c>
      <c r="Z9" s="17">
        <v>0.13892207000891901</v>
      </c>
      <c r="AA9" s="17">
        <v>0.36757727593792699</v>
      </c>
      <c r="AB9" s="17">
        <v>0.34263904937004003</v>
      </c>
      <c r="AC9" s="17">
        <v>0.11440857095330401</v>
      </c>
      <c r="AD9" s="17">
        <v>0.249734742200728</v>
      </c>
      <c r="AE9" s="17"/>
      <c r="AF9" s="17" t="s">
        <v>63</v>
      </c>
      <c r="AG9" s="17"/>
      <c r="AH9" s="17">
        <v>0.30641700178140102</v>
      </c>
      <c r="AI9" s="17"/>
      <c r="AJ9" s="17">
        <v>0.369016923228079</v>
      </c>
      <c r="AK9" s="17">
        <v>0.234528230731891</v>
      </c>
      <c r="AL9" s="17">
        <v>0.25587311814956398</v>
      </c>
      <c r="AM9" s="17">
        <v>0.32715731665103998</v>
      </c>
      <c r="AN9" s="17">
        <v>0.468183542032025</v>
      </c>
      <c r="AO9" s="17">
        <v>0.34758078034597201</v>
      </c>
      <c r="AP9" s="17">
        <v>0.28427647813725898</v>
      </c>
      <c r="AQ9" s="17">
        <v>0.30981841473548499</v>
      </c>
    </row>
    <row r="10" spans="2:43" ht="58" x14ac:dyDescent="0.35">
      <c r="B10" s="18" t="s">
        <v>433</v>
      </c>
      <c r="C10" s="17">
        <v>0.54472022071392601</v>
      </c>
      <c r="D10" s="17">
        <v>0.55762740617552597</v>
      </c>
      <c r="E10" s="17">
        <v>0.53199924627721495</v>
      </c>
      <c r="F10" s="17"/>
      <c r="G10" s="17">
        <v>0.75335929961140502</v>
      </c>
      <c r="H10" s="17">
        <v>0.539045095136512</v>
      </c>
      <c r="I10" s="17">
        <v>0.589590516615907</v>
      </c>
      <c r="J10" s="17">
        <v>0.39750368403245301</v>
      </c>
      <c r="K10" s="17">
        <v>0.59288688569574799</v>
      </c>
      <c r="L10" s="17">
        <v>0.49250785033067002</v>
      </c>
      <c r="M10" s="17"/>
      <c r="N10" s="17">
        <v>0.30191672089115401</v>
      </c>
      <c r="O10" s="17">
        <v>0.58064816378626005</v>
      </c>
      <c r="P10" s="17">
        <v>0.786588086372078</v>
      </c>
      <c r="Q10" s="17">
        <v>0.526613940475404</v>
      </c>
      <c r="R10" s="17">
        <v>0.46860946447965701</v>
      </c>
      <c r="S10" s="17"/>
      <c r="T10" s="17">
        <v>0.55568486685681395</v>
      </c>
      <c r="U10" s="17">
        <v>0.68757615714018205</v>
      </c>
      <c r="V10" s="17">
        <v>0.58386101362880505</v>
      </c>
      <c r="W10" s="17">
        <v>0.28003220179731703</v>
      </c>
      <c r="X10" s="17"/>
      <c r="Y10" s="17">
        <v>0.55430000903787202</v>
      </c>
      <c r="Z10" s="17">
        <v>0.71274679843842703</v>
      </c>
      <c r="AA10" s="17">
        <v>0.43947842917727298</v>
      </c>
      <c r="AB10" s="17">
        <v>0.38977626188814701</v>
      </c>
      <c r="AC10" s="17">
        <v>0.74615780394270204</v>
      </c>
      <c r="AD10" s="17">
        <v>0.63656035410505496</v>
      </c>
      <c r="AE10" s="17"/>
      <c r="AF10" s="17" t="s">
        <v>63</v>
      </c>
      <c r="AG10" s="17"/>
      <c r="AH10" s="17">
        <v>0.54935007757965304</v>
      </c>
      <c r="AI10" s="17"/>
      <c r="AJ10" s="17">
        <v>0.49578685858028199</v>
      </c>
      <c r="AK10" s="17">
        <v>0.65009831716590505</v>
      </c>
      <c r="AL10" s="17">
        <v>0.54878544561168197</v>
      </c>
      <c r="AM10" s="17">
        <v>0.56838558814884899</v>
      </c>
      <c r="AN10" s="17">
        <v>0.35674213655720899</v>
      </c>
      <c r="AO10" s="17">
        <v>0.29328745480044699</v>
      </c>
      <c r="AP10" s="17">
        <v>0.50159189276285499</v>
      </c>
      <c r="AQ10" s="17">
        <v>0.69018158526451501</v>
      </c>
    </row>
    <row r="11" spans="2:43" x14ac:dyDescent="0.35">
      <c r="B11" s="18" t="s">
        <v>92</v>
      </c>
      <c r="C11" s="19">
        <v>0.14997771625142101</v>
      </c>
      <c r="D11" s="19">
        <v>0.16537993460443701</v>
      </c>
      <c r="E11" s="19">
        <v>0.134797704581156</v>
      </c>
      <c r="F11" s="19"/>
      <c r="G11" s="19">
        <v>0</v>
      </c>
      <c r="H11" s="19">
        <v>0.109607031684021</v>
      </c>
      <c r="I11" s="19">
        <v>0.111914890022685</v>
      </c>
      <c r="J11" s="19">
        <v>0.24379548813806601</v>
      </c>
      <c r="K11" s="19">
        <v>0.16012836508169601</v>
      </c>
      <c r="L11" s="19">
        <v>0.20501548141220699</v>
      </c>
      <c r="M11" s="19"/>
      <c r="N11" s="19">
        <v>0.22892390935322701</v>
      </c>
      <c r="O11" s="19">
        <v>0.157176739321232</v>
      </c>
      <c r="P11" s="19">
        <v>0</v>
      </c>
      <c r="Q11" s="19">
        <v>0.107130715447707</v>
      </c>
      <c r="R11" s="19">
        <v>0.25470149419989602</v>
      </c>
      <c r="S11" s="19"/>
      <c r="T11" s="19">
        <v>0.12541609184007599</v>
      </c>
      <c r="U11" s="19">
        <v>0.124125552302683</v>
      </c>
      <c r="V11" s="19">
        <v>9.9646911984919997E-2</v>
      </c>
      <c r="W11" s="19">
        <v>0.24272575912386399</v>
      </c>
      <c r="X11" s="19"/>
      <c r="Y11" s="19">
        <v>0.113100179300116</v>
      </c>
      <c r="Z11" s="19">
        <v>0.14833113155265401</v>
      </c>
      <c r="AA11" s="19">
        <v>0.1929442948848</v>
      </c>
      <c r="AB11" s="19">
        <v>0.26758468874181301</v>
      </c>
      <c r="AC11" s="19">
        <v>0.13943362510399299</v>
      </c>
      <c r="AD11" s="19">
        <v>0.113704903694218</v>
      </c>
      <c r="AE11" s="19"/>
      <c r="AF11" s="19" t="s">
        <v>63</v>
      </c>
      <c r="AG11" s="19"/>
      <c r="AH11" s="19">
        <v>0.14423292063894599</v>
      </c>
      <c r="AI11" s="19"/>
      <c r="AJ11" s="19">
        <v>0.13519621819163899</v>
      </c>
      <c r="AK11" s="19">
        <v>0.115373452102204</v>
      </c>
      <c r="AL11" s="19">
        <v>0.195341436238754</v>
      </c>
      <c r="AM11" s="19">
        <v>0.104457095200111</v>
      </c>
      <c r="AN11" s="19">
        <v>0.17507432141076601</v>
      </c>
      <c r="AO11" s="19">
        <v>0.359131764853581</v>
      </c>
      <c r="AP11" s="19">
        <v>0.21413162909988601</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192</v>
      </c>
      <c r="D7" s="10">
        <v>90</v>
      </c>
      <c r="E7" s="10">
        <v>101</v>
      </c>
      <c r="F7" s="10"/>
      <c r="G7" s="10">
        <v>15</v>
      </c>
      <c r="H7" s="10">
        <v>27</v>
      </c>
      <c r="I7" s="10">
        <v>27</v>
      </c>
      <c r="J7" s="10">
        <v>38</v>
      </c>
      <c r="K7" s="10">
        <v>38</v>
      </c>
      <c r="L7" s="10">
        <v>47</v>
      </c>
      <c r="M7" s="10"/>
      <c r="N7" s="10">
        <v>3</v>
      </c>
      <c r="O7" s="10">
        <v>83</v>
      </c>
      <c r="P7" s="10">
        <v>26</v>
      </c>
      <c r="Q7" s="10">
        <v>53</v>
      </c>
      <c r="R7" s="10">
        <v>27</v>
      </c>
      <c r="S7" s="10"/>
      <c r="T7" s="10">
        <v>40</v>
      </c>
      <c r="U7" s="10">
        <v>50</v>
      </c>
      <c r="V7" s="10">
        <v>62</v>
      </c>
      <c r="W7" s="10">
        <v>29</v>
      </c>
      <c r="X7" s="10"/>
      <c r="Y7" s="10">
        <v>87</v>
      </c>
      <c r="Z7" s="10">
        <v>18</v>
      </c>
      <c r="AA7" s="10">
        <v>59</v>
      </c>
      <c r="AB7" s="10">
        <v>12</v>
      </c>
      <c r="AC7" s="10">
        <v>11</v>
      </c>
      <c r="AD7" s="10">
        <v>4</v>
      </c>
      <c r="AE7" s="10"/>
      <c r="AF7" s="10" t="s">
        <v>62</v>
      </c>
      <c r="AG7" s="10"/>
      <c r="AH7" s="10">
        <v>184</v>
      </c>
      <c r="AI7" s="10"/>
      <c r="AJ7" s="10">
        <v>51</v>
      </c>
      <c r="AK7" s="10">
        <v>32</v>
      </c>
      <c r="AL7" s="10">
        <v>32</v>
      </c>
      <c r="AM7" s="10">
        <v>28</v>
      </c>
      <c r="AN7" s="10">
        <v>6</v>
      </c>
      <c r="AO7" s="10">
        <v>17</v>
      </c>
      <c r="AP7" s="10">
        <v>22</v>
      </c>
      <c r="AQ7" s="10">
        <v>4</v>
      </c>
    </row>
    <row r="8" spans="2:43" ht="30" customHeight="1" x14ac:dyDescent="0.35">
      <c r="B8" s="11" t="s">
        <v>19</v>
      </c>
      <c r="C8" s="11">
        <v>191</v>
      </c>
      <c r="D8" s="11">
        <v>94</v>
      </c>
      <c r="E8" s="11">
        <v>95</v>
      </c>
      <c r="F8" s="11"/>
      <c r="G8" s="11">
        <v>18</v>
      </c>
      <c r="H8" s="11">
        <v>28</v>
      </c>
      <c r="I8" s="11">
        <v>26</v>
      </c>
      <c r="J8" s="11">
        <v>37</v>
      </c>
      <c r="K8" s="11">
        <v>35</v>
      </c>
      <c r="L8" s="11">
        <v>48</v>
      </c>
      <c r="M8" s="11"/>
      <c r="N8" s="11">
        <v>3</v>
      </c>
      <c r="O8" s="11">
        <v>74</v>
      </c>
      <c r="P8" s="11">
        <v>24</v>
      </c>
      <c r="Q8" s="11">
        <v>61</v>
      </c>
      <c r="R8" s="11">
        <v>29</v>
      </c>
      <c r="S8" s="11"/>
      <c r="T8" s="11">
        <v>41</v>
      </c>
      <c r="U8" s="11">
        <v>50</v>
      </c>
      <c r="V8" s="11">
        <v>60</v>
      </c>
      <c r="W8" s="11">
        <v>29</v>
      </c>
      <c r="X8" s="11"/>
      <c r="Y8" s="11">
        <v>85</v>
      </c>
      <c r="Z8" s="11">
        <v>17</v>
      </c>
      <c r="AA8" s="11">
        <v>59</v>
      </c>
      <c r="AB8" s="11">
        <v>13</v>
      </c>
      <c r="AC8" s="11">
        <v>12</v>
      </c>
      <c r="AD8" s="11">
        <v>4</v>
      </c>
      <c r="AE8" s="11"/>
      <c r="AF8" s="11" t="s">
        <v>62</v>
      </c>
      <c r="AG8" s="11"/>
      <c r="AH8" s="11">
        <v>183</v>
      </c>
      <c r="AI8" s="11"/>
      <c r="AJ8" s="11">
        <v>43</v>
      </c>
      <c r="AK8" s="11">
        <v>33</v>
      </c>
      <c r="AL8" s="11">
        <v>30</v>
      </c>
      <c r="AM8" s="11">
        <v>29</v>
      </c>
      <c r="AN8" s="11">
        <v>6</v>
      </c>
      <c r="AO8" s="11">
        <v>18</v>
      </c>
      <c r="AP8" s="11">
        <v>22</v>
      </c>
      <c r="AQ8" s="11">
        <v>10</v>
      </c>
    </row>
    <row r="9" spans="2:43" ht="58" x14ac:dyDescent="0.35">
      <c r="B9" s="18" t="s">
        <v>435</v>
      </c>
      <c r="C9" s="17">
        <v>0.25556707746082402</v>
      </c>
      <c r="D9" s="17">
        <v>0.20421610584868499</v>
      </c>
      <c r="E9" s="17">
        <v>0.30020746344678101</v>
      </c>
      <c r="F9" s="17"/>
      <c r="G9" s="17">
        <v>0.170082425987573</v>
      </c>
      <c r="H9" s="17">
        <v>0.23786757109656301</v>
      </c>
      <c r="I9" s="17">
        <v>0.27381449427475901</v>
      </c>
      <c r="J9" s="17">
        <v>0.30079507020344298</v>
      </c>
      <c r="K9" s="17">
        <v>0.30215812438260697</v>
      </c>
      <c r="L9" s="17">
        <v>0.21998712363214201</v>
      </c>
      <c r="M9" s="17"/>
      <c r="N9" s="17">
        <v>0</v>
      </c>
      <c r="O9" s="17">
        <v>0.25287614576356998</v>
      </c>
      <c r="P9" s="17">
        <v>0.40776831085038201</v>
      </c>
      <c r="Q9" s="17">
        <v>0.22572401932011399</v>
      </c>
      <c r="R9" s="17">
        <v>0.22044469882163001</v>
      </c>
      <c r="S9" s="17"/>
      <c r="T9" s="17">
        <v>0.27645100035970699</v>
      </c>
      <c r="U9" s="17">
        <v>0.16815896843030101</v>
      </c>
      <c r="V9" s="17">
        <v>0.23414790788180001</v>
      </c>
      <c r="W9" s="17">
        <v>0.38560194398222702</v>
      </c>
      <c r="X9" s="17"/>
      <c r="Y9" s="17">
        <v>0.24419771643584501</v>
      </c>
      <c r="Z9" s="17">
        <v>0.41435497020413897</v>
      </c>
      <c r="AA9" s="17">
        <v>0.21072144350442901</v>
      </c>
      <c r="AB9" s="17">
        <v>0.40390444326570402</v>
      </c>
      <c r="AC9" s="17">
        <v>0.267054612940476</v>
      </c>
      <c r="AD9" s="17">
        <v>0</v>
      </c>
      <c r="AE9" s="17"/>
      <c r="AF9" s="17" t="s">
        <v>63</v>
      </c>
      <c r="AG9" s="17"/>
      <c r="AH9" s="17">
        <v>0.24232085743898901</v>
      </c>
      <c r="AI9" s="17"/>
      <c r="AJ9" s="17">
        <v>0.262595424937762</v>
      </c>
      <c r="AK9" s="17">
        <v>0.10973555446293699</v>
      </c>
      <c r="AL9" s="17">
        <v>0.124107749482485</v>
      </c>
      <c r="AM9" s="17">
        <v>0.280909846692946</v>
      </c>
      <c r="AN9" s="17">
        <v>0.691206848395164</v>
      </c>
      <c r="AO9" s="17">
        <v>0.45414896137376998</v>
      </c>
      <c r="AP9" s="17">
        <v>0.344824002879841</v>
      </c>
      <c r="AQ9" s="17">
        <v>0.23137494042544299</v>
      </c>
    </row>
    <row r="10" spans="2:43" ht="58" x14ac:dyDescent="0.35">
      <c r="B10" s="18" t="s">
        <v>433</v>
      </c>
      <c r="C10" s="17">
        <v>0.57743042937683098</v>
      </c>
      <c r="D10" s="17">
        <v>0.63222130502538398</v>
      </c>
      <c r="E10" s="17">
        <v>0.52801442115080199</v>
      </c>
      <c r="F10" s="17"/>
      <c r="G10" s="17">
        <v>0.82991757401242705</v>
      </c>
      <c r="H10" s="17">
        <v>0.68607236815107497</v>
      </c>
      <c r="I10" s="17">
        <v>0.59281483125558898</v>
      </c>
      <c r="J10" s="17">
        <v>0.49585419749399701</v>
      </c>
      <c r="K10" s="17">
        <v>0.54390858437828804</v>
      </c>
      <c r="L10" s="17">
        <v>0.50005831585717897</v>
      </c>
      <c r="M10" s="17"/>
      <c r="N10" s="17">
        <v>0.64624976278235402</v>
      </c>
      <c r="O10" s="17">
        <v>0.56062250344020303</v>
      </c>
      <c r="P10" s="17">
        <v>0.52274416753206898</v>
      </c>
      <c r="Q10" s="17">
        <v>0.60793566025449297</v>
      </c>
      <c r="R10" s="17">
        <v>0.59593798333868497</v>
      </c>
      <c r="S10" s="17"/>
      <c r="T10" s="17">
        <v>0.51331751273508197</v>
      </c>
      <c r="U10" s="17">
        <v>0.62054428604738499</v>
      </c>
      <c r="V10" s="17">
        <v>0.64460393333208998</v>
      </c>
      <c r="W10" s="17">
        <v>0.54480195645118101</v>
      </c>
      <c r="X10" s="17"/>
      <c r="Y10" s="17">
        <v>0.65461180673064001</v>
      </c>
      <c r="Z10" s="17">
        <v>0.53195576160910696</v>
      </c>
      <c r="AA10" s="17">
        <v>0.49752691255466602</v>
      </c>
      <c r="AB10" s="17">
        <v>0.36134034088759498</v>
      </c>
      <c r="AC10" s="17">
        <v>0.63010895874820905</v>
      </c>
      <c r="AD10" s="17">
        <v>0.78648790504335397</v>
      </c>
      <c r="AE10" s="17"/>
      <c r="AF10" s="17" t="s">
        <v>63</v>
      </c>
      <c r="AG10" s="17"/>
      <c r="AH10" s="17">
        <v>0.59090380223607197</v>
      </c>
      <c r="AI10" s="17"/>
      <c r="AJ10" s="17">
        <v>0.66631531181917303</v>
      </c>
      <c r="AK10" s="17">
        <v>0.58851245589005197</v>
      </c>
      <c r="AL10" s="17">
        <v>0.78801616434613098</v>
      </c>
      <c r="AM10" s="17">
        <v>0.65520721944677895</v>
      </c>
      <c r="AN10" s="17">
        <v>0.145410271944789</v>
      </c>
      <c r="AO10" s="17">
        <v>0.30767522060143798</v>
      </c>
      <c r="AP10" s="17">
        <v>0.50495731886639705</v>
      </c>
      <c r="AQ10" s="17">
        <v>0.201742047409979</v>
      </c>
    </row>
    <row r="11" spans="2:43" x14ac:dyDescent="0.35">
      <c r="B11" s="18" t="s">
        <v>92</v>
      </c>
      <c r="C11" s="19">
        <v>0.167002493162345</v>
      </c>
      <c r="D11" s="19">
        <v>0.163562589125931</v>
      </c>
      <c r="E11" s="19">
        <v>0.171778115402418</v>
      </c>
      <c r="F11" s="19"/>
      <c r="G11" s="19">
        <v>0</v>
      </c>
      <c r="H11" s="19">
        <v>7.6060060752361602E-2</v>
      </c>
      <c r="I11" s="19">
        <v>0.13337067446965201</v>
      </c>
      <c r="J11" s="19">
        <v>0.20335073230256001</v>
      </c>
      <c r="K11" s="19">
        <v>0.15393329123910501</v>
      </c>
      <c r="L11" s="19">
        <v>0.27995456051067902</v>
      </c>
      <c r="M11" s="19"/>
      <c r="N11" s="19">
        <v>0.35375023721764598</v>
      </c>
      <c r="O11" s="19">
        <v>0.18650135079622701</v>
      </c>
      <c r="P11" s="19">
        <v>6.9487521617549106E-2</v>
      </c>
      <c r="Q11" s="19">
        <v>0.16634032042539301</v>
      </c>
      <c r="R11" s="19">
        <v>0.18361731783968399</v>
      </c>
      <c r="S11" s="19"/>
      <c r="T11" s="19">
        <v>0.21023148690521101</v>
      </c>
      <c r="U11" s="19">
        <v>0.21129674552231401</v>
      </c>
      <c r="V11" s="19">
        <v>0.12124815878611001</v>
      </c>
      <c r="W11" s="19">
        <v>6.9596099566592004E-2</v>
      </c>
      <c r="X11" s="19"/>
      <c r="Y11" s="19">
        <v>0.101190476833514</v>
      </c>
      <c r="Z11" s="19">
        <v>5.36892681867535E-2</v>
      </c>
      <c r="AA11" s="19">
        <v>0.29175164394090403</v>
      </c>
      <c r="AB11" s="19">
        <v>0.234755215846701</v>
      </c>
      <c r="AC11" s="19">
        <v>0.102836428311315</v>
      </c>
      <c r="AD11" s="19">
        <v>0.213512094956646</v>
      </c>
      <c r="AE11" s="19"/>
      <c r="AF11" s="19" t="s">
        <v>63</v>
      </c>
      <c r="AG11" s="19"/>
      <c r="AH11" s="19">
        <v>0.16677534032493899</v>
      </c>
      <c r="AI11" s="19"/>
      <c r="AJ11" s="19">
        <v>7.1089263243065595E-2</v>
      </c>
      <c r="AK11" s="19">
        <v>0.301751989647011</v>
      </c>
      <c r="AL11" s="19">
        <v>8.7876086171383705E-2</v>
      </c>
      <c r="AM11" s="19">
        <v>6.3882933860275007E-2</v>
      </c>
      <c r="AN11" s="19">
        <v>0.163382879660047</v>
      </c>
      <c r="AO11" s="19">
        <v>0.23817581802479201</v>
      </c>
      <c r="AP11" s="19">
        <v>0.15021867825376201</v>
      </c>
      <c r="AQ11" s="19">
        <v>0.56688301216457804</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218</v>
      </c>
      <c r="D7" s="10">
        <v>100</v>
      </c>
      <c r="E7" s="10">
        <v>118</v>
      </c>
      <c r="F7" s="10"/>
      <c r="G7" s="10">
        <v>19</v>
      </c>
      <c r="H7" s="10">
        <v>42</v>
      </c>
      <c r="I7" s="10">
        <v>27</v>
      </c>
      <c r="J7" s="10">
        <v>39</v>
      </c>
      <c r="K7" s="10">
        <v>30</v>
      </c>
      <c r="L7" s="10">
        <v>61</v>
      </c>
      <c r="M7" s="10"/>
      <c r="N7" s="10">
        <v>11</v>
      </c>
      <c r="O7" s="10">
        <v>92</v>
      </c>
      <c r="P7" s="10">
        <v>34</v>
      </c>
      <c r="Q7" s="10">
        <v>49</v>
      </c>
      <c r="R7" s="10">
        <v>32</v>
      </c>
      <c r="S7" s="10"/>
      <c r="T7" s="10">
        <v>47</v>
      </c>
      <c r="U7" s="10">
        <v>54</v>
      </c>
      <c r="V7" s="10">
        <v>65</v>
      </c>
      <c r="W7" s="10">
        <v>36</v>
      </c>
      <c r="X7" s="10"/>
      <c r="Y7" s="10">
        <v>89</v>
      </c>
      <c r="Z7" s="10">
        <v>26</v>
      </c>
      <c r="AA7" s="10">
        <v>71</v>
      </c>
      <c r="AB7" s="10">
        <v>11</v>
      </c>
      <c r="AC7" s="10">
        <v>16</v>
      </c>
      <c r="AD7" s="10">
        <v>5</v>
      </c>
      <c r="AE7" s="10"/>
      <c r="AF7" s="10" t="s">
        <v>62</v>
      </c>
      <c r="AG7" s="10"/>
      <c r="AH7" s="10">
        <v>205</v>
      </c>
      <c r="AI7" s="10"/>
      <c r="AJ7" s="10">
        <v>64</v>
      </c>
      <c r="AK7" s="10">
        <v>33</v>
      </c>
      <c r="AL7" s="10">
        <v>38</v>
      </c>
      <c r="AM7" s="10">
        <v>38</v>
      </c>
      <c r="AN7" s="10">
        <v>15</v>
      </c>
      <c r="AO7" s="10">
        <v>10</v>
      </c>
      <c r="AP7" s="10">
        <v>18</v>
      </c>
      <c r="AQ7" s="10">
        <v>2</v>
      </c>
    </row>
    <row r="8" spans="2:43" ht="30" customHeight="1" x14ac:dyDescent="0.35">
      <c r="B8" s="11" t="s">
        <v>19</v>
      </c>
      <c r="C8" s="11">
        <v>212</v>
      </c>
      <c r="D8" s="11">
        <v>105</v>
      </c>
      <c r="E8" s="11">
        <v>107</v>
      </c>
      <c r="F8" s="11"/>
      <c r="G8" s="11">
        <v>21</v>
      </c>
      <c r="H8" s="11">
        <v>48</v>
      </c>
      <c r="I8" s="11">
        <v>24</v>
      </c>
      <c r="J8" s="11">
        <v>36</v>
      </c>
      <c r="K8" s="11">
        <v>27</v>
      </c>
      <c r="L8" s="11">
        <v>56</v>
      </c>
      <c r="M8" s="11"/>
      <c r="N8" s="11">
        <v>9</v>
      </c>
      <c r="O8" s="11">
        <v>82</v>
      </c>
      <c r="P8" s="11">
        <v>30</v>
      </c>
      <c r="Q8" s="11">
        <v>52</v>
      </c>
      <c r="R8" s="11">
        <v>38</v>
      </c>
      <c r="S8" s="11"/>
      <c r="T8" s="11">
        <v>45</v>
      </c>
      <c r="U8" s="11">
        <v>51</v>
      </c>
      <c r="V8" s="11">
        <v>63</v>
      </c>
      <c r="W8" s="11">
        <v>38</v>
      </c>
      <c r="X8" s="11"/>
      <c r="Y8" s="11">
        <v>90</v>
      </c>
      <c r="Z8" s="11">
        <v>27</v>
      </c>
      <c r="AA8" s="11">
        <v>64</v>
      </c>
      <c r="AB8" s="11">
        <v>9</v>
      </c>
      <c r="AC8" s="11">
        <v>17</v>
      </c>
      <c r="AD8" s="11">
        <v>5</v>
      </c>
      <c r="AE8" s="11"/>
      <c r="AF8" s="11" t="s">
        <v>62</v>
      </c>
      <c r="AG8" s="11"/>
      <c r="AH8" s="11">
        <v>199</v>
      </c>
      <c r="AI8" s="11"/>
      <c r="AJ8" s="11">
        <v>55</v>
      </c>
      <c r="AK8" s="11">
        <v>34</v>
      </c>
      <c r="AL8" s="11">
        <v>34</v>
      </c>
      <c r="AM8" s="11">
        <v>41</v>
      </c>
      <c r="AN8" s="11">
        <v>14</v>
      </c>
      <c r="AO8" s="11">
        <v>11</v>
      </c>
      <c r="AP8" s="11">
        <v>18</v>
      </c>
      <c r="AQ8" s="11">
        <v>5</v>
      </c>
    </row>
    <row r="9" spans="2:43" ht="58" x14ac:dyDescent="0.35">
      <c r="B9" s="18" t="s">
        <v>437</v>
      </c>
      <c r="C9" s="17">
        <v>0.379096112811591</v>
      </c>
      <c r="D9" s="17">
        <v>0.41772422322522201</v>
      </c>
      <c r="E9" s="17">
        <v>0.34126966655336699</v>
      </c>
      <c r="F9" s="17"/>
      <c r="G9" s="17">
        <v>0.28975610750499098</v>
      </c>
      <c r="H9" s="17">
        <v>0.36688072503264801</v>
      </c>
      <c r="I9" s="17">
        <v>0.44999382966658502</v>
      </c>
      <c r="J9" s="17">
        <v>0.410838405796499</v>
      </c>
      <c r="K9" s="17">
        <v>0.42261656343535797</v>
      </c>
      <c r="L9" s="17">
        <v>0.351690094333862</v>
      </c>
      <c r="M9" s="17"/>
      <c r="N9" s="17">
        <v>0.59569667563217299</v>
      </c>
      <c r="O9" s="17">
        <v>0.34169347149238399</v>
      </c>
      <c r="P9" s="17">
        <v>0.28958078995892</v>
      </c>
      <c r="Q9" s="17">
        <v>0.451472347779794</v>
      </c>
      <c r="R9" s="17">
        <v>0.37856283889123898</v>
      </c>
      <c r="S9" s="17"/>
      <c r="T9" s="17">
        <v>0.478469719596961</v>
      </c>
      <c r="U9" s="17">
        <v>0.32725512062568501</v>
      </c>
      <c r="V9" s="17">
        <v>0.34817344169152697</v>
      </c>
      <c r="W9" s="17">
        <v>0.48150808300086501</v>
      </c>
      <c r="X9" s="17"/>
      <c r="Y9" s="17">
        <v>0.35784926951914298</v>
      </c>
      <c r="Z9" s="17">
        <v>0.51926088520958802</v>
      </c>
      <c r="AA9" s="17">
        <v>0.34202115419314899</v>
      </c>
      <c r="AB9" s="17">
        <v>0.46035692548929702</v>
      </c>
      <c r="AC9" s="17">
        <v>0.24413344641389401</v>
      </c>
      <c r="AD9" s="17">
        <v>0.809472888254404</v>
      </c>
      <c r="AE9" s="17"/>
      <c r="AF9" s="17" t="s">
        <v>63</v>
      </c>
      <c r="AG9" s="17"/>
      <c r="AH9" s="17">
        <v>0.373652765698051</v>
      </c>
      <c r="AI9" s="17"/>
      <c r="AJ9" s="17">
        <v>0.48666899459021701</v>
      </c>
      <c r="AK9" s="17">
        <v>0.30117868903679501</v>
      </c>
      <c r="AL9" s="17">
        <v>0.287702512111977</v>
      </c>
      <c r="AM9" s="17">
        <v>0.33286103335168299</v>
      </c>
      <c r="AN9" s="17">
        <v>0.34656496372266898</v>
      </c>
      <c r="AO9" s="17">
        <v>0.41256312987342297</v>
      </c>
      <c r="AP9" s="17">
        <v>0.581183816397704</v>
      </c>
      <c r="AQ9" s="17">
        <v>0</v>
      </c>
    </row>
    <row r="10" spans="2:43" ht="58" x14ac:dyDescent="0.35">
      <c r="B10" s="18" t="s">
        <v>433</v>
      </c>
      <c r="C10" s="17">
        <v>0.45611443882101499</v>
      </c>
      <c r="D10" s="17">
        <v>0.46495773976705301</v>
      </c>
      <c r="E10" s="17">
        <v>0.44745466632894498</v>
      </c>
      <c r="F10" s="17"/>
      <c r="G10" s="17">
        <v>0.71024389249500897</v>
      </c>
      <c r="H10" s="17">
        <v>0.58117977836302603</v>
      </c>
      <c r="I10" s="17">
        <v>0.47166604283677199</v>
      </c>
      <c r="J10" s="17">
        <v>0.446168157628689</v>
      </c>
      <c r="K10" s="17">
        <v>0.452708985831351</v>
      </c>
      <c r="L10" s="17">
        <v>0.255152107774198</v>
      </c>
      <c r="M10" s="17"/>
      <c r="N10" s="17">
        <v>0.22879666307510901</v>
      </c>
      <c r="O10" s="17">
        <v>0.49433178601115702</v>
      </c>
      <c r="P10" s="17">
        <v>0.51360887143372103</v>
      </c>
      <c r="Q10" s="17">
        <v>0.43197000305703998</v>
      </c>
      <c r="R10" s="17">
        <v>0.41660324719421798</v>
      </c>
      <c r="S10" s="17"/>
      <c r="T10" s="17">
        <v>0.35899646366700699</v>
      </c>
      <c r="U10" s="17">
        <v>0.48067489161753402</v>
      </c>
      <c r="V10" s="17">
        <v>0.52658223857324904</v>
      </c>
      <c r="W10" s="17">
        <v>0.40169137084800599</v>
      </c>
      <c r="X10" s="17"/>
      <c r="Y10" s="17">
        <v>0.57141528714770595</v>
      </c>
      <c r="Z10" s="17">
        <v>0.38518751098381399</v>
      </c>
      <c r="AA10" s="17">
        <v>0.29216595473823298</v>
      </c>
      <c r="AB10" s="17">
        <v>0.45610144984915302</v>
      </c>
      <c r="AC10" s="17">
        <v>0.70368233956564696</v>
      </c>
      <c r="AD10" s="17">
        <v>0</v>
      </c>
      <c r="AE10" s="17"/>
      <c r="AF10" s="17" t="s">
        <v>63</v>
      </c>
      <c r="AG10" s="17"/>
      <c r="AH10" s="17">
        <v>0.46874480693834297</v>
      </c>
      <c r="AI10" s="17"/>
      <c r="AJ10" s="17">
        <v>0.339046769746842</v>
      </c>
      <c r="AK10" s="17">
        <v>0.45342549161969598</v>
      </c>
      <c r="AL10" s="17">
        <v>0.603205788766499</v>
      </c>
      <c r="AM10" s="17">
        <v>0.47969877892629098</v>
      </c>
      <c r="AN10" s="17">
        <v>0.586589984078283</v>
      </c>
      <c r="AO10" s="17">
        <v>0.42473028845650201</v>
      </c>
      <c r="AP10" s="17">
        <v>0.25741166387169401</v>
      </c>
      <c r="AQ10" s="17">
        <v>1</v>
      </c>
    </row>
    <row r="11" spans="2:43" x14ac:dyDescent="0.35">
      <c r="B11" s="18" t="s">
        <v>92</v>
      </c>
      <c r="C11" s="19">
        <v>0.16478944836739301</v>
      </c>
      <c r="D11" s="19">
        <v>0.117318037007725</v>
      </c>
      <c r="E11" s="19">
        <v>0.211275667117688</v>
      </c>
      <c r="F11" s="19"/>
      <c r="G11" s="19">
        <v>0</v>
      </c>
      <c r="H11" s="19">
        <v>5.19394966043265E-2</v>
      </c>
      <c r="I11" s="19">
        <v>7.83401274966435E-2</v>
      </c>
      <c r="J11" s="19">
        <v>0.14299343657481201</v>
      </c>
      <c r="K11" s="19">
        <v>0.124674450733291</v>
      </c>
      <c r="L11" s="19">
        <v>0.39315779789194</v>
      </c>
      <c r="M11" s="19"/>
      <c r="N11" s="19">
        <v>0.175506661292718</v>
      </c>
      <c r="O11" s="19">
        <v>0.16397474249645799</v>
      </c>
      <c r="P11" s="19">
        <v>0.196810338607359</v>
      </c>
      <c r="Q11" s="19">
        <v>0.11655764916316599</v>
      </c>
      <c r="R11" s="19">
        <v>0.204833913914544</v>
      </c>
      <c r="S11" s="19"/>
      <c r="T11" s="19">
        <v>0.16253381673603201</v>
      </c>
      <c r="U11" s="19">
        <v>0.192069987756782</v>
      </c>
      <c r="V11" s="19">
        <v>0.12524431973522299</v>
      </c>
      <c r="W11" s="19">
        <v>0.116800546151128</v>
      </c>
      <c r="X11" s="19"/>
      <c r="Y11" s="19">
        <v>7.0735443333150697E-2</v>
      </c>
      <c r="Z11" s="19">
        <v>9.5551603806597399E-2</v>
      </c>
      <c r="AA11" s="19">
        <v>0.36581289106861797</v>
      </c>
      <c r="AB11" s="19">
        <v>8.3541624661549393E-2</v>
      </c>
      <c r="AC11" s="19">
        <v>5.2184214020459203E-2</v>
      </c>
      <c r="AD11" s="19">
        <v>0.190527111745596</v>
      </c>
      <c r="AE11" s="19"/>
      <c r="AF11" s="19" t="s">
        <v>63</v>
      </c>
      <c r="AG11" s="19"/>
      <c r="AH11" s="19">
        <v>0.157602427363606</v>
      </c>
      <c r="AI11" s="19"/>
      <c r="AJ11" s="19">
        <v>0.17428423566294099</v>
      </c>
      <c r="AK11" s="19">
        <v>0.24539581934350799</v>
      </c>
      <c r="AL11" s="19">
        <v>0.109091699121524</v>
      </c>
      <c r="AM11" s="19">
        <v>0.187440187722027</v>
      </c>
      <c r="AN11" s="19">
        <v>6.6845052199048197E-2</v>
      </c>
      <c r="AO11" s="19">
        <v>0.16270658167007501</v>
      </c>
      <c r="AP11" s="19">
        <v>0.16140451973060199</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205</v>
      </c>
      <c r="D7" s="10">
        <v>102</v>
      </c>
      <c r="E7" s="10">
        <v>103</v>
      </c>
      <c r="F7" s="10"/>
      <c r="G7" s="10">
        <v>21</v>
      </c>
      <c r="H7" s="10">
        <v>28</v>
      </c>
      <c r="I7" s="10">
        <v>35</v>
      </c>
      <c r="J7" s="10">
        <v>33</v>
      </c>
      <c r="K7" s="10">
        <v>33</v>
      </c>
      <c r="L7" s="10">
        <v>55</v>
      </c>
      <c r="M7" s="10"/>
      <c r="N7" s="10">
        <v>12</v>
      </c>
      <c r="O7" s="10">
        <v>70</v>
      </c>
      <c r="P7" s="10">
        <v>41</v>
      </c>
      <c r="Q7" s="10">
        <v>54</v>
      </c>
      <c r="R7" s="10">
        <v>27</v>
      </c>
      <c r="S7" s="10"/>
      <c r="T7" s="10">
        <v>47</v>
      </c>
      <c r="U7" s="10">
        <v>54</v>
      </c>
      <c r="V7" s="10">
        <v>46</v>
      </c>
      <c r="W7" s="10">
        <v>36</v>
      </c>
      <c r="X7" s="10"/>
      <c r="Y7" s="10">
        <v>91</v>
      </c>
      <c r="Z7" s="10">
        <v>19</v>
      </c>
      <c r="AA7" s="10">
        <v>62</v>
      </c>
      <c r="AB7" s="10">
        <v>13</v>
      </c>
      <c r="AC7" s="10">
        <v>14</v>
      </c>
      <c r="AD7" s="10">
        <v>4</v>
      </c>
      <c r="AE7" s="10"/>
      <c r="AF7" s="10" t="s">
        <v>62</v>
      </c>
      <c r="AG7" s="10"/>
      <c r="AH7" s="10">
        <v>196</v>
      </c>
      <c r="AI7" s="10"/>
      <c r="AJ7" s="10">
        <v>55</v>
      </c>
      <c r="AK7" s="10">
        <v>39</v>
      </c>
      <c r="AL7" s="10">
        <v>36</v>
      </c>
      <c r="AM7" s="10">
        <v>34</v>
      </c>
      <c r="AN7" s="10">
        <v>4</v>
      </c>
      <c r="AO7" s="10">
        <v>17</v>
      </c>
      <c r="AP7" s="10">
        <v>15</v>
      </c>
      <c r="AQ7" s="10">
        <v>5</v>
      </c>
    </row>
    <row r="8" spans="2:43" ht="30" customHeight="1" x14ac:dyDescent="0.35">
      <c r="B8" s="11" t="s">
        <v>19</v>
      </c>
      <c r="C8" s="11">
        <v>203</v>
      </c>
      <c r="D8" s="11">
        <v>109</v>
      </c>
      <c r="E8" s="11">
        <v>94</v>
      </c>
      <c r="F8" s="11"/>
      <c r="G8" s="11">
        <v>23</v>
      </c>
      <c r="H8" s="11">
        <v>29</v>
      </c>
      <c r="I8" s="11">
        <v>35</v>
      </c>
      <c r="J8" s="11">
        <v>32</v>
      </c>
      <c r="K8" s="11">
        <v>34</v>
      </c>
      <c r="L8" s="11">
        <v>50</v>
      </c>
      <c r="M8" s="11"/>
      <c r="N8" s="11">
        <v>12</v>
      </c>
      <c r="O8" s="11">
        <v>65</v>
      </c>
      <c r="P8" s="11">
        <v>37</v>
      </c>
      <c r="Q8" s="11">
        <v>60</v>
      </c>
      <c r="R8" s="11">
        <v>28</v>
      </c>
      <c r="S8" s="11"/>
      <c r="T8" s="11">
        <v>46</v>
      </c>
      <c r="U8" s="11">
        <v>53</v>
      </c>
      <c r="V8" s="11">
        <v>47</v>
      </c>
      <c r="W8" s="11">
        <v>36</v>
      </c>
      <c r="X8" s="11"/>
      <c r="Y8" s="11">
        <v>94</v>
      </c>
      <c r="Z8" s="11">
        <v>19</v>
      </c>
      <c r="AA8" s="11">
        <v>58</v>
      </c>
      <c r="AB8" s="11">
        <v>13</v>
      </c>
      <c r="AC8" s="11">
        <v>14</v>
      </c>
      <c r="AD8" s="11">
        <v>4</v>
      </c>
      <c r="AE8" s="11"/>
      <c r="AF8" s="11" t="s">
        <v>62</v>
      </c>
      <c r="AG8" s="11"/>
      <c r="AH8" s="11">
        <v>192</v>
      </c>
      <c r="AI8" s="11"/>
      <c r="AJ8" s="11">
        <v>49</v>
      </c>
      <c r="AK8" s="11">
        <v>39</v>
      </c>
      <c r="AL8" s="11">
        <v>33</v>
      </c>
      <c r="AM8" s="11">
        <v>34</v>
      </c>
      <c r="AN8" s="11">
        <v>3</v>
      </c>
      <c r="AO8" s="11">
        <v>17</v>
      </c>
      <c r="AP8" s="11">
        <v>14</v>
      </c>
      <c r="AQ8" s="11">
        <v>12</v>
      </c>
    </row>
    <row r="9" spans="2:43" ht="58" x14ac:dyDescent="0.35">
      <c r="B9" s="18" t="s">
        <v>439</v>
      </c>
      <c r="C9" s="17">
        <v>0.46501339725837498</v>
      </c>
      <c r="D9" s="17">
        <v>0.49877469170970001</v>
      </c>
      <c r="E9" s="17">
        <v>0.42583447901715299</v>
      </c>
      <c r="F9" s="17"/>
      <c r="G9" s="17">
        <v>0.30483907450036801</v>
      </c>
      <c r="H9" s="17">
        <v>0.44270179647694302</v>
      </c>
      <c r="I9" s="17">
        <v>0.63513379945924398</v>
      </c>
      <c r="J9" s="17">
        <v>0.52871598109555695</v>
      </c>
      <c r="K9" s="17">
        <v>0.51188017746079595</v>
      </c>
      <c r="L9" s="17">
        <v>0.36257101702123701</v>
      </c>
      <c r="M9" s="17"/>
      <c r="N9" s="17">
        <v>0.57465839731509505</v>
      </c>
      <c r="O9" s="17">
        <v>0.49343055115686002</v>
      </c>
      <c r="P9" s="17">
        <v>0.48515746362866602</v>
      </c>
      <c r="Q9" s="17">
        <v>0.47000015957974201</v>
      </c>
      <c r="R9" s="17">
        <v>0.33400579443133499</v>
      </c>
      <c r="S9" s="17"/>
      <c r="T9" s="17">
        <v>0.62779133037493595</v>
      </c>
      <c r="U9" s="17">
        <v>0.36486787230766898</v>
      </c>
      <c r="V9" s="17">
        <v>0.41492735256948299</v>
      </c>
      <c r="W9" s="17">
        <v>0.50386369213244597</v>
      </c>
      <c r="X9" s="17"/>
      <c r="Y9" s="17">
        <v>0.48231119706643399</v>
      </c>
      <c r="Z9" s="17">
        <v>0.409603976888476</v>
      </c>
      <c r="AA9" s="17">
        <v>0.46689691757364998</v>
      </c>
      <c r="AB9" s="17">
        <v>0.64331270539529595</v>
      </c>
      <c r="AC9" s="17">
        <v>0.22715091988626099</v>
      </c>
      <c r="AD9" s="17">
        <v>0.50814301547350504</v>
      </c>
      <c r="AE9" s="17"/>
      <c r="AF9" s="17" t="s">
        <v>63</v>
      </c>
      <c r="AG9" s="17"/>
      <c r="AH9" s="17">
        <v>0.45468785031233699</v>
      </c>
      <c r="AI9" s="17"/>
      <c r="AJ9" s="17">
        <v>0.38898395736222302</v>
      </c>
      <c r="AK9" s="17">
        <v>0.30808765953545297</v>
      </c>
      <c r="AL9" s="17">
        <v>0.539421273117067</v>
      </c>
      <c r="AM9" s="17">
        <v>0.44281979684894301</v>
      </c>
      <c r="AN9" s="17">
        <v>0.4915597266458</v>
      </c>
      <c r="AO9" s="17">
        <v>0.49467627938675302</v>
      </c>
      <c r="AP9" s="17">
        <v>0.52853879981330598</v>
      </c>
      <c r="AQ9" s="17">
        <v>1</v>
      </c>
    </row>
    <row r="10" spans="2:43" ht="58" x14ac:dyDescent="0.35">
      <c r="B10" s="18" t="s">
        <v>433</v>
      </c>
      <c r="C10" s="17">
        <v>0.40978112339992301</v>
      </c>
      <c r="D10" s="17">
        <v>0.399494910385085</v>
      </c>
      <c r="E10" s="17">
        <v>0.42171794943901802</v>
      </c>
      <c r="F10" s="17"/>
      <c r="G10" s="17">
        <v>0.642382125867906</v>
      </c>
      <c r="H10" s="17">
        <v>0.49755011998099002</v>
      </c>
      <c r="I10" s="17">
        <v>0.26598083794685601</v>
      </c>
      <c r="J10" s="17">
        <v>0.34158365365876597</v>
      </c>
      <c r="K10" s="17">
        <v>0.36815038479432499</v>
      </c>
      <c r="L10" s="17">
        <v>0.42218005642108902</v>
      </c>
      <c r="M10" s="17"/>
      <c r="N10" s="17">
        <v>0.13103641730580101</v>
      </c>
      <c r="O10" s="17">
        <v>0.403052153586899</v>
      </c>
      <c r="P10" s="17">
        <v>0.40314690030285499</v>
      </c>
      <c r="Q10" s="17">
        <v>0.41124934555728099</v>
      </c>
      <c r="R10" s="17">
        <v>0.560158938157167</v>
      </c>
      <c r="S10" s="17"/>
      <c r="T10" s="17">
        <v>0.22271497294693399</v>
      </c>
      <c r="U10" s="17">
        <v>0.51976551462545595</v>
      </c>
      <c r="V10" s="17">
        <v>0.47547348706697701</v>
      </c>
      <c r="W10" s="17">
        <v>0.47523732112406503</v>
      </c>
      <c r="X10" s="17"/>
      <c r="Y10" s="17">
        <v>0.42811146213439</v>
      </c>
      <c r="Z10" s="17">
        <v>0.50185182679350504</v>
      </c>
      <c r="AA10" s="17">
        <v>0.35813322253600399</v>
      </c>
      <c r="AB10" s="17">
        <v>0.21857731640886499</v>
      </c>
      <c r="AC10" s="17">
        <v>0.64649114052884904</v>
      </c>
      <c r="AD10" s="17">
        <v>0.266872713071381</v>
      </c>
      <c r="AE10" s="17"/>
      <c r="AF10" s="17" t="s">
        <v>63</v>
      </c>
      <c r="AG10" s="17"/>
      <c r="AH10" s="17">
        <v>0.42229110116712698</v>
      </c>
      <c r="AI10" s="17"/>
      <c r="AJ10" s="17">
        <v>0.49360741629113902</v>
      </c>
      <c r="AK10" s="17">
        <v>0.56434298616382095</v>
      </c>
      <c r="AL10" s="17">
        <v>0.36066383954836001</v>
      </c>
      <c r="AM10" s="17">
        <v>0.44407840710130703</v>
      </c>
      <c r="AN10" s="17">
        <v>0.50844027335419995</v>
      </c>
      <c r="AO10" s="17">
        <v>0.29257666557944401</v>
      </c>
      <c r="AP10" s="17">
        <v>0.20887699675642599</v>
      </c>
      <c r="AQ10" s="17">
        <v>0</v>
      </c>
    </row>
    <row r="11" spans="2:43" x14ac:dyDescent="0.35">
      <c r="B11" s="18" t="s">
        <v>92</v>
      </c>
      <c r="C11" s="19">
        <v>0.12520547934170301</v>
      </c>
      <c r="D11" s="19">
        <v>0.101730397905215</v>
      </c>
      <c r="E11" s="19">
        <v>0.15244757154382901</v>
      </c>
      <c r="F11" s="19"/>
      <c r="G11" s="19">
        <v>5.27787996317255E-2</v>
      </c>
      <c r="H11" s="19">
        <v>5.9748083542067697E-2</v>
      </c>
      <c r="I11" s="19">
        <v>9.8885362593900794E-2</v>
      </c>
      <c r="J11" s="19">
        <v>0.12970036524567699</v>
      </c>
      <c r="K11" s="19">
        <v>0.11996943774488</v>
      </c>
      <c r="L11" s="19">
        <v>0.215248926557675</v>
      </c>
      <c r="M11" s="19"/>
      <c r="N11" s="19">
        <v>0.294305185379104</v>
      </c>
      <c r="O11" s="19">
        <v>0.103517295256241</v>
      </c>
      <c r="P11" s="19">
        <v>0.11169563606848</v>
      </c>
      <c r="Q11" s="19">
        <v>0.11875049486297699</v>
      </c>
      <c r="R11" s="19">
        <v>0.105835267411498</v>
      </c>
      <c r="S11" s="19"/>
      <c r="T11" s="19">
        <v>0.14949369667813001</v>
      </c>
      <c r="U11" s="19">
        <v>0.115366613066875</v>
      </c>
      <c r="V11" s="19">
        <v>0.10959916036354</v>
      </c>
      <c r="W11" s="19">
        <v>2.0898986743489299E-2</v>
      </c>
      <c r="X11" s="19"/>
      <c r="Y11" s="19">
        <v>8.9577340799175301E-2</v>
      </c>
      <c r="Z11" s="19">
        <v>8.8544196318018895E-2</v>
      </c>
      <c r="AA11" s="19">
        <v>0.174969859890346</v>
      </c>
      <c r="AB11" s="19">
        <v>0.13810997819583901</v>
      </c>
      <c r="AC11" s="19">
        <v>0.12635793958489</v>
      </c>
      <c r="AD11" s="19">
        <v>0.22498427145511499</v>
      </c>
      <c r="AE11" s="19"/>
      <c r="AF11" s="19" t="s">
        <v>63</v>
      </c>
      <c r="AG11" s="19"/>
      <c r="AH11" s="19">
        <v>0.123021048520537</v>
      </c>
      <c r="AI11" s="19"/>
      <c r="AJ11" s="19">
        <v>0.117408626346638</v>
      </c>
      <c r="AK11" s="19">
        <v>0.127569354300726</v>
      </c>
      <c r="AL11" s="19">
        <v>9.9914887334573099E-2</v>
      </c>
      <c r="AM11" s="19">
        <v>0.11310179604975</v>
      </c>
      <c r="AN11" s="19">
        <v>0</v>
      </c>
      <c r="AO11" s="19">
        <v>0.21274705503380301</v>
      </c>
      <c r="AP11" s="19">
        <v>0.262584203430269</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202</v>
      </c>
      <c r="D7" s="10">
        <v>103</v>
      </c>
      <c r="E7" s="10">
        <v>97</v>
      </c>
      <c r="F7" s="10"/>
      <c r="G7" s="10">
        <v>22</v>
      </c>
      <c r="H7" s="10">
        <v>31</v>
      </c>
      <c r="I7" s="10">
        <v>38</v>
      </c>
      <c r="J7" s="10">
        <v>31</v>
      </c>
      <c r="K7" s="10">
        <v>31</v>
      </c>
      <c r="L7" s="10">
        <v>49</v>
      </c>
      <c r="M7" s="10"/>
      <c r="N7" s="10">
        <v>10</v>
      </c>
      <c r="O7" s="10">
        <v>79</v>
      </c>
      <c r="P7" s="10">
        <v>32</v>
      </c>
      <c r="Q7" s="10">
        <v>63</v>
      </c>
      <c r="R7" s="10">
        <v>18</v>
      </c>
      <c r="S7" s="10"/>
      <c r="T7" s="10">
        <v>46</v>
      </c>
      <c r="U7" s="10">
        <v>52</v>
      </c>
      <c r="V7" s="10">
        <v>59</v>
      </c>
      <c r="W7" s="10">
        <v>34</v>
      </c>
      <c r="X7" s="10"/>
      <c r="Y7" s="10">
        <v>89</v>
      </c>
      <c r="Z7" s="10">
        <v>24</v>
      </c>
      <c r="AA7" s="10">
        <v>50</v>
      </c>
      <c r="AB7" s="10">
        <v>9</v>
      </c>
      <c r="AC7" s="10">
        <v>22</v>
      </c>
      <c r="AD7" s="10">
        <v>6</v>
      </c>
      <c r="AE7" s="10"/>
      <c r="AF7" s="10" t="s">
        <v>62</v>
      </c>
      <c r="AG7" s="10"/>
      <c r="AH7" s="10">
        <v>191</v>
      </c>
      <c r="AI7" s="10"/>
      <c r="AJ7" s="10">
        <v>45</v>
      </c>
      <c r="AK7" s="10">
        <v>43</v>
      </c>
      <c r="AL7" s="10">
        <v>29</v>
      </c>
      <c r="AM7" s="10">
        <v>35</v>
      </c>
      <c r="AN7" s="10">
        <v>11</v>
      </c>
      <c r="AO7" s="10">
        <v>15</v>
      </c>
      <c r="AP7" s="10">
        <v>18</v>
      </c>
      <c r="AQ7" s="10">
        <v>6</v>
      </c>
    </row>
    <row r="8" spans="2:43" ht="30" customHeight="1" x14ac:dyDescent="0.35">
      <c r="B8" s="11" t="s">
        <v>19</v>
      </c>
      <c r="C8" s="11">
        <v>209</v>
      </c>
      <c r="D8" s="11">
        <v>112</v>
      </c>
      <c r="E8" s="11">
        <v>95</v>
      </c>
      <c r="F8" s="11"/>
      <c r="G8" s="11">
        <v>25</v>
      </c>
      <c r="H8" s="11">
        <v>32</v>
      </c>
      <c r="I8" s="11">
        <v>38</v>
      </c>
      <c r="J8" s="11">
        <v>29</v>
      </c>
      <c r="K8" s="11">
        <v>30</v>
      </c>
      <c r="L8" s="11">
        <v>54</v>
      </c>
      <c r="M8" s="11"/>
      <c r="N8" s="11">
        <v>10</v>
      </c>
      <c r="O8" s="11">
        <v>77</v>
      </c>
      <c r="P8" s="11">
        <v>27</v>
      </c>
      <c r="Q8" s="11">
        <v>74</v>
      </c>
      <c r="R8" s="11">
        <v>20</v>
      </c>
      <c r="S8" s="11"/>
      <c r="T8" s="11">
        <v>53</v>
      </c>
      <c r="U8" s="11">
        <v>52</v>
      </c>
      <c r="V8" s="11">
        <v>58</v>
      </c>
      <c r="W8" s="11">
        <v>35</v>
      </c>
      <c r="X8" s="11"/>
      <c r="Y8" s="11">
        <v>89</v>
      </c>
      <c r="Z8" s="11">
        <v>24</v>
      </c>
      <c r="AA8" s="11">
        <v>55</v>
      </c>
      <c r="AB8" s="11">
        <v>8</v>
      </c>
      <c r="AC8" s="11">
        <v>24</v>
      </c>
      <c r="AD8" s="11">
        <v>6</v>
      </c>
      <c r="AE8" s="11"/>
      <c r="AF8" s="11" t="s">
        <v>62</v>
      </c>
      <c r="AG8" s="11"/>
      <c r="AH8" s="11">
        <v>196</v>
      </c>
      <c r="AI8" s="11"/>
      <c r="AJ8" s="11">
        <v>41</v>
      </c>
      <c r="AK8" s="11">
        <v>45</v>
      </c>
      <c r="AL8" s="11">
        <v>26</v>
      </c>
      <c r="AM8" s="11">
        <v>37</v>
      </c>
      <c r="AN8" s="11">
        <v>10</v>
      </c>
      <c r="AO8" s="11">
        <v>15</v>
      </c>
      <c r="AP8" s="11">
        <v>18</v>
      </c>
      <c r="AQ8" s="11">
        <v>16</v>
      </c>
    </row>
    <row r="9" spans="2:43" ht="58" x14ac:dyDescent="0.35">
      <c r="B9" s="18" t="s">
        <v>441</v>
      </c>
      <c r="C9" s="17">
        <v>0.49656546996123502</v>
      </c>
      <c r="D9" s="17">
        <v>0.58582249255197705</v>
      </c>
      <c r="E9" s="17">
        <v>0.38299308882230898</v>
      </c>
      <c r="F9" s="17"/>
      <c r="G9" s="17">
        <v>0.395207409755234</v>
      </c>
      <c r="H9" s="17">
        <v>0.49919144070857402</v>
      </c>
      <c r="I9" s="17">
        <v>0.52340698690626297</v>
      </c>
      <c r="J9" s="17">
        <v>0.58027576802177205</v>
      </c>
      <c r="K9" s="17">
        <v>0.52764414139569404</v>
      </c>
      <c r="L9" s="17">
        <v>0.46095950107095102</v>
      </c>
      <c r="M9" s="17"/>
      <c r="N9" s="17">
        <v>0.36710301358467101</v>
      </c>
      <c r="O9" s="17">
        <v>0.46142806365351102</v>
      </c>
      <c r="P9" s="17">
        <v>0.55678823936544797</v>
      </c>
      <c r="Q9" s="17">
        <v>0.53230707604281702</v>
      </c>
      <c r="R9" s="17">
        <v>0.47992150677702</v>
      </c>
      <c r="S9" s="17"/>
      <c r="T9" s="17">
        <v>0.54238359516815005</v>
      </c>
      <c r="U9" s="17">
        <v>0.441081302150518</v>
      </c>
      <c r="V9" s="17">
        <v>0.48915217508987202</v>
      </c>
      <c r="W9" s="17">
        <v>0.57205077010023597</v>
      </c>
      <c r="X9" s="17"/>
      <c r="Y9" s="17">
        <v>0.45993200526475803</v>
      </c>
      <c r="Z9" s="17">
        <v>0.58243657355116296</v>
      </c>
      <c r="AA9" s="17">
        <v>0.487450062378323</v>
      </c>
      <c r="AB9" s="17">
        <v>0.66644942739841395</v>
      </c>
      <c r="AC9" s="17">
        <v>0.42751832291065101</v>
      </c>
      <c r="AD9" s="17">
        <v>0.67362941353989703</v>
      </c>
      <c r="AE9" s="17"/>
      <c r="AF9" s="17" t="s">
        <v>63</v>
      </c>
      <c r="AG9" s="17"/>
      <c r="AH9" s="17">
        <v>0.487409095013697</v>
      </c>
      <c r="AI9" s="17"/>
      <c r="AJ9" s="17">
        <v>0.53232597841657003</v>
      </c>
      <c r="AK9" s="17">
        <v>0.42865017683784501</v>
      </c>
      <c r="AL9" s="17">
        <v>0.51839388834075695</v>
      </c>
      <c r="AM9" s="17">
        <v>0.44795039307033402</v>
      </c>
      <c r="AN9" s="17">
        <v>0.44390203327675898</v>
      </c>
      <c r="AO9" s="17">
        <v>0.47946102313586703</v>
      </c>
      <c r="AP9" s="17">
        <v>0.54381585030345003</v>
      </c>
      <c r="AQ9" s="17">
        <v>0.66837686655401396</v>
      </c>
    </row>
    <row r="10" spans="2:43" ht="58" x14ac:dyDescent="0.35">
      <c r="B10" s="18" t="s">
        <v>433</v>
      </c>
      <c r="C10" s="17">
        <v>0.379099932916171</v>
      </c>
      <c r="D10" s="17">
        <v>0.31847636421696401</v>
      </c>
      <c r="E10" s="17">
        <v>0.45685378150019001</v>
      </c>
      <c r="F10" s="17"/>
      <c r="G10" s="17">
        <v>0.56476204809064101</v>
      </c>
      <c r="H10" s="17">
        <v>0.39539690634138902</v>
      </c>
      <c r="I10" s="17">
        <v>0.37494989977226501</v>
      </c>
      <c r="J10" s="17">
        <v>0.30067739592290699</v>
      </c>
      <c r="K10" s="17">
        <v>0.40244830692300798</v>
      </c>
      <c r="L10" s="17">
        <v>0.31438412454395398</v>
      </c>
      <c r="M10" s="17"/>
      <c r="N10" s="17">
        <v>0.63289698641532899</v>
      </c>
      <c r="O10" s="17">
        <v>0.40750012948866099</v>
      </c>
      <c r="P10" s="17">
        <v>0.35120744573978002</v>
      </c>
      <c r="Q10" s="17">
        <v>0.33090327651627</v>
      </c>
      <c r="R10" s="17">
        <v>0.36430210818922198</v>
      </c>
      <c r="S10" s="17"/>
      <c r="T10" s="17">
        <v>0.329723166139401</v>
      </c>
      <c r="U10" s="17">
        <v>0.404162187132451</v>
      </c>
      <c r="V10" s="17">
        <v>0.36685285959171299</v>
      </c>
      <c r="W10" s="17">
        <v>0.376269910164657</v>
      </c>
      <c r="X10" s="17"/>
      <c r="Y10" s="17">
        <v>0.41894968312581299</v>
      </c>
      <c r="Z10" s="17">
        <v>0.31822127123028698</v>
      </c>
      <c r="AA10" s="17">
        <v>0.33291635179692602</v>
      </c>
      <c r="AB10" s="17">
        <v>0.22444051944209001</v>
      </c>
      <c r="AC10" s="17">
        <v>0.49352901444034802</v>
      </c>
      <c r="AD10" s="17">
        <v>0.32637058646010297</v>
      </c>
      <c r="AE10" s="17"/>
      <c r="AF10" s="17" t="s">
        <v>63</v>
      </c>
      <c r="AG10" s="17"/>
      <c r="AH10" s="17">
        <v>0.38943835428581902</v>
      </c>
      <c r="AI10" s="17"/>
      <c r="AJ10" s="17">
        <v>0.28478125176958202</v>
      </c>
      <c r="AK10" s="17">
        <v>0.44534350032569198</v>
      </c>
      <c r="AL10" s="17">
        <v>0.416850579332879</v>
      </c>
      <c r="AM10" s="17">
        <v>0.40881845071030298</v>
      </c>
      <c r="AN10" s="17">
        <v>0.45695730864035899</v>
      </c>
      <c r="AO10" s="17">
        <v>0.45899374054215802</v>
      </c>
      <c r="AP10" s="17">
        <v>0.411166351832224</v>
      </c>
      <c r="AQ10" s="17">
        <v>0.144899696735318</v>
      </c>
    </row>
    <row r="11" spans="2:43" x14ac:dyDescent="0.35">
      <c r="B11" s="18" t="s">
        <v>92</v>
      </c>
      <c r="C11" s="19">
        <v>0.124334597122594</v>
      </c>
      <c r="D11" s="19">
        <v>9.5701143231058994E-2</v>
      </c>
      <c r="E11" s="19">
        <v>0.160153129677501</v>
      </c>
      <c r="F11" s="19"/>
      <c r="G11" s="19">
        <v>4.0030542154124299E-2</v>
      </c>
      <c r="H11" s="19">
        <v>0.105411652950037</v>
      </c>
      <c r="I11" s="19">
        <v>0.101643113321472</v>
      </c>
      <c r="J11" s="19">
        <v>0.119046836055321</v>
      </c>
      <c r="K11" s="19">
        <v>6.9907551681297697E-2</v>
      </c>
      <c r="L11" s="19">
        <v>0.224656374385095</v>
      </c>
      <c r="M11" s="19"/>
      <c r="N11" s="19">
        <v>0</v>
      </c>
      <c r="O11" s="19">
        <v>0.13107180685782799</v>
      </c>
      <c r="P11" s="19">
        <v>9.2004314894771594E-2</v>
      </c>
      <c r="Q11" s="19">
        <v>0.13678964744091199</v>
      </c>
      <c r="R11" s="19">
        <v>0.15577638503375801</v>
      </c>
      <c r="S11" s="19"/>
      <c r="T11" s="19">
        <v>0.12789323869245001</v>
      </c>
      <c r="U11" s="19">
        <v>0.154756510717031</v>
      </c>
      <c r="V11" s="19">
        <v>0.14399496531841499</v>
      </c>
      <c r="W11" s="19">
        <v>5.1679319735107102E-2</v>
      </c>
      <c r="X11" s="19"/>
      <c r="Y11" s="19">
        <v>0.121118311609429</v>
      </c>
      <c r="Z11" s="19">
        <v>9.9342155218549805E-2</v>
      </c>
      <c r="AA11" s="19">
        <v>0.179633585824751</v>
      </c>
      <c r="AB11" s="19">
        <v>0.109110053159496</v>
      </c>
      <c r="AC11" s="19">
        <v>7.8952662649000499E-2</v>
      </c>
      <c r="AD11" s="19">
        <v>0</v>
      </c>
      <c r="AE11" s="19"/>
      <c r="AF11" s="19" t="s">
        <v>63</v>
      </c>
      <c r="AG11" s="19"/>
      <c r="AH11" s="19">
        <v>0.123152550700484</v>
      </c>
      <c r="AI11" s="19"/>
      <c r="AJ11" s="19">
        <v>0.182892769813848</v>
      </c>
      <c r="AK11" s="19">
        <v>0.12600632283646299</v>
      </c>
      <c r="AL11" s="19">
        <v>6.4755532326363496E-2</v>
      </c>
      <c r="AM11" s="19">
        <v>0.143231156219364</v>
      </c>
      <c r="AN11" s="19">
        <v>9.9140658082882402E-2</v>
      </c>
      <c r="AO11" s="19">
        <v>6.15452363219752E-2</v>
      </c>
      <c r="AP11" s="19">
        <v>4.5017797864325998E-2</v>
      </c>
      <c r="AQ11" s="19">
        <v>0.18672343671066799</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197</v>
      </c>
      <c r="D7" s="10">
        <v>105</v>
      </c>
      <c r="E7" s="10">
        <v>91</v>
      </c>
      <c r="F7" s="10"/>
      <c r="G7" s="10">
        <v>14</v>
      </c>
      <c r="H7" s="10">
        <v>29</v>
      </c>
      <c r="I7" s="10">
        <v>39</v>
      </c>
      <c r="J7" s="10">
        <v>33</v>
      </c>
      <c r="K7" s="10">
        <v>27</v>
      </c>
      <c r="L7" s="10">
        <v>55</v>
      </c>
      <c r="M7" s="10"/>
      <c r="N7" s="10">
        <v>6</v>
      </c>
      <c r="O7" s="10">
        <v>75</v>
      </c>
      <c r="P7" s="10">
        <v>29</v>
      </c>
      <c r="Q7" s="10">
        <v>61</v>
      </c>
      <c r="R7" s="10">
        <v>26</v>
      </c>
      <c r="S7" s="10"/>
      <c r="T7" s="10">
        <v>37</v>
      </c>
      <c r="U7" s="10">
        <v>50</v>
      </c>
      <c r="V7" s="10">
        <v>54</v>
      </c>
      <c r="W7" s="10">
        <v>42</v>
      </c>
      <c r="X7" s="10"/>
      <c r="Y7" s="10">
        <v>90</v>
      </c>
      <c r="Z7" s="10">
        <v>18</v>
      </c>
      <c r="AA7" s="10">
        <v>56</v>
      </c>
      <c r="AB7" s="10">
        <v>12</v>
      </c>
      <c r="AC7" s="10">
        <v>16</v>
      </c>
      <c r="AD7" s="10">
        <v>5</v>
      </c>
      <c r="AE7" s="10"/>
      <c r="AF7" s="10" t="s">
        <v>62</v>
      </c>
      <c r="AG7" s="10"/>
      <c r="AH7" s="10">
        <v>188</v>
      </c>
      <c r="AI7" s="10"/>
      <c r="AJ7" s="10">
        <v>52</v>
      </c>
      <c r="AK7" s="10">
        <v>29</v>
      </c>
      <c r="AL7" s="10">
        <v>42</v>
      </c>
      <c r="AM7" s="10">
        <v>27</v>
      </c>
      <c r="AN7" s="10">
        <v>8</v>
      </c>
      <c r="AO7" s="10">
        <v>18</v>
      </c>
      <c r="AP7" s="10">
        <v>20</v>
      </c>
      <c r="AQ7" s="10">
        <v>1</v>
      </c>
    </row>
    <row r="8" spans="2:43" ht="30" customHeight="1" x14ac:dyDescent="0.35">
      <c r="B8" s="11" t="s">
        <v>19</v>
      </c>
      <c r="C8" s="11">
        <v>191</v>
      </c>
      <c r="D8" s="11">
        <v>108</v>
      </c>
      <c r="E8" s="11">
        <v>82</v>
      </c>
      <c r="F8" s="11"/>
      <c r="G8" s="11">
        <v>15</v>
      </c>
      <c r="H8" s="11">
        <v>30</v>
      </c>
      <c r="I8" s="11">
        <v>36</v>
      </c>
      <c r="J8" s="11">
        <v>32</v>
      </c>
      <c r="K8" s="11">
        <v>26</v>
      </c>
      <c r="L8" s="11">
        <v>51</v>
      </c>
      <c r="M8" s="11"/>
      <c r="N8" s="11">
        <v>5</v>
      </c>
      <c r="O8" s="11">
        <v>66</v>
      </c>
      <c r="P8" s="11">
        <v>24</v>
      </c>
      <c r="Q8" s="11">
        <v>67</v>
      </c>
      <c r="R8" s="11">
        <v>29</v>
      </c>
      <c r="S8" s="11"/>
      <c r="T8" s="11">
        <v>36</v>
      </c>
      <c r="U8" s="11">
        <v>47</v>
      </c>
      <c r="V8" s="11">
        <v>54</v>
      </c>
      <c r="W8" s="11">
        <v>42</v>
      </c>
      <c r="X8" s="11"/>
      <c r="Y8" s="11">
        <v>91</v>
      </c>
      <c r="Z8" s="11">
        <v>17</v>
      </c>
      <c r="AA8" s="11">
        <v>52</v>
      </c>
      <c r="AB8" s="11">
        <v>12</v>
      </c>
      <c r="AC8" s="11">
        <v>15</v>
      </c>
      <c r="AD8" s="11">
        <v>4</v>
      </c>
      <c r="AE8" s="11"/>
      <c r="AF8" s="11" t="s">
        <v>62</v>
      </c>
      <c r="AG8" s="11"/>
      <c r="AH8" s="11">
        <v>181</v>
      </c>
      <c r="AI8" s="11"/>
      <c r="AJ8" s="11">
        <v>47</v>
      </c>
      <c r="AK8" s="11">
        <v>29</v>
      </c>
      <c r="AL8" s="11">
        <v>38</v>
      </c>
      <c r="AM8" s="11">
        <v>28</v>
      </c>
      <c r="AN8" s="11">
        <v>7</v>
      </c>
      <c r="AO8" s="11">
        <v>19</v>
      </c>
      <c r="AP8" s="11">
        <v>21</v>
      </c>
      <c r="AQ8" s="11">
        <v>3</v>
      </c>
    </row>
    <row r="9" spans="2:43" ht="58" x14ac:dyDescent="0.35">
      <c r="B9" s="18" t="s">
        <v>443</v>
      </c>
      <c r="C9" s="17">
        <v>0.60364281926159702</v>
      </c>
      <c r="D9" s="17">
        <v>0.61892159837121796</v>
      </c>
      <c r="E9" s="17">
        <v>0.57981729718341601</v>
      </c>
      <c r="F9" s="17"/>
      <c r="G9" s="17">
        <v>0.56012524567399802</v>
      </c>
      <c r="H9" s="17">
        <v>0.58138314304394401</v>
      </c>
      <c r="I9" s="17">
        <v>0.58009108935587095</v>
      </c>
      <c r="J9" s="17">
        <v>0.51710775203527104</v>
      </c>
      <c r="K9" s="17">
        <v>0.61267988761325698</v>
      </c>
      <c r="L9" s="17">
        <v>0.69524227135902406</v>
      </c>
      <c r="M9" s="17"/>
      <c r="N9" s="17">
        <v>0.859288358127409</v>
      </c>
      <c r="O9" s="17">
        <v>0.54585533504894801</v>
      </c>
      <c r="P9" s="17">
        <v>0.531539325878845</v>
      </c>
      <c r="Q9" s="17">
        <v>0.69872912397901799</v>
      </c>
      <c r="R9" s="17">
        <v>0.53185321996155199</v>
      </c>
      <c r="S9" s="17"/>
      <c r="T9" s="17">
        <v>0.67519094175751804</v>
      </c>
      <c r="U9" s="17">
        <v>0.49930485178094602</v>
      </c>
      <c r="V9" s="17">
        <v>0.58076572241404401</v>
      </c>
      <c r="W9" s="17">
        <v>0.66877315368349999</v>
      </c>
      <c r="X9" s="17"/>
      <c r="Y9" s="17">
        <v>0.54628802760315698</v>
      </c>
      <c r="Z9" s="17">
        <v>0.78282190350657299</v>
      </c>
      <c r="AA9" s="17">
        <v>0.73060495607290099</v>
      </c>
      <c r="AB9" s="17">
        <v>0.46190360734726299</v>
      </c>
      <c r="AC9" s="17">
        <v>0.36956774451139102</v>
      </c>
      <c r="AD9" s="17">
        <v>0.82542030718793402</v>
      </c>
      <c r="AE9" s="17"/>
      <c r="AF9" s="17" t="s">
        <v>63</v>
      </c>
      <c r="AG9" s="17"/>
      <c r="AH9" s="17">
        <v>0.59577151361431502</v>
      </c>
      <c r="AI9" s="17"/>
      <c r="AJ9" s="17">
        <v>0.55057825645454495</v>
      </c>
      <c r="AK9" s="17">
        <v>0.65343792067084105</v>
      </c>
      <c r="AL9" s="17">
        <v>0.58581206663437502</v>
      </c>
      <c r="AM9" s="17">
        <v>0.604073987550794</v>
      </c>
      <c r="AN9" s="17">
        <v>0.61481311597284305</v>
      </c>
      <c r="AO9" s="17">
        <v>0.62968612610520303</v>
      </c>
      <c r="AP9" s="17">
        <v>0.60165636205247297</v>
      </c>
      <c r="AQ9" s="17">
        <v>1</v>
      </c>
    </row>
    <row r="10" spans="2:43" ht="58" x14ac:dyDescent="0.35">
      <c r="B10" s="18" t="s">
        <v>433</v>
      </c>
      <c r="C10" s="17">
        <v>0.281275499888478</v>
      </c>
      <c r="D10" s="17">
        <v>0.24878912886797</v>
      </c>
      <c r="E10" s="17">
        <v>0.32675960223745398</v>
      </c>
      <c r="F10" s="17"/>
      <c r="G10" s="17">
        <v>0.43987475432600198</v>
      </c>
      <c r="H10" s="17">
        <v>0.22137186809923201</v>
      </c>
      <c r="I10" s="17">
        <v>0.40086285289651802</v>
      </c>
      <c r="J10" s="17">
        <v>0.33915611152523001</v>
      </c>
      <c r="K10" s="17">
        <v>0.25906276372940401</v>
      </c>
      <c r="L10" s="17">
        <v>0.161818544147664</v>
      </c>
      <c r="M10" s="17"/>
      <c r="N10" s="17">
        <v>0</v>
      </c>
      <c r="O10" s="17">
        <v>0.30660260433894498</v>
      </c>
      <c r="P10" s="17">
        <v>0.36932022010786197</v>
      </c>
      <c r="Q10" s="17">
        <v>0.234550805846545</v>
      </c>
      <c r="R10" s="17">
        <v>0.30621382325885399</v>
      </c>
      <c r="S10" s="17"/>
      <c r="T10" s="17">
        <v>0.28050591758898002</v>
      </c>
      <c r="U10" s="17">
        <v>0.30030834435082698</v>
      </c>
      <c r="V10" s="17">
        <v>0.30705036475490699</v>
      </c>
      <c r="W10" s="17">
        <v>0.24155470163562301</v>
      </c>
      <c r="X10" s="17"/>
      <c r="Y10" s="17">
        <v>0.316211897165036</v>
      </c>
      <c r="Z10" s="17">
        <v>0.10603962316417501</v>
      </c>
      <c r="AA10" s="17">
        <v>0.16131913160054001</v>
      </c>
      <c r="AB10" s="17">
        <v>0.53809639265273701</v>
      </c>
      <c r="AC10" s="17">
        <v>0.49952944221365098</v>
      </c>
      <c r="AD10" s="17">
        <v>0.17457969281206601</v>
      </c>
      <c r="AE10" s="17"/>
      <c r="AF10" s="17" t="s">
        <v>63</v>
      </c>
      <c r="AG10" s="17"/>
      <c r="AH10" s="17">
        <v>0.29209793077377</v>
      </c>
      <c r="AI10" s="17"/>
      <c r="AJ10" s="17">
        <v>0.29834422230511698</v>
      </c>
      <c r="AK10" s="17">
        <v>0.25623697325762701</v>
      </c>
      <c r="AL10" s="17">
        <v>0.34503917480527602</v>
      </c>
      <c r="AM10" s="17">
        <v>0.28975910832895102</v>
      </c>
      <c r="AN10" s="17">
        <v>0.271451922990806</v>
      </c>
      <c r="AO10" s="17">
        <v>0.16752708338148101</v>
      </c>
      <c r="AP10" s="17">
        <v>0.298054811958537</v>
      </c>
      <c r="AQ10" s="17">
        <v>0</v>
      </c>
    </row>
    <row r="11" spans="2:43" x14ac:dyDescent="0.35">
      <c r="B11" s="18" t="s">
        <v>92</v>
      </c>
      <c r="C11" s="19">
        <v>0.115081680849925</v>
      </c>
      <c r="D11" s="19">
        <v>0.13228927276081201</v>
      </c>
      <c r="E11" s="19">
        <v>9.3423100579129101E-2</v>
      </c>
      <c r="F11" s="19"/>
      <c r="G11" s="19">
        <v>0</v>
      </c>
      <c r="H11" s="19">
        <v>0.19724498885682401</v>
      </c>
      <c r="I11" s="19">
        <v>1.9046057747610898E-2</v>
      </c>
      <c r="J11" s="19">
        <v>0.14373613643949901</v>
      </c>
      <c r="K11" s="19">
        <v>0.12825734865733901</v>
      </c>
      <c r="L11" s="19">
        <v>0.142939184493312</v>
      </c>
      <c r="M11" s="19"/>
      <c r="N11" s="19">
        <v>0.140711641872591</v>
      </c>
      <c r="O11" s="19">
        <v>0.14754206061210701</v>
      </c>
      <c r="P11" s="19">
        <v>9.9140454013292897E-2</v>
      </c>
      <c r="Q11" s="19">
        <v>6.6720070174437596E-2</v>
      </c>
      <c r="R11" s="19">
        <v>0.16193295677959299</v>
      </c>
      <c r="S11" s="19"/>
      <c r="T11" s="19">
        <v>4.4303140653502097E-2</v>
      </c>
      <c r="U11" s="19">
        <v>0.20038680386822699</v>
      </c>
      <c r="V11" s="19">
        <v>0.112183912831049</v>
      </c>
      <c r="W11" s="19">
        <v>8.9672144680876906E-2</v>
      </c>
      <c r="X11" s="19"/>
      <c r="Y11" s="19">
        <v>0.13750007523180799</v>
      </c>
      <c r="Z11" s="19">
        <v>0.111138473329252</v>
      </c>
      <c r="AA11" s="19">
        <v>0.108075912326559</v>
      </c>
      <c r="AB11" s="19">
        <v>0</v>
      </c>
      <c r="AC11" s="19">
        <v>0.13090281327495801</v>
      </c>
      <c r="AD11" s="19">
        <v>0</v>
      </c>
      <c r="AE11" s="19"/>
      <c r="AF11" s="19" t="s">
        <v>63</v>
      </c>
      <c r="AG11" s="19"/>
      <c r="AH11" s="19">
        <v>0.112130555611915</v>
      </c>
      <c r="AI11" s="19"/>
      <c r="AJ11" s="19">
        <v>0.15107752124033799</v>
      </c>
      <c r="AK11" s="19">
        <v>9.03251060715312E-2</v>
      </c>
      <c r="AL11" s="19">
        <v>6.91487585603483E-2</v>
      </c>
      <c r="AM11" s="19">
        <v>0.10616690412025501</v>
      </c>
      <c r="AN11" s="19">
        <v>0.113734961036351</v>
      </c>
      <c r="AO11" s="19">
        <v>0.202786790513316</v>
      </c>
      <c r="AP11" s="19">
        <v>0.10028882598899</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214</v>
      </c>
      <c r="D7" s="10">
        <v>92</v>
      </c>
      <c r="E7" s="10">
        <v>122</v>
      </c>
      <c r="F7" s="10"/>
      <c r="G7" s="10">
        <v>17</v>
      </c>
      <c r="H7" s="10">
        <v>40</v>
      </c>
      <c r="I7" s="10">
        <v>29</v>
      </c>
      <c r="J7" s="10">
        <v>34</v>
      </c>
      <c r="K7" s="10">
        <v>34</v>
      </c>
      <c r="L7" s="10">
        <v>60</v>
      </c>
      <c r="M7" s="10"/>
      <c r="N7" s="10">
        <v>8</v>
      </c>
      <c r="O7" s="10">
        <v>92</v>
      </c>
      <c r="P7" s="10">
        <v>32</v>
      </c>
      <c r="Q7" s="10">
        <v>56</v>
      </c>
      <c r="R7" s="10">
        <v>25</v>
      </c>
      <c r="S7" s="10"/>
      <c r="T7" s="10">
        <v>41</v>
      </c>
      <c r="U7" s="10">
        <v>74</v>
      </c>
      <c r="V7" s="10">
        <v>49</v>
      </c>
      <c r="W7" s="10">
        <v>35</v>
      </c>
      <c r="X7" s="10"/>
      <c r="Y7" s="10">
        <v>101</v>
      </c>
      <c r="Z7" s="10">
        <v>26</v>
      </c>
      <c r="AA7" s="10">
        <v>57</v>
      </c>
      <c r="AB7" s="10">
        <v>13</v>
      </c>
      <c r="AC7" s="10">
        <v>12</v>
      </c>
      <c r="AD7" s="10">
        <v>4</v>
      </c>
      <c r="AE7" s="10"/>
      <c r="AF7" s="10" t="s">
        <v>62</v>
      </c>
      <c r="AG7" s="10"/>
      <c r="AH7" s="10">
        <v>204</v>
      </c>
      <c r="AI7" s="10"/>
      <c r="AJ7" s="10">
        <v>56</v>
      </c>
      <c r="AK7" s="10">
        <v>48</v>
      </c>
      <c r="AL7" s="10">
        <v>32</v>
      </c>
      <c r="AM7" s="10">
        <v>35</v>
      </c>
      <c r="AN7" s="10">
        <v>10</v>
      </c>
      <c r="AO7" s="10">
        <v>15</v>
      </c>
      <c r="AP7" s="10">
        <v>12</v>
      </c>
      <c r="AQ7" s="10">
        <v>6</v>
      </c>
    </row>
    <row r="8" spans="2:43" ht="30" customHeight="1" x14ac:dyDescent="0.35">
      <c r="B8" s="11" t="s">
        <v>19</v>
      </c>
      <c r="C8" s="11">
        <v>215</v>
      </c>
      <c r="D8" s="11">
        <v>100</v>
      </c>
      <c r="E8" s="11">
        <v>115</v>
      </c>
      <c r="F8" s="11"/>
      <c r="G8" s="11">
        <v>21</v>
      </c>
      <c r="H8" s="11">
        <v>43</v>
      </c>
      <c r="I8" s="11">
        <v>27</v>
      </c>
      <c r="J8" s="11">
        <v>34</v>
      </c>
      <c r="K8" s="11">
        <v>32</v>
      </c>
      <c r="L8" s="11">
        <v>59</v>
      </c>
      <c r="M8" s="11"/>
      <c r="N8" s="11">
        <v>8</v>
      </c>
      <c r="O8" s="11">
        <v>87</v>
      </c>
      <c r="P8" s="11">
        <v>28</v>
      </c>
      <c r="Q8" s="11">
        <v>63</v>
      </c>
      <c r="R8" s="11">
        <v>29</v>
      </c>
      <c r="S8" s="11"/>
      <c r="T8" s="11">
        <v>43</v>
      </c>
      <c r="U8" s="11">
        <v>73</v>
      </c>
      <c r="V8" s="11">
        <v>48</v>
      </c>
      <c r="W8" s="11">
        <v>36</v>
      </c>
      <c r="X8" s="11"/>
      <c r="Y8" s="11">
        <v>106</v>
      </c>
      <c r="Z8" s="11">
        <v>25</v>
      </c>
      <c r="AA8" s="11">
        <v>55</v>
      </c>
      <c r="AB8" s="11">
        <v>13</v>
      </c>
      <c r="AC8" s="11">
        <v>12</v>
      </c>
      <c r="AD8" s="11">
        <v>4</v>
      </c>
      <c r="AE8" s="11"/>
      <c r="AF8" s="11" t="s">
        <v>62</v>
      </c>
      <c r="AG8" s="11"/>
      <c r="AH8" s="11">
        <v>203</v>
      </c>
      <c r="AI8" s="11"/>
      <c r="AJ8" s="11">
        <v>50</v>
      </c>
      <c r="AK8" s="11">
        <v>50</v>
      </c>
      <c r="AL8" s="11">
        <v>28</v>
      </c>
      <c r="AM8" s="11">
        <v>37</v>
      </c>
      <c r="AN8" s="11">
        <v>8</v>
      </c>
      <c r="AO8" s="11">
        <v>16</v>
      </c>
      <c r="AP8" s="11">
        <v>11</v>
      </c>
      <c r="AQ8" s="11">
        <v>14</v>
      </c>
    </row>
    <row r="9" spans="2:43" ht="58" x14ac:dyDescent="0.35">
      <c r="B9" s="18" t="s">
        <v>445</v>
      </c>
      <c r="C9" s="17">
        <v>0.62643582032324596</v>
      </c>
      <c r="D9" s="17">
        <v>0.63259400304838997</v>
      </c>
      <c r="E9" s="17">
        <v>0.62108307199317203</v>
      </c>
      <c r="F9" s="17"/>
      <c r="G9" s="17">
        <v>0.61881814005234703</v>
      </c>
      <c r="H9" s="17">
        <v>0.57249984583714197</v>
      </c>
      <c r="I9" s="17">
        <v>0.67803824396967505</v>
      </c>
      <c r="J9" s="17">
        <v>0.65015577117995205</v>
      </c>
      <c r="K9" s="17">
        <v>0.62210161230379502</v>
      </c>
      <c r="L9" s="17">
        <v>0.63439909958521601</v>
      </c>
      <c r="M9" s="17"/>
      <c r="N9" s="17">
        <v>0.579159414537187</v>
      </c>
      <c r="O9" s="17">
        <v>0.69152803950686703</v>
      </c>
      <c r="P9" s="17">
        <v>0.62519122756162304</v>
      </c>
      <c r="Q9" s="17">
        <v>0.55190597474087899</v>
      </c>
      <c r="R9" s="17">
        <v>0.62893932074453696</v>
      </c>
      <c r="S9" s="17"/>
      <c r="T9" s="17">
        <v>0.59310093758539895</v>
      </c>
      <c r="U9" s="17">
        <v>0.56683264492080898</v>
      </c>
      <c r="V9" s="17">
        <v>0.64727434819166096</v>
      </c>
      <c r="W9" s="17">
        <v>0.81286053179511497</v>
      </c>
      <c r="X9" s="17"/>
      <c r="Y9" s="17">
        <v>0.58964641427924602</v>
      </c>
      <c r="Z9" s="17">
        <v>0.769546272292012</v>
      </c>
      <c r="AA9" s="17">
        <v>0.59860670127503401</v>
      </c>
      <c r="AB9" s="17">
        <v>0.69179541205557105</v>
      </c>
      <c r="AC9" s="17">
        <v>0.69863317828459004</v>
      </c>
      <c r="AD9" s="17">
        <v>0.80007971928914801</v>
      </c>
      <c r="AE9" s="17"/>
      <c r="AF9" s="17" t="s">
        <v>63</v>
      </c>
      <c r="AG9" s="17"/>
      <c r="AH9" s="17">
        <v>0.62247041884751597</v>
      </c>
      <c r="AI9" s="17"/>
      <c r="AJ9" s="17">
        <v>0.68935103239782902</v>
      </c>
      <c r="AK9" s="17">
        <v>0.63725166427548297</v>
      </c>
      <c r="AL9" s="17">
        <v>0.60073494909292702</v>
      </c>
      <c r="AM9" s="17">
        <v>0.541608374811272</v>
      </c>
      <c r="AN9" s="17">
        <v>0.67445949244385595</v>
      </c>
      <c r="AO9" s="17">
        <v>0.58771377247920498</v>
      </c>
      <c r="AP9" s="17">
        <v>0.586526980530093</v>
      </c>
      <c r="AQ9" s="17">
        <v>0.68921800507665798</v>
      </c>
    </row>
    <row r="10" spans="2:43" ht="58" x14ac:dyDescent="0.35">
      <c r="B10" s="18" t="s">
        <v>433</v>
      </c>
      <c r="C10" s="17">
        <v>0.25754329240780199</v>
      </c>
      <c r="D10" s="17">
        <v>0.27294569459928603</v>
      </c>
      <c r="E10" s="17">
        <v>0.24415538459646699</v>
      </c>
      <c r="F10" s="17"/>
      <c r="G10" s="17">
        <v>0.38118185994765402</v>
      </c>
      <c r="H10" s="17">
        <v>0.371156264258445</v>
      </c>
      <c r="I10" s="17">
        <v>0.32196175603032501</v>
      </c>
      <c r="J10" s="17">
        <v>0.145555204491569</v>
      </c>
      <c r="K10" s="17">
        <v>0.23979420133670101</v>
      </c>
      <c r="L10" s="17">
        <v>0.17447236783112</v>
      </c>
      <c r="M10" s="17"/>
      <c r="N10" s="17">
        <v>0.32708976954290298</v>
      </c>
      <c r="O10" s="17">
        <v>0.205117033701568</v>
      </c>
      <c r="P10" s="17">
        <v>0.226852481673223</v>
      </c>
      <c r="Q10" s="17">
        <v>0.33691794551677301</v>
      </c>
      <c r="R10" s="17">
        <v>0.26244856202036199</v>
      </c>
      <c r="S10" s="17"/>
      <c r="T10" s="17">
        <v>0.30068049476085801</v>
      </c>
      <c r="U10" s="17">
        <v>0.311169230586132</v>
      </c>
      <c r="V10" s="17">
        <v>0.19141882266014601</v>
      </c>
      <c r="W10" s="17">
        <v>0.13646195087350901</v>
      </c>
      <c r="X10" s="17"/>
      <c r="Y10" s="17">
        <v>0.30242548964841098</v>
      </c>
      <c r="Z10" s="17">
        <v>0.19311808218798099</v>
      </c>
      <c r="AA10" s="17">
        <v>0.21748383737187801</v>
      </c>
      <c r="AB10" s="17">
        <v>0.233009700205838</v>
      </c>
      <c r="AC10" s="17">
        <v>0.30136682171541002</v>
      </c>
      <c r="AD10" s="17">
        <v>0</v>
      </c>
      <c r="AE10" s="17"/>
      <c r="AF10" s="17" t="s">
        <v>63</v>
      </c>
      <c r="AG10" s="17"/>
      <c r="AH10" s="17">
        <v>0.26812633348696402</v>
      </c>
      <c r="AI10" s="17"/>
      <c r="AJ10" s="17">
        <v>0.228562467891892</v>
      </c>
      <c r="AK10" s="17">
        <v>0.24437093969541801</v>
      </c>
      <c r="AL10" s="17">
        <v>0.34078342589976102</v>
      </c>
      <c r="AM10" s="17">
        <v>0.25357487529539502</v>
      </c>
      <c r="AN10" s="17">
        <v>0.20009727938573299</v>
      </c>
      <c r="AO10" s="17">
        <v>0.30738869421803799</v>
      </c>
      <c r="AP10" s="17">
        <v>0.341587740611483</v>
      </c>
      <c r="AQ10" s="17">
        <v>0.15771067833730101</v>
      </c>
    </row>
    <row r="11" spans="2:43" x14ac:dyDescent="0.35">
      <c r="B11" s="18" t="s">
        <v>92</v>
      </c>
      <c r="C11" s="19">
        <v>0.116020887268952</v>
      </c>
      <c r="D11" s="19">
        <v>9.4460302352323902E-2</v>
      </c>
      <c r="E11" s="19">
        <v>0.13476154341036001</v>
      </c>
      <c r="F11" s="19"/>
      <c r="G11" s="19">
        <v>0</v>
      </c>
      <c r="H11" s="19">
        <v>5.6343889904412803E-2</v>
      </c>
      <c r="I11" s="19">
        <v>0</v>
      </c>
      <c r="J11" s="19">
        <v>0.20428902432848001</v>
      </c>
      <c r="K11" s="19">
        <v>0.138104186359504</v>
      </c>
      <c r="L11" s="19">
        <v>0.191128532583664</v>
      </c>
      <c r="M11" s="19"/>
      <c r="N11" s="19">
        <v>9.3750815919909594E-2</v>
      </c>
      <c r="O11" s="19">
        <v>0.10335492679156499</v>
      </c>
      <c r="P11" s="19">
        <v>0.14795629076515401</v>
      </c>
      <c r="Q11" s="19">
        <v>0.111176079742348</v>
      </c>
      <c r="R11" s="19">
        <v>0.108612117235101</v>
      </c>
      <c r="S11" s="19"/>
      <c r="T11" s="19">
        <v>0.106218567653743</v>
      </c>
      <c r="U11" s="19">
        <v>0.121998124493059</v>
      </c>
      <c r="V11" s="19">
        <v>0.161306829148194</v>
      </c>
      <c r="W11" s="19">
        <v>5.0677517331376598E-2</v>
      </c>
      <c r="X11" s="19"/>
      <c r="Y11" s="19">
        <v>0.10792809607234401</v>
      </c>
      <c r="Z11" s="19">
        <v>3.7335645520007399E-2</v>
      </c>
      <c r="AA11" s="19">
        <v>0.183909461353088</v>
      </c>
      <c r="AB11" s="19">
        <v>7.5194887738590496E-2</v>
      </c>
      <c r="AC11" s="19">
        <v>0</v>
      </c>
      <c r="AD11" s="19">
        <v>0.19992028071085199</v>
      </c>
      <c r="AE11" s="19"/>
      <c r="AF11" s="19" t="s">
        <v>63</v>
      </c>
      <c r="AG11" s="19"/>
      <c r="AH11" s="19">
        <v>0.109403247665519</v>
      </c>
      <c r="AI11" s="19"/>
      <c r="AJ11" s="19">
        <v>8.2086499710279398E-2</v>
      </c>
      <c r="AK11" s="19">
        <v>0.118377396029098</v>
      </c>
      <c r="AL11" s="19">
        <v>5.8481625007312202E-2</v>
      </c>
      <c r="AM11" s="19">
        <v>0.20481674989333301</v>
      </c>
      <c r="AN11" s="19">
        <v>0.12544322817041101</v>
      </c>
      <c r="AO11" s="19">
        <v>0.104897533302757</v>
      </c>
      <c r="AP11" s="19">
        <v>7.1885278858423496E-2</v>
      </c>
      <c r="AQ11" s="19">
        <v>0.15307131658604101</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217</v>
      </c>
      <c r="D7" s="10">
        <v>98</v>
      </c>
      <c r="E7" s="10">
        <v>118</v>
      </c>
      <c r="F7" s="10"/>
      <c r="G7" s="10">
        <v>16</v>
      </c>
      <c r="H7" s="10">
        <v>37</v>
      </c>
      <c r="I7" s="10">
        <v>36</v>
      </c>
      <c r="J7" s="10">
        <v>35</v>
      </c>
      <c r="K7" s="10">
        <v>33</v>
      </c>
      <c r="L7" s="10">
        <v>60</v>
      </c>
      <c r="M7" s="10"/>
      <c r="N7" s="10">
        <v>11</v>
      </c>
      <c r="O7" s="10">
        <v>91</v>
      </c>
      <c r="P7" s="10">
        <v>30</v>
      </c>
      <c r="Q7" s="10">
        <v>52</v>
      </c>
      <c r="R7" s="10">
        <v>33</v>
      </c>
      <c r="S7" s="10"/>
      <c r="T7" s="10">
        <v>65</v>
      </c>
      <c r="U7" s="10">
        <v>54</v>
      </c>
      <c r="V7" s="10">
        <v>55</v>
      </c>
      <c r="W7" s="10">
        <v>30</v>
      </c>
      <c r="X7" s="10"/>
      <c r="Y7" s="10">
        <v>92</v>
      </c>
      <c r="Z7" s="10">
        <v>23</v>
      </c>
      <c r="AA7" s="10">
        <v>66</v>
      </c>
      <c r="AB7" s="10">
        <v>11</v>
      </c>
      <c r="AC7" s="10">
        <v>17</v>
      </c>
      <c r="AD7" s="10">
        <v>6</v>
      </c>
      <c r="AE7" s="10"/>
      <c r="AF7" s="10" t="s">
        <v>62</v>
      </c>
      <c r="AG7" s="10"/>
      <c r="AH7" s="10">
        <v>207</v>
      </c>
      <c r="AI7" s="10"/>
      <c r="AJ7" s="10">
        <v>53</v>
      </c>
      <c r="AK7" s="10">
        <v>46</v>
      </c>
      <c r="AL7" s="10">
        <v>46</v>
      </c>
      <c r="AM7" s="10">
        <v>21</v>
      </c>
      <c r="AN7" s="10">
        <v>10</v>
      </c>
      <c r="AO7" s="10">
        <v>18</v>
      </c>
      <c r="AP7" s="10">
        <v>17</v>
      </c>
      <c r="AQ7" s="10">
        <v>6</v>
      </c>
    </row>
    <row r="8" spans="2:43" ht="30" customHeight="1" x14ac:dyDescent="0.35">
      <c r="B8" s="11" t="s">
        <v>19</v>
      </c>
      <c r="C8" s="11">
        <v>214</v>
      </c>
      <c r="D8" s="11">
        <v>101</v>
      </c>
      <c r="E8" s="11">
        <v>112</v>
      </c>
      <c r="F8" s="11"/>
      <c r="G8" s="11">
        <v>19</v>
      </c>
      <c r="H8" s="11">
        <v>41</v>
      </c>
      <c r="I8" s="11">
        <v>36</v>
      </c>
      <c r="J8" s="11">
        <v>31</v>
      </c>
      <c r="K8" s="11">
        <v>31</v>
      </c>
      <c r="L8" s="11">
        <v>55</v>
      </c>
      <c r="M8" s="11"/>
      <c r="N8" s="11">
        <v>9</v>
      </c>
      <c r="O8" s="11">
        <v>84</v>
      </c>
      <c r="P8" s="11">
        <v>27</v>
      </c>
      <c r="Q8" s="11">
        <v>56</v>
      </c>
      <c r="R8" s="11">
        <v>37</v>
      </c>
      <c r="S8" s="11"/>
      <c r="T8" s="11">
        <v>61</v>
      </c>
      <c r="U8" s="11">
        <v>54</v>
      </c>
      <c r="V8" s="11">
        <v>54</v>
      </c>
      <c r="W8" s="11">
        <v>33</v>
      </c>
      <c r="X8" s="11"/>
      <c r="Y8" s="11">
        <v>94</v>
      </c>
      <c r="Z8" s="11">
        <v>23</v>
      </c>
      <c r="AA8" s="11">
        <v>61</v>
      </c>
      <c r="AB8" s="11">
        <v>10</v>
      </c>
      <c r="AC8" s="11">
        <v>15</v>
      </c>
      <c r="AD8" s="11">
        <v>8</v>
      </c>
      <c r="AE8" s="11"/>
      <c r="AF8" s="11" t="s">
        <v>62</v>
      </c>
      <c r="AG8" s="11"/>
      <c r="AH8" s="11">
        <v>204</v>
      </c>
      <c r="AI8" s="11"/>
      <c r="AJ8" s="11">
        <v>45</v>
      </c>
      <c r="AK8" s="11">
        <v>48</v>
      </c>
      <c r="AL8" s="11">
        <v>39</v>
      </c>
      <c r="AM8" s="11">
        <v>23</v>
      </c>
      <c r="AN8" s="11">
        <v>9</v>
      </c>
      <c r="AO8" s="11">
        <v>18</v>
      </c>
      <c r="AP8" s="11">
        <v>17</v>
      </c>
      <c r="AQ8" s="11">
        <v>14</v>
      </c>
    </row>
    <row r="9" spans="2:43" ht="58" x14ac:dyDescent="0.35">
      <c r="B9" s="18" t="s">
        <v>447</v>
      </c>
      <c r="C9" s="17">
        <v>0.75272252540008999</v>
      </c>
      <c r="D9" s="17">
        <v>0.75095076838095298</v>
      </c>
      <c r="E9" s="17">
        <v>0.75264535093651497</v>
      </c>
      <c r="F9" s="17"/>
      <c r="G9" s="17">
        <v>0.69759343755290504</v>
      </c>
      <c r="H9" s="17">
        <v>0.73632694577872704</v>
      </c>
      <c r="I9" s="17">
        <v>0.74208155641738704</v>
      </c>
      <c r="J9" s="17">
        <v>0.75533076766882801</v>
      </c>
      <c r="K9" s="17">
        <v>0.84139479717367804</v>
      </c>
      <c r="L9" s="17">
        <v>0.73975629709273805</v>
      </c>
      <c r="M9" s="17"/>
      <c r="N9" s="17">
        <v>0.65705263738611996</v>
      </c>
      <c r="O9" s="17">
        <v>0.71433769376664102</v>
      </c>
      <c r="P9" s="17">
        <v>0.78193667932120503</v>
      </c>
      <c r="Q9" s="17">
        <v>0.77646223552531601</v>
      </c>
      <c r="R9" s="17">
        <v>0.80615006305263903</v>
      </c>
      <c r="S9" s="17"/>
      <c r="T9" s="17">
        <v>0.74519617323627596</v>
      </c>
      <c r="U9" s="17">
        <v>0.70905034174802395</v>
      </c>
      <c r="V9" s="17">
        <v>0.83441783525147595</v>
      </c>
      <c r="W9" s="17">
        <v>0.77428484678597798</v>
      </c>
      <c r="X9" s="17"/>
      <c r="Y9" s="17">
        <v>0.74176010438093498</v>
      </c>
      <c r="Z9" s="17">
        <v>0.79457069475929298</v>
      </c>
      <c r="AA9" s="17">
        <v>0.75825442916712105</v>
      </c>
      <c r="AB9" s="17">
        <v>0.85258426130309894</v>
      </c>
      <c r="AC9" s="17">
        <v>0.621455730816732</v>
      </c>
      <c r="AD9" s="17">
        <v>0.89643947673868296</v>
      </c>
      <c r="AE9" s="17"/>
      <c r="AF9" s="17" t="s">
        <v>63</v>
      </c>
      <c r="AG9" s="17"/>
      <c r="AH9" s="17">
        <v>0.75941711065857298</v>
      </c>
      <c r="AI9" s="17"/>
      <c r="AJ9" s="17">
        <v>0.72069561824393502</v>
      </c>
      <c r="AK9" s="17">
        <v>0.80621549061719699</v>
      </c>
      <c r="AL9" s="17">
        <v>0.80713562300936703</v>
      </c>
      <c r="AM9" s="17">
        <v>0.66510080287802498</v>
      </c>
      <c r="AN9" s="17">
        <v>0.67494605889245995</v>
      </c>
      <c r="AO9" s="17">
        <v>0.74157609782684297</v>
      </c>
      <c r="AP9" s="17">
        <v>0.65795615811507202</v>
      </c>
      <c r="AQ9" s="17">
        <v>0.84282207889061</v>
      </c>
    </row>
    <row r="10" spans="2:43" ht="58" x14ac:dyDescent="0.35">
      <c r="B10" s="18" t="s">
        <v>433</v>
      </c>
      <c r="C10" s="17">
        <v>0.14826055165877</v>
      </c>
      <c r="D10" s="17">
        <v>0.16612389822875401</v>
      </c>
      <c r="E10" s="17">
        <v>0.133232874674719</v>
      </c>
      <c r="F10" s="17"/>
      <c r="G10" s="17">
        <v>0.23738778955152301</v>
      </c>
      <c r="H10" s="17">
        <v>0.18627467032894299</v>
      </c>
      <c r="I10" s="17">
        <v>0.205944207456906</v>
      </c>
      <c r="J10" s="17">
        <v>4.8064970886545801E-2</v>
      </c>
      <c r="K10" s="17">
        <v>6.68759413069554E-2</v>
      </c>
      <c r="L10" s="17">
        <v>0.15392511580752699</v>
      </c>
      <c r="M10" s="17"/>
      <c r="N10" s="17">
        <v>9.0106466682227396E-2</v>
      </c>
      <c r="O10" s="17">
        <v>0.18837746392117799</v>
      </c>
      <c r="P10" s="17">
        <v>0.18351381773786801</v>
      </c>
      <c r="Q10" s="17">
        <v>0.13964452804401101</v>
      </c>
      <c r="R10" s="17">
        <v>6.0098648237344302E-2</v>
      </c>
      <c r="S10" s="17"/>
      <c r="T10" s="17">
        <v>0.14164917623320999</v>
      </c>
      <c r="U10" s="17">
        <v>0.15175169198701099</v>
      </c>
      <c r="V10" s="17">
        <v>8.7011628017898704E-2</v>
      </c>
      <c r="W10" s="17">
        <v>0.225715153214022</v>
      </c>
      <c r="X10" s="17"/>
      <c r="Y10" s="17">
        <v>0.18964557684045599</v>
      </c>
      <c r="Z10" s="17">
        <v>4.70664114126252E-2</v>
      </c>
      <c r="AA10" s="17">
        <v>0.12594057001592801</v>
      </c>
      <c r="AB10" s="17">
        <v>8.1037526820450706E-2</v>
      </c>
      <c r="AC10" s="17">
        <v>0.16312898729183201</v>
      </c>
      <c r="AD10" s="17">
        <v>0.103560523261317</v>
      </c>
      <c r="AE10" s="17"/>
      <c r="AF10" s="17" t="s">
        <v>63</v>
      </c>
      <c r="AG10" s="17"/>
      <c r="AH10" s="17">
        <v>0.15023403328756499</v>
      </c>
      <c r="AI10" s="17"/>
      <c r="AJ10" s="17">
        <v>9.9020074600922506E-2</v>
      </c>
      <c r="AK10" s="17">
        <v>0.13835336840103199</v>
      </c>
      <c r="AL10" s="17">
        <v>8.1154724202872799E-2</v>
      </c>
      <c r="AM10" s="17">
        <v>0.24460381209662799</v>
      </c>
      <c r="AN10" s="17">
        <v>0.232142155767665</v>
      </c>
      <c r="AO10" s="17">
        <v>0.15398469841353901</v>
      </c>
      <c r="AP10" s="17">
        <v>0.27089690417808199</v>
      </c>
      <c r="AQ10" s="17">
        <v>0.15717792110939</v>
      </c>
    </row>
    <row r="11" spans="2:43" x14ac:dyDescent="0.35">
      <c r="B11" s="18" t="s">
        <v>92</v>
      </c>
      <c r="C11" s="19">
        <v>9.9016922941139299E-2</v>
      </c>
      <c r="D11" s="19">
        <v>8.2925333390292802E-2</v>
      </c>
      <c r="E11" s="19">
        <v>0.114121774388766</v>
      </c>
      <c r="F11" s="19"/>
      <c r="G11" s="19">
        <v>6.5018772895571994E-2</v>
      </c>
      <c r="H11" s="19">
        <v>7.7398383892329697E-2</v>
      </c>
      <c r="I11" s="19">
        <v>5.1974236125706903E-2</v>
      </c>
      <c r="J11" s="19">
        <v>0.19660426144462601</v>
      </c>
      <c r="K11" s="19">
        <v>9.1729261519366598E-2</v>
      </c>
      <c r="L11" s="19">
        <v>0.106318587099735</v>
      </c>
      <c r="M11" s="19"/>
      <c r="N11" s="19">
        <v>0.25284089593165199</v>
      </c>
      <c r="O11" s="19">
        <v>9.7284842312181305E-2</v>
      </c>
      <c r="P11" s="19">
        <v>3.4549502940927103E-2</v>
      </c>
      <c r="Q11" s="19">
        <v>8.3893236430673396E-2</v>
      </c>
      <c r="R11" s="19">
        <v>0.13375128871001701</v>
      </c>
      <c r="S11" s="19"/>
      <c r="T11" s="19">
        <v>0.113154650530514</v>
      </c>
      <c r="U11" s="19">
        <v>0.139197966264965</v>
      </c>
      <c r="V11" s="19">
        <v>7.8570536730625001E-2</v>
      </c>
      <c r="W11" s="19">
        <v>0</v>
      </c>
      <c r="X11" s="19"/>
      <c r="Y11" s="19">
        <v>6.8594318778608998E-2</v>
      </c>
      <c r="Z11" s="19">
        <v>0.158362893828082</v>
      </c>
      <c r="AA11" s="19">
        <v>0.11580500081695</v>
      </c>
      <c r="AB11" s="19">
        <v>6.6378211876450294E-2</v>
      </c>
      <c r="AC11" s="19">
        <v>0.21541528189143599</v>
      </c>
      <c r="AD11" s="19">
        <v>0</v>
      </c>
      <c r="AE11" s="19"/>
      <c r="AF11" s="19" t="s">
        <v>63</v>
      </c>
      <c r="AG11" s="19"/>
      <c r="AH11" s="19">
        <v>9.03488560538626E-2</v>
      </c>
      <c r="AI11" s="19"/>
      <c r="AJ11" s="19">
        <v>0.18028430715514299</v>
      </c>
      <c r="AK11" s="19">
        <v>5.5431140981771099E-2</v>
      </c>
      <c r="AL11" s="19">
        <v>0.11170965278776</v>
      </c>
      <c r="AM11" s="19">
        <v>9.0295385025347702E-2</v>
      </c>
      <c r="AN11" s="19">
        <v>9.2911785339874306E-2</v>
      </c>
      <c r="AO11" s="19">
        <v>0.104439203759618</v>
      </c>
      <c r="AP11" s="19">
        <v>7.11469377068462E-2</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199</v>
      </c>
      <c r="D7" s="10">
        <v>85</v>
      </c>
      <c r="E7" s="10">
        <v>114</v>
      </c>
      <c r="F7" s="10"/>
      <c r="G7" s="10">
        <v>18</v>
      </c>
      <c r="H7" s="10">
        <v>33</v>
      </c>
      <c r="I7" s="10">
        <v>39</v>
      </c>
      <c r="J7" s="10">
        <v>29</v>
      </c>
      <c r="K7" s="10">
        <v>33</v>
      </c>
      <c r="L7" s="10">
        <v>47</v>
      </c>
      <c r="M7" s="10"/>
      <c r="N7" s="10">
        <v>10</v>
      </c>
      <c r="O7" s="10">
        <v>78</v>
      </c>
      <c r="P7" s="10">
        <v>30</v>
      </c>
      <c r="Q7" s="10">
        <v>59</v>
      </c>
      <c r="R7" s="10">
        <v>22</v>
      </c>
      <c r="S7" s="10"/>
      <c r="T7" s="10">
        <v>54</v>
      </c>
      <c r="U7" s="10">
        <v>61</v>
      </c>
      <c r="V7" s="10">
        <v>44</v>
      </c>
      <c r="W7" s="10">
        <v>28</v>
      </c>
      <c r="X7" s="10"/>
      <c r="Y7" s="10">
        <v>82</v>
      </c>
      <c r="Z7" s="10">
        <v>23</v>
      </c>
      <c r="AA7" s="10">
        <v>50</v>
      </c>
      <c r="AB7" s="10">
        <v>16</v>
      </c>
      <c r="AC7" s="10">
        <v>19</v>
      </c>
      <c r="AD7" s="10">
        <v>8</v>
      </c>
      <c r="AE7" s="10"/>
      <c r="AF7" s="10" t="s">
        <v>62</v>
      </c>
      <c r="AG7" s="10"/>
      <c r="AH7" s="10">
        <v>189</v>
      </c>
      <c r="AI7" s="10"/>
      <c r="AJ7" s="10">
        <v>44</v>
      </c>
      <c r="AK7" s="10">
        <v>37</v>
      </c>
      <c r="AL7" s="10">
        <v>31</v>
      </c>
      <c r="AM7" s="10">
        <v>34</v>
      </c>
      <c r="AN7" s="10">
        <v>9</v>
      </c>
      <c r="AO7" s="10">
        <v>18</v>
      </c>
      <c r="AP7" s="10">
        <v>20</v>
      </c>
      <c r="AQ7" s="10">
        <v>6</v>
      </c>
    </row>
    <row r="8" spans="2:43" ht="30" customHeight="1" x14ac:dyDescent="0.35">
      <c r="B8" s="11" t="s">
        <v>19</v>
      </c>
      <c r="C8" s="11">
        <v>205</v>
      </c>
      <c r="D8" s="11">
        <v>92</v>
      </c>
      <c r="E8" s="11">
        <v>112</v>
      </c>
      <c r="F8" s="11"/>
      <c r="G8" s="11">
        <v>21</v>
      </c>
      <c r="H8" s="11">
        <v>36</v>
      </c>
      <c r="I8" s="11">
        <v>37</v>
      </c>
      <c r="J8" s="11">
        <v>31</v>
      </c>
      <c r="K8" s="11">
        <v>32</v>
      </c>
      <c r="L8" s="11">
        <v>48</v>
      </c>
      <c r="M8" s="11"/>
      <c r="N8" s="11">
        <v>9</v>
      </c>
      <c r="O8" s="11">
        <v>75</v>
      </c>
      <c r="P8" s="11">
        <v>25</v>
      </c>
      <c r="Q8" s="11">
        <v>67</v>
      </c>
      <c r="R8" s="11">
        <v>29</v>
      </c>
      <c r="S8" s="11"/>
      <c r="T8" s="11">
        <v>51</v>
      </c>
      <c r="U8" s="11">
        <v>63</v>
      </c>
      <c r="V8" s="11">
        <v>45</v>
      </c>
      <c r="W8" s="11">
        <v>32</v>
      </c>
      <c r="X8" s="11"/>
      <c r="Y8" s="11">
        <v>85</v>
      </c>
      <c r="Z8" s="11">
        <v>26</v>
      </c>
      <c r="AA8" s="11">
        <v>49</v>
      </c>
      <c r="AB8" s="11">
        <v>15</v>
      </c>
      <c r="AC8" s="11">
        <v>19</v>
      </c>
      <c r="AD8" s="11">
        <v>10</v>
      </c>
      <c r="AE8" s="11"/>
      <c r="AF8" s="11" t="s">
        <v>62</v>
      </c>
      <c r="AG8" s="11"/>
      <c r="AH8" s="11">
        <v>196</v>
      </c>
      <c r="AI8" s="11"/>
      <c r="AJ8" s="11">
        <v>39</v>
      </c>
      <c r="AK8" s="11">
        <v>38</v>
      </c>
      <c r="AL8" s="11">
        <v>28</v>
      </c>
      <c r="AM8" s="11">
        <v>36</v>
      </c>
      <c r="AN8" s="11">
        <v>8</v>
      </c>
      <c r="AO8" s="11">
        <v>20</v>
      </c>
      <c r="AP8" s="11">
        <v>20</v>
      </c>
      <c r="AQ8" s="11">
        <v>15</v>
      </c>
    </row>
    <row r="9" spans="2:43" ht="58" x14ac:dyDescent="0.35">
      <c r="B9" s="18" t="s">
        <v>449</v>
      </c>
      <c r="C9" s="17">
        <v>0.748654976567384</v>
      </c>
      <c r="D9" s="17">
        <v>0.78850369837093703</v>
      </c>
      <c r="E9" s="17">
        <v>0.71595039535307003</v>
      </c>
      <c r="F9" s="17"/>
      <c r="G9" s="17">
        <v>0.54795102595393197</v>
      </c>
      <c r="H9" s="17">
        <v>0.816567288688822</v>
      </c>
      <c r="I9" s="17">
        <v>0.720700199456909</v>
      </c>
      <c r="J9" s="17">
        <v>0.74430883137912895</v>
      </c>
      <c r="K9" s="17">
        <v>0.79045399340466405</v>
      </c>
      <c r="L9" s="17">
        <v>0.78474570053145398</v>
      </c>
      <c r="M9" s="17"/>
      <c r="N9" s="17">
        <v>0.80648442161218503</v>
      </c>
      <c r="O9" s="17">
        <v>0.77701132028503095</v>
      </c>
      <c r="P9" s="17">
        <v>0.81578531043192304</v>
      </c>
      <c r="Q9" s="17">
        <v>0.74891958103504497</v>
      </c>
      <c r="R9" s="17">
        <v>0.59919547726244604</v>
      </c>
      <c r="S9" s="17"/>
      <c r="T9" s="17">
        <v>0.79834024855903396</v>
      </c>
      <c r="U9" s="17">
        <v>0.68719429771664398</v>
      </c>
      <c r="V9" s="17">
        <v>0.77721041520196599</v>
      </c>
      <c r="W9" s="17">
        <v>0.79009109148273104</v>
      </c>
      <c r="X9" s="17"/>
      <c r="Y9" s="17">
        <v>0.68837347501316404</v>
      </c>
      <c r="Z9" s="17">
        <v>0.73773002651386999</v>
      </c>
      <c r="AA9" s="17">
        <v>0.83743817913208796</v>
      </c>
      <c r="AB9" s="17">
        <v>0.76720497861633596</v>
      </c>
      <c r="AC9" s="17">
        <v>0.64424622342127802</v>
      </c>
      <c r="AD9" s="17">
        <v>1</v>
      </c>
      <c r="AE9" s="17"/>
      <c r="AF9" s="17" t="s">
        <v>63</v>
      </c>
      <c r="AG9" s="17"/>
      <c r="AH9" s="17">
        <v>0.74154831656843201</v>
      </c>
      <c r="AI9" s="17"/>
      <c r="AJ9" s="17">
        <v>0.77883768686226895</v>
      </c>
      <c r="AK9" s="17">
        <v>0.87199373545066905</v>
      </c>
      <c r="AL9" s="17">
        <v>0.85170954753865602</v>
      </c>
      <c r="AM9" s="17">
        <v>0.62016722481283604</v>
      </c>
      <c r="AN9" s="17">
        <v>0.49102576215473398</v>
      </c>
      <c r="AO9" s="17">
        <v>0.74052876924480704</v>
      </c>
      <c r="AP9" s="17">
        <v>0.818442457823504</v>
      </c>
      <c r="AQ9" s="17">
        <v>0.53580887788373499</v>
      </c>
    </row>
    <row r="10" spans="2:43" ht="58" x14ac:dyDescent="0.35">
      <c r="B10" s="18" t="s">
        <v>433</v>
      </c>
      <c r="C10" s="17">
        <v>0.187514971925026</v>
      </c>
      <c r="D10" s="17">
        <v>0.151886729301346</v>
      </c>
      <c r="E10" s="17">
        <v>0.21675572800633</v>
      </c>
      <c r="F10" s="17"/>
      <c r="G10" s="17">
        <v>0.45204897404606798</v>
      </c>
      <c r="H10" s="17">
        <v>0.11128970479141</v>
      </c>
      <c r="I10" s="17">
        <v>0.23758456886061</v>
      </c>
      <c r="J10" s="17">
        <v>0.154702492360898</v>
      </c>
      <c r="K10" s="17">
        <v>9.1601980972094002E-2</v>
      </c>
      <c r="L10" s="17">
        <v>0.17160597914404799</v>
      </c>
      <c r="M10" s="17"/>
      <c r="N10" s="17">
        <v>0</v>
      </c>
      <c r="O10" s="17">
        <v>0.159450030446778</v>
      </c>
      <c r="P10" s="17">
        <v>0.123021874837605</v>
      </c>
      <c r="Q10" s="17">
        <v>0.233343818074566</v>
      </c>
      <c r="R10" s="17">
        <v>0.26842924131089402</v>
      </c>
      <c r="S10" s="17"/>
      <c r="T10" s="17">
        <v>0.11644175647462</v>
      </c>
      <c r="U10" s="17">
        <v>0.20890901445351601</v>
      </c>
      <c r="V10" s="17">
        <v>0.19708848576891499</v>
      </c>
      <c r="W10" s="17">
        <v>0.179670730159457</v>
      </c>
      <c r="X10" s="17"/>
      <c r="Y10" s="17">
        <v>0.20264951854375701</v>
      </c>
      <c r="Z10" s="17">
        <v>0.26226997348613001</v>
      </c>
      <c r="AA10" s="17">
        <v>0.120495941445461</v>
      </c>
      <c r="AB10" s="17">
        <v>0.17446968465704599</v>
      </c>
      <c r="AC10" s="17">
        <v>0.30949719604491199</v>
      </c>
      <c r="AD10" s="17">
        <v>0</v>
      </c>
      <c r="AE10" s="17"/>
      <c r="AF10" s="17" t="s">
        <v>63</v>
      </c>
      <c r="AG10" s="17"/>
      <c r="AH10" s="17">
        <v>0.19594591588753901</v>
      </c>
      <c r="AI10" s="17"/>
      <c r="AJ10" s="17">
        <v>0.22116231313773099</v>
      </c>
      <c r="AK10" s="17">
        <v>8.2326898678309696E-2</v>
      </c>
      <c r="AL10" s="17">
        <v>9.2763777337087405E-2</v>
      </c>
      <c r="AM10" s="17">
        <v>0.26534937632449002</v>
      </c>
      <c r="AN10" s="17">
        <v>0.291664092009562</v>
      </c>
      <c r="AO10" s="17">
        <v>0.17417486109331201</v>
      </c>
      <c r="AP10" s="17">
        <v>0.181557542176496</v>
      </c>
      <c r="AQ10" s="17">
        <v>0.324330191143679</v>
      </c>
    </row>
    <row r="11" spans="2:43" x14ac:dyDescent="0.35">
      <c r="B11" s="18" t="s">
        <v>92</v>
      </c>
      <c r="C11" s="19">
        <v>6.3830051507589303E-2</v>
      </c>
      <c r="D11" s="19">
        <v>5.9609572327716499E-2</v>
      </c>
      <c r="E11" s="19">
        <v>6.7293876640599298E-2</v>
      </c>
      <c r="F11" s="19"/>
      <c r="G11" s="19">
        <v>0</v>
      </c>
      <c r="H11" s="19">
        <v>7.2143006519768696E-2</v>
      </c>
      <c r="I11" s="19">
        <v>4.1715231682481597E-2</v>
      </c>
      <c r="J11" s="19">
        <v>0.100988676259973</v>
      </c>
      <c r="K11" s="19">
        <v>0.11794402562324199</v>
      </c>
      <c r="L11" s="19">
        <v>4.3648320324497697E-2</v>
      </c>
      <c r="M11" s="19"/>
      <c r="N11" s="19">
        <v>0.193515578387816</v>
      </c>
      <c r="O11" s="19">
        <v>6.3538649268191194E-2</v>
      </c>
      <c r="P11" s="19">
        <v>6.1192814730471799E-2</v>
      </c>
      <c r="Q11" s="19">
        <v>1.7736600890389202E-2</v>
      </c>
      <c r="R11" s="19">
        <v>0.13237528142666</v>
      </c>
      <c r="S11" s="19"/>
      <c r="T11" s="19">
        <v>8.5217994966345495E-2</v>
      </c>
      <c r="U11" s="19">
        <v>0.10389668782984</v>
      </c>
      <c r="V11" s="19">
        <v>2.5701099029119399E-2</v>
      </c>
      <c r="W11" s="19">
        <v>3.0238178357812898E-2</v>
      </c>
      <c r="X11" s="19"/>
      <c r="Y11" s="19">
        <v>0.10897700644307801</v>
      </c>
      <c r="Z11" s="19">
        <v>0</v>
      </c>
      <c r="AA11" s="19">
        <v>4.2065879422451102E-2</v>
      </c>
      <c r="AB11" s="19">
        <v>5.8325336726617598E-2</v>
      </c>
      <c r="AC11" s="19">
        <v>4.6256580533809703E-2</v>
      </c>
      <c r="AD11" s="19">
        <v>0</v>
      </c>
      <c r="AE11" s="19"/>
      <c r="AF11" s="19" t="s">
        <v>63</v>
      </c>
      <c r="AG11" s="19"/>
      <c r="AH11" s="19">
        <v>6.2505767544028798E-2</v>
      </c>
      <c r="AI11" s="19"/>
      <c r="AJ11" s="19">
        <v>0</v>
      </c>
      <c r="AK11" s="19">
        <v>4.5679365871021602E-2</v>
      </c>
      <c r="AL11" s="19">
        <v>5.5526675124256797E-2</v>
      </c>
      <c r="AM11" s="19">
        <v>0.114483398862674</v>
      </c>
      <c r="AN11" s="19">
        <v>0.21731014583570399</v>
      </c>
      <c r="AO11" s="19">
        <v>8.5296369661881005E-2</v>
      </c>
      <c r="AP11" s="19">
        <v>0</v>
      </c>
      <c r="AQ11" s="19">
        <v>0.13986093097258601</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Q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215</v>
      </c>
      <c r="D7" s="10">
        <v>102</v>
      </c>
      <c r="E7" s="10">
        <v>112</v>
      </c>
      <c r="F7" s="10"/>
      <c r="G7" s="10">
        <v>14</v>
      </c>
      <c r="H7" s="10">
        <v>43</v>
      </c>
      <c r="I7" s="10">
        <v>38</v>
      </c>
      <c r="J7" s="10">
        <v>39</v>
      </c>
      <c r="K7" s="10">
        <v>31</v>
      </c>
      <c r="L7" s="10">
        <v>50</v>
      </c>
      <c r="M7" s="10"/>
      <c r="N7" s="10">
        <v>10</v>
      </c>
      <c r="O7" s="10">
        <v>80</v>
      </c>
      <c r="P7" s="10">
        <v>28</v>
      </c>
      <c r="Q7" s="10">
        <v>63</v>
      </c>
      <c r="R7" s="10">
        <v>34</v>
      </c>
      <c r="S7" s="10"/>
      <c r="T7" s="10">
        <v>45</v>
      </c>
      <c r="U7" s="10">
        <v>56</v>
      </c>
      <c r="V7" s="10">
        <v>55</v>
      </c>
      <c r="W7" s="10">
        <v>43</v>
      </c>
      <c r="X7" s="10"/>
      <c r="Y7" s="10">
        <v>102</v>
      </c>
      <c r="Z7" s="10">
        <v>21</v>
      </c>
      <c r="AA7" s="10">
        <v>61</v>
      </c>
      <c r="AB7" s="10">
        <v>14</v>
      </c>
      <c r="AC7" s="10">
        <v>12</v>
      </c>
      <c r="AD7" s="10">
        <v>5</v>
      </c>
      <c r="AE7" s="10"/>
      <c r="AF7" s="10" t="s">
        <v>62</v>
      </c>
      <c r="AG7" s="10"/>
      <c r="AH7" s="10">
        <v>205</v>
      </c>
      <c r="AI7" s="10"/>
      <c r="AJ7" s="10">
        <v>62</v>
      </c>
      <c r="AK7" s="10">
        <v>45</v>
      </c>
      <c r="AL7" s="10">
        <v>30</v>
      </c>
      <c r="AM7" s="10">
        <v>37</v>
      </c>
      <c r="AN7" s="10">
        <v>4</v>
      </c>
      <c r="AO7" s="10">
        <v>21</v>
      </c>
      <c r="AP7" s="10">
        <v>13</v>
      </c>
      <c r="AQ7" s="10">
        <v>3</v>
      </c>
    </row>
    <row r="8" spans="2:43" ht="30" customHeight="1" x14ac:dyDescent="0.35">
      <c r="B8" s="11" t="s">
        <v>19</v>
      </c>
      <c r="C8" s="11">
        <v>217</v>
      </c>
      <c r="D8" s="11">
        <v>110</v>
      </c>
      <c r="E8" s="11">
        <v>106</v>
      </c>
      <c r="F8" s="11"/>
      <c r="G8" s="11">
        <v>18</v>
      </c>
      <c r="H8" s="11">
        <v>46</v>
      </c>
      <c r="I8" s="11">
        <v>38</v>
      </c>
      <c r="J8" s="11">
        <v>36</v>
      </c>
      <c r="K8" s="11">
        <v>28</v>
      </c>
      <c r="L8" s="11">
        <v>50</v>
      </c>
      <c r="M8" s="11"/>
      <c r="N8" s="11">
        <v>8</v>
      </c>
      <c r="O8" s="11">
        <v>74</v>
      </c>
      <c r="P8" s="11">
        <v>25</v>
      </c>
      <c r="Q8" s="11">
        <v>72</v>
      </c>
      <c r="R8" s="11">
        <v>37</v>
      </c>
      <c r="S8" s="11"/>
      <c r="T8" s="11">
        <v>45</v>
      </c>
      <c r="U8" s="11">
        <v>53</v>
      </c>
      <c r="V8" s="11">
        <v>58</v>
      </c>
      <c r="W8" s="11">
        <v>44</v>
      </c>
      <c r="X8" s="11"/>
      <c r="Y8" s="11">
        <v>106</v>
      </c>
      <c r="Z8" s="11">
        <v>21</v>
      </c>
      <c r="AA8" s="11">
        <v>60</v>
      </c>
      <c r="AB8" s="11">
        <v>12</v>
      </c>
      <c r="AC8" s="11">
        <v>13</v>
      </c>
      <c r="AD8" s="11">
        <v>5</v>
      </c>
      <c r="AE8" s="11"/>
      <c r="AF8" s="11" t="s">
        <v>62</v>
      </c>
      <c r="AG8" s="11"/>
      <c r="AH8" s="11">
        <v>208</v>
      </c>
      <c r="AI8" s="11"/>
      <c r="AJ8" s="11">
        <v>55</v>
      </c>
      <c r="AK8" s="11">
        <v>49</v>
      </c>
      <c r="AL8" s="11">
        <v>27</v>
      </c>
      <c r="AM8" s="11">
        <v>40</v>
      </c>
      <c r="AN8" s="11">
        <v>3</v>
      </c>
      <c r="AO8" s="11">
        <v>22</v>
      </c>
      <c r="AP8" s="11">
        <v>13</v>
      </c>
      <c r="AQ8" s="11">
        <v>7</v>
      </c>
    </row>
    <row r="9" spans="2:43" ht="58" x14ac:dyDescent="0.35">
      <c r="B9" s="18" t="s">
        <v>451</v>
      </c>
      <c r="C9" s="17">
        <v>0.82502984083915298</v>
      </c>
      <c r="D9" s="17">
        <v>0.86159611471076603</v>
      </c>
      <c r="E9" s="17">
        <v>0.78591552430100498</v>
      </c>
      <c r="F9" s="17"/>
      <c r="G9" s="17">
        <v>0.95462933529953897</v>
      </c>
      <c r="H9" s="17">
        <v>0.84114470057969704</v>
      </c>
      <c r="I9" s="17">
        <v>0.89082939800392102</v>
      </c>
      <c r="J9" s="17">
        <v>0.82161158910864995</v>
      </c>
      <c r="K9" s="17">
        <v>0.69885392270230096</v>
      </c>
      <c r="L9" s="17">
        <v>0.78505276957638503</v>
      </c>
      <c r="M9" s="17"/>
      <c r="N9" s="17">
        <v>0.580149326620092</v>
      </c>
      <c r="O9" s="17">
        <v>0.80492194461685196</v>
      </c>
      <c r="P9" s="17">
        <v>0.88019745120154402</v>
      </c>
      <c r="Q9" s="17">
        <v>0.86174171319622395</v>
      </c>
      <c r="R9" s="17">
        <v>0.81106185143562204</v>
      </c>
      <c r="S9" s="17"/>
      <c r="T9" s="17">
        <v>0.72769115026294695</v>
      </c>
      <c r="U9" s="17">
        <v>0.78518526858112803</v>
      </c>
      <c r="V9" s="17">
        <v>0.87130368098150801</v>
      </c>
      <c r="W9" s="17">
        <v>0.88869880856478001</v>
      </c>
      <c r="X9" s="17"/>
      <c r="Y9" s="17">
        <v>0.84613139853455099</v>
      </c>
      <c r="Z9" s="17">
        <v>0.81563506424302901</v>
      </c>
      <c r="AA9" s="17">
        <v>0.81158887430612503</v>
      </c>
      <c r="AB9" s="17">
        <v>0.78761619399613503</v>
      </c>
      <c r="AC9" s="17">
        <v>0.76964617046656403</v>
      </c>
      <c r="AD9" s="17">
        <v>0.81807205301303398</v>
      </c>
      <c r="AE9" s="17"/>
      <c r="AF9" s="17" t="s">
        <v>63</v>
      </c>
      <c r="AG9" s="17"/>
      <c r="AH9" s="17">
        <v>0.83863270517946997</v>
      </c>
      <c r="AI9" s="17"/>
      <c r="AJ9" s="17">
        <v>0.83500440416756205</v>
      </c>
      <c r="AK9" s="17">
        <v>0.79811870983630495</v>
      </c>
      <c r="AL9" s="17">
        <v>0.78062350149335802</v>
      </c>
      <c r="AM9" s="17">
        <v>0.88788264834789699</v>
      </c>
      <c r="AN9" s="17">
        <v>0.51356928737924301</v>
      </c>
      <c r="AO9" s="17">
        <v>0.73634103045212795</v>
      </c>
      <c r="AP9" s="17">
        <v>0.91679847600160802</v>
      </c>
      <c r="AQ9" s="17">
        <v>1</v>
      </c>
    </row>
    <row r="10" spans="2:43" ht="58" x14ac:dyDescent="0.35">
      <c r="B10" s="18" t="s">
        <v>433</v>
      </c>
      <c r="C10" s="17">
        <v>0.10684806765171501</v>
      </c>
      <c r="D10" s="17">
        <v>7.0540507173805306E-2</v>
      </c>
      <c r="E10" s="17">
        <v>0.145191549995771</v>
      </c>
      <c r="F10" s="17"/>
      <c r="G10" s="17">
        <v>4.5370664700461402E-2</v>
      </c>
      <c r="H10" s="17">
        <v>0.13165081549986499</v>
      </c>
      <c r="I10" s="17">
        <v>6.87999811670508E-2</v>
      </c>
      <c r="J10" s="17">
        <v>0.10099929617945901</v>
      </c>
      <c r="K10" s="17">
        <v>0.1721225964941</v>
      </c>
      <c r="L10" s="17">
        <v>0.103751573744974</v>
      </c>
      <c r="M10" s="17"/>
      <c r="N10" s="17">
        <v>0.22749115598931999</v>
      </c>
      <c r="O10" s="17">
        <v>0.11808610773697401</v>
      </c>
      <c r="P10" s="17">
        <v>9.2417259930953399E-2</v>
      </c>
      <c r="Q10" s="17">
        <v>0.10016358108896101</v>
      </c>
      <c r="R10" s="17">
        <v>8.0286692275012797E-2</v>
      </c>
      <c r="S10" s="17"/>
      <c r="T10" s="17">
        <v>0.16480104891986699</v>
      </c>
      <c r="U10" s="17">
        <v>0.13818240327946099</v>
      </c>
      <c r="V10" s="17">
        <v>7.4896370419170397E-2</v>
      </c>
      <c r="W10" s="17">
        <v>4.7941976581066199E-2</v>
      </c>
      <c r="X10" s="17"/>
      <c r="Y10" s="17">
        <v>0.111849993675112</v>
      </c>
      <c r="Z10" s="17">
        <v>9.3796495171337105E-2</v>
      </c>
      <c r="AA10" s="17">
        <v>8.2830083099922694E-2</v>
      </c>
      <c r="AB10" s="17">
        <v>0.212383806003865</v>
      </c>
      <c r="AC10" s="17">
        <v>6.8759674489768594E-2</v>
      </c>
      <c r="AD10" s="17">
        <v>0.18192794698696599</v>
      </c>
      <c r="AE10" s="17"/>
      <c r="AF10" s="17" t="s">
        <v>63</v>
      </c>
      <c r="AG10" s="17"/>
      <c r="AH10" s="17">
        <v>0.104015652032762</v>
      </c>
      <c r="AI10" s="17"/>
      <c r="AJ10" s="17">
        <v>8.7435300690322307E-2</v>
      </c>
      <c r="AK10" s="17">
        <v>0.139432211637387</v>
      </c>
      <c r="AL10" s="17">
        <v>5.8735426849948799E-2</v>
      </c>
      <c r="AM10" s="17">
        <v>8.2489740993559393E-2</v>
      </c>
      <c r="AN10" s="17">
        <v>0.48643071262075699</v>
      </c>
      <c r="AO10" s="17">
        <v>0.17685341435524901</v>
      </c>
      <c r="AP10" s="17">
        <v>8.3201523998391896E-2</v>
      </c>
      <c r="AQ10" s="17">
        <v>0</v>
      </c>
    </row>
    <row r="11" spans="2:43" x14ac:dyDescent="0.35">
      <c r="B11" s="18" t="s">
        <v>92</v>
      </c>
      <c r="C11" s="19">
        <v>6.8122091509132301E-2</v>
      </c>
      <c r="D11" s="19">
        <v>6.7863378115428696E-2</v>
      </c>
      <c r="E11" s="19">
        <v>6.8892925703223598E-2</v>
      </c>
      <c r="F11" s="19"/>
      <c r="G11" s="19">
        <v>0</v>
      </c>
      <c r="H11" s="19">
        <v>2.7204483920438199E-2</v>
      </c>
      <c r="I11" s="19">
        <v>4.0370620829028502E-2</v>
      </c>
      <c r="J11" s="19">
        <v>7.7389114711890999E-2</v>
      </c>
      <c r="K11" s="19">
        <v>0.12902348080359999</v>
      </c>
      <c r="L11" s="19">
        <v>0.11119565667864199</v>
      </c>
      <c r="M11" s="19"/>
      <c r="N11" s="19">
        <v>0.19235951739058799</v>
      </c>
      <c r="O11" s="19">
        <v>7.6991947646173897E-2</v>
      </c>
      <c r="P11" s="19">
        <v>2.73852888675023E-2</v>
      </c>
      <c r="Q11" s="19">
        <v>3.8094705714814797E-2</v>
      </c>
      <c r="R11" s="19">
        <v>0.108651456289365</v>
      </c>
      <c r="S11" s="19"/>
      <c r="T11" s="19">
        <v>0.107507800817186</v>
      </c>
      <c r="U11" s="19">
        <v>7.6632328139411607E-2</v>
      </c>
      <c r="V11" s="19">
        <v>5.3799948599321898E-2</v>
      </c>
      <c r="W11" s="19">
        <v>6.3359214854153398E-2</v>
      </c>
      <c r="X11" s="19"/>
      <c r="Y11" s="19">
        <v>4.2018607790336601E-2</v>
      </c>
      <c r="Z11" s="19">
        <v>9.0568440585634194E-2</v>
      </c>
      <c r="AA11" s="19">
        <v>0.105581042593952</v>
      </c>
      <c r="AB11" s="19">
        <v>0</v>
      </c>
      <c r="AC11" s="19">
        <v>0.161594155043667</v>
      </c>
      <c r="AD11" s="19">
        <v>0</v>
      </c>
      <c r="AE11" s="19"/>
      <c r="AF11" s="19" t="s">
        <v>63</v>
      </c>
      <c r="AG11" s="19"/>
      <c r="AH11" s="19">
        <v>5.7351642787768199E-2</v>
      </c>
      <c r="AI11" s="19"/>
      <c r="AJ11" s="19">
        <v>7.7560295142116195E-2</v>
      </c>
      <c r="AK11" s="19">
        <v>6.2449078526308099E-2</v>
      </c>
      <c r="AL11" s="19">
        <v>0.160641071656693</v>
      </c>
      <c r="AM11" s="19">
        <v>2.9627610658543101E-2</v>
      </c>
      <c r="AN11" s="19">
        <v>0</v>
      </c>
      <c r="AO11" s="19">
        <v>8.6805555192622605E-2</v>
      </c>
      <c r="AP11" s="19">
        <v>0</v>
      </c>
      <c r="AQ11" s="19">
        <v>0</v>
      </c>
    </row>
    <row r="12" spans="2:43" x14ac:dyDescent="0.35">
      <c r="B12" s="16" t="s">
        <v>350</v>
      </c>
    </row>
    <row r="13" spans="2:43" x14ac:dyDescent="0.35">
      <c r="B13" t="s">
        <v>66</v>
      </c>
    </row>
    <row r="14" spans="2:43" x14ac:dyDescent="0.35">
      <c r="B14" t="s">
        <v>67</v>
      </c>
    </row>
    <row r="16" spans="2:43" x14ac:dyDescent="0.35">
      <c r="B16"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Q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ht="43.5" x14ac:dyDescent="0.35">
      <c r="B9" s="18" t="s">
        <v>453</v>
      </c>
      <c r="C9" s="17">
        <v>0.61732446794513496</v>
      </c>
      <c r="D9" s="17">
        <v>0.58207232650417495</v>
      </c>
      <c r="E9" s="17">
        <v>0.65547794005624904</v>
      </c>
      <c r="F9" s="17"/>
      <c r="G9" s="17">
        <v>0.71842310667061904</v>
      </c>
      <c r="H9" s="17">
        <v>0.77039570659660594</v>
      </c>
      <c r="I9" s="17">
        <v>0.77050587802332404</v>
      </c>
      <c r="J9" s="17">
        <v>0.66984317792780201</v>
      </c>
      <c r="K9" s="17">
        <v>0.561527171085069</v>
      </c>
      <c r="L9" s="17">
        <v>0.37704336632681001</v>
      </c>
      <c r="M9" s="17"/>
      <c r="N9" s="17">
        <v>0.52533931835799696</v>
      </c>
      <c r="O9" s="17">
        <v>0.64890473748927002</v>
      </c>
      <c r="P9" s="17">
        <v>0.61230722041766905</v>
      </c>
      <c r="Q9" s="17">
        <v>0.63775484669181604</v>
      </c>
      <c r="R9" s="17">
        <v>0.53427353505478303</v>
      </c>
      <c r="S9" s="17"/>
      <c r="T9" s="17">
        <v>0.49073923575442702</v>
      </c>
      <c r="U9" s="17">
        <v>0.60058712593388297</v>
      </c>
      <c r="V9" s="17">
        <v>0.68826452570802998</v>
      </c>
      <c r="W9" s="17">
        <v>0.75722620606393898</v>
      </c>
      <c r="X9" s="17"/>
      <c r="Y9" s="17">
        <v>0.74776279084131403</v>
      </c>
      <c r="Z9" s="17">
        <v>0.548714317625703</v>
      </c>
      <c r="AA9" s="17">
        <v>0.40766259218549</v>
      </c>
      <c r="AB9" s="17">
        <v>0.64851973978272703</v>
      </c>
      <c r="AC9" s="17">
        <v>0.69151706428377202</v>
      </c>
      <c r="AD9" s="17">
        <v>0.50130685180109102</v>
      </c>
      <c r="AE9" s="17"/>
      <c r="AF9" s="17" t="s">
        <v>63</v>
      </c>
      <c r="AG9" s="17"/>
      <c r="AH9" s="17">
        <v>0.62976871082380204</v>
      </c>
      <c r="AI9" s="17"/>
      <c r="AJ9" s="17">
        <v>0.59866799599861897</v>
      </c>
      <c r="AK9" s="17">
        <v>0.598305046998034</v>
      </c>
      <c r="AL9" s="17">
        <v>0.59490455099985196</v>
      </c>
      <c r="AM9" s="17">
        <v>0.61722746491388103</v>
      </c>
      <c r="AN9" s="17">
        <v>0.74189996393407398</v>
      </c>
      <c r="AO9" s="17">
        <v>0.71781558308890003</v>
      </c>
      <c r="AP9" s="17">
        <v>0.58513950694755201</v>
      </c>
      <c r="AQ9" s="17">
        <v>0.64364551319319696</v>
      </c>
    </row>
    <row r="10" spans="2:43" x14ac:dyDescent="0.35">
      <c r="B10" s="18" t="s">
        <v>454</v>
      </c>
      <c r="C10" s="17">
        <v>0.46274561206695303</v>
      </c>
      <c r="D10" s="17">
        <v>0.49661023933701498</v>
      </c>
      <c r="E10" s="17">
        <v>0.42938761919457702</v>
      </c>
      <c r="F10" s="17"/>
      <c r="G10" s="17">
        <v>0.38963977956272999</v>
      </c>
      <c r="H10" s="17">
        <v>0.351736310995302</v>
      </c>
      <c r="I10" s="17">
        <v>0.31785899003315399</v>
      </c>
      <c r="J10" s="17">
        <v>0.45303777874610002</v>
      </c>
      <c r="K10" s="17">
        <v>0.56784476617875801</v>
      </c>
      <c r="L10" s="17">
        <v>0.60292713833015199</v>
      </c>
      <c r="M10" s="17"/>
      <c r="N10" s="17">
        <v>0.45745239034775798</v>
      </c>
      <c r="O10" s="17">
        <v>0.45743617105142598</v>
      </c>
      <c r="P10" s="17">
        <v>0.45420142253141299</v>
      </c>
      <c r="Q10" s="17">
        <v>0.44876817667657598</v>
      </c>
      <c r="R10" s="17">
        <v>0.50829571390096895</v>
      </c>
      <c r="S10" s="17"/>
      <c r="T10" s="17">
        <v>0.34648100625872702</v>
      </c>
      <c r="U10" s="17">
        <v>0.50865797237967603</v>
      </c>
      <c r="V10" s="17">
        <v>0.45418122435905101</v>
      </c>
      <c r="W10" s="17">
        <v>0.55295671431739402</v>
      </c>
      <c r="X10" s="17"/>
      <c r="Y10" s="17">
        <v>0.45108570503391998</v>
      </c>
      <c r="Z10" s="17">
        <v>0.44225327551927002</v>
      </c>
      <c r="AA10" s="17">
        <v>0.56645132427178002</v>
      </c>
      <c r="AB10" s="17">
        <v>0.36624884740096098</v>
      </c>
      <c r="AC10" s="17">
        <v>0.332205383980688</v>
      </c>
      <c r="AD10" s="17">
        <v>0.27747697490087397</v>
      </c>
      <c r="AE10" s="17"/>
      <c r="AF10" s="17" t="s">
        <v>63</v>
      </c>
      <c r="AG10" s="17"/>
      <c r="AH10" s="17">
        <v>0.46523628350344198</v>
      </c>
      <c r="AI10" s="17"/>
      <c r="AJ10" s="17">
        <v>0.41843245223847497</v>
      </c>
      <c r="AK10" s="17">
        <v>0.48712223033851598</v>
      </c>
      <c r="AL10" s="17">
        <v>0.47356749623323802</v>
      </c>
      <c r="AM10" s="17">
        <v>0.42620704505875301</v>
      </c>
      <c r="AN10" s="17">
        <v>0.47813192625967998</v>
      </c>
      <c r="AO10" s="17">
        <v>0.45576369531044097</v>
      </c>
      <c r="AP10" s="17">
        <v>0.595361033126941</v>
      </c>
      <c r="AQ10" s="17">
        <v>0.43519880147119899</v>
      </c>
    </row>
    <row r="11" spans="2:43" x14ac:dyDescent="0.35">
      <c r="B11" s="18" t="s">
        <v>455</v>
      </c>
      <c r="C11" s="17">
        <v>0.40066804225883501</v>
      </c>
      <c r="D11" s="17">
        <v>0.42218002980262098</v>
      </c>
      <c r="E11" s="17">
        <v>0.38095061014494902</v>
      </c>
      <c r="F11" s="17"/>
      <c r="G11" s="17">
        <v>0.63789505228392196</v>
      </c>
      <c r="H11" s="17">
        <v>0.56408202819652897</v>
      </c>
      <c r="I11" s="17">
        <v>0.55072088859724899</v>
      </c>
      <c r="J11" s="17">
        <v>0.41689525454003201</v>
      </c>
      <c r="K11" s="17">
        <v>0.32374541861629302</v>
      </c>
      <c r="L11" s="17">
        <v>0.13671115525695801</v>
      </c>
      <c r="M11" s="17"/>
      <c r="N11" s="17">
        <v>0.35638480674484302</v>
      </c>
      <c r="O11" s="17">
        <v>0.46778936262994403</v>
      </c>
      <c r="P11" s="17">
        <v>0.31649249100223198</v>
      </c>
      <c r="Q11" s="17">
        <v>0.39637616215899701</v>
      </c>
      <c r="R11" s="17">
        <v>0.337320700277358</v>
      </c>
      <c r="S11" s="17"/>
      <c r="T11" s="17">
        <v>0.341658767941805</v>
      </c>
      <c r="U11" s="17">
        <v>0.34670972574790798</v>
      </c>
      <c r="V11" s="17">
        <v>0.48075109020958501</v>
      </c>
      <c r="W11" s="17">
        <v>0.515677164106362</v>
      </c>
      <c r="X11" s="17"/>
      <c r="Y11" s="17">
        <v>0.55769591845239797</v>
      </c>
      <c r="Z11" s="17">
        <v>0.34449407597241</v>
      </c>
      <c r="AA11" s="17">
        <v>0.169936681005598</v>
      </c>
      <c r="AB11" s="17">
        <v>0.364170154838942</v>
      </c>
      <c r="AC11" s="17">
        <v>0.43031011959832699</v>
      </c>
      <c r="AD11" s="17">
        <v>0.23982924894792801</v>
      </c>
      <c r="AE11" s="17"/>
      <c r="AF11" s="17" t="s">
        <v>63</v>
      </c>
      <c r="AG11" s="17"/>
      <c r="AH11" s="17">
        <v>0.40798967014146997</v>
      </c>
      <c r="AI11" s="17"/>
      <c r="AJ11" s="17">
        <v>0.39633740769063303</v>
      </c>
      <c r="AK11" s="17">
        <v>0.42793408619609302</v>
      </c>
      <c r="AL11" s="17">
        <v>0.38270333628230102</v>
      </c>
      <c r="AM11" s="17">
        <v>0.44857321714311299</v>
      </c>
      <c r="AN11" s="17">
        <v>0.45500015629763702</v>
      </c>
      <c r="AO11" s="17">
        <v>0.41738355864537602</v>
      </c>
      <c r="AP11" s="17">
        <v>0.360958835465923</v>
      </c>
      <c r="AQ11" s="17">
        <v>0.208095263079937</v>
      </c>
    </row>
    <row r="12" spans="2:43" x14ac:dyDescent="0.35">
      <c r="B12" s="18" t="s">
        <v>456</v>
      </c>
      <c r="C12" s="17">
        <v>0.17323240153297401</v>
      </c>
      <c r="D12" s="17">
        <v>0.167819606056929</v>
      </c>
      <c r="E12" s="17">
        <v>0.179450429968527</v>
      </c>
      <c r="F12" s="17"/>
      <c r="G12" s="17">
        <v>5.6187637180661498E-2</v>
      </c>
      <c r="H12" s="17">
        <v>7.0884309482115507E-2</v>
      </c>
      <c r="I12" s="17">
        <v>0.114442809357297</v>
      </c>
      <c r="J12" s="17">
        <v>0.14145755238572599</v>
      </c>
      <c r="K12" s="17">
        <v>0.22343341488325599</v>
      </c>
      <c r="L12" s="17">
        <v>0.316757888601228</v>
      </c>
      <c r="M12" s="17"/>
      <c r="N12" s="17">
        <v>0.12942525146459199</v>
      </c>
      <c r="O12" s="17">
        <v>0.11690200766504499</v>
      </c>
      <c r="P12" s="17">
        <v>0.18116196878571</v>
      </c>
      <c r="Q12" s="17">
        <v>0.22543482534350001</v>
      </c>
      <c r="R12" s="17">
        <v>0.20438151384766801</v>
      </c>
      <c r="S12" s="17"/>
      <c r="T12" s="17">
        <v>0.128270507909237</v>
      </c>
      <c r="U12" s="17">
        <v>0.137150071047592</v>
      </c>
      <c r="V12" s="17">
        <v>0.16937529702078699</v>
      </c>
      <c r="W12" s="17">
        <v>0.28433806877427698</v>
      </c>
      <c r="X12" s="17"/>
      <c r="Y12" s="17">
        <v>0.141409901391574</v>
      </c>
      <c r="Z12" s="17">
        <v>0.19977907250375401</v>
      </c>
      <c r="AA12" s="17">
        <v>0.27010788004500802</v>
      </c>
      <c r="AB12" s="17">
        <v>5.5818768408318599E-2</v>
      </c>
      <c r="AC12" s="17">
        <v>7.1190093379402797E-2</v>
      </c>
      <c r="AD12" s="17">
        <v>0.195576857661346</v>
      </c>
      <c r="AE12" s="17"/>
      <c r="AF12" s="17" t="s">
        <v>63</v>
      </c>
      <c r="AG12" s="17"/>
      <c r="AH12" s="17">
        <v>0.16758502495518901</v>
      </c>
      <c r="AI12" s="17"/>
      <c r="AJ12" s="17">
        <v>0.17261807316192301</v>
      </c>
      <c r="AK12" s="17">
        <v>0.16480592810513101</v>
      </c>
      <c r="AL12" s="17">
        <v>0.18914644026994001</v>
      </c>
      <c r="AM12" s="17">
        <v>0.20204378105255899</v>
      </c>
      <c r="AN12" s="17">
        <v>9.0376602005534504E-2</v>
      </c>
      <c r="AO12" s="17">
        <v>0.12526904334360101</v>
      </c>
      <c r="AP12" s="17">
        <v>0.169371695847614</v>
      </c>
      <c r="AQ12" s="17">
        <v>0.21059906813356499</v>
      </c>
    </row>
    <row r="13" spans="2:43" x14ac:dyDescent="0.35">
      <c r="B13" s="18" t="s">
        <v>457</v>
      </c>
      <c r="C13" s="17">
        <v>0.14874159911620899</v>
      </c>
      <c r="D13" s="17">
        <v>0.116429304956416</v>
      </c>
      <c r="E13" s="17">
        <v>0.18180045296990499</v>
      </c>
      <c r="F13" s="17"/>
      <c r="G13" s="17">
        <v>0.18211125188712901</v>
      </c>
      <c r="H13" s="17">
        <v>0.15660376172757801</v>
      </c>
      <c r="I13" s="17">
        <v>0.174114482584692</v>
      </c>
      <c r="J13" s="17">
        <v>0.159778833168183</v>
      </c>
      <c r="K13" s="17">
        <v>0.100837886614134</v>
      </c>
      <c r="L13" s="17">
        <v>0.13531814123375999</v>
      </c>
      <c r="M13" s="17"/>
      <c r="N13" s="17">
        <v>4.0569397261044499E-2</v>
      </c>
      <c r="O13" s="17">
        <v>0.134400149664514</v>
      </c>
      <c r="P13" s="17">
        <v>0.12537408575973599</v>
      </c>
      <c r="Q13" s="17">
        <v>0.189174733863469</v>
      </c>
      <c r="R13" s="17">
        <v>0.14837166339555499</v>
      </c>
      <c r="S13" s="17"/>
      <c r="T13" s="17">
        <v>0.109599001761847</v>
      </c>
      <c r="U13" s="17">
        <v>0.110126463005635</v>
      </c>
      <c r="V13" s="17">
        <v>0.184289275523952</v>
      </c>
      <c r="W13" s="17">
        <v>0.19023993222018201</v>
      </c>
      <c r="X13" s="17"/>
      <c r="Y13" s="17">
        <v>0.17752986567634199</v>
      </c>
      <c r="Z13" s="17">
        <v>0.123011698005071</v>
      </c>
      <c r="AA13" s="17">
        <v>0.13786007425747701</v>
      </c>
      <c r="AB13" s="17">
        <v>9.5266122470116593E-2</v>
      </c>
      <c r="AC13" s="17">
        <v>0.12456632285259001</v>
      </c>
      <c r="AD13" s="17">
        <v>3.5468211852815998E-2</v>
      </c>
      <c r="AE13" s="17"/>
      <c r="AF13" s="17" t="s">
        <v>63</v>
      </c>
      <c r="AG13" s="17"/>
      <c r="AH13" s="17">
        <v>0.153455988023909</v>
      </c>
      <c r="AI13" s="17"/>
      <c r="AJ13" s="17">
        <v>0.178017900394805</v>
      </c>
      <c r="AK13" s="17">
        <v>0.15037698293023</v>
      </c>
      <c r="AL13" s="17">
        <v>0.155869447509562</v>
      </c>
      <c r="AM13" s="17">
        <v>0.105732488999672</v>
      </c>
      <c r="AN13" s="17">
        <v>0.187796424457885</v>
      </c>
      <c r="AO13" s="17">
        <v>0.14948372795027101</v>
      </c>
      <c r="AP13" s="17">
        <v>0.123269635555288</v>
      </c>
      <c r="AQ13" s="17">
        <v>0.14488294305277299</v>
      </c>
    </row>
    <row r="14" spans="2:43" x14ac:dyDescent="0.35">
      <c r="B14" s="18" t="s">
        <v>458</v>
      </c>
      <c r="C14" s="17">
        <v>0.11152912562902501</v>
      </c>
      <c r="D14" s="17">
        <v>0.103108685895463</v>
      </c>
      <c r="E14" s="17">
        <v>0.118929851918923</v>
      </c>
      <c r="F14" s="17"/>
      <c r="G14" s="17">
        <v>0.157680916205439</v>
      </c>
      <c r="H14" s="17">
        <v>4.9435551427487401E-2</v>
      </c>
      <c r="I14" s="17">
        <v>6.6794839059915997E-2</v>
      </c>
      <c r="J14" s="17">
        <v>0.114311418698978</v>
      </c>
      <c r="K14" s="17">
        <v>0.14460604068880101</v>
      </c>
      <c r="L14" s="17">
        <v>0.14317656252031299</v>
      </c>
      <c r="M14" s="17"/>
      <c r="N14" s="17">
        <v>0.101078487292188</v>
      </c>
      <c r="O14" s="17">
        <v>9.7923649931117407E-2</v>
      </c>
      <c r="P14" s="17">
        <v>8.3438263656615899E-2</v>
      </c>
      <c r="Q14" s="17">
        <v>0.128410648341898</v>
      </c>
      <c r="R14" s="17">
        <v>0.135806030349896</v>
      </c>
      <c r="S14" s="17"/>
      <c r="T14" s="17">
        <v>0.111300369650078</v>
      </c>
      <c r="U14" s="17">
        <v>8.6962588691257794E-2</v>
      </c>
      <c r="V14" s="17">
        <v>0.101104168503043</v>
      </c>
      <c r="W14" s="17">
        <v>0.165791862029154</v>
      </c>
      <c r="X14" s="17"/>
      <c r="Y14" s="17">
        <v>0.103552774976182</v>
      </c>
      <c r="Z14" s="17">
        <v>0.107741549710104</v>
      </c>
      <c r="AA14" s="17">
        <v>0.139640446832346</v>
      </c>
      <c r="AB14" s="17">
        <v>0.14544922520269499</v>
      </c>
      <c r="AC14" s="17">
        <v>7.7007139190295698E-2</v>
      </c>
      <c r="AD14" s="17">
        <v>0</v>
      </c>
      <c r="AE14" s="17"/>
      <c r="AF14" s="17" t="s">
        <v>63</v>
      </c>
      <c r="AG14" s="17"/>
      <c r="AH14" s="17">
        <v>0.11368407910218301</v>
      </c>
      <c r="AI14" s="17"/>
      <c r="AJ14" s="17">
        <v>0.15393306614163799</v>
      </c>
      <c r="AK14" s="17">
        <v>0.113527275275133</v>
      </c>
      <c r="AL14" s="17">
        <v>0.100285193136187</v>
      </c>
      <c r="AM14" s="17">
        <v>0.12054459718313799</v>
      </c>
      <c r="AN14" s="17">
        <v>4.4603585637501102E-2</v>
      </c>
      <c r="AO14" s="17">
        <v>4.9754305311611999E-2</v>
      </c>
      <c r="AP14" s="17">
        <v>9.9074476221271496E-2</v>
      </c>
      <c r="AQ14" s="17">
        <v>8.4916071231504006E-2</v>
      </c>
    </row>
    <row r="15" spans="2:43" x14ac:dyDescent="0.35">
      <c r="B15" s="18" t="s">
        <v>459</v>
      </c>
      <c r="C15" s="17">
        <v>9.9808952846384205E-2</v>
      </c>
      <c r="D15" s="17">
        <v>0.116628862994923</v>
      </c>
      <c r="E15" s="17">
        <v>8.1865248498043497E-2</v>
      </c>
      <c r="F15" s="17"/>
      <c r="G15" s="17">
        <v>0.25691124215850403</v>
      </c>
      <c r="H15" s="17">
        <v>0.20412120168244899</v>
      </c>
      <c r="I15" s="17">
        <v>0.10065710329776099</v>
      </c>
      <c r="J15" s="17">
        <v>9.0047905447590004E-2</v>
      </c>
      <c r="K15" s="17">
        <v>2.18688544541112E-2</v>
      </c>
      <c r="L15" s="17">
        <v>1.6881910610925401E-2</v>
      </c>
      <c r="M15" s="17"/>
      <c r="N15" s="17">
        <v>0.103492152531798</v>
      </c>
      <c r="O15" s="17">
        <v>0.111618148167113</v>
      </c>
      <c r="P15" s="17">
        <v>7.76787521843606E-2</v>
      </c>
      <c r="Q15" s="17">
        <v>7.9510805406035695E-2</v>
      </c>
      <c r="R15" s="17">
        <v>0.13140943734512001</v>
      </c>
      <c r="S15" s="17"/>
      <c r="T15" s="17">
        <v>0.131152973402483</v>
      </c>
      <c r="U15" s="17">
        <v>9.0725994787089204E-2</v>
      </c>
      <c r="V15" s="17">
        <v>9.3878820536477003E-2</v>
      </c>
      <c r="W15" s="17">
        <v>8.9861589233882197E-2</v>
      </c>
      <c r="X15" s="17"/>
      <c r="Y15" s="17">
        <v>0.125833057886412</v>
      </c>
      <c r="Z15" s="17">
        <v>0.123304079606584</v>
      </c>
      <c r="AA15" s="17">
        <v>1.8738247447154601E-2</v>
      </c>
      <c r="AB15" s="17">
        <v>0.111919992531216</v>
      </c>
      <c r="AC15" s="17">
        <v>0.209944059154412</v>
      </c>
      <c r="AD15" s="17">
        <v>7.0197802040996293E-2</v>
      </c>
      <c r="AE15" s="17"/>
      <c r="AF15" s="17" t="s">
        <v>63</v>
      </c>
      <c r="AG15" s="17"/>
      <c r="AH15" s="17">
        <v>0.101108722624964</v>
      </c>
      <c r="AI15" s="17"/>
      <c r="AJ15" s="17">
        <v>0.13571476933215601</v>
      </c>
      <c r="AK15" s="17">
        <v>7.4175728203237395E-2</v>
      </c>
      <c r="AL15" s="17">
        <v>5.8108399045927302E-2</v>
      </c>
      <c r="AM15" s="17">
        <v>0.13168221358080801</v>
      </c>
      <c r="AN15" s="17">
        <v>0.17846107793326699</v>
      </c>
      <c r="AO15" s="17">
        <v>8.5496244262513704E-2</v>
      </c>
      <c r="AP15" s="17">
        <v>6.4108007756651098E-2</v>
      </c>
      <c r="AQ15" s="17">
        <v>8.2764709551144205E-2</v>
      </c>
    </row>
    <row r="16" spans="2:43" ht="43.5" x14ac:dyDescent="0.35">
      <c r="B16" s="18" t="s">
        <v>460</v>
      </c>
      <c r="C16" s="17">
        <v>9.3447957209938606E-2</v>
      </c>
      <c r="D16" s="17">
        <v>9.9306538746777306E-2</v>
      </c>
      <c r="E16" s="17">
        <v>8.8006242786008299E-2</v>
      </c>
      <c r="F16" s="17"/>
      <c r="G16" s="17">
        <v>0.12670402397890501</v>
      </c>
      <c r="H16" s="17">
        <v>0.15234692608065201</v>
      </c>
      <c r="I16" s="17">
        <v>0.13890458211487999</v>
      </c>
      <c r="J16" s="17">
        <v>4.5242234954101797E-2</v>
      </c>
      <c r="K16" s="17">
        <v>8.2301945005332305E-2</v>
      </c>
      <c r="L16" s="17">
        <v>4.81396804735644E-2</v>
      </c>
      <c r="M16" s="17"/>
      <c r="N16" s="17">
        <v>3.6877169443849098E-2</v>
      </c>
      <c r="O16" s="17">
        <v>0.11511240138932</v>
      </c>
      <c r="P16" s="17">
        <v>8.1511046048146796E-2</v>
      </c>
      <c r="Q16" s="17">
        <v>7.5509257791995396E-2</v>
      </c>
      <c r="R16" s="17">
        <v>0.10419463447751</v>
      </c>
      <c r="S16" s="17"/>
      <c r="T16" s="17">
        <v>0.1107439153958</v>
      </c>
      <c r="U16" s="17">
        <v>7.5248437009583904E-2</v>
      </c>
      <c r="V16" s="17">
        <v>0.102528415662839</v>
      </c>
      <c r="W16" s="17">
        <v>0.102270407507528</v>
      </c>
      <c r="X16" s="17"/>
      <c r="Y16" s="17">
        <v>0.122518858383363</v>
      </c>
      <c r="Z16" s="17">
        <v>7.4490538869845496E-2</v>
      </c>
      <c r="AA16" s="17">
        <v>6.3928059521963801E-2</v>
      </c>
      <c r="AB16" s="17">
        <v>0.10452963919048699</v>
      </c>
      <c r="AC16" s="17">
        <v>6.7313688703360505E-2</v>
      </c>
      <c r="AD16" s="17">
        <v>3.5580825442179199E-2</v>
      </c>
      <c r="AE16" s="17"/>
      <c r="AF16" s="17" t="s">
        <v>63</v>
      </c>
      <c r="AG16" s="17"/>
      <c r="AH16" s="17">
        <v>9.5665170255985796E-2</v>
      </c>
      <c r="AI16" s="17"/>
      <c r="AJ16" s="17">
        <v>0.13524659234146999</v>
      </c>
      <c r="AK16" s="17">
        <v>8.7940601605849406E-2</v>
      </c>
      <c r="AL16" s="17">
        <v>9.3854093510468403E-2</v>
      </c>
      <c r="AM16" s="17">
        <v>6.6167939617514507E-2</v>
      </c>
      <c r="AN16" s="17">
        <v>0.116802594019355</v>
      </c>
      <c r="AO16" s="17">
        <v>0.106219104431982</v>
      </c>
      <c r="AP16" s="17">
        <v>8.0773128076543105E-2</v>
      </c>
      <c r="AQ16" s="17">
        <v>0</v>
      </c>
    </row>
    <row r="17" spans="2:43" x14ac:dyDescent="0.35">
      <c r="B17" s="18" t="s">
        <v>461</v>
      </c>
      <c r="C17" s="17">
        <v>7.43969269595533E-2</v>
      </c>
      <c r="D17" s="17">
        <v>7.2667729979083898E-2</v>
      </c>
      <c r="E17" s="17">
        <v>7.6470754497190999E-2</v>
      </c>
      <c r="F17" s="17"/>
      <c r="G17" s="17">
        <v>0.139026548321667</v>
      </c>
      <c r="H17" s="17">
        <v>0.102901065648005</v>
      </c>
      <c r="I17" s="17">
        <v>0.131978782723747</v>
      </c>
      <c r="J17" s="17">
        <v>5.4331040062939602E-2</v>
      </c>
      <c r="K17" s="17">
        <v>4.4239903761005797E-2</v>
      </c>
      <c r="L17" s="17">
        <v>2.3740701872632799E-2</v>
      </c>
      <c r="M17" s="17"/>
      <c r="N17" s="17">
        <v>2.2596921206809801E-2</v>
      </c>
      <c r="O17" s="17">
        <v>9.0621215460542595E-2</v>
      </c>
      <c r="P17" s="17">
        <v>7.7469730958359295E-2</v>
      </c>
      <c r="Q17" s="17">
        <v>6.0618226695256502E-2</v>
      </c>
      <c r="R17" s="17">
        <v>7.5570399018718898E-2</v>
      </c>
      <c r="S17" s="17"/>
      <c r="T17" s="17">
        <v>4.6097927733067E-2</v>
      </c>
      <c r="U17" s="17">
        <v>7.4417565246809397E-2</v>
      </c>
      <c r="V17" s="17">
        <v>7.8258898733579593E-2</v>
      </c>
      <c r="W17" s="17">
        <v>0.114577446987831</v>
      </c>
      <c r="X17" s="17"/>
      <c r="Y17" s="17">
        <v>0.109545672925799</v>
      </c>
      <c r="Z17" s="17">
        <v>5.6355775300535399E-2</v>
      </c>
      <c r="AA17" s="17">
        <v>3.40458292501747E-2</v>
      </c>
      <c r="AB17" s="17">
        <v>9.0789636122001902E-2</v>
      </c>
      <c r="AC17" s="17">
        <v>3.9050141603172203E-2</v>
      </c>
      <c r="AD17" s="17">
        <v>3.5468211852815998E-2</v>
      </c>
      <c r="AE17" s="17"/>
      <c r="AF17" s="17" t="s">
        <v>63</v>
      </c>
      <c r="AG17" s="17"/>
      <c r="AH17" s="17">
        <v>7.61365622247651E-2</v>
      </c>
      <c r="AI17" s="17"/>
      <c r="AJ17" s="17">
        <v>7.8159340822725701E-2</v>
      </c>
      <c r="AK17" s="17">
        <v>7.1626763441583793E-2</v>
      </c>
      <c r="AL17" s="17">
        <v>6.8872919889801404E-2</v>
      </c>
      <c r="AM17" s="17">
        <v>0.100565186254405</v>
      </c>
      <c r="AN17" s="17">
        <v>0.16122598475838301</v>
      </c>
      <c r="AO17" s="17">
        <v>3.65571664495331E-2</v>
      </c>
      <c r="AP17" s="17">
        <v>4.3252124690153701E-2</v>
      </c>
      <c r="AQ17" s="17">
        <v>4.9352030847680903E-2</v>
      </c>
    </row>
    <row r="18" spans="2:43" x14ac:dyDescent="0.35">
      <c r="B18" s="18" t="s">
        <v>462</v>
      </c>
      <c r="C18" s="17">
        <v>5.97707334292336E-2</v>
      </c>
      <c r="D18" s="17">
        <v>5.3716830449125598E-2</v>
      </c>
      <c r="E18" s="17">
        <v>6.6110815627022104E-2</v>
      </c>
      <c r="F18" s="17"/>
      <c r="G18" s="17">
        <v>5.2091617303897303E-2</v>
      </c>
      <c r="H18" s="17">
        <v>5.3099892982509202E-2</v>
      </c>
      <c r="I18" s="17">
        <v>5.6769924850434902E-2</v>
      </c>
      <c r="J18" s="17">
        <v>5.0692499303471202E-2</v>
      </c>
      <c r="K18" s="17">
        <v>5.2997506060155797E-2</v>
      </c>
      <c r="L18" s="17">
        <v>7.8775089087625996E-2</v>
      </c>
      <c r="M18" s="17"/>
      <c r="N18" s="17">
        <v>4.3413711371593798E-2</v>
      </c>
      <c r="O18" s="17">
        <v>4.9474055782901899E-2</v>
      </c>
      <c r="P18" s="17">
        <v>3.3620964037493602E-2</v>
      </c>
      <c r="Q18" s="17">
        <v>6.6595472848564305E-2</v>
      </c>
      <c r="R18" s="17">
        <v>8.98828193013953E-2</v>
      </c>
      <c r="S18" s="17"/>
      <c r="T18" s="17">
        <v>4.2133854072100699E-2</v>
      </c>
      <c r="U18" s="17">
        <v>5.7330377585425502E-2</v>
      </c>
      <c r="V18" s="17">
        <v>7.1511176367326498E-2</v>
      </c>
      <c r="W18" s="17">
        <v>6.5203424261297202E-2</v>
      </c>
      <c r="X18" s="17"/>
      <c r="Y18" s="17">
        <v>6.3190290524472406E-2</v>
      </c>
      <c r="Z18" s="17">
        <v>5.6389339956541502E-2</v>
      </c>
      <c r="AA18" s="17">
        <v>7.2764036508436394E-2</v>
      </c>
      <c r="AB18" s="17">
        <v>8.4564908951040102E-2</v>
      </c>
      <c r="AC18" s="17">
        <v>0</v>
      </c>
      <c r="AD18" s="17">
        <v>0</v>
      </c>
      <c r="AE18" s="17"/>
      <c r="AF18" s="17" t="s">
        <v>63</v>
      </c>
      <c r="AG18" s="17"/>
      <c r="AH18" s="17">
        <v>6.1957198304911899E-2</v>
      </c>
      <c r="AI18" s="17"/>
      <c r="AJ18" s="17">
        <v>6.0693052850512498E-2</v>
      </c>
      <c r="AK18" s="17">
        <v>8.0471275380484597E-2</v>
      </c>
      <c r="AL18" s="17">
        <v>5.49550428799973E-2</v>
      </c>
      <c r="AM18" s="17">
        <v>3.4594798569586201E-2</v>
      </c>
      <c r="AN18" s="17">
        <v>7.6586343952062499E-2</v>
      </c>
      <c r="AO18" s="17">
        <v>6.0928904536820601E-2</v>
      </c>
      <c r="AP18" s="17">
        <v>9.4513442931658906E-2</v>
      </c>
      <c r="AQ18" s="17">
        <v>0</v>
      </c>
    </row>
    <row r="19" spans="2:43" x14ac:dyDescent="0.35">
      <c r="B19" s="18" t="s">
        <v>82</v>
      </c>
      <c r="C19" s="17">
        <v>0.11755068459451699</v>
      </c>
      <c r="D19" s="17">
        <v>0.113611072229127</v>
      </c>
      <c r="E19" s="17">
        <v>0.118999238400881</v>
      </c>
      <c r="F19" s="17"/>
      <c r="G19" s="17">
        <v>5.1273844186489101E-2</v>
      </c>
      <c r="H19" s="17">
        <v>5.5839411245155297E-2</v>
      </c>
      <c r="I19" s="17">
        <v>6.3565806605529296E-2</v>
      </c>
      <c r="J19" s="17">
        <v>0.18453663304354101</v>
      </c>
      <c r="K19" s="17">
        <v>0.121822363514861</v>
      </c>
      <c r="L19" s="17">
        <v>0.17525403574780901</v>
      </c>
      <c r="M19" s="17"/>
      <c r="N19" s="17">
        <v>0.13853838608949301</v>
      </c>
      <c r="O19" s="17">
        <v>0.119870535035894</v>
      </c>
      <c r="P19" s="17">
        <v>0.13640166283298899</v>
      </c>
      <c r="Q19" s="17">
        <v>9.6469243932817E-2</v>
      </c>
      <c r="R19" s="17">
        <v>0.13438645959444601</v>
      </c>
      <c r="S19" s="17"/>
      <c r="T19" s="17">
        <v>0.18384850786982801</v>
      </c>
      <c r="U19" s="17">
        <v>0.12109979673990499</v>
      </c>
      <c r="V19" s="17">
        <v>8.6207483711482499E-2</v>
      </c>
      <c r="W19" s="17">
        <v>3.6787980593210097E-2</v>
      </c>
      <c r="X19" s="17"/>
      <c r="Y19" s="17">
        <v>6.0394719048851402E-2</v>
      </c>
      <c r="Z19" s="17">
        <v>0.13711553808305099</v>
      </c>
      <c r="AA19" s="17">
        <v>0.191035450843239</v>
      </c>
      <c r="AB19" s="17">
        <v>0.13673283411710299</v>
      </c>
      <c r="AC19" s="17">
        <v>0.112801812614018</v>
      </c>
      <c r="AD19" s="17">
        <v>0.22902069810845299</v>
      </c>
      <c r="AE19" s="17"/>
      <c r="AF19" s="17" t="s">
        <v>63</v>
      </c>
      <c r="AG19" s="17"/>
      <c r="AH19" s="17">
        <v>0.11520487741011</v>
      </c>
      <c r="AI19" s="17"/>
      <c r="AJ19" s="17">
        <v>0.12805408050008299</v>
      </c>
      <c r="AK19" s="17">
        <v>0.11819344327281001</v>
      </c>
      <c r="AL19" s="17">
        <v>0.110416400459466</v>
      </c>
      <c r="AM19" s="17">
        <v>0.120206338973565</v>
      </c>
      <c r="AN19" s="17">
        <v>7.7008757314592696E-2</v>
      </c>
      <c r="AO19" s="17">
        <v>6.0313046897425997E-2</v>
      </c>
      <c r="AP19" s="17">
        <v>0.11816816889213</v>
      </c>
      <c r="AQ19" s="17">
        <v>0.200373559587981</v>
      </c>
    </row>
    <row r="20" spans="2:43" x14ac:dyDescent="0.35">
      <c r="B20" s="18" t="s">
        <v>92</v>
      </c>
      <c r="C20" s="19">
        <v>8.8389531707670707E-3</v>
      </c>
      <c r="D20" s="19">
        <v>1.0925358871198E-2</v>
      </c>
      <c r="E20" s="19">
        <v>6.78892212516572E-3</v>
      </c>
      <c r="F20" s="19"/>
      <c r="G20" s="19">
        <v>0</v>
      </c>
      <c r="H20" s="19">
        <v>0</v>
      </c>
      <c r="I20" s="19">
        <v>1.8468918646272099E-2</v>
      </c>
      <c r="J20" s="19">
        <v>8.7940808174802008E-3</v>
      </c>
      <c r="K20" s="19">
        <v>1.76770452388809E-2</v>
      </c>
      <c r="L20" s="19">
        <v>7.3783544163044E-3</v>
      </c>
      <c r="M20" s="19"/>
      <c r="N20" s="19">
        <v>2.2254551940601601E-2</v>
      </c>
      <c r="O20" s="19">
        <v>8.7230104762873201E-3</v>
      </c>
      <c r="P20" s="19">
        <v>1.27860381605375E-2</v>
      </c>
      <c r="Q20" s="19">
        <v>3.4894804277690599E-3</v>
      </c>
      <c r="R20" s="19">
        <v>1.32564397673589E-2</v>
      </c>
      <c r="S20" s="19"/>
      <c r="T20" s="19">
        <v>1.10373683067569E-2</v>
      </c>
      <c r="U20" s="19">
        <v>8.9448955472432798E-3</v>
      </c>
      <c r="V20" s="19">
        <v>4.1021820584779796E-3</v>
      </c>
      <c r="W20" s="19">
        <v>1.02037649081821E-2</v>
      </c>
      <c r="X20" s="19"/>
      <c r="Y20" s="19">
        <v>1.2187556794156999E-2</v>
      </c>
      <c r="Z20" s="19">
        <v>6.3690701819921801E-3</v>
      </c>
      <c r="AA20" s="19">
        <v>2.9578645490711299E-3</v>
      </c>
      <c r="AB20" s="19">
        <v>3.0493837577365301E-2</v>
      </c>
      <c r="AC20" s="19">
        <v>0</v>
      </c>
      <c r="AD20" s="19">
        <v>0</v>
      </c>
      <c r="AE20" s="19"/>
      <c r="AF20" s="19" t="s">
        <v>63</v>
      </c>
      <c r="AG20" s="19"/>
      <c r="AH20" s="19">
        <v>7.5735082585004299E-3</v>
      </c>
      <c r="AI20" s="19"/>
      <c r="AJ20" s="19">
        <v>6.1395565601806996E-3</v>
      </c>
      <c r="AK20" s="19">
        <v>5.3768213220608896E-3</v>
      </c>
      <c r="AL20" s="19">
        <v>1.30254093459427E-2</v>
      </c>
      <c r="AM20" s="19">
        <v>1.07686672247864E-2</v>
      </c>
      <c r="AN20" s="19">
        <v>2.21849292656662E-2</v>
      </c>
      <c r="AO20" s="19">
        <v>0</v>
      </c>
      <c r="AP20" s="19">
        <v>2.13646320225316E-2</v>
      </c>
      <c r="AQ20" s="19">
        <v>0</v>
      </c>
    </row>
    <row r="21" spans="2:43" x14ac:dyDescent="0.35">
      <c r="B21" s="16"/>
    </row>
    <row r="22" spans="2:43" x14ac:dyDescent="0.35">
      <c r="B22" t="s">
        <v>66</v>
      </c>
    </row>
    <row r="23" spans="2:43" x14ac:dyDescent="0.35">
      <c r="B23" t="s">
        <v>67</v>
      </c>
    </row>
    <row r="25" spans="2:43" x14ac:dyDescent="0.35">
      <c r="B25"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Q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462</v>
      </c>
      <c r="C9" s="17">
        <v>0.58903638853407703</v>
      </c>
      <c r="D9" s="17">
        <v>0.59601621218651901</v>
      </c>
      <c r="E9" s="17">
        <v>0.58164800258136895</v>
      </c>
      <c r="F9" s="17"/>
      <c r="G9" s="17">
        <v>0.52102078645892702</v>
      </c>
      <c r="H9" s="17">
        <v>0.64261731038701797</v>
      </c>
      <c r="I9" s="17">
        <v>0.62385397432801803</v>
      </c>
      <c r="J9" s="17">
        <v>0.66077382532187201</v>
      </c>
      <c r="K9" s="17">
        <v>0.55478039859639094</v>
      </c>
      <c r="L9" s="17">
        <v>0.53226203151526497</v>
      </c>
      <c r="M9" s="17"/>
      <c r="N9" s="17">
        <v>0.47510187141503402</v>
      </c>
      <c r="O9" s="17">
        <v>0.58930780742555999</v>
      </c>
      <c r="P9" s="17">
        <v>0.62233014000127496</v>
      </c>
      <c r="Q9" s="17">
        <v>0.599368933202305</v>
      </c>
      <c r="R9" s="17">
        <v>0.57252416908238501</v>
      </c>
      <c r="S9" s="17"/>
      <c r="T9" s="17">
        <v>0.55610000929335002</v>
      </c>
      <c r="U9" s="17">
        <v>0.62851840402433601</v>
      </c>
      <c r="V9" s="17">
        <v>0.61384971232721997</v>
      </c>
      <c r="W9" s="17">
        <v>0.54951748526267097</v>
      </c>
      <c r="X9" s="17"/>
      <c r="Y9" s="17">
        <v>0.61654502575081005</v>
      </c>
      <c r="Z9" s="17">
        <v>0.58452738456922104</v>
      </c>
      <c r="AA9" s="17">
        <v>0.54472955702190695</v>
      </c>
      <c r="AB9" s="17">
        <v>0.551002921264787</v>
      </c>
      <c r="AC9" s="17">
        <v>0.59379684787392095</v>
      </c>
      <c r="AD9" s="17">
        <v>0.71176305082735203</v>
      </c>
      <c r="AE9" s="17"/>
      <c r="AF9" s="17" t="s">
        <v>63</v>
      </c>
      <c r="AG9" s="17"/>
      <c r="AH9" s="17">
        <v>0.58716912180579395</v>
      </c>
      <c r="AI9" s="17"/>
      <c r="AJ9" s="17">
        <v>0.59897886750096396</v>
      </c>
      <c r="AK9" s="17">
        <v>0.52346025503611804</v>
      </c>
      <c r="AL9" s="17">
        <v>0.62871871647647004</v>
      </c>
      <c r="AM9" s="17">
        <v>0.63623082335319803</v>
      </c>
      <c r="AN9" s="17">
        <v>0.50265496857229197</v>
      </c>
      <c r="AO9" s="17">
        <v>0.54522468380452305</v>
      </c>
      <c r="AP9" s="17">
        <v>0.52732246535301397</v>
      </c>
      <c r="AQ9" s="17">
        <v>0.76485686088840799</v>
      </c>
    </row>
    <row r="10" spans="2:43" ht="43.5" x14ac:dyDescent="0.35">
      <c r="B10" s="18" t="s">
        <v>460</v>
      </c>
      <c r="C10" s="17">
        <v>0.55536828585903897</v>
      </c>
      <c r="D10" s="17">
        <v>0.55119200532136703</v>
      </c>
      <c r="E10" s="17">
        <v>0.55900384971515005</v>
      </c>
      <c r="F10" s="17"/>
      <c r="G10" s="17">
        <v>0.43864897222825999</v>
      </c>
      <c r="H10" s="17">
        <v>0.482521730864647</v>
      </c>
      <c r="I10" s="17">
        <v>0.49255748571220698</v>
      </c>
      <c r="J10" s="17">
        <v>0.66312507236670004</v>
      </c>
      <c r="K10" s="17">
        <v>0.56208190447484996</v>
      </c>
      <c r="L10" s="17">
        <v>0.61915811696664502</v>
      </c>
      <c r="M10" s="17"/>
      <c r="N10" s="17">
        <v>0.57008305734535103</v>
      </c>
      <c r="O10" s="17">
        <v>0.52114819776217802</v>
      </c>
      <c r="P10" s="17">
        <v>0.58802236387144102</v>
      </c>
      <c r="Q10" s="17">
        <v>0.57524589926640801</v>
      </c>
      <c r="R10" s="17">
        <v>0.56733905399937701</v>
      </c>
      <c r="S10" s="17"/>
      <c r="T10" s="17">
        <v>0.51120583616306803</v>
      </c>
      <c r="U10" s="17">
        <v>0.57597125681307304</v>
      </c>
      <c r="V10" s="17">
        <v>0.53357044872684301</v>
      </c>
      <c r="W10" s="17">
        <v>0.59692309368408603</v>
      </c>
      <c r="X10" s="17"/>
      <c r="Y10" s="17">
        <v>0.53113341434686701</v>
      </c>
      <c r="Z10" s="17">
        <v>0.54538969539517301</v>
      </c>
      <c r="AA10" s="17">
        <v>0.60550922622953796</v>
      </c>
      <c r="AB10" s="17">
        <v>0.47035848433153499</v>
      </c>
      <c r="AC10" s="17">
        <v>0.54600302794677702</v>
      </c>
      <c r="AD10" s="17">
        <v>0.75037948207636895</v>
      </c>
      <c r="AE10" s="17"/>
      <c r="AF10" s="17" t="s">
        <v>63</v>
      </c>
      <c r="AG10" s="17"/>
      <c r="AH10" s="17">
        <v>0.55090229208400798</v>
      </c>
      <c r="AI10" s="17"/>
      <c r="AJ10" s="17">
        <v>0.53801746023278196</v>
      </c>
      <c r="AK10" s="17">
        <v>0.52118598711078501</v>
      </c>
      <c r="AL10" s="17">
        <v>0.56842333335244599</v>
      </c>
      <c r="AM10" s="17">
        <v>0.60662567814521595</v>
      </c>
      <c r="AN10" s="17">
        <v>0.62520593967313598</v>
      </c>
      <c r="AO10" s="17">
        <v>0.53355537413640897</v>
      </c>
      <c r="AP10" s="17">
        <v>0.51245679859061599</v>
      </c>
      <c r="AQ10" s="17">
        <v>0.61700731113386198</v>
      </c>
    </row>
    <row r="11" spans="2:43" x14ac:dyDescent="0.35">
      <c r="B11" s="18" t="s">
        <v>461</v>
      </c>
      <c r="C11" s="17">
        <v>0.49418451074630498</v>
      </c>
      <c r="D11" s="17">
        <v>0.48592579762341997</v>
      </c>
      <c r="E11" s="17">
        <v>0.50014003639105398</v>
      </c>
      <c r="F11" s="17"/>
      <c r="G11" s="17">
        <v>0.44110840473823998</v>
      </c>
      <c r="H11" s="17">
        <v>0.33816406595147702</v>
      </c>
      <c r="I11" s="17">
        <v>0.382379425597619</v>
      </c>
      <c r="J11" s="17">
        <v>0.51734293982980994</v>
      </c>
      <c r="K11" s="17">
        <v>0.53052549404699001</v>
      </c>
      <c r="L11" s="17">
        <v>0.65629345200864098</v>
      </c>
      <c r="M11" s="17"/>
      <c r="N11" s="17">
        <v>0.43956259880444898</v>
      </c>
      <c r="O11" s="17">
        <v>0.47508115954108998</v>
      </c>
      <c r="P11" s="17">
        <v>0.54462280540536601</v>
      </c>
      <c r="Q11" s="17">
        <v>0.53449405732870403</v>
      </c>
      <c r="R11" s="17">
        <v>0.42600509960037702</v>
      </c>
      <c r="S11" s="17"/>
      <c r="T11" s="17">
        <v>0.54768287076433098</v>
      </c>
      <c r="U11" s="17">
        <v>0.52431702956707504</v>
      </c>
      <c r="V11" s="17">
        <v>0.42758914939565401</v>
      </c>
      <c r="W11" s="17">
        <v>0.48310608822755102</v>
      </c>
      <c r="X11" s="17"/>
      <c r="Y11" s="17">
        <v>0.41414554744259502</v>
      </c>
      <c r="Z11" s="17">
        <v>0.468831278489449</v>
      </c>
      <c r="AA11" s="17">
        <v>0.65682107907398302</v>
      </c>
      <c r="AB11" s="17">
        <v>0.52374876156431205</v>
      </c>
      <c r="AC11" s="17">
        <v>0.402001117880947</v>
      </c>
      <c r="AD11" s="17">
        <v>0.48791059117173602</v>
      </c>
      <c r="AE11" s="17"/>
      <c r="AF11" s="17" t="s">
        <v>63</v>
      </c>
      <c r="AG11" s="17"/>
      <c r="AH11" s="17">
        <v>0.48589440831865399</v>
      </c>
      <c r="AI11" s="17"/>
      <c r="AJ11" s="17">
        <v>0.47655271334719601</v>
      </c>
      <c r="AK11" s="17">
        <v>0.46847134484696001</v>
      </c>
      <c r="AL11" s="17">
        <v>0.49419528864268503</v>
      </c>
      <c r="AM11" s="17">
        <v>0.50188245273497201</v>
      </c>
      <c r="AN11" s="17">
        <v>0.49113980088636799</v>
      </c>
      <c r="AO11" s="17">
        <v>0.48820411706466299</v>
      </c>
      <c r="AP11" s="17">
        <v>0.53994451500203799</v>
      </c>
      <c r="AQ11" s="17">
        <v>0.58486442007763995</v>
      </c>
    </row>
    <row r="12" spans="2:43" x14ac:dyDescent="0.35">
      <c r="B12" s="18" t="s">
        <v>459</v>
      </c>
      <c r="C12" s="17">
        <v>0.44098067569199501</v>
      </c>
      <c r="D12" s="17">
        <v>0.383320286142737</v>
      </c>
      <c r="E12" s="17">
        <v>0.50077837277273396</v>
      </c>
      <c r="F12" s="17"/>
      <c r="G12" s="17">
        <v>0.219566781607588</v>
      </c>
      <c r="H12" s="17">
        <v>0.21601180501837999</v>
      </c>
      <c r="I12" s="17">
        <v>0.25130517192458002</v>
      </c>
      <c r="J12" s="17">
        <v>0.43022464057244603</v>
      </c>
      <c r="K12" s="17">
        <v>0.59876378147077103</v>
      </c>
      <c r="L12" s="17">
        <v>0.71572445822023001</v>
      </c>
      <c r="M12" s="17"/>
      <c r="N12" s="17">
        <v>0.43638658540215503</v>
      </c>
      <c r="O12" s="17">
        <v>0.37345920869180899</v>
      </c>
      <c r="P12" s="17">
        <v>0.477512539504168</v>
      </c>
      <c r="Q12" s="17">
        <v>0.48347136281887099</v>
      </c>
      <c r="R12" s="17">
        <v>0.47931084012396302</v>
      </c>
      <c r="S12" s="17"/>
      <c r="T12" s="17">
        <v>0.42322008789375598</v>
      </c>
      <c r="U12" s="17">
        <v>0.46400845416893399</v>
      </c>
      <c r="V12" s="17">
        <v>0.42226146266907899</v>
      </c>
      <c r="W12" s="17">
        <v>0.438024811722177</v>
      </c>
      <c r="X12" s="17"/>
      <c r="Y12" s="17">
        <v>0.329634028580853</v>
      </c>
      <c r="Z12" s="17">
        <v>0.45845761717887301</v>
      </c>
      <c r="AA12" s="17">
        <v>0.70206048393233</v>
      </c>
      <c r="AB12" s="17">
        <v>0.36720591760147397</v>
      </c>
      <c r="AC12" s="17">
        <v>0.25027370912611802</v>
      </c>
      <c r="AD12" s="17">
        <v>0.343186465399686</v>
      </c>
      <c r="AE12" s="17"/>
      <c r="AF12" s="17" t="s">
        <v>63</v>
      </c>
      <c r="AG12" s="17"/>
      <c r="AH12" s="17">
        <v>0.43530399180380502</v>
      </c>
      <c r="AI12" s="17"/>
      <c r="AJ12" s="17">
        <v>0.405972085046715</v>
      </c>
      <c r="AK12" s="17">
        <v>0.40331403744741801</v>
      </c>
      <c r="AL12" s="17">
        <v>0.51681356917804999</v>
      </c>
      <c r="AM12" s="17">
        <v>0.423263342063805</v>
      </c>
      <c r="AN12" s="17">
        <v>0.38059813840022599</v>
      </c>
      <c r="AO12" s="17">
        <v>0.45993792277377599</v>
      </c>
      <c r="AP12" s="17">
        <v>0.43194038445949201</v>
      </c>
      <c r="AQ12" s="17">
        <v>0.60950510326325502</v>
      </c>
    </row>
    <row r="13" spans="2:43" x14ac:dyDescent="0.35">
      <c r="B13" s="18" t="s">
        <v>458</v>
      </c>
      <c r="C13" s="17">
        <v>0.411397379314206</v>
      </c>
      <c r="D13" s="17">
        <v>0.42145804623172201</v>
      </c>
      <c r="E13" s="17">
        <v>0.40165533318496099</v>
      </c>
      <c r="F13" s="17"/>
      <c r="G13" s="17">
        <v>0.402559543591122</v>
      </c>
      <c r="H13" s="17">
        <v>0.46855998073133498</v>
      </c>
      <c r="I13" s="17">
        <v>0.39204934620485699</v>
      </c>
      <c r="J13" s="17">
        <v>0.446157767945285</v>
      </c>
      <c r="K13" s="17">
        <v>0.37425582413603098</v>
      </c>
      <c r="L13" s="17">
        <v>0.38714993810393999</v>
      </c>
      <c r="M13" s="17"/>
      <c r="N13" s="17">
        <v>0.37407912664017701</v>
      </c>
      <c r="O13" s="17">
        <v>0.457976819661566</v>
      </c>
      <c r="P13" s="17">
        <v>0.45322730103228298</v>
      </c>
      <c r="Q13" s="17">
        <v>0.39829579540893401</v>
      </c>
      <c r="R13" s="17">
        <v>0.30697130212090701</v>
      </c>
      <c r="S13" s="17"/>
      <c r="T13" s="17">
        <v>0.45702817867991602</v>
      </c>
      <c r="U13" s="17">
        <v>0.39497439172405702</v>
      </c>
      <c r="V13" s="17">
        <v>0.42936554248521902</v>
      </c>
      <c r="W13" s="17">
        <v>0.334158489218425</v>
      </c>
      <c r="X13" s="17"/>
      <c r="Y13" s="17">
        <v>0.38447789499999202</v>
      </c>
      <c r="Z13" s="17">
        <v>0.436970039744637</v>
      </c>
      <c r="AA13" s="17">
        <v>0.39727128323178301</v>
      </c>
      <c r="AB13" s="17">
        <v>0.50756394608633704</v>
      </c>
      <c r="AC13" s="17">
        <v>0.45017990495169702</v>
      </c>
      <c r="AD13" s="17">
        <v>0.61907074141251905</v>
      </c>
      <c r="AE13" s="17"/>
      <c r="AF13" s="17" t="s">
        <v>63</v>
      </c>
      <c r="AG13" s="17"/>
      <c r="AH13" s="17">
        <v>0.40639158411228399</v>
      </c>
      <c r="AI13" s="17"/>
      <c r="AJ13" s="17">
        <v>0.43816028600486101</v>
      </c>
      <c r="AK13" s="17">
        <v>0.40450461783056202</v>
      </c>
      <c r="AL13" s="17">
        <v>0.31828538037848902</v>
      </c>
      <c r="AM13" s="17">
        <v>0.42152516335238999</v>
      </c>
      <c r="AN13" s="17">
        <v>0.519738046468323</v>
      </c>
      <c r="AO13" s="17">
        <v>0.46577243556791298</v>
      </c>
      <c r="AP13" s="17">
        <v>0.44496479654083199</v>
      </c>
      <c r="AQ13" s="17">
        <v>0.33694798623607197</v>
      </c>
    </row>
    <row r="14" spans="2:43" x14ac:dyDescent="0.35">
      <c r="B14" s="18" t="s">
        <v>456</v>
      </c>
      <c r="C14" s="17">
        <v>0.34714371167059199</v>
      </c>
      <c r="D14" s="17">
        <v>0.32076412319036601</v>
      </c>
      <c r="E14" s="17">
        <v>0.37516789610688001</v>
      </c>
      <c r="F14" s="17"/>
      <c r="G14" s="17">
        <v>0.45641542497488802</v>
      </c>
      <c r="H14" s="17">
        <v>0.427249145740004</v>
      </c>
      <c r="I14" s="17">
        <v>0.336817716417188</v>
      </c>
      <c r="J14" s="17">
        <v>0.36580256608675499</v>
      </c>
      <c r="K14" s="17">
        <v>0.28349987713378799</v>
      </c>
      <c r="L14" s="17">
        <v>0.28060427388903803</v>
      </c>
      <c r="M14" s="17"/>
      <c r="N14" s="17">
        <v>0.20483351175957901</v>
      </c>
      <c r="O14" s="17">
        <v>0.41602361707156599</v>
      </c>
      <c r="P14" s="17">
        <v>0.32984030492176702</v>
      </c>
      <c r="Q14" s="17">
        <v>0.33353201742710498</v>
      </c>
      <c r="R14" s="17">
        <v>0.26741556539335598</v>
      </c>
      <c r="S14" s="17"/>
      <c r="T14" s="17">
        <v>0.34097653210669698</v>
      </c>
      <c r="U14" s="17">
        <v>0.40355348441810202</v>
      </c>
      <c r="V14" s="17">
        <v>0.34054461077638798</v>
      </c>
      <c r="W14" s="17">
        <v>0.27982789075396097</v>
      </c>
      <c r="X14" s="17"/>
      <c r="Y14" s="17">
        <v>0.36657305535900198</v>
      </c>
      <c r="Z14" s="17">
        <v>0.36036826482711898</v>
      </c>
      <c r="AA14" s="17">
        <v>0.30876909182936002</v>
      </c>
      <c r="AB14" s="17">
        <v>0.411312040765072</v>
      </c>
      <c r="AC14" s="17">
        <v>0.30005714379804299</v>
      </c>
      <c r="AD14" s="17">
        <v>0.38494519484157902</v>
      </c>
      <c r="AE14" s="17"/>
      <c r="AF14" s="17" t="s">
        <v>63</v>
      </c>
      <c r="AG14" s="17"/>
      <c r="AH14" s="17">
        <v>0.34713933481265002</v>
      </c>
      <c r="AI14" s="17"/>
      <c r="AJ14" s="17">
        <v>0.33932441181367301</v>
      </c>
      <c r="AK14" s="17">
        <v>0.29778981125925102</v>
      </c>
      <c r="AL14" s="17">
        <v>0.34707684076080297</v>
      </c>
      <c r="AM14" s="17">
        <v>0.360468856702647</v>
      </c>
      <c r="AN14" s="17">
        <v>0.46356061793242698</v>
      </c>
      <c r="AO14" s="17">
        <v>0.41951171798925202</v>
      </c>
      <c r="AP14" s="17">
        <v>0.31091954494568702</v>
      </c>
      <c r="AQ14" s="17">
        <v>0.392347507906532</v>
      </c>
    </row>
    <row r="15" spans="2:43" x14ac:dyDescent="0.35">
      <c r="B15" s="18" t="s">
        <v>457</v>
      </c>
      <c r="C15" s="17">
        <v>0.318227588643194</v>
      </c>
      <c r="D15" s="17">
        <v>0.32421518405342498</v>
      </c>
      <c r="E15" s="17">
        <v>0.31368743648112202</v>
      </c>
      <c r="F15" s="17"/>
      <c r="G15" s="17">
        <v>0.24956193581526101</v>
      </c>
      <c r="H15" s="17">
        <v>0.27437795120356401</v>
      </c>
      <c r="I15" s="17">
        <v>0.22863852334724999</v>
      </c>
      <c r="J15" s="17">
        <v>0.33256164918138398</v>
      </c>
      <c r="K15" s="17">
        <v>0.30888800261303001</v>
      </c>
      <c r="L15" s="17">
        <v>0.42713361023241703</v>
      </c>
      <c r="M15" s="17"/>
      <c r="N15" s="17">
        <v>0.38878251098798799</v>
      </c>
      <c r="O15" s="17">
        <v>0.31545698505692199</v>
      </c>
      <c r="P15" s="17">
        <v>0.32832009174725701</v>
      </c>
      <c r="Q15" s="17">
        <v>0.34025415805161902</v>
      </c>
      <c r="R15" s="17">
        <v>0.249665861121912</v>
      </c>
      <c r="S15" s="17"/>
      <c r="T15" s="17">
        <v>0.348310642248778</v>
      </c>
      <c r="U15" s="17">
        <v>0.389889492459078</v>
      </c>
      <c r="V15" s="17">
        <v>0.28143649802677401</v>
      </c>
      <c r="W15" s="17">
        <v>0.23992946922062899</v>
      </c>
      <c r="X15" s="17"/>
      <c r="Y15" s="17">
        <v>0.25175002151787501</v>
      </c>
      <c r="Z15" s="17">
        <v>0.378432079221385</v>
      </c>
      <c r="AA15" s="17">
        <v>0.43690857644846098</v>
      </c>
      <c r="AB15" s="17">
        <v>0.44948569971364999</v>
      </c>
      <c r="AC15" s="17">
        <v>0.15816124678940599</v>
      </c>
      <c r="AD15" s="17">
        <v>0.16247276008146699</v>
      </c>
      <c r="AE15" s="17"/>
      <c r="AF15" s="17" t="s">
        <v>63</v>
      </c>
      <c r="AG15" s="17"/>
      <c r="AH15" s="17">
        <v>0.31443362363261701</v>
      </c>
      <c r="AI15" s="17"/>
      <c r="AJ15" s="17">
        <v>0.29995684958354502</v>
      </c>
      <c r="AK15" s="17">
        <v>0.31519678907132398</v>
      </c>
      <c r="AL15" s="17">
        <v>0.308614446079292</v>
      </c>
      <c r="AM15" s="17">
        <v>0.321644375321396</v>
      </c>
      <c r="AN15" s="17">
        <v>0.38373967778726598</v>
      </c>
      <c r="AO15" s="17">
        <v>0.32301894020869898</v>
      </c>
      <c r="AP15" s="17">
        <v>0.31015401493043299</v>
      </c>
      <c r="AQ15" s="17">
        <v>0.38784679961943702</v>
      </c>
    </row>
    <row r="16" spans="2:43" x14ac:dyDescent="0.35">
      <c r="B16" s="18" t="s">
        <v>455</v>
      </c>
      <c r="C16" s="17">
        <v>0.20066045201418101</v>
      </c>
      <c r="D16" s="17">
        <v>0.19470860753555599</v>
      </c>
      <c r="E16" s="17">
        <v>0.20444843982215799</v>
      </c>
      <c r="F16" s="17"/>
      <c r="G16" s="17">
        <v>5.8487267404006699E-2</v>
      </c>
      <c r="H16" s="17">
        <v>9.1950053265968196E-2</v>
      </c>
      <c r="I16" s="17">
        <v>8.2433451287853801E-2</v>
      </c>
      <c r="J16" s="17">
        <v>0.145280751932233</v>
      </c>
      <c r="K16" s="17">
        <v>0.19588820696072401</v>
      </c>
      <c r="L16" s="17">
        <v>0.441464366986974</v>
      </c>
      <c r="M16" s="17"/>
      <c r="N16" s="17">
        <v>0.20182056201079501</v>
      </c>
      <c r="O16" s="17">
        <v>0.16808282674758199</v>
      </c>
      <c r="P16" s="17">
        <v>0.21787945488841001</v>
      </c>
      <c r="Q16" s="17">
        <v>0.218875951181916</v>
      </c>
      <c r="R16" s="17">
        <v>0.22620899097921299</v>
      </c>
      <c r="S16" s="17"/>
      <c r="T16" s="17">
        <v>0.22150270076242401</v>
      </c>
      <c r="U16" s="17">
        <v>0.24338071645471501</v>
      </c>
      <c r="V16" s="17">
        <v>0.14782804579498199</v>
      </c>
      <c r="W16" s="17">
        <v>0.15866478134231399</v>
      </c>
      <c r="X16" s="17"/>
      <c r="Y16" s="17">
        <v>0.103187627788104</v>
      </c>
      <c r="Z16" s="17">
        <v>0.19538615895072001</v>
      </c>
      <c r="AA16" s="17">
        <v>0.41506684067789701</v>
      </c>
      <c r="AB16" s="17">
        <v>0.164557126331176</v>
      </c>
      <c r="AC16" s="17">
        <v>8.3132569744276602E-2</v>
      </c>
      <c r="AD16" s="17">
        <v>0.10520625670631201</v>
      </c>
      <c r="AE16" s="17"/>
      <c r="AF16" s="17" t="s">
        <v>63</v>
      </c>
      <c r="AG16" s="17"/>
      <c r="AH16" s="17">
        <v>0.19523815964880001</v>
      </c>
      <c r="AI16" s="17"/>
      <c r="AJ16" s="17">
        <v>0.22548406089196801</v>
      </c>
      <c r="AK16" s="17">
        <v>0.1822277177369</v>
      </c>
      <c r="AL16" s="17">
        <v>0.18273922894091599</v>
      </c>
      <c r="AM16" s="17">
        <v>0.16723460861488401</v>
      </c>
      <c r="AN16" s="17">
        <v>0.27187274917451898</v>
      </c>
      <c r="AO16" s="17">
        <v>0.173923240317436</v>
      </c>
      <c r="AP16" s="17">
        <v>0.20219400838551099</v>
      </c>
      <c r="AQ16" s="17">
        <v>0.314033663401037</v>
      </c>
    </row>
    <row r="17" spans="2:43" ht="43.5" x14ac:dyDescent="0.35">
      <c r="B17" s="18" t="s">
        <v>453</v>
      </c>
      <c r="C17" s="17">
        <v>0.143648713525378</v>
      </c>
      <c r="D17" s="17">
        <v>0.15010669402819299</v>
      </c>
      <c r="E17" s="17">
        <v>0.136288649757553</v>
      </c>
      <c r="F17" s="17"/>
      <c r="G17" s="17">
        <v>3.0289358433886901E-2</v>
      </c>
      <c r="H17" s="17">
        <v>5.6652377713007303E-2</v>
      </c>
      <c r="I17" s="17">
        <v>6.15802775417384E-2</v>
      </c>
      <c r="J17" s="17">
        <v>9.0450787430972401E-2</v>
      </c>
      <c r="K17" s="17">
        <v>0.14135008503685001</v>
      </c>
      <c r="L17" s="17">
        <v>0.33308836963959698</v>
      </c>
      <c r="M17" s="17"/>
      <c r="N17" s="17">
        <v>0.163573377604115</v>
      </c>
      <c r="O17" s="17">
        <v>0.105026927805094</v>
      </c>
      <c r="P17" s="17">
        <v>0.14819820046058199</v>
      </c>
      <c r="Q17" s="17">
        <v>0.153610763370363</v>
      </c>
      <c r="R17" s="17">
        <v>0.20527340588902501</v>
      </c>
      <c r="S17" s="17"/>
      <c r="T17" s="17">
        <v>0.19507230901843001</v>
      </c>
      <c r="U17" s="17">
        <v>0.16931887094501599</v>
      </c>
      <c r="V17" s="17">
        <v>8.68604461514772E-2</v>
      </c>
      <c r="W17" s="17">
        <v>0.107192598334026</v>
      </c>
      <c r="X17" s="17"/>
      <c r="Y17" s="17">
        <v>6.3069868511423294E-2</v>
      </c>
      <c r="Z17" s="17">
        <v>0.12623425587849699</v>
      </c>
      <c r="AA17" s="17">
        <v>0.33438266859710702</v>
      </c>
      <c r="AB17" s="17">
        <v>0.110909127846537</v>
      </c>
      <c r="AC17" s="17">
        <v>0</v>
      </c>
      <c r="AD17" s="17">
        <v>0.120037302820484</v>
      </c>
      <c r="AE17" s="17"/>
      <c r="AF17" s="17" t="s">
        <v>63</v>
      </c>
      <c r="AG17" s="17"/>
      <c r="AH17" s="17">
        <v>0.132786025108905</v>
      </c>
      <c r="AI17" s="17"/>
      <c r="AJ17" s="17">
        <v>0.134223408798819</v>
      </c>
      <c r="AK17" s="17">
        <v>0.15937408616238599</v>
      </c>
      <c r="AL17" s="17">
        <v>0.14494369930717599</v>
      </c>
      <c r="AM17" s="17">
        <v>0.14983181784022201</v>
      </c>
      <c r="AN17" s="17">
        <v>9.79193836682168E-2</v>
      </c>
      <c r="AO17" s="17">
        <v>0.111760728101749</v>
      </c>
      <c r="AP17" s="17">
        <v>0.12618344413746399</v>
      </c>
      <c r="AQ17" s="17">
        <v>0.21300564533935101</v>
      </c>
    </row>
    <row r="18" spans="2:43" x14ac:dyDescent="0.35">
      <c r="B18" s="18" t="s">
        <v>454</v>
      </c>
      <c r="C18" s="17">
        <v>0.14098840081356501</v>
      </c>
      <c r="D18" s="17">
        <v>0.13663427023591099</v>
      </c>
      <c r="E18" s="17">
        <v>0.14444980867958601</v>
      </c>
      <c r="F18" s="17"/>
      <c r="G18" s="17">
        <v>0.121616637371918</v>
      </c>
      <c r="H18" s="17">
        <v>0.16469564541291901</v>
      </c>
      <c r="I18" s="17">
        <v>0.15233383106572801</v>
      </c>
      <c r="J18" s="17">
        <v>0.11942974819224</v>
      </c>
      <c r="K18" s="17">
        <v>0.105953619090497</v>
      </c>
      <c r="L18" s="17">
        <v>0.15878524625340901</v>
      </c>
      <c r="M18" s="17"/>
      <c r="N18" s="17">
        <v>8.4546318460439404E-2</v>
      </c>
      <c r="O18" s="17">
        <v>0.13784543073469499</v>
      </c>
      <c r="P18" s="17">
        <v>0.114624386818685</v>
      </c>
      <c r="Q18" s="17">
        <v>0.16499820228171599</v>
      </c>
      <c r="R18" s="17">
        <v>0.13704021470154601</v>
      </c>
      <c r="S18" s="17"/>
      <c r="T18" s="17">
        <v>0.192396098852197</v>
      </c>
      <c r="U18" s="17">
        <v>0.131124246783207</v>
      </c>
      <c r="V18" s="17">
        <v>0.13142156334862001</v>
      </c>
      <c r="W18" s="17">
        <v>9.1288357012778404E-2</v>
      </c>
      <c r="X18" s="17"/>
      <c r="Y18" s="17">
        <v>0.12682334537951201</v>
      </c>
      <c r="Z18" s="17">
        <v>0.156110668816966</v>
      </c>
      <c r="AA18" s="17">
        <v>0.16290926476605999</v>
      </c>
      <c r="AB18" s="17">
        <v>8.5949368512929503E-2</v>
      </c>
      <c r="AC18" s="17">
        <v>0.14154662967071399</v>
      </c>
      <c r="AD18" s="17">
        <v>0.21993300154217499</v>
      </c>
      <c r="AE18" s="17"/>
      <c r="AF18" s="17" t="s">
        <v>63</v>
      </c>
      <c r="AG18" s="17"/>
      <c r="AH18" s="17">
        <v>0.13323348625431999</v>
      </c>
      <c r="AI18" s="17"/>
      <c r="AJ18" s="17">
        <v>0.15331946474692501</v>
      </c>
      <c r="AK18" s="17">
        <v>0.111913808971843</v>
      </c>
      <c r="AL18" s="17">
        <v>0.16430187119355</v>
      </c>
      <c r="AM18" s="17">
        <v>0.158658095032081</v>
      </c>
      <c r="AN18" s="17">
        <v>0.14437798710434999</v>
      </c>
      <c r="AO18" s="17">
        <v>9.3475007592423595E-2</v>
      </c>
      <c r="AP18" s="17">
        <v>0.102959114163385</v>
      </c>
      <c r="AQ18" s="17">
        <v>0.21077960504139401</v>
      </c>
    </row>
    <row r="19" spans="2:43" x14ac:dyDescent="0.35">
      <c r="B19" s="18" t="s">
        <v>82</v>
      </c>
      <c r="C19" s="17">
        <v>6.2196816108135398E-2</v>
      </c>
      <c r="D19" s="17">
        <v>6.93011077693024E-2</v>
      </c>
      <c r="E19" s="17">
        <v>5.5363590559985798E-2</v>
      </c>
      <c r="F19" s="17"/>
      <c r="G19" s="17">
        <v>4.5346643556740202E-2</v>
      </c>
      <c r="H19" s="17">
        <v>4.2688374443292501E-2</v>
      </c>
      <c r="I19" s="17">
        <v>8.5878677955916596E-2</v>
      </c>
      <c r="J19" s="17">
        <v>3.65403123155515E-2</v>
      </c>
      <c r="K19" s="17">
        <v>5.8511671660171502E-2</v>
      </c>
      <c r="L19" s="17">
        <v>8.5686602029484596E-2</v>
      </c>
      <c r="M19" s="17"/>
      <c r="N19" s="17">
        <v>0.102413854813207</v>
      </c>
      <c r="O19" s="17">
        <v>6.0616219360572203E-2</v>
      </c>
      <c r="P19" s="17">
        <v>6.1507831879981503E-2</v>
      </c>
      <c r="Q19" s="17">
        <v>6.8823088618669606E-2</v>
      </c>
      <c r="R19" s="17">
        <v>4.3270370336246401E-2</v>
      </c>
      <c r="S19" s="17"/>
      <c r="T19" s="17">
        <v>5.26577809269346E-2</v>
      </c>
      <c r="U19" s="17">
        <v>5.4001616739528698E-2</v>
      </c>
      <c r="V19" s="17">
        <v>7.5886566280930406E-2</v>
      </c>
      <c r="W19" s="17">
        <v>7.0061560760849295E-2</v>
      </c>
      <c r="X19" s="17"/>
      <c r="Y19" s="17">
        <v>6.5881670887631902E-2</v>
      </c>
      <c r="Z19" s="17">
        <v>7.4382042799048406E-2</v>
      </c>
      <c r="AA19" s="17">
        <v>6.6307067125114597E-2</v>
      </c>
      <c r="AB19" s="17">
        <v>4.8193944461618003E-2</v>
      </c>
      <c r="AC19" s="17">
        <v>4.2331742994101702E-2</v>
      </c>
      <c r="AD19" s="17">
        <v>0</v>
      </c>
      <c r="AE19" s="17"/>
      <c r="AF19" s="17" t="s">
        <v>63</v>
      </c>
      <c r="AG19" s="17"/>
      <c r="AH19" s="17">
        <v>6.2763471383672095E-2</v>
      </c>
      <c r="AI19" s="17"/>
      <c r="AJ19" s="17">
        <v>6.19768678523707E-2</v>
      </c>
      <c r="AK19" s="17">
        <v>7.6877312873619902E-2</v>
      </c>
      <c r="AL19" s="17">
        <v>4.7306919427534802E-2</v>
      </c>
      <c r="AM19" s="17">
        <v>4.3914902796170899E-2</v>
      </c>
      <c r="AN19" s="17">
        <v>2.0995806085394898E-2</v>
      </c>
      <c r="AO19" s="17">
        <v>8.5133188973571597E-2</v>
      </c>
      <c r="AP19" s="17">
        <v>0.123567915677896</v>
      </c>
      <c r="AQ19" s="17">
        <v>0</v>
      </c>
    </row>
    <row r="20" spans="2:43" x14ac:dyDescent="0.35">
      <c r="B20" s="18" t="s">
        <v>92</v>
      </c>
      <c r="C20" s="19">
        <v>4.6644690446292998E-2</v>
      </c>
      <c r="D20" s="19">
        <v>4.50634129036235E-2</v>
      </c>
      <c r="E20" s="19">
        <v>4.8443032558899202E-2</v>
      </c>
      <c r="F20" s="19"/>
      <c r="G20" s="19">
        <v>2.4861318014610001E-2</v>
      </c>
      <c r="H20" s="19">
        <v>6.0073177191569301E-2</v>
      </c>
      <c r="I20" s="19">
        <v>6.3727969192710898E-2</v>
      </c>
      <c r="J20" s="19">
        <v>4.3587747227924203E-2</v>
      </c>
      <c r="K20" s="19">
        <v>6.3607934361578106E-2</v>
      </c>
      <c r="L20" s="19">
        <v>2.7475125533138502E-2</v>
      </c>
      <c r="M20" s="19"/>
      <c r="N20" s="19">
        <v>0.130057739127106</v>
      </c>
      <c r="O20" s="19">
        <v>5.0002877714165103E-2</v>
      </c>
      <c r="P20" s="19">
        <v>1.8767680767220699E-2</v>
      </c>
      <c r="Q20" s="19">
        <v>3.6980798651048599E-2</v>
      </c>
      <c r="R20" s="19">
        <v>6.0637696557397799E-2</v>
      </c>
      <c r="S20" s="19"/>
      <c r="T20" s="19">
        <v>5.6940585079667899E-2</v>
      </c>
      <c r="U20" s="19">
        <v>3.2177909415170097E-2</v>
      </c>
      <c r="V20" s="19">
        <v>4.5489174032755E-2</v>
      </c>
      <c r="W20" s="19">
        <v>4.5430305293957002E-2</v>
      </c>
      <c r="X20" s="19"/>
      <c r="Y20" s="19">
        <v>5.1657649702684001E-2</v>
      </c>
      <c r="Z20" s="19">
        <v>3.5945059505583098E-2</v>
      </c>
      <c r="AA20" s="19">
        <v>3.1850065504380402E-2</v>
      </c>
      <c r="AB20" s="19">
        <v>6.6549123795182102E-2</v>
      </c>
      <c r="AC20" s="19">
        <v>4.3342263212494E-2</v>
      </c>
      <c r="AD20" s="19">
        <v>6.8316887905731094E-2</v>
      </c>
      <c r="AE20" s="19"/>
      <c r="AF20" s="19" t="s">
        <v>63</v>
      </c>
      <c r="AG20" s="19"/>
      <c r="AH20" s="19">
        <v>4.7150935607808503E-2</v>
      </c>
      <c r="AI20" s="19"/>
      <c r="AJ20" s="19">
        <v>3.6610422059129497E-2</v>
      </c>
      <c r="AK20" s="19">
        <v>7.4523488318146494E-2</v>
      </c>
      <c r="AL20" s="19">
        <v>3.6981678611316501E-2</v>
      </c>
      <c r="AM20" s="19">
        <v>7.1362601192890104E-2</v>
      </c>
      <c r="AN20" s="19">
        <v>6.5969462251092403E-2</v>
      </c>
      <c r="AO20" s="19">
        <v>1.8137808051242699E-2</v>
      </c>
      <c r="AP20" s="19">
        <v>2.3363414832493701E-2</v>
      </c>
      <c r="AQ20" s="19">
        <v>0</v>
      </c>
    </row>
    <row r="21" spans="2:43" x14ac:dyDescent="0.35">
      <c r="B21" s="16"/>
    </row>
    <row r="22" spans="2:43" x14ac:dyDescent="0.35">
      <c r="B22" t="s">
        <v>66</v>
      </c>
    </row>
    <row r="23" spans="2:43" x14ac:dyDescent="0.35">
      <c r="B23" t="s">
        <v>67</v>
      </c>
    </row>
    <row r="25" spans="2:43" x14ac:dyDescent="0.35">
      <c r="B25"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Q4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465</v>
      </c>
      <c r="C9" s="17">
        <v>0.61695907643015002</v>
      </c>
      <c r="D9" s="17">
        <v>0.573380120209529</v>
      </c>
      <c r="E9" s="17">
        <v>0.65886831896201203</v>
      </c>
      <c r="F9" s="17"/>
      <c r="G9" s="17">
        <v>0.59779583516587198</v>
      </c>
      <c r="H9" s="17">
        <v>0.58677474436086297</v>
      </c>
      <c r="I9" s="17">
        <v>0.65307797778036802</v>
      </c>
      <c r="J9" s="17">
        <v>0.65612308132814501</v>
      </c>
      <c r="K9" s="17">
        <v>0.642938948173292</v>
      </c>
      <c r="L9" s="17">
        <v>0.58362911781846205</v>
      </c>
      <c r="M9" s="17"/>
      <c r="N9" s="17">
        <v>0.51001150955151597</v>
      </c>
      <c r="O9" s="17">
        <v>0.58604592170965797</v>
      </c>
      <c r="P9" s="17">
        <v>0.74044578981266196</v>
      </c>
      <c r="Q9" s="17">
        <v>0.61437445581238803</v>
      </c>
      <c r="R9" s="17">
        <v>0.61592580004887898</v>
      </c>
      <c r="S9" s="17"/>
      <c r="T9" s="17">
        <v>0.52160302451273999</v>
      </c>
      <c r="U9" s="17">
        <v>0.59468931870349895</v>
      </c>
      <c r="V9" s="17">
        <v>0.68391990896574895</v>
      </c>
      <c r="W9" s="17">
        <v>0.67979239297363103</v>
      </c>
      <c r="X9" s="17"/>
      <c r="Y9" s="17">
        <v>0.61325658437449804</v>
      </c>
      <c r="Z9" s="17">
        <v>0.63000137439114201</v>
      </c>
      <c r="AA9" s="17">
        <v>0.57931103651770799</v>
      </c>
      <c r="AB9" s="17">
        <v>0.74908682954675498</v>
      </c>
      <c r="AC9" s="17">
        <v>0.64164970804319399</v>
      </c>
      <c r="AD9" s="17">
        <v>0.62474491212111605</v>
      </c>
      <c r="AE9" s="17"/>
      <c r="AF9" s="17" t="s">
        <v>63</v>
      </c>
      <c r="AG9" s="17"/>
      <c r="AH9" s="17">
        <v>0.62629965819657796</v>
      </c>
      <c r="AI9" s="17"/>
      <c r="AJ9" s="17">
        <v>0.58737781613064199</v>
      </c>
      <c r="AK9" s="17">
        <v>0.58588624020869895</v>
      </c>
      <c r="AL9" s="17">
        <v>0.63488610524192401</v>
      </c>
      <c r="AM9" s="17">
        <v>0.649951839923124</v>
      </c>
      <c r="AN9" s="17">
        <v>0.58643243900439701</v>
      </c>
      <c r="AO9" s="17">
        <v>0.65714834811585199</v>
      </c>
      <c r="AP9" s="17">
        <v>0.65168406305175897</v>
      </c>
      <c r="AQ9" s="17">
        <v>0.60987944596800403</v>
      </c>
    </row>
    <row r="10" spans="2:43" x14ac:dyDescent="0.35">
      <c r="B10" s="18" t="s">
        <v>466</v>
      </c>
      <c r="C10" s="17">
        <v>0.56912187603664499</v>
      </c>
      <c r="D10" s="17">
        <v>0.52450204021825697</v>
      </c>
      <c r="E10" s="17">
        <v>0.61334471818533998</v>
      </c>
      <c r="F10" s="17"/>
      <c r="G10" s="17">
        <v>0.51673387891501199</v>
      </c>
      <c r="H10" s="17">
        <v>0.61303078034639602</v>
      </c>
      <c r="I10" s="17">
        <v>0.61371662404935501</v>
      </c>
      <c r="J10" s="17">
        <v>0.62122586288470505</v>
      </c>
      <c r="K10" s="17">
        <v>0.58807609441846398</v>
      </c>
      <c r="L10" s="17">
        <v>0.488437108530764</v>
      </c>
      <c r="M10" s="17"/>
      <c r="N10" s="17">
        <v>0.58515116029499303</v>
      </c>
      <c r="O10" s="17">
        <v>0.57320086226719602</v>
      </c>
      <c r="P10" s="17">
        <v>0.55428002670320398</v>
      </c>
      <c r="Q10" s="17">
        <v>0.56736810805578797</v>
      </c>
      <c r="R10" s="17">
        <v>0.57505758083161995</v>
      </c>
      <c r="S10" s="17"/>
      <c r="T10" s="17">
        <v>0.51417867785438898</v>
      </c>
      <c r="U10" s="17">
        <v>0.58264829663134399</v>
      </c>
      <c r="V10" s="17">
        <v>0.64013583792524098</v>
      </c>
      <c r="W10" s="17">
        <v>0.54565489400292999</v>
      </c>
      <c r="X10" s="17"/>
      <c r="Y10" s="17">
        <v>0.57966491748333404</v>
      </c>
      <c r="Z10" s="17">
        <v>0.66238168018911203</v>
      </c>
      <c r="AA10" s="17">
        <v>0.52711861550706096</v>
      </c>
      <c r="AB10" s="17">
        <v>0.50533042995303801</v>
      </c>
      <c r="AC10" s="17">
        <v>0.59642084741645995</v>
      </c>
      <c r="AD10" s="17">
        <v>0.51059431144927003</v>
      </c>
      <c r="AE10" s="17"/>
      <c r="AF10" s="17" t="s">
        <v>63</v>
      </c>
      <c r="AG10" s="17"/>
      <c r="AH10" s="17">
        <v>0.58558905856459698</v>
      </c>
      <c r="AI10" s="17"/>
      <c r="AJ10" s="17">
        <v>0.57100508616396795</v>
      </c>
      <c r="AK10" s="17">
        <v>0.59415074652307498</v>
      </c>
      <c r="AL10" s="17">
        <v>0.56883460306552702</v>
      </c>
      <c r="AM10" s="17">
        <v>0.59536755378805095</v>
      </c>
      <c r="AN10" s="17">
        <v>0.43679732951252498</v>
      </c>
      <c r="AO10" s="17">
        <v>0.60908178049770301</v>
      </c>
      <c r="AP10" s="17">
        <v>0.50926457609631404</v>
      </c>
      <c r="AQ10" s="17">
        <v>0.50562343562805401</v>
      </c>
    </row>
    <row r="11" spans="2:43" x14ac:dyDescent="0.35">
      <c r="B11" s="18" t="s">
        <v>467</v>
      </c>
      <c r="C11" s="17">
        <v>0.47369990124171701</v>
      </c>
      <c r="D11" s="17">
        <v>0.44413160848014499</v>
      </c>
      <c r="E11" s="17">
        <v>0.50395155750814602</v>
      </c>
      <c r="F11" s="17"/>
      <c r="G11" s="17">
        <v>0.43821986649595601</v>
      </c>
      <c r="H11" s="17">
        <v>0.51518211618147702</v>
      </c>
      <c r="I11" s="17">
        <v>0.510900018660704</v>
      </c>
      <c r="J11" s="17">
        <v>0.48613296788961502</v>
      </c>
      <c r="K11" s="17">
        <v>0.477555617791458</v>
      </c>
      <c r="L11" s="17">
        <v>0.42601895162249898</v>
      </c>
      <c r="M11" s="17"/>
      <c r="N11" s="17">
        <v>0.42104361060047502</v>
      </c>
      <c r="O11" s="17">
        <v>0.47464907776167398</v>
      </c>
      <c r="P11" s="17">
        <v>0.51835864125004505</v>
      </c>
      <c r="Q11" s="17">
        <v>0.44875966379273402</v>
      </c>
      <c r="R11" s="17">
        <v>0.50096494218194698</v>
      </c>
      <c r="S11" s="17"/>
      <c r="T11" s="17">
        <v>0.44619850775626202</v>
      </c>
      <c r="U11" s="17">
        <v>0.47048537625013198</v>
      </c>
      <c r="V11" s="17">
        <v>0.51539508299649495</v>
      </c>
      <c r="W11" s="17">
        <v>0.47025501983118401</v>
      </c>
      <c r="X11" s="17"/>
      <c r="Y11" s="17">
        <v>0.49458916420556698</v>
      </c>
      <c r="Z11" s="17">
        <v>0.54926255938997703</v>
      </c>
      <c r="AA11" s="17">
        <v>0.43233442818727202</v>
      </c>
      <c r="AB11" s="17">
        <v>0.47130886163590202</v>
      </c>
      <c r="AC11" s="17">
        <v>0.38098852867712402</v>
      </c>
      <c r="AD11" s="17">
        <v>0.50829443861906898</v>
      </c>
      <c r="AE11" s="17"/>
      <c r="AF11" s="17" t="s">
        <v>63</v>
      </c>
      <c r="AG11" s="17"/>
      <c r="AH11" s="17">
        <v>0.48112920593145903</v>
      </c>
      <c r="AI11" s="17"/>
      <c r="AJ11" s="17">
        <v>0.43778899336473498</v>
      </c>
      <c r="AK11" s="17">
        <v>0.48622030493077301</v>
      </c>
      <c r="AL11" s="17">
        <v>0.51058146090684497</v>
      </c>
      <c r="AM11" s="17">
        <v>0.53681929979711995</v>
      </c>
      <c r="AN11" s="17">
        <v>0.37113181844723703</v>
      </c>
      <c r="AO11" s="17">
        <v>0.48861564408153701</v>
      </c>
      <c r="AP11" s="17">
        <v>0.43049703295235298</v>
      </c>
      <c r="AQ11" s="17">
        <v>0.39045390698079302</v>
      </c>
    </row>
    <row r="12" spans="2:43" x14ac:dyDescent="0.35">
      <c r="B12" s="18" t="s">
        <v>468</v>
      </c>
      <c r="C12" s="17">
        <v>0.41900659019695902</v>
      </c>
      <c r="D12" s="17">
        <v>0.42880047601222399</v>
      </c>
      <c r="E12" s="17">
        <v>0.40807672829806202</v>
      </c>
      <c r="F12" s="17"/>
      <c r="G12" s="17">
        <v>0.37855630426376402</v>
      </c>
      <c r="H12" s="17">
        <v>0.47147022132486299</v>
      </c>
      <c r="I12" s="17">
        <v>0.41889856757706401</v>
      </c>
      <c r="J12" s="17">
        <v>0.40119377170509601</v>
      </c>
      <c r="K12" s="17">
        <v>0.42351048603990998</v>
      </c>
      <c r="L12" s="17">
        <v>0.40718721125476298</v>
      </c>
      <c r="M12" s="17"/>
      <c r="N12" s="17">
        <v>0.314110457536805</v>
      </c>
      <c r="O12" s="17">
        <v>0.37949648203346698</v>
      </c>
      <c r="P12" s="17">
        <v>0.45192137637563201</v>
      </c>
      <c r="Q12" s="17">
        <v>0.45743463164696702</v>
      </c>
      <c r="R12" s="17">
        <v>0.42883993158635098</v>
      </c>
      <c r="S12" s="17"/>
      <c r="T12" s="17">
        <v>0.42275717354550901</v>
      </c>
      <c r="U12" s="17">
        <v>0.39340679346440199</v>
      </c>
      <c r="V12" s="17">
        <v>0.47038472254854902</v>
      </c>
      <c r="W12" s="17">
        <v>0.381500485947316</v>
      </c>
      <c r="X12" s="17"/>
      <c r="Y12" s="17">
        <v>0.40387869617153199</v>
      </c>
      <c r="Z12" s="17">
        <v>0.454669541731614</v>
      </c>
      <c r="AA12" s="17">
        <v>0.41961368185041897</v>
      </c>
      <c r="AB12" s="17">
        <v>0.53257044125105601</v>
      </c>
      <c r="AC12" s="17">
        <v>0.38107386595701598</v>
      </c>
      <c r="AD12" s="17">
        <v>0.31483193215291699</v>
      </c>
      <c r="AE12" s="17"/>
      <c r="AF12" s="17" t="s">
        <v>63</v>
      </c>
      <c r="AG12" s="17"/>
      <c r="AH12" s="17">
        <v>0.425482184774641</v>
      </c>
      <c r="AI12" s="17"/>
      <c r="AJ12" s="17">
        <v>0.423302676964606</v>
      </c>
      <c r="AK12" s="17">
        <v>0.425588013505874</v>
      </c>
      <c r="AL12" s="17">
        <v>0.44545934502002998</v>
      </c>
      <c r="AM12" s="17">
        <v>0.44588979529001199</v>
      </c>
      <c r="AN12" s="17">
        <v>0.364081721850678</v>
      </c>
      <c r="AO12" s="17">
        <v>0.41263166738491402</v>
      </c>
      <c r="AP12" s="17">
        <v>0.41171187523910002</v>
      </c>
      <c r="AQ12" s="17">
        <v>0.269653008571966</v>
      </c>
    </row>
    <row r="13" spans="2:43" x14ac:dyDescent="0.35">
      <c r="B13" s="18" t="s">
        <v>469</v>
      </c>
      <c r="C13" s="17">
        <v>0.38657625707059301</v>
      </c>
      <c r="D13" s="17">
        <v>0.42569400408894498</v>
      </c>
      <c r="E13" s="17">
        <v>0.346115333945757</v>
      </c>
      <c r="F13" s="17"/>
      <c r="G13" s="17">
        <v>0.28398424885256801</v>
      </c>
      <c r="H13" s="17">
        <v>0.34549252732426899</v>
      </c>
      <c r="I13" s="17">
        <v>0.47494069268213801</v>
      </c>
      <c r="J13" s="17">
        <v>0.41392258617933902</v>
      </c>
      <c r="K13" s="17">
        <v>0.42324064106515602</v>
      </c>
      <c r="L13" s="17">
        <v>0.36229227821327298</v>
      </c>
      <c r="M13" s="17"/>
      <c r="N13" s="17">
        <v>0.20162600537474501</v>
      </c>
      <c r="O13" s="17">
        <v>0.37311120098206202</v>
      </c>
      <c r="P13" s="17">
        <v>0.388230931669787</v>
      </c>
      <c r="Q13" s="17">
        <v>0.42833858961639498</v>
      </c>
      <c r="R13" s="17">
        <v>0.38166768352200098</v>
      </c>
      <c r="S13" s="17"/>
      <c r="T13" s="17">
        <v>0.40834746322846899</v>
      </c>
      <c r="U13" s="17">
        <v>0.34512248356958802</v>
      </c>
      <c r="V13" s="17">
        <v>0.39399197968294503</v>
      </c>
      <c r="W13" s="17">
        <v>0.436967588699954</v>
      </c>
      <c r="X13" s="17"/>
      <c r="Y13" s="17">
        <v>0.39638651402839797</v>
      </c>
      <c r="Z13" s="17">
        <v>0.38087490509100203</v>
      </c>
      <c r="AA13" s="17">
        <v>0.361645428512749</v>
      </c>
      <c r="AB13" s="17">
        <v>0.44371973961905897</v>
      </c>
      <c r="AC13" s="17">
        <v>0.37937413228579397</v>
      </c>
      <c r="AD13" s="17">
        <v>0.39308298932962599</v>
      </c>
      <c r="AE13" s="17"/>
      <c r="AF13" s="17" t="s">
        <v>63</v>
      </c>
      <c r="AG13" s="17"/>
      <c r="AH13" s="17">
        <v>0.39688606359467299</v>
      </c>
      <c r="AI13" s="17"/>
      <c r="AJ13" s="17">
        <v>0.39850078617159501</v>
      </c>
      <c r="AK13" s="17">
        <v>0.40546952321858198</v>
      </c>
      <c r="AL13" s="17">
        <v>0.335939150685653</v>
      </c>
      <c r="AM13" s="17">
        <v>0.452901189697406</v>
      </c>
      <c r="AN13" s="17">
        <v>0.43175774459669303</v>
      </c>
      <c r="AO13" s="17">
        <v>0.38095409689987197</v>
      </c>
      <c r="AP13" s="17">
        <v>0.30609993747146103</v>
      </c>
      <c r="AQ13" s="17">
        <v>0.29896366126295798</v>
      </c>
    </row>
    <row r="14" spans="2:43" x14ac:dyDescent="0.35">
      <c r="B14" s="18" t="s">
        <v>470</v>
      </c>
      <c r="C14" s="17">
        <v>0.378469431036493</v>
      </c>
      <c r="D14" s="17">
        <v>0.38142780807103299</v>
      </c>
      <c r="E14" s="17">
        <v>0.37724080536858801</v>
      </c>
      <c r="F14" s="17"/>
      <c r="G14" s="17">
        <v>0.47482582616651198</v>
      </c>
      <c r="H14" s="17">
        <v>0.401845706352353</v>
      </c>
      <c r="I14" s="17">
        <v>0.430779729137513</v>
      </c>
      <c r="J14" s="17">
        <v>0.34950407005752299</v>
      </c>
      <c r="K14" s="17">
        <v>0.37572307827636903</v>
      </c>
      <c r="L14" s="17">
        <v>0.311954869489311</v>
      </c>
      <c r="M14" s="17"/>
      <c r="N14" s="17">
        <v>0.46293450948529102</v>
      </c>
      <c r="O14" s="17">
        <v>0.37819796203138001</v>
      </c>
      <c r="P14" s="17">
        <v>0.41781666194385603</v>
      </c>
      <c r="Q14" s="17">
        <v>0.38209653934851601</v>
      </c>
      <c r="R14" s="17">
        <v>0.32001398342565701</v>
      </c>
      <c r="S14" s="17"/>
      <c r="T14" s="17">
        <v>0.330870111637946</v>
      </c>
      <c r="U14" s="17">
        <v>0.36962416279793098</v>
      </c>
      <c r="V14" s="17">
        <v>0.40727306973060401</v>
      </c>
      <c r="W14" s="17">
        <v>0.41885899046818398</v>
      </c>
      <c r="X14" s="17"/>
      <c r="Y14" s="17">
        <v>0.39829993035943301</v>
      </c>
      <c r="Z14" s="17">
        <v>0.38092376530467398</v>
      </c>
      <c r="AA14" s="17">
        <v>0.31617338300036102</v>
      </c>
      <c r="AB14" s="17">
        <v>0.43139618151145698</v>
      </c>
      <c r="AC14" s="17">
        <v>0.45043720688085898</v>
      </c>
      <c r="AD14" s="17">
        <v>0.26835779261389497</v>
      </c>
      <c r="AE14" s="17"/>
      <c r="AF14" s="17" t="s">
        <v>63</v>
      </c>
      <c r="AG14" s="17"/>
      <c r="AH14" s="17">
        <v>0.38563936575649699</v>
      </c>
      <c r="AI14" s="17"/>
      <c r="AJ14" s="17">
        <v>0.29782528895576799</v>
      </c>
      <c r="AK14" s="17">
        <v>0.41361523718106002</v>
      </c>
      <c r="AL14" s="17">
        <v>0.368467426208274</v>
      </c>
      <c r="AM14" s="17">
        <v>0.40815330679739398</v>
      </c>
      <c r="AN14" s="17">
        <v>0.46402511040614502</v>
      </c>
      <c r="AO14" s="17">
        <v>0.49779029050976598</v>
      </c>
      <c r="AP14" s="17">
        <v>0.417803911433697</v>
      </c>
      <c r="AQ14" s="17">
        <v>0.21488144994996899</v>
      </c>
    </row>
    <row r="15" spans="2:43" x14ac:dyDescent="0.35">
      <c r="B15" s="18" t="s">
        <v>471</v>
      </c>
      <c r="C15" s="17">
        <v>0.350246701605269</v>
      </c>
      <c r="D15" s="17">
        <v>0.364278708841622</v>
      </c>
      <c r="E15" s="17">
        <v>0.333206961498067</v>
      </c>
      <c r="F15" s="17"/>
      <c r="G15" s="17">
        <v>0.381879899533699</v>
      </c>
      <c r="H15" s="17">
        <v>0.43017061349652502</v>
      </c>
      <c r="I15" s="17">
        <v>0.44207115660412999</v>
      </c>
      <c r="J15" s="17">
        <v>0.32880266056234903</v>
      </c>
      <c r="K15" s="17">
        <v>0.38691085584176699</v>
      </c>
      <c r="L15" s="17">
        <v>0.21824180601781701</v>
      </c>
      <c r="M15" s="17"/>
      <c r="N15" s="17">
        <v>0.348212921011749</v>
      </c>
      <c r="O15" s="17">
        <v>0.36500111027524901</v>
      </c>
      <c r="P15" s="17">
        <v>0.38030407557470702</v>
      </c>
      <c r="Q15" s="17">
        <v>0.306762424224438</v>
      </c>
      <c r="R15" s="17">
        <v>0.38136087644101402</v>
      </c>
      <c r="S15" s="17"/>
      <c r="T15" s="17">
        <v>0.33390424549279302</v>
      </c>
      <c r="U15" s="17">
        <v>0.39460935637712102</v>
      </c>
      <c r="V15" s="17">
        <v>0.34628287460740698</v>
      </c>
      <c r="W15" s="17">
        <v>0.30073758996827099</v>
      </c>
      <c r="X15" s="17"/>
      <c r="Y15" s="17">
        <v>0.36992641501770501</v>
      </c>
      <c r="Z15" s="17">
        <v>0.43127377204091899</v>
      </c>
      <c r="AA15" s="17">
        <v>0.24057990174930699</v>
      </c>
      <c r="AB15" s="17">
        <v>0.40047795805141101</v>
      </c>
      <c r="AC15" s="17">
        <v>0.43889025155939598</v>
      </c>
      <c r="AD15" s="17">
        <v>0.506534712728958</v>
      </c>
      <c r="AE15" s="17"/>
      <c r="AF15" s="17" t="s">
        <v>63</v>
      </c>
      <c r="AG15" s="17"/>
      <c r="AH15" s="17">
        <v>0.35658824377569998</v>
      </c>
      <c r="AI15" s="17"/>
      <c r="AJ15" s="17">
        <v>0.36976459239476001</v>
      </c>
      <c r="AK15" s="17">
        <v>0.38289249373559098</v>
      </c>
      <c r="AL15" s="17">
        <v>0.29172989181391401</v>
      </c>
      <c r="AM15" s="17">
        <v>0.336917503773562</v>
      </c>
      <c r="AN15" s="17">
        <v>0.354902299089144</v>
      </c>
      <c r="AO15" s="17">
        <v>0.36424580649869898</v>
      </c>
      <c r="AP15" s="17">
        <v>0.32141655032564598</v>
      </c>
      <c r="AQ15" s="17">
        <v>0.37135533354887001</v>
      </c>
    </row>
    <row r="16" spans="2:43" x14ac:dyDescent="0.35">
      <c r="B16" s="18" t="s">
        <v>58</v>
      </c>
      <c r="C16" s="17">
        <v>0.34963666706054802</v>
      </c>
      <c r="D16" s="17">
        <v>0.329145009869868</v>
      </c>
      <c r="E16" s="17">
        <v>0.37177261157661801</v>
      </c>
      <c r="F16" s="17"/>
      <c r="G16" s="17">
        <v>0.47742394871305999</v>
      </c>
      <c r="H16" s="17">
        <v>0.333494910978124</v>
      </c>
      <c r="I16" s="17">
        <v>0.27459264100481201</v>
      </c>
      <c r="J16" s="17">
        <v>0.34348096900393099</v>
      </c>
      <c r="K16" s="17">
        <v>0.38203380118177999</v>
      </c>
      <c r="L16" s="17">
        <v>0.34235749015408901</v>
      </c>
      <c r="M16" s="17"/>
      <c r="N16" s="17">
        <v>0.37512113024437899</v>
      </c>
      <c r="O16" s="17">
        <v>0.32165367891906699</v>
      </c>
      <c r="P16" s="17">
        <v>0.299206863141811</v>
      </c>
      <c r="Q16" s="17">
        <v>0.36215056297619302</v>
      </c>
      <c r="R16" s="17">
        <v>0.42073616030792199</v>
      </c>
      <c r="S16" s="17"/>
      <c r="T16" s="17">
        <v>0.291217938264275</v>
      </c>
      <c r="U16" s="17">
        <v>0.30241391306966903</v>
      </c>
      <c r="V16" s="17">
        <v>0.43455724181591099</v>
      </c>
      <c r="W16" s="17">
        <v>0.37986761363348898</v>
      </c>
      <c r="X16" s="17"/>
      <c r="Y16" s="17">
        <v>0.38694753844011798</v>
      </c>
      <c r="Z16" s="17">
        <v>0.33969806334323499</v>
      </c>
      <c r="AA16" s="17">
        <v>0.32279024274632701</v>
      </c>
      <c r="AB16" s="17">
        <v>0.32409788394449701</v>
      </c>
      <c r="AC16" s="17">
        <v>0.31790058305228203</v>
      </c>
      <c r="AD16" s="17">
        <v>0.18049046895000301</v>
      </c>
      <c r="AE16" s="17"/>
      <c r="AF16" s="17" t="s">
        <v>63</v>
      </c>
      <c r="AG16" s="17"/>
      <c r="AH16" s="17">
        <v>0.352999274757409</v>
      </c>
      <c r="AI16" s="17"/>
      <c r="AJ16" s="17">
        <v>0.35215789636144601</v>
      </c>
      <c r="AK16" s="17">
        <v>0.32473467717612797</v>
      </c>
      <c r="AL16" s="17">
        <v>0.39024597140195799</v>
      </c>
      <c r="AM16" s="17">
        <v>0.403642376441256</v>
      </c>
      <c r="AN16" s="17">
        <v>0.27381662445406602</v>
      </c>
      <c r="AO16" s="17">
        <v>0.34305394964606101</v>
      </c>
      <c r="AP16" s="17">
        <v>0.39055924016041299</v>
      </c>
      <c r="AQ16" s="17">
        <v>0.136635080483337</v>
      </c>
    </row>
    <row r="17" spans="2:43" x14ac:dyDescent="0.35">
      <c r="B17" s="18" t="s">
        <v>472</v>
      </c>
      <c r="C17" s="17">
        <v>0.31277883461572298</v>
      </c>
      <c r="D17" s="17">
        <v>0.32462939101851901</v>
      </c>
      <c r="E17" s="17">
        <v>0.29775306878241298</v>
      </c>
      <c r="F17" s="17"/>
      <c r="G17" s="17">
        <v>0.35260676161649901</v>
      </c>
      <c r="H17" s="17">
        <v>0.28445537071924898</v>
      </c>
      <c r="I17" s="17">
        <v>0.32486508971764599</v>
      </c>
      <c r="J17" s="17">
        <v>0.281765321353459</v>
      </c>
      <c r="K17" s="17">
        <v>0.31005587561936498</v>
      </c>
      <c r="L17" s="17">
        <v>0.33013501322358302</v>
      </c>
      <c r="M17" s="17"/>
      <c r="N17" s="17">
        <v>0.22278026208211699</v>
      </c>
      <c r="O17" s="17">
        <v>0.294471308100479</v>
      </c>
      <c r="P17" s="17">
        <v>0.33483840318763303</v>
      </c>
      <c r="Q17" s="17">
        <v>0.32736952965270399</v>
      </c>
      <c r="R17" s="17">
        <v>0.32602004333749901</v>
      </c>
      <c r="S17" s="17"/>
      <c r="T17" s="17">
        <v>0.32887068731472202</v>
      </c>
      <c r="U17" s="17">
        <v>0.29483983130829899</v>
      </c>
      <c r="V17" s="17">
        <v>0.32687076396792403</v>
      </c>
      <c r="W17" s="17">
        <v>0.307743838221616</v>
      </c>
      <c r="X17" s="17"/>
      <c r="Y17" s="17">
        <v>0.27766601479889902</v>
      </c>
      <c r="Z17" s="17">
        <v>0.34945072825501799</v>
      </c>
      <c r="AA17" s="17">
        <v>0.32737144005429403</v>
      </c>
      <c r="AB17" s="17">
        <v>0.41144147540359599</v>
      </c>
      <c r="AC17" s="17">
        <v>0.35003384678593202</v>
      </c>
      <c r="AD17" s="17">
        <v>0.232098293689912</v>
      </c>
      <c r="AE17" s="17"/>
      <c r="AF17" s="17" t="s">
        <v>63</v>
      </c>
      <c r="AG17" s="17"/>
      <c r="AH17" s="17">
        <v>0.31617036811756499</v>
      </c>
      <c r="AI17" s="17"/>
      <c r="AJ17" s="17">
        <v>0.32289784956455098</v>
      </c>
      <c r="AK17" s="17">
        <v>0.344020065698109</v>
      </c>
      <c r="AL17" s="17">
        <v>0.30033615556730597</v>
      </c>
      <c r="AM17" s="17">
        <v>0.33326634517554898</v>
      </c>
      <c r="AN17" s="17">
        <v>0.38100662355072301</v>
      </c>
      <c r="AO17" s="17">
        <v>0.17225658448995501</v>
      </c>
      <c r="AP17" s="17">
        <v>0.38168388286600702</v>
      </c>
      <c r="AQ17" s="17">
        <v>0.17836706454247001</v>
      </c>
    </row>
    <row r="18" spans="2:43" x14ac:dyDescent="0.35">
      <c r="B18" s="18" t="s">
        <v>473</v>
      </c>
      <c r="C18" s="17">
        <v>0.30104075033821398</v>
      </c>
      <c r="D18" s="17">
        <v>0.28976276063532402</v>
      </c>
      <c r="E18" s="17">
        <v>0.31217382016779299</v>
      </c>
      <c r="F18" s="17"/>
      <c r="G18" s="17">
        <v>0.33749303237131301</v>
      </c>
      <c r="H18" s="17">
        <v>0.43410329201047598</v>
      </c>
      <c r="I18" s="17">
        <v>0.42022547694493001</v>
      </c>
      <c r="J18" s="17">
        <v>0.37237585753339902</v>
      </c>
      <c r="K18" s="17">
        <v>0.24130077795103699</v>
      </c>
      <c r="L18" s="17">
        <v>0.111404400205367</v>
      </c>
      <c r="M18" s="17"/>
      <c r="N18" s="17">
        <v>0.19447200604130799</v>
      </c>
      <c r="O18" s="17">
        <v>0.333359803512636</v>
      </c>
      <c r="P18" s="17">
        <v>0.31759348254312397</v>
      </c>
      <c r="Q18" s="17">
        <v>0.29597061989784001</v>
      </c>
      <c r="R18" s="17">
        <v>0.25142902094164599</v>
      </c>
      <c r="S18" s="17"/>
      <c r="T18" s="17">
        <v>0.202522340745629</v>
      </c>
      <c r="U18" s="17">
        <v>0.34355149445303801</v>
      </c>
      <c r="V18" s="17">
        <v>0.33272982442075599</v>
      </c>
      <c r="W18" s="17">
        <v>0.34503129742407801</v>
      </c>
      <c r="X18" s="17"/>
      <c r="Y18" s="17">
        <v>0.39799227174745999</v>
      </c>
      <c r="Z18" s="17">
        <v>0.36183860309383697</v>
      </c>
      <c r="AA18" s="17">
        <v>0.13510708333812599</v>
      </c>
      <c r="AB18" s="17">
        <v>0.33762063811908699</v>
      </c>
      <c r="AC18" s="17">
        <v>0.25855406027810302</v>
      </c>
      <c r="AD18" s="17">
        <v>0.12880408755738701</v>
      </c>
      <c r="AE18" s="17"/>
      <c r="AF18" s="17" t="s">
        <v>63</v>
      </c>
      <c r="AG18" s="17"/>
      <c r="AH18" s="17">
        <v>0.31077278191992003</v>
      </c>
      <c r="AI18" s="17"/>
      <c r="AJ18" s="17">
        <v>0.29522463681994499</v>
      </c>
      <c r="AK18" s="17">
        <v>0.33059506478037398</v>
      </c>
      <c r="AL18" s="17">
        <v>0.34102510341583903</v>
      </c>
      <c r="AM18" s="17">
        <v>0.293680539785586</v>
      </c>
      <c r="AN18" s="17">
        <v>0.32660141952729699</v>
      </c>
      <c r="AO18" s="17">
        <v>0.32000385863187503</v>
      </c>
      <c r="AP18" s="17">
        <v>0.24240146237351101</v>
      </c>
      <c r="AQ18" s="17">
        <v>0.16664424165661501</v>
      </c>
    </row>
    <row r="19" spans="2:43" x14ac:dyDescent="0.35">
      <c r="B19" s="18" t="s">
        <v>57</v>
      </c>
      <c r="C19" s="17">
        <v>0.29696309035204299</v>
      </c>
      <c r="D19" s="17">
        <v>0.29779140624255102</v>
      </c>
      <c r="E19" s="17">
        <v>0.29594701308874599</v>
      </c>
      <c r="F19" s="17"/>
      <c r="G19" s="17">
        <v>0.164611562953146</v>
      </c>
      <c r="H19" s="17">
        <v>0.25782303900584103</v>
      </c>
      <c r="I19" s="17">
        <v>0.20351621496210001</v>
      </c>
      <c r="J19" s="17">
        <v>0.353320613651738</v>
      </c>
      <c r="K19" s="17">
        <v>0.42086339503165099</v>
      </c>
      <c r="L19" s="17">
        <v>0.32703065211134003</v>
      </c>
      <c r="M19" s="17"/>
      <c r="N19" s="17">
        <v>0.30707240284341297</v>
      </c>
      <c r="O19" s="17">
        <v>0.29709279346741702</v>
      </c>
      <c r="P19" s="17">
        <v>0.38315015857720902</v>
      </c>
      <c r="Q19" s="17">
        <v>0.2536881908211</v>
      </c>
      <c r="R19" s="17">
        <v>0.31149218427373998</v>
      </c>
      <c r="S19" s="17"/>
      <c r="T19" s="17">
        <v>0.27963067712767498</v>
      </c>
      <c r="U19" s="17">
        <v>0.39422083925627199</v>
      </c>
      <c r="V19" s="17">
        <v>0.24100711178996201</v>
      </c>
      <c r="W19" s="17">
        <v>0.25992506239358298</v>
      </c>
      <c r="X19" s="17"/>
      <c r="Y19" s="17">
        <v>0.279893122839944</v>
      </c>
      <c r="Z19" s="17">
        <v>0.32267476731515898</v>
      </c>
      <c r="AA19" s="17">
        <v>0.34421156722338703</v>
      </c>
      <c r="AB19" s="17">
        <v>0.31821674829490998</v>
      </c>
      <c r="AC19" s="17">
        <v>0.19134194816997099</v>
      </c>
      <c r="AD19" s="17">
        <v>0.192524457075293</v>
      </c>
      <c r="AE19" s="17"/>
      <c r="AF19" s="17" t="s">
        <v>63</v>
      </c>
      <c r="AG19" s="17"/>
      <c r="AH19" s="17">
        <v>0.30042905886438098</v>
      </c>
      <c r="AI19" s="17"/>
      <c r="AJ19" s="17">
        <v>0.28077812006781599</v>
      </c>
      <c r="AK19" s="17">
        <v>0.27083678623879998</v>
      </c>
      <c r="AL19" s="17">
        <v>0.245286244785268</v>
      </c>
      <c r="AM19" s="17">
        <v>0.371006514908922</v>
      </c>
      <c r="AN19" s="17">
        <v>0.33069508385261298</v>
      </c>
      <c r="AO19" s="17">
        <v>0.26088661223405502</v>
      </c>
      <c r="AP19" s="17">
        <v>0.318696512267853</v>
      </c>
      <c r="AQ19" s="17">
        <v>0.37787818958050701</v>
      </c>
    </row>
    <row r="20" spans="2:43" x14ac:dyDescent="0.35">
      <c r="B20" s="18" t="s">
        <v>474</v>
      </c>
      <c r="C20" s="17">
        <v>0.26756264581573103</v>
      </c>
      <c r="D20" s="17">
        <v>0.252209743999109</v>
      </c>
      <c r="E20" s="17">
        <v>0.28262522393802803</v>
      </c>
      <c r="F20" s="17"/>
      <c r="G20" s="17">
        <v>0.129389906802862</v>
      </c>
      <c r="H20" s="17">
        <v>0.26254289117547502</v>
      </c>
      <c r="I20" s="17">
        <v>0.281815064637778</v>
      </c>
      <c r="J20" s="17">
        <v>0.31602635212227898</v>
      </c>
      <c r="K20" s="17">
        <v>0.25002083207271703</v>
      </c>
      <c r="L20" s="17">
        <v>0.296189501344993</v>
      </c>
      <c r="M20" s="17"/>
      <c r="N20" s="17">
        <v>0.17435305060711301</v>
      </c>
      <c r="O20" s="17">
        <v>0.27992964679167098</v>
      </c>
      <c r="P20" s="17">
        <v>0.30907555622381599</v>
      </c>
      <c r="Q20" s="17">
        <v>0.25449535278642699</v>
      </c>
      <c r="R20" s="17">
        <v>0.25600990492877501</v>
      </c>
      <c r="S20" s="17"/>
      <c r="T20" s="17">
        <v>0.22484861256051999</v>
      </c>
      <c r="U20" s="17">
        <v>0.307822502137581</v>
      </c>
      <c r="V20" s="17">
        <v>0.32188994616121702</v>
      </c>
      <c r="W20" s="17">
        <v>0.200237335286893</v>
      </c>
      <c r="X20" s="17"/>
      <c r="Y20" s="17">
        <v>0.272390596340294</v>
      </c>
      <c r="Z20" s="17">
        <v>0.29606413570705098</v>
      </c>
      <c r="AA20" s="17">
        <v>0.30154683325822002</v>
      </c>
      <c r="AB20" s="17">
        <v>0.207137098702493</v>
      </c>
      <c r="AC20" s="17">
        <v>0.127140386335268</v>
      </c>
      <c r="AD20" s="17">
        <v>0.23472985818026801</v>
      </c>
      <c r="AE20" s="17"/>
      <c r="AF20" s="17" t="s">
        <v>63</v>
      </c>
      <c r="AG20" s="17"/>
      <c r="AH20" s="17">
        <v>0.27226750630688001</v>
      </c>
      <c r="AI20" s="17"/>
      <c r="AJ20" s="17">
        <v>0.25978004303721602</v>
      </c>
      <c r="AK20" s="17">
        <v>0.266819436331449</v>
      </c>
      <c r="AL20" s="17">
        <v>0.30332174408229601</v>
      </c>
      <c r="AM20" s="17">
        <v>0.22123017311009499</v>
      </c>
      <c r="AN20" s="17">
        <v>0.28874692592513002</v>
      </c>
      <c r="AO20" s="17">
        <v>0.27225802797451698</v>
      </c>
      <c r="AP20" s="17">
        <v>0.19149466305089499</v>
      </c>
      <c r="AQ20" s="17">
        <v>0.456332782945022</v>
      </c>
    </row>
    <row r="21" spans="2:43" x14ac:dyDescent="0.35">
      <c r="B21" s="18" t="s">
        <v>475</v>
      </c>
      <c r="C21" s="17">
        <v>0.23043436250018201</v>
      </c>
      <c r="D21" s="17">
        <v>0.21844053079206999</v>
      </c>
      <c r="E21" s="17">
        <v>0.243508877231774</v>
      </c>
      <c r="F21" s="17"/>
      <c r="G21" s="17">
        <v>0.28190719652621599</v>
      </c>
      <c r="H21" s="17">
        <v>0.338331653465621</v>
      </c>
      <c r="I21" s="17">
        <v>0.302713611640264</v>
      </c>
      <c r="J21" s="17">
        <v>0.21216932415815601</v>
      </c>
      <c r="K21" s="17">
        <v>0.23456515107626599</v>
      </c>
      <c r="L21" s="17">
        <v>0.10021549251402</v>
      </c>
      <c r="M21" s="17"/>
      <c r="N21" s="17">
        <v>0.23626528566827301</v>
      </c>
      <c r="O21" s="17">
        <v>0.25253792355746701</v>
      </c>
      <c r="P21" s="17">
        <v>0.199516609147876</v>
      </c>
      <c r="Q21" s="17">
        <v>0.23779336347987201</v>
      </c>
      <c r="R21" s="17">
        <v>0.189995956189007</v>
      </c>
      <c r="S21" s="17"/>
      <c r="T21" s="17">
        <v>0.214720389938443</v>
      </c>
      <c r="U21" s="17">
        <v>0.30045765227152799</v>
      </c>
      <c r="V21" s="17">
        <v>0.18588867023071401</v>
      </c>
      <c r="W21" s="17">
        <v>0.22027928347057299</v>
      </c>
      <c r="X21" s="17"/>
      <c r="Y21" s="17">
        <v>0.297367313996595</v>
      </c>
      <c r="Z21" s="17">
        <v>0.19767707232321699</v>
      </c>
      <c r="AA21" s="17">
        <v>0.11839705264439</v>
      </c>
      <c r="AB21" s="17">
        <v>0.29065088798039801</v>
      </c>
      <c r="AC21" s="17">
        <v>0.268568553647899</v>
      </c>
      <c r="AD21" s="17">
        <v>0.121691181975509</v>
      </c>
      <c r="AE21" s="17"/>
      <c r="AF21" s="17" t="s">
        <v>63</v>
      </c>
      <c r="AG21" s="17"/>
      <c r="AH21" s="17">
        <v>0.231042887610409</v>
      </c>
      <c r="AI21" s="17"/>
      <c r="AJ21" s="17">
        <v>0.22312755125983799</v>
      </c>
      <c r="AK21" s="17">
        <v>0.21089698844875901</v>
      </c>
      <c r="AL21" s="17">
        <v>0.19046064945588501</v>
      </c>
      <c r="AM21" s="17">
        <v>0.24298865702306799</v>
      </c>
      <c r="AN21" s="17">
        <v>0.260926207338667</v>
      </c>
      <c r="AO21" s="17">
        <v>0.33290893946474298</v>
      </c>
      <c r="AP21" s="17">
        <v>0.22509697371266399</v>
      </c>
      <c r="AQ21" s="17">
        <v>0.23697828666343501</v>
      </c>
    </row>
    <row r="22" spans="2:43" x14ac:dyDescent="0.35">
      <c r="B22" s="18" t="s">
        <v>476</v>
      </c>
      <c r="C22" s="17">
        <v>0.156793847578828</v>
      </c>
      <c r="D22" s="17">
        <v>0.1195008963338</v>
      </c>
      <c r="E22" s="17">
        <v>0.19488021795639199</v>
      </c>
      <c r="F22" s="17"/>
      <c r="G22" s="17">
        <v>0.20957150594764101</v>
      </c>
      <c r="H22" s="17">
        <v>0.19664880842958599</v>
      </c>
      <c r="I22" s="17">
        <v>0.15881720362208299</v>
      </c>
      <c r="J22" s="17">
        <v>0.13268868594389799</v>
      </c>
      <c r="K22" s="17">
        <v>0.13214002849229101</v>
      </c>
      <c r="L22" s="17">
        <v>0.13661493713723499</v>
      </c>
      <c r="M22" s="17"/>
      <c r="N22" s="17">
        <v>0.15764854450746299</v>
      </c>
      <c r="O22" s="17">
        <v>0.17702120326959001</v>
      </c>
      <c r="P22" s="17">
        <v>0.20189712262416301</v>
      </c>
      <c r="Q22" s="17">
        <v>0.12350031415467699</v>
      </c>
      <c r="R22" s="17">
        <v>0.14020097443313101</v>
      </c>
      <c r="S22" s="17"/>
      <c r="T22" s="17">
        <v>0.12634191953810001</v>
      </c>
      <c r="U22" s="17">
        <v>0.21831814193566601</v>
      </c>
      <c r="V22" s="17">
        <v>0.15213122757439199</v>
      </c>
      <c r="W22" s="17">
        <v>8.9387336852615004E-2</v>
      </c>
      <c r="X22" s="17"/>
      <c r="Y22" s="17">
        <v>0.168850437286616</v>
      </c>
      <c r="Z22" s="17">
        <v>0.159229697409872</v>
      </c>
      <c r="AA22" s="17">
        <v>0.14080650876957501</v>
      </c>
      <c r="AB22" s="17">
        <v>0.13299538788392501</v>
      </c>
      <c r="AC22" s="17">
        <v>0.144748731150764</v>
      </c>
      <c r="AD22" s="17">
        <v>0.228105282517473</v>
      </c>
      <c r="AE22" s="17"/>
      <c r="AF22" s="17" t="s">
        <v>63</v>
      </c>
      <c r="AG22" s="17"/>
      <c r="AH22" s="17">
        <v>0.157955467275184</v>
      </c>
      <c r="AI22" s="17"/>
      <c r="AJ22" s="17">
        <v>0.16150380870798201</v>
      </c>
      <c r="AK22" s="17">
        <v>0.13255282016654599</v>
      </c>
      <c r="AL22" s="17">
        <v>0.18269661756186301</v>
      </c>
      <c r="AM22" s="17">
        <v>0.11548473837257001</v>
      </c>
      <c r="AN22" s="17">
        <v>0.29188257315921401</v>
      </c>
      <c r="AO22" s="17">
        <v>0.17698755086732801</v>
      </c>
      <c r="AP22" s="17">
        <v>0.168258333158817</v>
      </c>
      <c r="AQ22" s="17">
        <v>0.143214724564874</v>
      </c>
    </row>
    <row r="23" spans="2:43" x14ac:dyDescent="0.35">
      <c r="B23" s="18" t="s">
        <v>477</v>
      </c>
      <c r="C23" s="17">
        <v>0.138211305442378</v>
      </c>
      <c r="D23" s="17">
        <v>0.16511229917943401</v>
      </c>
      <c r="E23" s="17">
        <v>0.11040047668388001</v>
      </c>
      <c r="F23" s="17"/>
      <c r="G23" s="17">
        <v>0.26723285250811402</v>
      </c>
      <c r="H23" s="17">
        <v>0.167746212895622</v>
      </c>
      <c r="I23" s="17">
        <v>0.15196576484288099</v>
      </c>
      <c r="J23" s="17">
        <v>0.119643529467931</v>
      </c>
      <c r="K23" s="17">
        <v>0.11824450851172701</v>
      </c>
      <c r="L23" s="17">
        <v>8.1953164200768605E-2</v>
      </c>
      <c r="M23" s="17"/>
      <c r="N23" s="17">
        <v>4.9621050971065603E-2</v>
      </c>
      <c r="O23" s="17">
        <v>0.11493481973061501</v>
      </c>
      <c r="P23" s="17">
        <v>0.15671532482532</v>
      </c>
      <c r="Q23" s="17">
        <v>0.134314460171923</v>
      </c>
      <c r="R23" s="17">
        <v>0.20805011063461301</v>
      </c>
      <c r="S23" s="17"/>
      <c r="T23" s="17">
        <v>0.11210145921096</v>
      </c>
      <c r="U23" s="17">
        <v>0.118083941517192</v>
      </c>
      <c r="V23" s="17">
        <v>0.17268199618205499</v>
      </c>
      <c r="W23" s="17">
        <v>0.15324989466069899</v>
      </c>
      <c r="X23" s="17"/>
      <c r="Y23" s="17">
        <v>0.15214209329994499</v>
      </c>
      <c r="Z23" s="17">
        <v>0.14017556094429201</v>
      </c>
      <c r="AA23" s="17">
        <v>8.3815683009462197E-2</v>
      </c>
      <c r="AB23" s="17">
        <v>0.121486325702301</v>
      </c>
      <c r="AC23" s="17">
        <v>0.26217159259179301</v>
      </c>
      <c r="AD23" s="17">
        <v>0.121691181975509</v>
      </c>
      <c r="AE23" s="17"/>
      <c r="AF23" s="17" t="s">
        <v>63</v>
      </c>
      <c r="AG23" s="17"/>
      <c r="AH23" s="17">
        <v>0.14245007399724399</v>
      </c>
      <c r="AI23" s="17"/>
      <c r="AJ23" s="17">
        <v>0.14704335662814699</v>
      </c>
      <c r="AK23" s="17">
        <v>0.16024807682325101</v>
      </c>
      <c r="AL23" s="17">
        <v>0.111940143916368</v>
      </c>
      <c r="AM23" s="17">
        <v>0.12247490346456701</v>
      </c>
      <c r="AN23" s="17">
        <v>0.13108843850548499</v>
      </c>
      <c r="AO23" s="17">
        <v>0.14827686929188499</v>
      </c>
      <c r="AP23" s="17">
        <v>9.5450652418226103E-2</v>
      </c>
      <c r="AQ23" s="17">
        <v>0.200254129972391</v>
      </c>
    </row>
    <row r="24" spans="2:43" x14ac:dyDescent="0.35">
      <c r="B24" s="18" t="s">
        <v>478</v>
      </c>
      <c r="C24" s="17">
        <v>0.13505398897750501</v>
      </c>
      <c r="D24" s="17">
        <v>9.99055559335989E-2</v>
      </c>
      <c r="E24" s="17">
        <v>0.17089186630872499</v>
      </c>
      <c r="F24" s="17"/>
      <c r="G24" s="17">
        <v>0.122753991583747</v>
      </c>
      <c r="H24" s="17">
        <v>9.4822304007968303E-2</v>
      </c>
      <c r="I24" s="17">
        <v>7.4949166893035296E-2</v>
      </c>
      <c r="J24" s="17">
        <v>0.17783010455381601</v>
      </c>
      <c r="K24" s="17">
        <v>0.12085380252934901</v>
      </c>
      <c r="L24" s="17">
        <v>0.18632010871075799</v>
      </c>
      <c r="M24" s="17"/>
      <c r="N24" s="17">
        <v>0.12327915622582999</v>
      </c>
      <c r="O24" s="17">
        <v>0.119310951654686</v>
      </c>
      <c r="P24" s="17">
        <v>0.104753239305694</v>
      </c>
      <c r="Q24" s="17">
        <v>0.151899504275398</v>
      </c>
      <c r="R24" s="17">
        <v>0.16668701887988199</v>
      </c>
      <c r="S24" s="17"/>
      <c r="T24" s="17">
        <v>9.43493088389077E-2</v>
      </c>
      <c r="U24" s="17">
        <v>0.138918092341344</v>
      </c>
      <c r="V24" s="17">
        <v>0.15642239841966099</v>
      </c>
      <c r="W24" s="17">
        <v>0.14301698777765401</v>
      </c>
      <c r="X24" s="17"/>
      <c r="Y24" s="17">
        <v>0.12025795843554</v>
      </c>
      <c r="Z24" s="17">
        <v>0.13732400976991599</v>
      </c>
      <c r="AA24" s="17">
        <v>0.16794792066553799</v>
      </c>
      <c r="AB24" s="17">
        <v>0.156297449524718</v>
      </c>
      <c r="AC24" s="17">
        <v>0.13366987590014601</v>
      </c>
      <c r="AD24" s="17">
        <v>0</v>
      </c>
      <c r="AE24" s="17"/>
      <c r="AF24" s="17" t="s">
        <v>63</v>
      </c>
      <c r="AG24" s="17"/>
      <c r="AH24" s="17">
        <v>0.13555804684528899</v>
      </c>
      <c r="AI24" s="17"/>
      <c r="AJ24" s="17">
        <v>0.151069526741056</v>
      </c>
      <c r="AK24" s="17">
        <v>0.16484094266452101</v>
      </c>
      <c r="AL24" s="17">
        <v>0.15959396326712799</v>
      </c>
      <c r="AM24" s="17">
        <v>0.13020450504930001</v>
      </c>
      <c r="AN24" s="17">
        <v>8.6493550399456207E-2</v>
      </c>
      <c r="AO24" s="17">
        <v>0.106268471810125</v>
      </c>
      <c r="AP24" s="17">
        <v>8.5753465929010203E-2</v>
      </c>
      <c r="AQ24" s="17">
        <v>5.32384401363592E-2</v>
      </c>
    </row>
    <row r="25" spans="2:43" x14ac:dyDescent="0.35">
      <c r="B25" s="18" t="s">
        <v>479</v>
      </c>
      <c r="C25" s="17">
        <v>0.12992178959940501</v>
      </c>
      <c r="D25" s="17">
        <v>0.118868705624275</v>
      </c>
      <c r="E25" s="17">
        <v>0.141592732648498</v>
      </c>
      <c r="F25" s="17"/>
      <c r="G25" s="17">
        <v>8.9473648707930897E-2</v>
      </c>
      <c r="H25" s="17">
        <v>0.140379722744924</v>
      </c>
      <c r="I25" s="17">
        <v>0.14336008762133501</v>
      </c>
      <c r="J25" s="17">
        <v>8.5623130664049904E-2</v>
      </c>
      <c r="K25" s="17">
        <v>0.16426842316043799</v>
      </c>
      <c r="L25" s="17">
        <v>0.137991354127809</v>
      </c>
      <c r="M25" s="17"/>
      <c r="N25" s="17">
        <v>0.14645238676643099</v>
      </c>
      <c r="O25" s="17">
        <v>0.104224042975957</v>
      </c>
      <c r="P25" s="17">
        <v>0.14005201971423101</v>
      </c>
      <c r="Q25" s="17">
        <v>0.15026488876567801</v>
      </c>
      <c r="R25" s="17">
        <v>0.13676450214584401</v>
      </c>
      <c r="S25" s="17"/>
      <c r="T25" s="17">
        <v>9.3110850500702905E-2</v>
      </c>
      <c r="U25" s="17">
        <v>0.143168379797877</v>
      </c>
      <c r="V25" s="17">
        <v>0.12907941762542999</v>
      </c>
      <c r="W25" s="17">
        <v>0.146222205907897</v>
      </c>
      <c r="X25" s="17"/>
      <c r="Y25" s="17">
        <v>0.14249355451755899</v>
      </c>
      <c r="Z25" s="17">
        <v>0.100170443302045</v>
      </c>
      <c r="AA25" s="17">
        <v>0.13498015069320399</v>
      </c>
      <c r="AB25" s="17">
        <v>0.188827132823946</v>
      </c>
      <c r="AC25" s="17">
        <v>7.9101435908216097E-2</v>
      </c>
      <c r="AD25" s="17">
        <v>0</v>
      </c>
      <c r="AE25" s="17"/>
      <c r="AF25" s="17" t="s">
        <v>63</v>
      </c>
      <c r="AG25" s="17"/>
      <c r="AH25" s="17">
        <v>0.13387788610885801</v>
      </c>
      <c r="AI25" s="17"/>
      <c r="AJ25" s="17">
        <v>0.181182296757051</v>
      </c>
      <c r="AK25" s="17">
        <v>0.122141388548364</v>
      </c>
      <c r="AL25" s="17">
        <v>9.7557290752819006E-2</v>
      </c>
      <c r="AM25" s="17">
        <v>0.12660222549174699</v>
      </c>
      <c r="AN25" s="17">
        <v>9.8115960090625495E-2</v>
      </c>
      <c r="AO25" s="17">
        <v>0.118617794678024</v>
      </c>
      <c r="AP25" s="17">
        <v>6.1881970468877397E-2</v>
      </c>
      <c r="AQ25" s="17">
        <v>0.18969734044974401</v>
      </c>
    </row>
    <row r="26" spans="2:43" x14ac:dyDescent="0.35">
      <c r="B26" s="18" t="s">
        <v>480</v>
      </c>
      <c r="C26" s="17">
        <v>0.128516718957398</v>
      </c>
      <c r="D26" s="17">
        <v>0.10561009616299</v>
      </c>
      <c r="E26" s="17">
        <v>0.152058394620597</v>
      </c>
      <c r="F26" s="17"/>
      <c r="G26" s="17">
        <v>0.23623809750095001</v>
      </c>
      <c r="H26" s="17">
        <v>0.15064981541026201</v>
      </c>
      <c r="I26" s="17">
        <v>0.14639787994651801</v>
      </c>
      <c r="J26" s="17">
        <v>0.126326854963799</v>
      </c>
      <c r="K26" s="17">
        <v>9.1444632846848395E-2</v>
      </c>
      <c r="L26" s="17">
        <v>8.2803898245921603E-2</v>
      </c>
      <c r="M26" s="17"/>
      <c r="N26" s="17">
        <v>6.6858933726700501E-2</v>
      </c>
      <c r="O26" s="17">
        <v>8.0111341507522596E-2</v>
      </c>
      <c r="P26" s="17">
        <v>0.12606575376717399</v>
      </c>
      <c r="Q26" s="17">
        <v>0.162930433138745</v>
      </c>
      <c r="R26" s="17">
        <v>0.190003952268121</v>
      </c>
      <c r="S26" s="17"/>
      <c r="T26" s="17">
        <v>0.13567112748916199</v>
      </c>
      <c r="U26" s="17">
        <v>9.7002777807222607E-2</v>
      </c>
      <c r="V26" s="17">
        <v>0.12040431503110401</v>
      </c>
      <c r="W26" s="17">
        <v>0.177878004534954</v>
      </c>
      <c r="X26" s="17"/>
      <c r="Y26" s="17">
        <v>0.13411572238836</v>
      </c>
      <c r="Z26" s="17">
        <v>0.13101389866523</v>
      </c>
      <c r="AA26" s="17">
        <v>8.8418014017327101E-2</v>
      </c>
      <c r="AB26" s="17">
        <v>0.10185317213593301</v>
      </c>
      <c r="AC26" s="17">
        <v>0.27814582962768503</v>
      </c>
      <c r="AD26" s="17">
        <v>7.9433338847901797E-2</v>
      </c>
      <c r="AE26" s="17"/>
      <c r="AF26" s="17" t="s">
        <v>63</v>
      </c>
      <c r="AG26" s="17"/>
      <c r="AH26" s="17">
        <v>0.13390876215787301</v>
      </c>
      <c r="AI26" s="17"/>
      <c r="AJ26" s="17">
        <v>0.14362051262839701</v>
      </c>
      <c r="AK26" s="17">
        <v>0.14921648570101201</v>
      </c>
      <c r="AL26" s="17">
        <v>0.133631497552962</v>
      </c>
      <c r="AM26" s="17">
        <v>0.11014308193142799</v>
      </c>
      <c r="AN26" s="17">
        <v>0.247597825310957</v>
      </c>
      <c r="AO26" s="17">
        <v>0.114121822142032</v>
      </c>
      <c r="AP26" s="17">
        <v>7.1680474926299004E-2</v>
      </c>
      <c r="AQ26" s="17">
        <v>5.7624346418151097E-2</v>
      </c>
    </row>
    <row r="27" spans="2:43" ht="29" x14ac:dyDescent="0.35">
      <c r="B27" s="18" t="s">
        <v>481</v>
      </c>
      <c r="C27" s="17">
        <v>0.10666473139825</v>
      </c>
      <c r="D27" s="17">
        <v>7.9470669502506794E-2</v>
      </c>
      <c r="E27" s="17">
        <v>0.13440218320950501</v>
      </c>
      <c r="F27" s="17"/>
      <c r="G27" s="17">
        <v>0.237759502633967</v>
      </c>
      <c r="H27" s="17">
        <v>0.14829711979692201</v>
      </c>
      <c r="I27" s="17">
        <v>8.20784517622066E-2</v>
      </c>
      <c r="J27" s="17">
        <v>0.10314109764663699</v>
      </c>
      <c r="K27" s="17">
        <v>8.2178483170307001E-2</v>
      </c>
      <c r="L27" s="17">
        <v>5.81883733371353E-2</v>
      </c>
      <c r="M27" s="17"/>
      <c r="N27" s="17">
        <v>8.0344859538986596E-2</v>
      </c>
      <c r="O27" s="17">
        <v>0.10580426638571799</v>
      </c>
      <c r="P27" s="17">
        <v>8.7276128181046006E-2</v>
      </c>
      <c r="Q27" s="17">
        <v>0.116233642925036</v>
      </c>
      <c r="R27" s="17">
        <v>0.11285773625163199</v>
      </c>
      <c r="S27" s="17"/>
      <c r="T27" s="17">
        <v>0.10867222704106801</v>
      </c>
      <c r="U27" s="17">
        <v>0.105033920553165</v>
      </c>
      <c r="V27" s="17">
        <v>0.105624766210766</v>
      </c>
      <c r="W27" s="17">
        <v>9.9635212229120598E-2</v>
      </c>
      <c r="X27" s="17"/>
      <c r="Y27" s="17">
        <v>0.100118569757971</v>
      </c>
      <c r="Z27" s="17">
        <v>0.142168750808191</v>
      </c>
      <c r="AA27" s="17">
        <v>6.4210129713860101E-2</v>
      </c>
      <c r="AB27" s="17">
        <v>0.128095392465717</v>
      </c>
      <c r="AC27" s="17">
        <v>0.26126595570177702</v>
      </c>
      <c r="AD27" s="17">
        <v>3.2794288069685297E-2</v>
      </c>
      <c r="AE27" s="17"/>
      <c r="AF27" s="17" t="s">
        <v>63</v>
      </c>
      <c r="AG27" s="17"/>
      <c r="AH27" s="17">
        <v>0.10985785557851099</v>
      </c>
      <c r="AI27" s="17"/>
      <c r="AJ27" s="17">
        <v>0.11844979276895901</v>
      </c>
      <c r="AK27" s="17">
        <v>0.139631073507513</v>
      </c>
      <c r="AL27" s="17">
        <v>9.7728130082812004E-2</v>
      </c>
      <c r="AM27" s="17">
        <v>7.7172646222427602E-2</v>
      </c>
      <c r="AN27" s="17">
        <v>0.14443953459737799</v>
      </c>
      <c r="AO27" s="17">
        <v>8.3675670596125906E-2</v>
      </c>
      <c r="AP27" s="17">
        <v>7.9638357048209305E-2</v>
      </c>
      <c r="AQ27" s="17">
        <v>0.10259047098404001</v>
      </c>
    </row>
    <row r="28" spans="2:43" x14ac:dyDescent="0.35">
      <c r="B28" s="18" t="s">
        <v>482</v>
      </c>
      <c r="C28" s="17">
        <v>0.105898706574967</v>
      </c>
      <c r="D28" s="17">
        <v>0.103310887703427</v>
      </c>
      <c r="E28" s="17">
        <v>0.108977334523665</v>
      </c>
      <c r="F28" s="17"/>
      <c r="G28" s="17">
        <v>0.28953805065382399</v>
      </c>
      <c r="H28" s="17">
        <v>0.130493714025673</v>
      </c>
      <c r="I28" s="17">
        <v>0.123584817809053</v>
      </c>
      <c r="J28" s="17">
        <v>6.6117717314369398E-2</v>
      </c>
      <c r="K28" s="17">
        <v>6.8198411038209006E-2</v>
      </c>
      <c r="L28" s="17">
        <v>5.2674534963751497E-2</v>
      </c>
      <c r="M28" s="17"/>
      <c r="N28" s="17">
        <v>9.4453611878158497E-2</v>
      </c>
      <c r="O28" s="17">
        <v>0.11864435501575001</v>
      </c>
      <c r="P28" s="17">
        <v>9.4521190489911699E-2</v>
      </c>
      <c r="Q28" s="17">
        <v>0.109899373231939</v>
      </c>
      <c r="R28" s="17">
        <v>8.1292159567911401E-2</v>
      </c>
      <c r="S28" s="17"/>
      <c r="T28" s="17">
        <v>5.7619315622545797E-2</v>
      </c>
      <c r="U28" s="17">
        <v>0.100466414085289</v>
      </c>
      <c r="V28" s="17">
        <v>0.14700208942224899</v>
      </c>
      <c r="W28" s="17">
        <v>0.120023870519468</v>
      </c>
      <c r="X28" s="17"/>
      <c r="Y28" s="17">
        <v>0.143233172858447</v>
      </c>
      <c r="Z28" s="17">
        <v>9.98852170303033E-2</v>
      </c>
      <c r="AA28" s="17">
        <v>4.5801179820175598E-2</v>
      </c>
      <c r="AB28" s="17">
        <v>9.2980414681320706E-2</v>
      </c>
      <c r="AC28" s="17">
        <v>0.156735304823965</v>
      </c>
      <c r="AD28" s="17">
        <v>0</v>
      </c>
      <c r="AE28" s="17"/>
      <c r="AF28" s="17" t="s">
        <v>63</v>
      </c>
      <c r="AG28" s="17"/>
      <c r="AH28" s="17">
        <v>0.10747911335226799</v>
      </c>
      <c r="AI28" s="17"/>
      <c r="AJ28" s="17">
        <v>0.113964510062734</v>
      </c>
      <c r="AK28" s="17">
        <v>0.117974338497824</v>
      </c>
      <c r="AL28" s="17">
        <v>0.12700841180581199</v>
      </c>
      <c r="AM28" s="17">
        <v>0.11892405493767</v>
      </c>
      <c r="AN28" s="17">
        <v>0.153774469917517</v>
      </c>
      <c r="AO28" s="17">
        <v>9.7138757887213906E-2</v>
      </c>
      <c r="AP28" s="17">
        <v>1.43415983644152E-2</v>
      </c>
      <c r="AQ28" s="17">
        <v>4.9352030847680903E-2</v>
      </c>
    </row>
    <row r="29" spans="2:43" x14ac:dyDescent="0.35">
      <c r="B29" s="18" t="s">
        <v>483</v>
      </c>
      <c r="C29" s="17">
        <v>6.7163685810548795E-2</v>
      </c>
      <c r="D29" s="17">
        <v>6.7699024115560294E-2</v>
      </c>
      <c r="E29" s="17">
        <v>6.6935290850066997E-2</v>
      </c>
      <c r="F29" s="17"/>
      <c r="G29" s="17">
        <v>0.11045584231353101</v>
      </c>
      <c r="H29" s="17">
        <v>7.4205221522887305E-2</v>
      </c>
      <c r="I29" s="17">
        <v>8.2624491364117494E-2</v>
      </c>
      <c r="J29" s="17">
        <v>5.4193307034134303E-2</v>
      </c>
      <c r="K29" s="17">
        <v>3.95082393857977E-2</v>
      </c>
      <c r="L29" s="17">
        <v>5.9824232400737101E-2</v>
      </c>
      <c r="M29" s="17"/>
      <c r="N29" s="17">
        <v>2.5304479835118E-2</v>
      </c>
      <c r="O29" s="17">
        <v>4.6274159515298001E-2</v>
      </c>
      <c r="P29" s="17">
        <v>9.2540318764858798E-2</v>
      </c>
      <c r="Q29" s="17">
        <v>6.9341704708426294E-2</v>
      </c>
      <c r="R29" s="17">
        <v>0.101195718410192</v>
      </c>
      <c r="S29" s="17"/>
      <c r="T29" s="17">
        <v>5.9844882086913499E-2</v>
      </c>
      <c r="U29" s="17">
        <v>6.8400743106034195E-2</v>
      </c>
      <c r="V29" s="17">
        <v>4.4591389778080998E-2</v>
      </c>
      <c r="W29" s="17">
        <v>9.1469363836201995E-2</v>
      </c>
      <c r="X29" s="17"/>
      <c r="Y29" s="17">
        <v>6.5298837637581E-2</v>
      </c>
      <c r="Z29" s="17">
        <v>6.1836455222037699E-2</v>
      </c>
      <c r="AA29" s="17">
        <v>5.0499897033015398E-2</v>
      </c>
      <c r="AB29" s="17">
        <v>7.23067596430476E-2</v>
      </c>
      <c r="AC29" s="17">
        <v>0.165200286396811</v>
      </c>
      <c r="AD29" s="17">
        <v>0</v>
      </c>
      <c r="AE29" s="17"/>
      <c r="AF29" s="17" t="s">
        <v>63</v>
      </c>
      <c r="AG29" s="17"/>
      <c r="AH29" s="17">
        <v>7.0489167147749707E-2</v>
      </c>
      <c r="AI29" s="17"/>
      <c r="AJ29" s="17">
        <v>6.4766503419784696E-2</v>
      </c>
      <c r="AK29" s="17">
        <v>0.110481208391096</v>
      </c>
      <c r="AL29" s="17">
        <v>4.9357796529216298E-2</v>
      </c>
      <c r="AM29" s="17">
        <v>4.3540913490252603E-2</v>
      </c>
      <c r="AN29" s="17">
        <v>0.13581995231060501</v>
      </c>
      <c r="AO29" s="17">
        <v>9.3097706745989703E-2</v>
      </c>
      <c r="AP29" s="17">
        <v>3.5088455243328202E-2</v>
      </c>
      <c r="AQ29" s="17">
        <v>0</v>
      </c>
    </row>
    <row r="30" spans="2:43" x14ac:dyDescent="0.35">
      <c r="B30" s="18" t="s">
        <v>484</v>
      </c>
      <c r="C30" s="17">
        <v>6.6762038212404798E-2</v>
      </c>
      <c r="D30" s="17">
        <v>7.9321663190027203E-2</v>
      </c>
      <c r="E30" s="17">
        <v>5.4483536730562103E-2</v>
      </c>
      <c r="F30" s="17"/>
      <c r="G30" s="17">
        <v>7.3966362236274896E-2</v>
      </c>
      <c r="H30" s="17">
        <v>6.18787857530812E-2</v>
      </c>
      <c r="I30" s="17">
        <v>4.4860430527309897E-2</v>
      </c>
      <c r="J30" s="17">
        <v>6.3986417639438797E-2</v>
      </c>
      <c r="K30" s="17">
        <v>5.9713800306577899E-2</v>
      </c>
      <c r="L30" s="17">
        <v>8.6632276707460501E-2</v>
      </c>
      <c r="M30" s="17"/>
      <c r="N30" s="17">
        <v>0</v>
      </c>
      <c r="O30" s="17">
        <v>4.0184700751693801E-2</v>
      </c>
      <c r="P30" s="17">
        <v>5.4199939471324302E-2</v>
      </c>
      <c r="Q30" s="17">
        <v>8.7817090889180105E-2</v>
      </c>
      <c r="R30" s="17">
        <v>0.113826575418215</v>
      </c>
      <c r="S30" s="17"/>
      <c r="T30" s="17">
        <v>7.5457461074794896E-2</v>
      </c>
      <c r="U30" s="17">
        <v>5.6021305096703299E-2</v>
      </c>
      <c r="V30" s="17">
        <v>4.9994537889484603E-2</v>
      </c>
      <c r="W30" s="17">
        <v>9.5088611053841393E-2</v>
      </c>
      <c r="X30" s="17"/>
      <c r="Y30" s="17">
        <v>4.9141102121929299E-2</v>
      </c>
      <c r="Z30" s="17">
        <v>0.12537275809324699</v>
      </c>
      <c r="AA30" s="17">
        <v>6.3222409534192905E-2</v>
      </c>
      <c r="AB30" s="17">
        <v>7.56301871633758E-2</v>
      </c>
      <c r="AC30" s="17">
        <v>9.9300553321957793E-2</v>
      </c>
      <c r="AD30" s="17">
        <v>3.5468211852815998E-2</v>
      </c>
      <c r="AE30" s="17"/>
      <c r="AF30" s="17" t="s">
        <v>63</v>
      </c>
      <c r="AG30" s="17"/>
      <c r="AH30" s="17">
        <v>6.5625423705225103E-2</v>
      </c>
      <c r="AI30" s="17"/>
      <c r="AJ30" s="17">
        <v>7.8281370227758496E-2</v>
      </c>
      <c r="AK30" s="17">
        <v>7.9897815653700299E-2</v>
      </c>
      <c r="AL30" s="17">
        <v>4.4869371625453298E-2</v>
      </c>
      <c r="AM30" s="17">
        <v>6.1086345909358498E-2</v>
      </c>
      <c r="AN30" s="17">
        <v>9.5606085150454004E-2</v>
      </c>
      <c r="AO30" s="17">
        <v>9.9671714496357006E-2</v>
      </c>
      <c r="AP30" s="17">
        <v>5.0186563676604103E-2</v>
      </c>
      <c r="AQ30" s="17">
        <v>0</v>
      </c>
    </row>
    <row r="31" spans="2:43" x14ac:dyDescent="0.35">
      <c r="B31" s="18" t="s">
        <v>485</v>
      </c>
      <c r="C31" s="17">
        <v>6.4088518096616601E-2</v>
      </c>
      <c r="D31" s="17">
        <v>4.4140794869940797E-2</v>
      </c>
      <c r="E31" s="17">
        <v>8.4369927769475897E-2</v>
      </c>
      <c r="F31" s="17"/>
      <c r="G31" s="17">
        <v>0.146078943232202</v>
      </c>
      <c r="H31" s="17">
        <v>8.2450460677196705E-2</v>
      </c>
      <c r="I31" s="17">
        <v>2.9429308853513601E-2</v>
      </c>
      <c r="J31" s="17">
        <v>5.8960145512847298E-2</v>
      </c>
      <c r="K31" s="17">
        <v>4.69759164516695E-2</v>
      </c>
      <c r="L31" s="17">
        <v>5.3833552079098401E-2</v>
      </c>
      <c r="M31" s="17"/>
      <c r="N31" s="17">
        <v>0.147032181089918</v>
      </c>
      <c r="O31" s="17">
        <v>7.0581376511499302E-2</v>
      </c>
      <c r="P31" s="17">
        <v>5.5293139463284999E-2</v>
      </c>
      <c r="Q31" s="17">
        <v>5.5131266730517499E-2</v>
      </c>
      <c r="R31" s="17">
        <v>5.3740197421882199E-2</v>
      </c>
      <c r="S31" s="17"/>
      <c r="T31" s="17">
        <v>4.4883985542132798E-2</v>
      </c>
      <c r="U31" s="17">
        <v>8.7505459049530193E-2</v>
      </c>
      <c r="V31" s="17">
        <v>6.6923607110754804E-2</v>
      </c>
      <c r="W31" s="17">
        <v>3.4033007779871401E-2</v>
      </c>
      <c r="X31" s="17"/>
      <c r="Y31" s="17">
        <v>6.6328613698981895E-2</v>
      </c>
      <c r="Z31" s="17">
        <v>5.27620674825987E-2</v>
      </c>
      <c r="AA31" s="17">
        <v>5.70353231617182E-2</v>
      </c>
      <c r="AB31" s="17">
        <v>8.4566370772776206E-2</v>
      </c>
      <c r="AC31" s="17">
        <v>8.7508210892282001E-2</v>
      </c>
      <c r="AD31" s="17">
        <v>0</v>
      </c>
      <c r="AE31" s="17"/>
      <c r="AF31" s="17" t="s">
        <v>63</v>
      </c>
      <c r="AG31" s="17"/>
      <c r="AH31" s="17">
        <v>6.3725045087489704E-2</v>
      </c>
      <c r="AI31" s="17"/>
      <c r="AJ31" s="17">
        <v>5.3655592333147602E-2</v>
      </c>
      <c r="AK31" s="17">
        <v>3.9190481035142402E-2</v>
      </c>
      <c r="AL31" s="17">
        <v>5.0849414076895097E-2</v>
      </c>
      <c r="AM31" s="17">
        <v>0.104831514073985</v>
      </c>
      <c r="AN31" s="17">
        <v>6.4340458862216704E-2</v>
      </c>
      <c r="AO31" s="17">
        <v>0.103246644867254</v>
      </c>
      <c r="AP31" s="17">
        <v>3.9376237393521099E-2</v>
      </c>
      <c r="AQ31" s="17">
        <v>9.0665718975503795E-2</v>
      </c>
    </row>
    <row r="32" spans="2:43" x14ac:dyDescent="0.35">
      <c r="B32" s="18" t="s">
        <v>486</v>
      </c>
      <c r="C32" s="17">
        <v>5.3198341688001798E-2</v>
      </c>
      <c r="D32" s="17">
        <v>3.9348960881852003E-2</v>
      </c>
      <c r="E32" s="17">
        <v>6.7319306037953705E-2</v>
      </c>
      <c r="F32" s="17"/>
      <c r="G32" s="17">
        <v>7.3454179322267193E-2</v>
      </c>
      <c r="H32" s="17">
        <v>7.3119954704797305E-2</v>
      </c>
      <c r="I32" s="17">
        <v>8.8009186916115298E-2</v>
      </c>
      <c r="J32" s="17">
        <v>4.2303867083652399E-2</v>
      </c>
      <c r="K32" s="17">
        <v>3.37790076935248E-2</v>
      </c>
      <c r="L32" s="17">
        <v>2.79898986256235E-2</v>
      </c>
      <c r="M32" s="17"/>
      <c r="N32" s="17">
        <v>1.81881750758669E-2</v>
      </c>
      <c r="O32" s="17">
        <v>4.5739561735526298E-2</v>
      </c>
      <c r="P32" s="17">
        <v>8.9950337909595293E-2</v>
      </c>
      <c r="Q32" s="17">
        <v>5.0126823336906802E-2</v>
      </c>
      <c r="R32" s="17">
        <v>5.5350850524575598E-2</v>
      </c>
      <c r="S32" s="17"/>
      <c r="T32" s="17">
        <v>3.9318253825326999E-2</v>
      </c>
      <c r="U32" s="17">
        <v>5.2066119584084802E-2</v>
      </c>
      <c r="V32" s="17">
        <v>5.1896392962107601E-2</v>
      </c>
      <c r="W32" s="17">
        <v>8.5295202725982802E-2</v>
      </c>
      <c r="X32" s="17"/>
      <c r="Y32" s="17">
        <v>7.1170911146800603E-2</v>
      </c>
      <c r="Z32" s="17">
        <v>7.3684332971798105E-2</v>
      </c>
      <c r="AA32" s="17">
        <v>2.2651116904547401E-2</v>
      </c>
      <c r="AB32" s="17">
        <v>5.3725011931426203E-2</v>
      </c>
      <c r="AC32" s="17">
        <v>4.7499805620877099E-2</v>
      </c>
      <c r="AD32" s="17">
        <v>0</v>
      </c>
      <c r="AE32" s="17"/>
      <c r="AF32" s="17" t="s">
        <v>63</v>
      </c>
      <c r="AG32" s="17"/>
      <c r="AH32" s="17">
        <v>5.5832355743640601E-2</v>
      </c>
      <c r="AI32" s="17"/>
      <c r="AJ32" s="17">
        <v>8.5346692829211507E-2</v>
      </c>
      <c r="AK32" s="17">
        <v>4.3663962564073899E-2</v>
      </c>
      <c r="AL32" s="17">
        <v>5.4440695464431497E-2</v>
      </c>
      <c r="AM32" s="17">
        <v>2.1684777409290298E-2</v>
      </c>
      <c r="AN32" s="17">
        <v>0.11043356061526199</v>
      </c>
      <c r="AO32" s="17">
        <v>3.6144437842267903E-2</v>
      </c>
      <c r="AP32" s="17">
        <v>4.90730721962475E-2</v>
      </c>
      <c r="AQ32" s="17">
        <v>4.0198865573495897E-2</v>
      </c>
    </row>
    <row r="33" spans="2:43" x14ac:dyDescent="0.35">
      <c r="B33" s="18" t="s">
        <v>487</v>
      </c>
      <c r="C33" s="17">
        <v>5.26001670196658E-2</v>
      </c>
      <c r="D33" s="17">
        <v>4.9630464607624498E-2</v>
      </c>
      <c r="E33" s="17">
        <v>5.4326989843580302E-2</v>
      </c>
      <c r="F33" s="17"/>
      <c r="G33" s="17">
        <v>1.7613662353275598E-2</v>
      </c>
      <c r="H33" s="17">
        <v>0.11627337599419101</v>
      </c>
      <c r="I33" s="17">
        <v>5.9526786190579599E-2</v>
      </c>
      <c r="J33" s="17">
        <v>5.5760207945428499E-2</v>
      </c>
      <c r="K33" s="17">
        <v>3.7141804395736798E-2</v>
      </c>
      <c r="L33" s="17">
        <v>2.50175771161265E-2</v>
      </c>
      <c r="M33" s="17"/>
      <c r="N33" s="17">
        <v>0</v>
      </c>
      <c r="O33" s="17">
        <v>4.9815154858134703E-2</v>
      </c>
      <c r="P33" s="17">
        <v>6.5894560896518198E-2</v>
      </c>
      <c r="Q33" s="17">
        <v>6.6868508538341198E-2</v>
      </c>
      <c r="R33" s="17">
        <v>3.2933323505862699E-2</v>
      </c>
      <c r="S33" s="17"/>
      <c r="T33" s="17">
        <v>5.5494568201129003E-2</v>
      </c>
      <c r="U33" s="17">
        <v>5.0834891356428803E-2</v>
      </c>
      <c r="V33" s="17">
        <v>5.9340549169002998E-2</v>
      </c>
      <c r="W33" s="17">
        <v>5.7203913794837601E-2</v>
      </c>
      <c r="X33" s="17"/>
      <c r="Y33" s="17">
        <v>7.29871203410912E-2</v>
      </c>
      <c r="Z33" s="17">
        <v>6.3022476749234196E-2</v>
      </c>
      <c r="AA33" s="17">
        <v>2.9388686562941999E-2</v>
      </c>
      <c r="AB33" s="17">
        <v>4.5579596136832802E-2</v>
      </c>
      <c r="AC33" s="17">
        <v>9.6268609025044107E-3</v>
      </c>
      <c r="AD33" s="17">
        <v>5.2347636694267202E-2</v>
      </c>
      <c r="AE33" s="17"/>
      <c r="AF33" s="17" t="s">
        <v>63</v>
      </c>
      <c r="AG33" s="17"/>
      <c r="AH33" s="17">
        <v>5.4271982504556601E-2</v>
      </c>
      <c r="AI33" s="17"/>
      <c r="AJ33" s="17">
        <v>5.3692331453847497E-2</v>
      </c>
      <c r="AK33" s="17">
        <v>5.3739672415839698E-2</v>
      </c>
      <c r="AL33" s="17">
        <v>6.1205450166263997E-2</v>
      </c>
      <c r="AM33" s="17">
        <v>4.4742071772223398E-2</v>
      </c>
      <c r="AN33" s="17">
        <v>1.99848112327492E-2</v>
      </c>
      <c r="AO33" s="17">
        <v>6.1074887463164897E-2</v>
      </c>
      <c r="AP33" s="17">
        <v>3.4362565062048898E-2</v>
      </c>
      <c r="AQ33" s="17">
        <v>8.3602537217029899E-2</v>
      </c>
    </row>
    <row r="34" spans="2:43" x14ac:dyDescent="0.35">
      <c r="B34" s="18" t="s">
        <v>488</v>
      </c>
      <c r="C34" s="17">
        <v>4.7573392240279899E-2</v>
      </c>
      <c r="D34" s="17">
        <v>4.4389763047435603E-2</v>
      </c>
      <c r="E34" s="17">
        <v>5.0981540290633301E-2</v>
      </c>
      <c r="F34" s="17"/>
      <c r="G34" s="17">
        <v>5.1694883366420502E-2</v>
      </c>
      <c r="H34" s="17">
        <v>6.9892154784176E-2</v>
      </c>
      <c r="I34" s="17">
        <v>5.5156605057633999E-2</v>
      </c>
      <c r="J34" s="17">
        <v>3.62397369090331E-2</v>
      </c>
      <c r="K34" s="17">
        <v>4.36686861613046E-2</v>
      </c>
      <c r="L34" s="17">
        <v>3.5181324303210498E-2</v>
      </c>
      <c r="M34" s="17"/>
      <c r="N34" s="17">
        <v>7.0137040742210999E-2</v>
      </c>
      <c r="O34" s="17">
        <v>4.0701066944140198E-2</v>
      </c>
      <c r="P34" s="17">
        <v>3.11022779803794E-2</v>
      </c>
      <c r="Q34" s="17">
        <v>5.2595810461703897E-2</v>
      </c>
      <c r="R34" s="17">
        <v>5.5365092842464901E-2</v>
      </c>
      <c r="S34" s="17"/>
      <c r="T34" s="17">
        <v>1.7307779278161999E-2</v>
      </c>
      <c r="U34" s="17">
        <v>5.4263428540912297E-2</v>
      </c>
      <c r="V34" s="17">
        <v>6.3659880509227398E-2</v>
      </c>
      <c r="W34" s="17">
        <v>5.9093118199763303E-2</v>
      </c>
      <c r="X34" s="17"/>
      <c r="Y34" s="17">
        <v>6.6242308795849997E-2</v>
      </c>
      <c r="Z34" s="17">
        <v>4.3209043962338801E-2</v>
      </c>
      <c r="AA34" s="17">
        <v>2.95346475422784E-2</v>
      </c>
      <c r="AB34" s="17">
        <v>6.6618322061270996E-2</v>
      </c>
      <c r="AC34" s="17">
        <v>1.0274834393998801E-2</v>
      </c>
      <c r="AD34" s="17">
        <v>0</v>
      </c>
      <c r="AE34" s="17"/>
      <c r="AF34" s="17" t="s">
        <v>63</v>
      </c>
      <c r="AG34" s="17"/>
      <c r="AH34" s="17">
        <v>4.9175221960047998E-2</v>
      </c>
      <c r="AI34" s="17"/>
      <c r="AJ34" s="17">
        <v>4.9469909579921097E-2</v>
      </c>
      <c r="AK34" s="17">
        <v>3.1396057275285903E-2</v>
      </c>
      <c r="AL34" s="17">
        <v>5.8922656464931097E-2</v>
      </c>
      <c r="AM34" s="17">
        <v>5.6744048913211297E-2</v>
      </c>
      <c r="AN34" s="17">
        <v>0</v>
      </c>
      <c r="AO34" s="17">
        <v>9.9699458122723406E-2</v>
      </c>
      <c r="AP34" s="17">
        <v>4.0834551714277897E-2</v>
      </c>
      <c r="AQ34" s="17">
        <v>0</v>
      </c>
    </row>
    <row r="35" spans="2:43" x14ac:dyDescent="0.35">
      <c r="B35" s="18" t="s">
        <v>489</v>
      </c>
      <c r="C35" s="17">
        <v>4.1420673427002203E-2</v>
      </c>
      <c r="D35" s="17">
        <v>4.5747515028010603E-2</v>
      </c>
      <c r="E35" s="17">
        <v>3.7275157678204197E-2</v>
      </c>
      <c r="F35" s="17"/>
      <c r="G35" s="17">
        <v>6.3711911224036702E-2</v>
      </c>
      <c r="H35" s="17">
        <v>3.4688576383860102E-2</v>
      </c>
      <c r="I35" s="17">
        <v>4.4741733337308097E-2</v>
      </c>
      <c r="J35" s="17">
        <v>3.7818240879748999E-2</v>
      </c>
      <c r="K35" s="17">
        <v>3.51947069879983E-2</v>
      </c>
      <c r="L35" s="17">
        <v>4.1123962829405301E-2</v>
      </c>
      <c r="M35" s="17"/>
      <c r="N35" s="17">
        <v>2.0697756361729099E-2</v>
      </c>
      <c r="O35" s="17">
        <v>2.16212989290888E-2</v>
      </c>
      <c r="P35" s="17">
        <v>6.1554236089512999E-2</v>
      </c>
      <c r="Q35" s="17">
        <v>4.7582417596140202E-2</v>
      </c>
      <c r="R35" s="17">
        <v>6.3728799696470301E-2</v>
      </c>
      <c r="S35" s="17"/>
      <c r="T35" s="17">
        <v>3.4274584583454497E-2</v>
      </c>
      <c r="U35" s="17">
        <v>4.8334952358995299E-2</v>
      </c>
      <c r="V35" s="17">
        <v>5.2474381982941902E-2</v>
      </c>
      <c r="W35" s="17">
        <v>3.0574682357932099E-2</v>
      </c>
      <c r="X35" s="17"/>
      <c r="Y35" s="17">
        <v>4.7446585605291698E-2</v>
      </c>
      <c r="Z35" s="17">
        <v>4.65464105492241E-2</v>
      </c>
      <c r="AA35" s="17">
        <v>3.4305083059806597E-2</v>
      </c>
      <c r="AB35" s="17">
        <v>5.8806761904257897E-2</v>
      </c>
      <c r="AC35" s="17">
        <v>2.5904949087513E-2</v>
      </c>
      <c r="AD35" s="17">
        <v>0</v>
      </c>
      <c r="AE35" s="17"/>
      <c r="AF35" s="17" t="s">
        <v>63</v>
      </c>
      <c r="AG35" s="17"/>
      <c r="AH35" s="17">
        <v>4.2538957686602201E-2</v>
      </c>
      <c r="AI35" s="17"/>
      <c r="AJ35" s="17">
        <v>4.6420828846017198E-2</v>
      </c>
      <c r="AK35" s="17">
        <v>5.5770999292247499E-2</v>
      </c>
      <c r="AL35" s="17">
        <v>1.49482891429258E-2</v>
      </c>
      <c r="AM35" s="17">
        <v>5.5632318907586603E-2</v>
      </c>
      <c r="AN35" s="17">
        <v>0</v>
      </c>
      <c r="AO35" s="17">
        <v>5.9511313916320502E-2</v>
      </c>
      <c r="AP35" s="17">
        <v>9.6829246062847107E-3</v>
      </c>
      <c r="AQ35" s="17">
        <v>4.6103478410410598E-2</v>
      </c>
    </row>
    <row r="36" spans="2:43" x14ac:dyDescent="0.35">
      <c r="B36" s="18" t="s">
        <v>490</v>
      </c>
      <c r="C36" s="17">
        <v>4.0091077621584099E-2</v>
      </c>
      <c r="D36" s="17">
        <v>4.7975203137609501E-2</v>
      </c>
      <c r="E36" s="17">
        <v>3.08271123714196E-2</v>
      </c>
      <c r="F36" s="17"/>
      <c r="G36" s="17">
        <v>4.2672190354280798E-2</v>
      </c>
      <c r="H36" s="17">
        <v>6.6585132240691597E-2</v>
      </c>
      <c r="I36" s="17">
        <v>4.3542407172495898E-2</v>
      </c>
      <c r="J36" s="17">
        <v>5.0262697774225602E-2</v>
      </c>
      <c r="K36" s="17">
        <v>3.0309320318614101E-2</v>
      </c>
      <c r="L36" s="17">
        <v>1.7982644043016999E-2</v>
      </c>
      <c r="M36" s="17"/>
      <c r="N36" s="17">
        <v>9.4835833594901706E-2</v>
      </c>
      <c r="O36" s="17">
        <v>3.3672014076202898E-2</v>
      </c>
      <c r="P36" s="17">
        <v>5.3212524969807898E-2</v>
      </c>
      <c r="Q36" s="17">
        <v>2.90281487460466E-2</v>
      </c>
      <c r="R36" s="17">
        <v>5.2728316964201098E-2</v>
      </c>
      <c r="S36" s="17"/>
      <c r="T36" s="17">
        <v>2.5568792413133101E-2</v>
      </c>
      <c r="U36" s="17">
        <v>3.0026742993615099E-2</v>
      </c>
      <c r="V36" s="17">
        <v>5.1901089948281701E-2</v>
      </c>
      <c r="W36" s="17">
        <v>5.8038621024499699E-2</v>
      </c>
      <c r="X36" s="17"/>
      <c r="Y36" s="17">
        <v>4.3499562434893398E-2</v>
      </c>
      <c r="Z36" s="17">
        <v>5.0079302163227403E-2</v>
      </c>
      <c r="AA36" s="17">
        <v>2.2857287605001698E-2</v>
      </c>
      <c r="AB36" s="17">
        <v>0</v>
      </c>
      <c r="AC36" s="17">
        <v>7.6384478819327098E-2</v>
      </c>
      <c r="AD36" s="17">
        <v>0.121691181975509</v>
      </c>
      <c r="AE36" s="17"/>
      <c r="AF36" s="17" t="s">
        <v>63</v>
      </c>
      <c r="AG36" s="17"/>
      <c r="AH36" s="17">
        <v>4.2076110587090501E-2</v>
      </c>
      <c r="AI36" s="17"/>
      <c r="AJ36" s="17">
        <v>4.9580011048976698E-2</v>
      </c>
      <c r="AK36" s="17">
        <v>2.3812215862474499E-2</v>
      </c>
      <c r="AL36" s="17">
        <v>4.2472239061553001E-2</v>
      </c>
      <c r="AM36" s="17">
        <v>6.3174752213681906E-2</v>
      </c>
      <c r="AN36" s="17">
        <v>0</v>
      </c>
      <c r="AO36" s="17">
        <v>2.60181239762028E-2</v>
      </c>
      <c r="AP36" s="17">
        <v>0</v>
      </c>
      <c r="AQ36" s="17">
        <v>9.6130540502713593E-2</v>
      </c>
    </row>
    <row r="37" spans="2:43" x14ac:dyDescent="0.35">
      <c r="B37" s="18" t="s">
        <v>491</v>
      </c>
      <c r="C37" s="17">
        <v>3.6016912408086597E-2</v>
      </c>
      <c r="D37" s="17">
        <v>4.12176784834749E-2</v>
      </c>
      <c r="E37" s="17">
        <v>3.0970947968084101E-2</v>
      </c>
      <c r="F37" s="17"/>
      <c r="G37" s="17">
        <v>1.28327285004256E-2</v>
      </c>
      <c r="H37" s="17">
        <v>4.0620666845673899E-2</v>
      </c>
      <c r="I37" s="17">
        <v>4.1948013635469898E-2</v>
      </c>
      <c r="J37" s="17">
        <v>8.2393367558063701E-2</v>
      </c>
      <c r="K37" s="17">
        <v>2.5454971407733399E-2</v>
      </c>
      <c r="L37" s="17">
        <v>1.54759472496915E-2</v>
      </c>
      <c r="M37" s="17"/>
      <c r="N37" s="17">
        <v>3.10969222394668E-2</v>
      </c>
      <c r="O37" s="17">
        <v>2.87223291153204E-2</v>
      </c>
      <c r="P37" s="17">
        <v>6.8634123830832006E-2</v>
      </c>
      <c r="Q37" s="17">
        <v>3.4015217058811199E-2</v>
      </c>
      <c r="R37" s="17">
        <v>3.13264710585257E-2</v>
      </c>
      <c r="S37" s="17"/>
      <c r="T37" s="17">
        <v>3.7949601821708701E-2</v>
      </c>
      <c r="U37" s="17">
        <v>3.8300109612404501E-2</v>
      </c>
      <c r="V37" s="17">
        <v>3.01152705261972E-2</v>
      </c>
      <c r="W37" s="17">
        <v>3.8521947314652201E-2</v>
      </c>
      <c r="X37" s="17"/>
      <c r="Y37" s="17">
        <v>4.5476915067700997E-2</v>
      </c>
      <c r="Z37" s="17">
        <v>2.9751844014437302E-2</v>
      </c>
      <c r="AA37" s="17">
        <v>2.1473599209030001E-2</v>
      </c>
      <c r="AB37" s="17">
        <v>5.6154069752214E-2</v>
      </c>
      <c r="AC37" s="17">
        <v>2.5324947283423702E-2</v>
      </c>
      <c r="AD37" s="17">
        <v>4.2205401104974602E-2</v>
      </c>
      <c r="AE37" s="17"/>
      <c r="AF37" s="17" t="s">
        <v>63</v>
      </c>
      <c r="AG37" s="17"/>
      <c r="AH37" s="17">
        <v>3.6884158052274602E-2</v>
      </c>
      <c r="AI37" s="17"/>
      <c r="AJ37" s="17">
        <v>3.97000398779137E-2</v>
      </c>
      <c r="AK37" s="17">
        <v>4.9750903063420698E-2</v>
      </c>
      <c r="AL37" s="17">
        <v>3.7865606689884798E-2</v>
      </c>
      <c r="AM37" s="17">
        <v>3.8079575104880102E-2</v>
      </c>
      <c r="AN37" s="17">
        <v>4.07555269829072E-2</v>
      </c>
      <c r="AO37" s="17">
        <v>2.0808892052981701E-2</v>
      </c>
      <c r="AP37" s="17">
        <v>2.0684409729459601E-2</v>
      </c>
      <c r="AQ37" s="17">
        <v>0</v>
      </c>
    </row>
    <row r="38" spans="2:43" x14ac:dyDescent="0.35">
      <c r="B38" s="18" t="s">
        <v>492</v>
      </c>
      <c r="C38" s="17">
        <v>1.4195508523875499E-2</v>
      </c>
      <c r="D38" s="17">
        <v>2.37901461028465E-2</v>
      </c>
      <c r="E38" s="17">
        <v>4.64683828398736E-3</v>
      </c>
      <c r="F38" s="17"/>
      <c r="G38" s="17">
        <v>5.0856609060231303E-2</v>
      </c>
      <c r="H38" s="17">
        <v>1.8898784320764601E-2</v>
      </c>
      <c r="I38" s="17">
        <v>2.1417937928680599E-2</v>
      </c>
      <c r="J38" s="17">
        <v>7.5341921536263403E-3</v>
      </c>
      <c r="K38" s="17">
        <v>0</v>
      </c>
      <c r="L38" s="17">
        <v>4.4758193269254596E-3</v>
      </c>
      <c r="M38" s="17"/>
      <c r="N38" s="17">
        <v>6.21854420446789E-2</v>
      </c>
      <c r="O38" s="17">
        <v>1.2610337434229501E-2</v>
      </c>
      <c r="P38" s="17">
        <v>5.4881446121081102E-3</v>
      </c>
      <c r="Q38" s="17">
        <v>7.5002632781111297E-3</v>
      </c>
      <c r="R38" s="17">
        <v>2.6519481680982698E-2</v>
      </c>
      <c r="S38" s="17"/>
      <c r="T38" s="17">
        <v>1.02990087077467E-2</v>
      </c>
      <c r="U38" s="17">
        <v>3.1708558152760699E-3</v>
      </c>
      <c r="V38" s="17">
        <v>1.64005532523629E-2</v>
      </c>
      <c r="W38" s="17">
        <v>3.4110102469202999E-2</v>
      </c>
      <c r="X38" s="17"/>
      <c r="Y38" s="17">
        <v>1.6843447164686699E-2</v>
      </c>
      <c r="Z38" s="17">
        <v>1.93247530118907E-2</v>
      </c>
      <c r="AA38" s="17">
        <v>4.1577109749556598E-3</v>
      </c>
      <c r="AB38" s="17">
        <v>0</v>
      </c>
      <c r="AC38" s="17">
        <v>4.35848084763516E-2</v>
      </c>
      <c r="AD38" s="17">
        <v>0</v>
      </c>
      <c r="AE38" s="17"/>
      <c r="AF38" s="17" t="s">
        <v>63</v>
      </c>
      <c r="AG38" s="17"/>
      <c r="AH38" s="17">
        <v>1.33341404229442E-2</v>
      </c>
      <c r="AI38" s="17"/>
      <c r="AJ38" s="17">
        <v>1.9005135346896299E-2</v>
      </c>
      <c r="AK38" s="17">
        <v>1.26988727453712E-2</v>
      </c>
      <c r="AL38" s="17">
        <v>2.32025126399939E-2</v>
      </c>
      <c r="AM38" s="17">
        <v>7.1670932515361697E-3</v>
      </c>
      <c r="AN38" s="17">
        <v>0</v>
      </c>
      <c r="AO38" s="17">
        <v>3.2072639793509897E-2</v>
      </c>
      <c r="AP38" s="17">
        <v>0</v>
      </c>
      <c r="AQ38" s="17">
        <v>0</v>
      </c>
    </row>
    <row r="39" spans="2:43" x14ac:dyDescent="0.35">
      <c r="B39" s="18" t="s">
        <v>493</v>
      </c>
      <c r="C39" s="17">
        <v>7.3190827244423596E-3</v>
      </c>
      <c r="D39" s="17">
        <v>9.3453898295110301E-3</v>
      </c>
      <c r="E39" s="17">
        <v>5.3223000327806197E-3</v>
      </c>
      <c r="F39" s="17"/>
      <c r="G39" s="17">
        <v>1.4855793961472401E-2</v>
      </c>
      <c r="H39" s="17">
        <v>1.3327128213332101E-2</v>
      </c>
      <c r="I39" s="17">
        <v>1.5661265614143501E-2</v>
      </c>
      <c r="J39" s="17">
        <v>0</v>
      </c>
      <c r="K39" s="17">
        <v>6.6712176006556096E-3</v>
      </c>
      <c r="L39" s="17">
        <v>0</v>
      </c>
      <c r="M39" s="17"/>
      <c r="N39" s="17">
        <v>0</v>
      </c>
      <c r="O39" s="17">
        <v>5.2277261927572401E-3</v>
      </c>
      <c r="P39" s="17">
        <v>6.3151690112981298E-3</v>
      </c>
      <c r="Q39" s="17">
        <v>7.8990071127468201E-3</v>
      </c>
      <c r="R39" s="17">
        <v>1.3742836553413899E-2</v>
      </c>
      <c r="S39" s="17"/>
      <c r="T39" s="17">
        <v>1.10635649962141E-2</v>
      </c>
      <c r="U39" s="17">
        <v>3.1170010314018298E-3</v>
      </c>
      <c r="V39" s="17">
        <v>3.1141993683562602E-3</v>
      </c>
      <c r="W39" s="17">
        <v>1.8057602220858001E-2</v>
      </c>
      <c r="X39" s="17"/>
      <c r="Y39" s="17">
        <v>1.1592457005355499E-2</v>
      </c>
      <c r="Z39" s="17">
        <v>1.0108170105065199E-2</v>
      </c>
      <c r="AA39" s="17">
        <v>3.5688079203140301E-3</v>
      </c>
      <c r="AB39" s="17">
        <v>0</v>
      </c>
      <c r="AC39" s="17">
        <v>0</v>
      </c>
      <c r="AD39" s="17">
        <v>0</v>
      </c>
      <c r="AE39" s="17"/>
      <c r="AF39" s="17" t="s">
        <v>63</v>
      </c>
      <c r="AG39" s="17"/>
      <c r="AH39" s="17">
        <v>6.3107133862958199E-3</v>
      </c>
      <c r="AI39" s="17"/>
      <c r="AJ39" s="17">
        <v>1.9442302366380001E-2</v>
      </c>
      <c r="AK39" s="17">
        <v>0</v>
      </c>
      <c r="AL39" s="17">
        <v>1.36690722017257E-2</v>
      </c>
      <c r="AM39" s="17">
        <v>0</v>
      </c>
      <c r="AN39" s="17">
        <v>0</v>
      </c>
      <c r="AO39" s="17">
        <v>1.01236889306895E-2</v>
      </c>
      <c r="AP39" s="17">
        <v>0</v>
      </c>
      <c r="AQ39" s="17">
        <v>0</v>
      </c>
    </row>
    <row r="40" spans="2:43" x14ac:dyDescent="0.35">
      <c r="B40" s="18" t="s">
        <v>494</v>
      </c>
      <c r="C40" s="17">
        <v>4.59622671934584E-3</v>
      </c>
      <c r="D40" s="17">
        <v>4.3950282362369497E-3</v>
      </c>
      <c r="E40" s="17">
        <v>4.8189045902817399E-3</v>
      </c>
      <c r="F40" s="17"/>
      <c r="G40" s="17">
        <v>0</v>
      </c>
      <c r="H40" s="17">
        <v>1.36518077715015E-2</v>
      </c>
      <c r="I40" s="17">
        <v>8.1416320345614294E-3</v>
      </c>
      <c r="J40" s="17">
        <v>0</v>
      </c>
      <c r="K40" s="17">
        <v>0</v>
      </c>
      <c r="L40" s="17">
        <v>3.4622981719082801E-3</v>
      </c>
      <c r="M40" s="17"/>
      <c r="N40" s="17">
        <v>0</v>
      </c>
      <c r="O40" s="17">
        <v>0</v>
      </c>
      <c r="P40" s="17">
        <v>9.9778671571220008E-3</v>
      </c>
      <c r="Q40" s="17">
        <v>6.3762108617934302E-3</v>
      </c>
      <c r="R40" s="17">
        <v>8.3954793642743997E-3</v>
      </c>
      <c r="S40" s="17"/>
      <c r="T40" s="17">
        <v>0</v>
      </c>
      <c r="U40" s="17">
        <v>0</v>
      </c>
      <c r="V40" s="17">
        <v>1.25385449638884E-2</v>
      </c>
      <c r="W40" s="17">
        <v>7.3911877179910698E-3</v>
      </c>
      <c r="X40" s="17"/>
      <c r="Y40" s="17">
        <v>6.7227720553047097E-3</v>
      </c>
      <c r="Z40" s="17">
        <v>0</v>
      </c>
      <c r="AA40" s="17">
        <v>3.2162234568570902E-3</v>
      </c>
      <c r="AB40" s="17">
        <v>0</v>
      </c>
      <c r="AC40" s="17">
        <v>8.3691933138289702E-3</v>
      </c>
      <c r="AD40" s="17">
        <v>0</v>
      </c>
      <c r="AE40" s="17"/>
      <c r="AF40" s="17" t="s">
        <v>63</v>
      </c>
      <c r="AG40" s="17"/>
      <c r="AH40" s="17">
        <v>4.8238000871899302E-3</v>
      </c>
      <c r="AI40" s="17"/>
      <c r="AJ40" s="17">
        <v>1.52447353554712E-2</v>
      </c>
      <c r="AK40" s="17">
        <v>0</v>
      </c>
      <c r="AL40" s="17">
        <v>0</v>
      </c>
      <c r="AM40" s="17">
        <v>6.6171443812199603E-3</v>
      </c>
      <c r="AN40" s="17">
        <v>0</v>
      </c>
      <c r="AO40" s="17">
        <v>0</v>
      </c>
      <c r="AP40" s="17">
        <v>0</v>
      </c>
      <c r="AQ40" s="17">
        <v>0</v>
      </c>
    </row>
    <row r="41" spans="2:43" x14ac:dyDescent="0.35">
      <c r="B41" s="18" t="s">
        <v>495</v>
      </c>
      <c r="C41" s="17">
        <v>7.3412552409554696E-3</v>
      </c>
      <c r="D41" s="17">
        <v>4.2743854705393899E-3</v>
      </c>
      <c r="E41" s="17">
        <v>1.0447907527206099E-2</v>
      </c>
      <c r="F41" s="17"/>
      <c r="G41" s="17">
        <v>9.9583560626061406E-3</v>
      </c>
      <c r="H41" s="17">
        <v>1.50144090412835E-2</v>
      </c>
      <c r="I41" s="17">
        <v>5.2458133045782899E-3</v>
      </c>
      <c r="J41" s="17">
        <v>4.6379645001508804E-3</v>
      </c>
      <c r="K41" s="17">
        <v>9.4320887447773404E-3</v>
      </c>
      <c r="L41" s="17">
        <v>2.7980945731756E-3</v>
      </c>
      <c r="M41" s="17"/>
      <c r="N41" s="17">
        <v>2.5304479835118E-2</v>
      </c>
      <c r="O41" s="17">
        <v>6.2476970399648604E-3</v>
      </c>
      <c r="P41" s="17">
        <v>1.1271421566571601E-2</v>
      </c>
      <c r="Q41" s="17">
        <v>8.3821466885803907E-3</v>
      </c>
      <c r="R41" s="17">
        <v>0</v>
      </c>
      <c r="S41" s="17"/>
      <c r="T41" s="17">
        <v>7.0241995025814401E-3</v>
      </c>
      <c r="U41" s="17">
        <v>9.1907856797860607E-3</v>
      </c>
      <c r="V41" s="17">
        <v>9.9513477731558008E-3</v>
      </c>
      <c r="W41" s="17">
        <v>3.9444753384978099E-3</v>
      </c>
      <c r="X41" s="17"/>
      <c r="Y41" s="17">
        <v>5.8349974067368098E-3</v>
      </c>
      <c r="Z41" s="17">
        <v>2.0490021339135699E-2</v>
      </c>
      <c r="AA41" s="17">
        <v>2.59922656973008E-3</v>
      </c>
      <c r="AB41" s="17">
        <v>0</v>
      </c>
      <c r="AC41" s="17">
        <v>1.29524745437565E-2</v>
      </c>
      <c r="AD41" s="17">
        <v>3.5468211852815998E-2</v>
      </c>
      <c r="AE41" s="17"/>
      <c r="AF41" s="17" t="s">
        <v>63</v>
      </c>
      <c r="AG41" s="17"/>
      <c r="AH41" s="17">
        <v>7.7047434414733804E-3</v>
      </c>
      <c r="AI41" s="17"/>
      <c r="AJ41" s="17">
        <v>1.9965926084426801E-2</v>
      </c>
      <c r="AK41" s="17">
        <v>0</v>
      </c>
      <c r="AL41" s="17">
        <v>6.1350144453099498E-3</v>
      </c>
      <c r="AM41" s="17">
        <v>1.10886322641817E-2</v>
      </c>
      <c r="AN41" s="17">
        <v>0</v>
      </c>
      <c r="AO41" s="17">
        <v>0</v>
      </c>
      <c r="AP41" s="17">
        <v>0</v>
      </c>
      <c r="AQ41" s="17">
        <v>0</v>
      </c>
    </row>
    <row r="42" spans="2:43" x14ac:dyDescent="0.35">
      <c r="B42" s="18" t="s">
        <v>82</v>
      </c>
      <c r="C42" s="17">
        <v>1.38524781786552E-2</v>
      </c>
      <c r="D42" s="17">
        <v>1.28057020593843E-2</v>
      </c>
      <c r="E42" s="17">
        <v>1.49648687940856E-2</v>
      </c>
      <c r="F42" s="17"/>
      <c r="G42" s="17">
        <v>0</v>
      </c>
      <c r="H42" s="17">
        <v>2.1100664151266501E-2</v>
      </c>
      <c r="I42" s="17">
        <v>0</v>
      </c>
      <c r="J42" s="17">
        <v>4.5456846232122903E-3</v>
      </c>
      <c r="K42" s="17">
        <v>1.8799809019430399E-2</v>
      </c>
      <c r="L42" s="17">
        <v>2.5767738697078602E-2</v>
      </c>
      <c r="M42" s="17"/>
      <c r="N42" s="17">
        <v>0</v>
      </c>
      <c r="O42" s="17">
        <v>1.1232873345001001E-2</v>
      </c>
      <c r="P42" s="17">
        <v>2.6391889341055599E-2</v>
      </c>
      <c r="Q42" s="17">
        <v>7.1513301893422303E-3</v>
      </c>
      <c r="R42" s="17">
        <v>2.66098027975319E-2</v>
      </c>
      <c r="S42" s="17"/>
      <c r="T42" s="17">
        <v>1.8832722750453199E-2</v>
      </c>
      <c r="U42" s="17">
        <v>1.0375104950802599E-2</v>
      </c>
      <c r="V42" s="17">
        <v>1.48959268598134E-2</v>
      </c>
      <c r="W42" s="17">
        <v>1.03531758956849E-2</v>
      </c>
      <c r="X42" s="17"/>
      <c r="Y42" s="17">
        <v>1.01863247023848E-2</v>
      </c>
      <c r="Z42" s="17">
        <v>1.9700032776687099E-2</v>
      </c>
      <c r="AA42" s="17">
        <v>1.82126271090144E-2</v>
      </c>
      <c r="AB42" s="17">
        <v>1.5204941937444399E-2</v>
      </c>
      <c r="AC42" s="17">
        <v>1.5917422382138099E-2</v>
      </c>
      <c r="AD42" s="17">
        <v>0</v>
      </c>
      <c r="AE42" s="17"/>
      <c r="AF42" s="17" t="s">
        <v>63</v>
      </c>
      <c r="AG42" s="17"/>
      <c r="AH42" s="17">
        <v>1.2466785251370901E-2</v>
      </c>
      <c r="AI42" s="17"/>
      <c r="AJ42" s="17">
        <v>9.8627680639519905E-3</v>
      </c>
      <c r="AK42" s="17">
        <v>2.15045687490125E-2</v>
      </c>
      <c r="AL42" s="17">
        <v>1.7635263990265101E-2</v>
      </c>
      <c r="AM42" s="17">
        <v>1.0927127107379199E-2</v>
      </c>
      <c r="AN42" s="17">
        <v>1.99848112327492E-2</v>
      </c>
      <c r="AO42" s="17">
        <v>1.0930787819510899E-2</v>
      </c>
      <c r="AP42" s="17">
        <v>1.4232502628111E-2</v>
      </c>
      <c r="AQ42" s="17">
        <v>0</v>
      </c>
    </row>
    <row r="43" spans="2:43" x14ac:dyDescent="0.35">
      <c r="B43" s="18" t="s">
        <v>92</v>
      </c>
      <c r="C43" s="19">
        <v>7.1596136161242399E-2</v>
      </c>
      <c r="D43" s="19">
        <v>6.3667965205480806E-2</v>
      </c>
      <c r="E43" s="19">
        <v>7.9868454837152006E-2</v>
      </c>
      <c r="F43" s="19"/>
      <c r="G43" s="19">
        <v>4.4207733340345702E-2</v>
      </c>
      <c r="H43" s="19">
        <v>4.0239664856394401E-2</v>
      </c>
      <c r="I43" s="19">
        <v>2.63638560148475E-2</v>
      </c>
      <c r="J43" s="19">
        <v>5.9045045409444101E-2</v>
      </c>
      <c r="K43" s="19">
        <v>5.9296218003094897E-2</v>
      </c>
      <c r="L43" s="19">
        <v>0.146768911083721</v>
      </c>
      <c r="M43" s="19"/>
      <c r="N43" s="19">
        <v>0.20664740087733299</v>
      </c>
      <c r="O43" s="19">
        <v>7.0018842239772006E-2</v>
      </c>
      <c r="P43" s="19">
        <v>3.6845840801777698E-2</v>
      </c>
      <c r="Q43" s="19">
        <v>9.0262006030590106E-2</v>
      </c>
      <c r="R43" s="19">
        <v>3.2721412583068099E-2</v>
      </c>
      <c r="S43" s="19"/>
      <c r="T43" s="19">
        <v>0.112599314649275</v>
      </c>
      <c r="U43" s="19">
        <v>6.4392424082818298E-2</v>
      </c>
      <c r="V43" s="19">
        <v>3.4269838611848402E-2</v>
      </c>
      <c r="W43" s="19">
        <v>4.2762896407613701E-2</v>
      </c>
      <c r="X43" s="19"/>
      <c r="Y43" s="19">
        <v>3.1587933467702403E-2</v>
      </c>
      <c r="Z43" s="19">
        <v>4.6685918816369701E-2</v>
      </c>
      <c r="AA43" s="19">
        <v>0.13102519941405499</v>
      </c>
      <c r="AB43" s="19">
        <v>5.8043917784550501E-2</v>
      </c>
      <c r="AC43" s="19">
        <v>9.7689846642300293E-2</v>
      </c>
      <c r="AD43" s="19">
        <v>0.18617057444776799</v>
      </c>
      <c r="AE43" s="19"/>
      <c r="AF43" s="19" t="s">
        <v>63</v>
      </c>
      <c r="AG43" s="19"/>
      <c r="AH43" s="19">
        <v>6.2758862542452304E-2</v>
      </c>
      <c r="AI43" s="19"/>
      <c r="AJ43" s="19">
        <v>6.0469664930025202E-2</v>
      </c>
      <c r="AK43" s="19">
        <v>7.7942532974832002E-2</v>
      </c>
      <c r="AL43" s="19">
        <v>5.8042186091649198E-2</v>
      </c>
      <c r="AM43" s="19">
        <v>6.9713144466233501E-2</v>
      </c>
      <c r="AN43" s="19">
        <v>6.8933947534860901E-2</v>
      </c>
      <c r="AO43" s="19">
        <v>6.4493957300136601E-2</v>
      </c>
      <c r="AP43" s="19">
        <v>6.4004032182054096E-2</v>
      </c>
      <c r="AQ43" s="19">
        <v>0.16828843968134299</v>
      </c>
    </row>
    <row r="44" spans="2:43" x14ac:dyDescent="0.35">
      <c r="B44" s="16"/>
    </row>
    <row r="45" spans="2:43" x14ac:dyDescent="0.35">
      <c r="B45" t="s">
        <v>66</v>
      </c>
    </row>
    <row r="46" spans="2:43" x14ac:dyDescent="0.35">
      <c r="B46" t="s">
        <v>67</v>
      </c>
    </row>
    <row r="48" spans="2:43" x14ac:dyDescent="0.35">
      <c r="B48"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498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335</v>
      </c>
      <c r="C9" s="17">
        <v>1.9593444841495802E-2</v>
      </c>
      <c r="D9" s="17">
        <v>3.5644923604007298E-2</v>
      </c>
      <c r="E9" s="17">
        <v>3.5998124764218902E-3</v>
      </c>
      <c r="F9" s="17"/>
      <c r="G9" s="17">
        <v>5.7488150826675397E-2</v>
      </c>
      <c r="H9" s="17">
        <v>4.8124562403240603E-2</v>
      </c>
      <c r="I9" s="17">
        <v>1.05063759669594E-2</v>
      </c>
      <c r="J9" s="17">
        <v>1.19533262018093E-2</v>
      </c>
      <c r="K9" s="17">
        <v>5.71295390944381E-3</v>
      </c>
      <c r="L9" s="17">
        <v>3.4622981719082801E-3</v>
      </c>
      <c r="M9" s="17"/>
      <c r="N9" s="17">
        <v>1.73131350925292E-2</v>
      </c>
      <c r="O9" s="17">
        <v>1.1220152518903201E-2</v>
      </c>
      <c r="P9" s="17">
        <v>1.4452545291630901E-2</v>
      </c>
      <c r="Q9" s="17">
        <v>8.5885574843283605E-3</v>
      </c>
      <c r="R9" s="17">
        <v>6.6182344553863307E-2</v>
      </c>
      <c r="S9" s="17"/>
      <c r="T9" s="17">
        <v>3.8736359936379902E-2</v>
      </c>
      <c r="U9" s="17">
        <v>1.00214388612316E-2</v>
      </c>
      <c r="V9" s="17">
        <v>3.1141993683562602E-3</v>
      </c>
      <c r="W9" s="17">
        <v>3.6975804585093697E-2</v>
      </c>
      <c r="X9" s="17"/>
      <c r="Y9" s="17">
        <v>2.53023009307272E-2</v>
      </c>
      <c r="Z9" s="17">
        <v>3.5007418461108997E-2</v>
      </c>
      <c r="AA9" s="17">
        <v>6.2889994931444202E-3</v>
      </c>
      <c r="AB9" s="17">
        <v>0</v>
      </c>
      <c r="AC9" s="17">
        <v>3.4803000137436903E-2</v>
      </c>
      <c r="AD9" s="17">
        <v>0</v>
      </c>
      <c r="AE9" s="17"/>
      <c r="AF9" s="17" t="s">
        <v>63</v>
      </c>
      <c r="AG9" s="17"/>
      <c r="AH9" s="17">
        <v>1.7628585515570699E-2</v>
      </c>
      <c r="AI9" s="17"/>
      <c r="AJ9" s="17">
        <v>4.2601436200242301E-2</v>
      </c>
      <c r="AK9" s="17">
        <v>2.0024000356595101E-2</v>
      </c>
      <c r="AL9" s="17">
        <v>1.27503319915013E-2</v>
      </c>
      <c r="AM9" s="17">
        <v>6.6171443812199603E-3</v>
      </c>
      <c r="AN9" s="17">
        <v>4.4894924545082197E-2</v>
      </c>
      <c r="AO9" s="17">
        <v>0</v>
      </c>
      <c r="AP9" s="17">
        <v>1.4232502628111E-2</v>
      </c>
      <c r="AQ9" s="17">
        <v>0</v>
      </c>
    </row>
    <row r="10" spans="2:43" x14ac:dyDescent="0.35">
      <c r="B10" s="18" t="s">
        <v>336</v>
      </c>
      <c r="C10" s="17">
        <v>9.7106558870008297E-2</v>
      </c>
      <c r="D10" s="17">
        <v>0.13146976362142301</v>
      </c>
      <c r="E10" s="17">
        <v>6.3120157763779494E-2</v>
      </c>
      <c r="F10" s="17"/>
      <c r="G10" s="17">
        <v>0.197582393552967</v>
      </c>
      <c r="H10" s="17">
        <v>0.16584922825228299</v>
      </c>
      <c r="I10" s="17">
        <v>0.10889683579798</v>
      </c>
      <c r="J10" s="17">
        <v>7.0099332184786506E-2</v>
      </c>
      <c r="K10" s="17">
        <v>4.9336874928908599E-2</v>
      </c>
      <c r="L10" s="17">
        <v>4.7439723572258501E-2</v>
      </c>
      <c r="M10" s="17"/>
      <c r="N10" s="17">
        <v>3.10969222394668E-2</v>
      </c>
      <c r="O10" s="17">
        <v>9.4770235884115803E-2</v>
      </c>
      <c r="P10" s="17">
        <v>0.108511931411124</v>
      </c>
      <c r="Q10" s="17">
        <v>7.4966734159701703E-2</v>
      </c>
      <c r="R10" s="17">
        <v>0.155024748614597</v>
      </c>
      <c r="S10" s="17"/>
      <c r="T10" s="17">
        <v>7.9256509041504497E-2</v>
      </c>
      <c r="U10" s="17">
        <v>8.0691451305860404E-2</v>
      </c>
      <c r="V10" s="17">
        <v>0.13738256109904201</v>
      </c>
      <c r="W10" s="17">
        <v>0.10675272502043</v>
      </c>
      <c r="X10" s="17"/>
      <c r="Y10" s="17">
        <v>0.12356996752912699</v>
      </c>
      <c r="Z10" s="17">
        <v>0.139245216174675</v>
      </c>
      <c r="AA10" s="17">
        <v>3.8317972242390003E-2</v>
      </c>
      <c r="AB10" s="17">
        <v>6.2884656872981601E-2</v>
      </c>
      <c r="AC10" s="17">
        <v>0.155632318610505</v>
      </c>
      <c r="AD10" s="17">
        <v>0</v>
      </c>
      <c r="AE10" s="17"/>
      <c r="AF10" s="17" t="s">
        <v>63</v>
      </c>
      <c r="AG10" s="17"/>
      <c r="AH10" s="17">
        <v>0.100205271742355</v>
      </c>
      <c r="AI10" s="17"/>
      <c r="AJ10" s="17">
        <v>0.124645312873011</v>
      </c>
      <c r="AK10" s="17">
        <v>0.101633934723902</v>
      </c>
      <c r="AL10" s="17">
        <v>8.86570704150558E-2</v>
      </c>
      <c r="AM10" s="17">
        <v>9.9620245408822694E-2</v>
      </c>
      <c r="AN10" s="17">
        <v>4.4463747018087203E-2</v>
      </c>
      <c r="AO10" s="17">
        <v>0.102763362140358</v>
      </c>
      <c r="AP10" s="17">
        <v>6.5340538266323397E-2</v>
      </c>
      <c r="AQ10" s="17">
        <v>5.32384401363592E-2</v>
      </c>
    </row>
    <row r="11" spans="2:43" ht="29" x14ac:dyDescent="0.35">
      <c r="B11" s="18" t="s">
        <v>497</v>
      </c>
      <c r="C11" s="17">
        <v>0.191532523911252</v>
      </c>
      <c r="D11" s="17">
        <v>0.22400335475386199</v>
      </c>
      <c r="E11" s="17">
        <v>0.159875305301168</v>
      </c>
      <c r="F11" s="17"/>
      <c r="G11" s="17">
        <v>0.26674650960829999</v>
      </c>
      <c r="H11" s="17">
        <v>0.26648223084046002</v>
      </c>
      <c r="I11" s="17">
        <v>0.25832759118807103</v>
      </c>
      <c r="J11" s="17">
        <v>0.18383507747560299</v>
      </c>
      <c r="K11" s="17">
        <v>0.13173811544042199</v>
      </c>
      <c r="L11" s="17">
        <v>0.108386360138615</v>
      </c>
      <c r="M11" s="17"/>
      <c r="N11" s="17">
        <v>8.4897604288831793E-2</v>
      </c>
      <c r="O11" s="17">
        <v>0.209215349871892</v>
      </c>
      <c r="P11" s="17">
        <v>0.13703179155270101</v>
      </c>
      <c r="Q11" s="17">
        <v>0.214325442992921</v>
      </c>
      <c r="R11" s="17">
        <v>0.178163965628167</v>
      </c>
      <c r="S11" s="17"/>
      <c r="T11" s="17">
        <v>0.19105946578723901</v>
      </c>
      <c r="U11" s="17">
        <v>0.19293841923244601</v>
      </c>
      <c r="V11" s="17">
        <v>0.182299975586661</v>
      </c>
      <c r="W11" s="17">
        <v>0.19166422299769001</v>
      </c>
      <c r="X11" s="17"/>
      <c r="Y11" s="17">
        <v>0.22523564269774199</v>
      </c>
      <c r="Z11" s="17">
        <v>0.128441440360894</v>
      </c>
      <c r="AA11" s="17">
        <v>0.110107313594569</v>
      </c>
      <c r="AB11" s="17">
        <v>0.21493473270079999</v>
      </c>
      <c r="AC11" s="17">
        <v>0.34142479463525699</v>
      </c>
      <c r="AD11" s="17">
        <v>0.18324742786239301</v>
      </c>
      <c r="AE11" s="17"/>
      <c r="AF11" s="17" t="s">
        <v>63</v>
      </c>
      <c r="AG11" s="17"/>
      <c r="AH11" s="17">
        <v>0.194517877326077</v>
      </c>
      <c r="AI11" s="17"/>
      <c r="AJ11" s="17">
        <v>0.183984217347546</v>
      </c>
      <c r="AK11" s="17">
        <v>0.19974948890351699</v>
      </c>
      <c r="AL11" s="17">
        <v>0.21803172323210501</v>
      </c>
      <c r="AM11" s="17">
        <v>0.20821901719122601</v>
      </c>
      <c r="AN11" s="17">
        <v>0.198825159531451</v>
      </c>
      <c r="AO11" s="17">
        <v>0.157790578279074</v>
      </c>
      <c r="AP11" s="17">
        <v>0.17456353246276199</v>
      </c>
      <c r="AQ11" s="17">
        <v>0.138168198968974</v>
      </c>
    </row>
    <row r="12" spans="2:43" x14ac:dyDescent="0.35">
      <c r="B12" s="18" t="s">
        <v>338</v>
      </c>
      <c r="C12" s="17">
        <v>0.279521846908936</v>
      </c>
      <c r="D12" s="17">
        <v>0.27233435795929001</v>
      </c>
      <c r="E12" s="17">
        <v>0.28496754940184499</v>
      </c>
      <c r="F12" s="17"/>
      <c r="G12" s="17">
        <v>0.20498499640401899</v>
      </c>
      <c r="H12" s="17">
        <v>0.24075990734039901</v>
      </c>
      <c r="I12" s="17">
        <v>0.32802827617857599</v>
      </c>
      <c r="J12" s="17">
        <v>0.30991889860844202</v>
      </c>
      <c r="K12" s="17">
        <v>0.25531276255879898</v>
      </c>
      <c r="L12" s="17">
        <v>0.30045627000201802</v>
      </c>
      <c r="M12" s="17"/>
      <c r="N12" s="17">
        <v>0.23686124508943199</v>
      </c>
      <c r="O12" s="17">
        <v>0.25524855219095299</v>
      </c>
      <c r="P12" s="17">
        <v>0.28943394363007902</v>
      </c>
      <c r="Q12" s="17">
        <v>0.32284784729279797</v>
      </c>
      <c r="R12" s="17">
        <v>0.252890414673554</v>
      </c>
      <c r="S12" s="17"/>
      <c r="T12" s="17">
        <v>0.24406405702051701</v>
      </c>
      <c r="U12" s="17">
        <v>0.29897296461018902</v>
      </c>
      <c r="V12" s="17">
        <v>0.27678585528083599</v>
      </c>
      <c r="W12" s="17">
        <v>0.27517446881397101</v>
      </c>
      <c r="X12" s="17"/>
      <c r="Y12" s="17">
        <v>0.25979625140962198</v>
      </c>
      <c r="Z12" s="17">
        <v>0.33633931724566901</v>
      </c>
      <c r="AA12" s="17">
        <v>0.28996187959292502</v>
      </c>
      <c r="AB12" s="17">
        <v>0.34359522005957599</v>
      </c>
      <c r="AC12" s="17">
        <v>0.23026015878306999</v>
      </c>
      <c r="AD12" s="17">
        <v>0.33765142182230201</v>
      </c>
      <c r="AE12" s="17"/>
      <c r="AF12" s="17" t="s">
        <v>63</v>
      </c>
      <c r="AG12" s="17"/>
      <c r="AH12" s="17">
        <v>0.28249227089081302</v>
      </c>
      <c r="AI12" s="17"/>
      <c r="AJ12" s="17">
        <v>0.27309555152048198</v>
      </c>
      <c r="AK12" s="17">
        <v>0.306081247087226</v>
      </c>
      <c r="AL12" s="17">
        <v>0.25915596573343402</v>
      </c>
      <c r="AM12" s="17">
        <v>0.28364208737768398</v>
      </c>
      <c r="AN12" s="17">
        <v>0.18319467484463201</v>
      </c>
      <c r="AO12" s="17">
        <v>0.32123156181957602</v>
      </c>
      <c r="AP12" s="17">
        <v>0.29241731012410699</v>
      </c>
      <c r="AQ12" s="17">
        <v>0.22993995239047199</v>
      </c>
    </row>
    <row r="13" spans="2:43" x14ac:dyDescent="0.35">
      <c r="B13" s="18" t="s">
        <v>339</v>
      </c>
      <c r="C13" s="17">
        <v>0.37763209899591199</v>
      </c>
      <c r="D13" s="17">
        <v>0.311268186945652</v>
      </c>
      <c r="E13" s="17">
        <v>0.444312185149221</v>
      </c>
      <c r="F13" s="17"/>
      <c r="G13" s="17">
        <v>0.23443498004845401</v>
      </c>
      <c r="H13" s="17">
        <v>0.22678761495901401</v>
      </c>
      <c r="I13" s="17">
        <v>0.27189874502887401</v>
      </c>
      <c r="J13" s="17">
        <v>0.35805133151693502</v>
      </c>
      <c r="K13" s="17">
        <v>0.54636514661909896</v>
      </c>
      <c r="L13" s="17">
        <v>0.51799040047632505</v>
      </c>
      <c r="M13" s="17"/>
      <c r="N13" s="17">
        <v>0.59196222238100904</v>
      </c>
      <c r="O13" s="17">
        <v>0.38876661373692201</v>
      </c>
      <c r="P13" s="17">
        <v>0.42493357629251099</v>
      </c>
      <c r="Q13" s="17">
        <v>0.35734967938449103</v>
      </c>
      <c r="R13" s="17">
        <v>0.29499809411398398</v>
      </c>
      <c r="S13" s="17"/>
      <c r="T13" s="17">
        <v>0.41315748824587401</v>
      </c>
      <c r="U13" s="17">
        <v>0.37503425298750598</v>
      </c>
      <c r="V13" s="17">
        <v>0.37764185316340998</v>
      </c>
      <c r="W13" s="17">
        <v>0.36816911217741699</v>
      </c>
      <c r="X13" s="17"/>
      <c r="Y13" s="17">
        <v>0.332149488009847</v>
      </c>
      <c r="Z13" s="17">
        <v>0.31881240106893599</v>
      </c>
      <c r="AA13" s="17">
        <v>0.53487826885813905</v>
      </c>
      <c r="AB13" s="17">
        <v>0.347640509842151</v>
      </c>
      <c r="AC13" s="17">
        <v>0.164365936987174</v>
      </c>
      <c r="AD13" s="17">
        <v>0.44483455580972697</v>
      </c>
      <c r="AE13" s="17"/>
      <c r="AF13" s="17" t="s">
        <v>63</v>
      </c>
      <c r="AG13" s="17"/>
      <c r="AH13" s="17">
        <v>0.37128970860126198</v>
      </c>
      <c r="AI13" s="17"/>
      <c r="AJ13" s="17">
        <v>0.34264983038097102</v>
      </c>
      <c r="AK13" s="17">
        <v>0.337947460342015</v>
      </c>
      <c r="AL13" s="17">
        <v>0.40147850068891699</v>
      </c>
      <c r="AM13" s="17">
        <v>0.35534916184034399</v>
      </c>
      <c r="AN13" s="17">
        <v>0.52862149406074699</v>
      </c>
      <c r="AO13" s="17">
        <v>0.32453454915007401</v>
      </c>
      <c r="AP13" s="17">
        <v>0.43405933788151901</v>
      </c>
      <c r="AQ13" s="17">
        <v>0.578653408504194</v>
      </c>
    </row>
    <row r="14" spans="2:43" x14ac:dyDescent="0.35">
      <c r="B14" s="18" t="s">
        <v>60</v>
      </c>
      <c r="C14" s="19">
        <v>3.4613526472396301E-2</v>
      </c>
      <c r="D14" s="19">
        <v>2.5279413115765599E-2</v>
      </c>
      <c r="E14" s="19">
        <v>4.4124989907565602E-2</v>
      </c>
      <c r="F14" s="19"/>
      <c r="G14" s="19">
        <v>3.8762969559584498E-2</v>
      </c>
      <c r="H14" s="19">
        <v>5.1996456204603803E-2</v>
      </c>
      <c r="I14" s="19">
        <v>2.2342175839539201E-2</v>
      </c>
      <c r="J14" s="19">
        <v>6.6142034012424994E-2</v>
      </c>
      <c r="K14" s="19">
        <v>1.15341465433272E-2</v>
      </c>
      <c r="L14" s="19">
        <v>2.2264947638875501E-2</v>
      </c>
      <c r="M14" s="19"/>
      <c r="N14" s="19">
        <v>3.7868870908731297E-2</v>
      </c>
      <c r="O14" s="19">
        <v>4.0779095797214102E-2</v>
      </c>
      <c r="P14" s="19">
        <v>2.5636211821954E-2</v>
      </c>
      <c r="Q14" s="19">
        <v>2.1921738685760101E-2</v>
      </c>
      <c r="R14" s="19">
        <v>5.27404324158346E-2</v>
      </c>
      <c r="S14" s="19"/>
      <c r="T14" s="19">
        <v>3.3726119968486103E-2</v>
      </c>
      <c r="U14" s="19">
        <v>4.2341473002766798E-2</v>
      </c>
      <c r="V14" s="19">
        <v>2.2775555501694598E-2</v>
      </c>
      <c r="W14" s="19">
        <v>2.12636664053997E-2</v>
      </c>
      <c r="X14" s="19"/>
      <c r="Y14" s="19">
        <v>3.3946349422934501E-2</v>
      </c>
      <c r="Z14" s="19">
        <v>4.2154206688715903E-2</v>
      </c>
      <c r="AA14" s="19">
        <v>2.0445566218832301E-2</v>
      </c>
      <c r="AB14" s="19">
        <v>3.0944880524490501E-2</v>
      </c>
      <c r="AC14" s="19">
        <v>7.3513790846556695E-2</v>
      </c>
      <c r="AD14" s="19">
        <v>3.4266594505578001E-2</v>
      </c>
      <c r="AE14" s="19"/>
      <c r="AF14" s="19" t="s">
        <v>63</v>
      </c>
      <c r="AG14" s="19"/>
      <c r="AH14" s="19">
        <v>3.3866285923921602E-2</v>
      </c>
      <c r="AI14" s="19"/>
      <c r="AJ14" s="19">
        <v>3.3023651677747602E-2</v>
      </c>
      <c r="AK14" s="19">
        <v>3.4563868586744997E-2</v>
      </c>
      <c r="AL14" s="19">
        <v>1.9926407938987301E-2</v>
      </c>
      <c r="AM14" s="19">
        <v>4.6552343800702597E-2</v>
      </c>
      <c r="AN14" s="19">
        <v>0</v>
      </c>
      <c r="AO14" s="19">
        <v>9.3679948610918606E-2</v>
      </c>
      <c r="AP14" s="19">
        <v>1.9386778637177599E-2</v>
      </c>
      <c r="AQ14" s="19">
        <v>0</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509</v>
      </c>
      <c r="E2" s="26"/>
      <c r="F2" s="26"/>
      <c r="G2" s="26"/>
      <c r="H2" s="26"/>
      <c r="I2" s="26"/>
      <c r="J2" s="26"/>
      <c r="K2" s="26"/>
      <c r="L2" s="26"/>
      <c r="M2" s="26"/>
    </row>
    <row r="6" spans="2:13" ht="50" customHeight="1" x14ac:dyDescent="0.35">
      <c r="B6" s="20" t="s">
        <v>14</v>
      </c>
      <c r="C6" s="20" t="s">
        <v>499</v>
      </c>
      <c r="D6" s="20" t="s">
        <v>500</v>
      </c>
      <c r="E6" s="20" t="s">
        <v>501</v>
      </c>
      <c r="F6" s="20" t="s">
        <v>502</v>
      </c>
      <c r="G6" s="20" t="s">
        <v>503</v>
      </c>
      <c r="H6" s="20" t="s">
        <v>504</v>
      </c>
      <c r="I6" s="20" t="s">
        <v>505</v>
      </c>
      <c r="J6" s="20" t="s">
        <v>506</v>
      </c>
      <c r="K6" s="20" t="s">
        <v>507</v>
      </c>
      <c r="L6" s="20" t="s">
        <v>508</v>
      </c>
    </row>
    <row r="7" spans="2:13" x14ac:dyDescent="0.35">
      <c r="B7" s="18" t="s">
        <v>135</v>
      </c>
      <c r="C7" s="17">
        <v>5.5253616781034402E-2</v>
      </c>
      <c r="D7" s="17">
        <v>3.4384750058793399E-2</v>
      </c>
      <c r="E7" s="17">
        <v>3.5599382855926197E-2</v>
      </c>
      <c r="F7" s="17">
        <v>3.2000772525331699E-2</v>
      </c>
      <c r="G7" s="17">
        <v>3.19211550721933E-2</v>
      </c>
      <c r="H7" s="17">
        <v>2.4007852420191201E-2</v>
      </c>
      <c r="I7" s="17">
        <v>3.9637769846595797E-2</v>
      </c>
      <c r="J7" s="17">
        <v>2.8635884464246399E-2</v>
      </c>
      <c r="K7" s="17">
        <v>3.5718525846193699E-2</v>
      </c>
      <c r="L7" s="17">
        <v>1.1983564822417799E-2</v>
      </c>
    </row>
    <row r="8" spans="2:13" x14ac:dyDescent="0.35">
      <c r="B8" s="18" t="s">
        <v>136</v>
      </c>
      <c r="C8" s="17">
        <v>0.19008887413667999</v>
      </c>
      <c r="D8" s="17">
        <v>0.17816611664195101</v>
      </c>
      <c r="E8" s="17">
        <v>0.154796135073306</v>
      </c>
      <c r="F8" s="17">
        <v>0.146622833404812</v>
      </c>
      <c r="G8" s="17">
        <v>0.115809814331874</v>
      </c>
      <c r="H8" s="17">
        <v>0.10662941925660099</v>
      </c>
      <c r="I8" s="17">
        <v>0.120368002230507</v>
      </c>
      <c r="J8" s="17">
        <v>9.5304783638421903E-2</v>
      </c>
      <c r="K8" s="17">
        <v>7.5293776096599499E-2</v>
      </c>
      <c r="L8" s="17">
        <v>5.9182127749275198E-2</v>
      </c>
    </row>
    <row r="9" spans="2:13" ht="29" x14ac:dyDescent="0.35">
      <c r="B9" s="18" t="s">
        <v>137</v>
      </c>
      <c r="C9" s="17">
        <v>0.263174676732225</v>
      </c>
      <c r="D9" s="17">
        <v>0.27814932579617102</v>
      </c>
      <c r="E9" s="17">
        <v>0.26789669939453598</v>
      </c>
      <c r="F9" s="17">
        <v>0.25232161090063698</v>
      </c>
      <c r="G9" s="17">
        <v>0.23377444619702001</v>
      </c>
      <c r="H9" s="17">
        <v>0.25159413003447001</v>
      </c>
      <c r="I9" s="17">
        <v>0.22870923024165499</v>
      </c>
      <c r="J9" s="17">
        <v>0.22853256605150801</v>
      </c>
      <c r="K9" s="17">
        <v>0.216156603800674</v>
      </c>
      <c r="L9" s="17">
        <v>0.22144170943379499</v>
      </c>
    </row>
    <row r="10" spans="2:13" x14ac:dyDescent="0.35">
      <c r="B10" s="18" t="s">
        <v>138</v>
      </c>
      <c r="C10" s="17">
        <v>4.5066073343934199E-2</v>
      </c>
      <c r="D10" s="17">
        <v>5.3059394632709998E-2</v>
      </c>
      <c r="E10" s="17">
        <v>6.3274215885911103E-2</v>
      </c>
      <c r="F10" s="17">
        <v>8.8392365857189403E-2</v>
      </c>
      <c r="G10" s="17">
        <v>0.112831526683417</v>
      </c>
      <c r="H10" s="17">
        <v>7.8360403200569695E-2</v>
      </c>
      <c r="I10" s="17">
        <v>6.6387818996627199E-2</v>
      </c>
      <c r="J10" s="17">
        <v>0.10384143529251399</v>
      </c>
      <c r="K10" s="17">
        <v>0.13847526309194999</v>
      </c>
      <c r="L10" s="17">
        <v>0.18789020024952199</v>
      </c>
    </row>
    <row r="11" spans="2:13" x14ac:dyDescent="0.35">
      <c r="B11" s="18" t="s">
        <v>139</v>
      </c>
      <c r="C11" s="17">
        <v>2.5036186211286601E-2</v>
      </c>
      <c r="D11" s="17">
        <v>4.5799764969829897E-2</v>
      </c>
      <c r="E11" s="17">
        <v>2.51172294436833E-2</v>
      </c>
      <c r="F11" s="17">
        <v>3.7202160128038897E-2</v>
      </c>
      <c r="G11" s="17">
        <v>6.4913738758224801E-2</v>
      </c>
      <c r="H11" s="17">
        <v>4.7618132314121597E-2</v>
      </c>
      <c r="I11" s="17">
        <v>3.8006663779134899E-2</v>
      </c>
      <c r="J11" s="17">
        <v>6.2952483945408894E-2</v>
      </c>
      <c r="K11" s="17">
        <v>6.2387538069772402E-2</v>
      </c>
      <c r="L11" s="17">
        <v>7.3319123969425998E-2</v>
      </c>
    </row>
    <row r="12" spans="2:13" x14ac:dyDescent="0.35">
      <c r="B12" s="18" t="s">
        <v>60</v>
      </c>
      <c r="C12" s="17">
        <v>0.42138057279483998</v>
      </c>
      <c r="D12" s="17">
        <v>0.41044064790054402</v>
      </c>
      <c r="E12" s="17">
        <v>0.45331633734663801</v>
      </c>
      <c r="F12" s="17">
        <v>0.44346025718399101</v>
      </c>
      <c r="G12" s="17">
        <v>0.44074931895727099</v>
      </c>
      <c r="H12" s="17">
        <v>0.49179006277404602</v>
      </c>
      <c r="I12" s="17">
        <v>0.50689051490547998</v>
      </c>
      <c r="J12" s="17">
        <v>0.4807328466079</v>
      </c>
      <c r="K12" s="17">
        <v>0.47196829309480998</v>
      </c>
      <c r="L12" s="17">
        <v>0.44618327377556399</v>
      </c>
    </row>
    <row r="13" spans="2:13" x14ac:dyDescent="0.35">
      <c r="B13" s="16"/>
      <c r="C13" s="16"/>
      <c r="D13" s="16"/>
      <c r="E13" s="16"/>
      <c r="F13" s="16"/>
      <c r="G13" s="16"/>
      <c r="H13" s="16"/>
      <c r="I13" s="16"/>
      <c r="J13" s="16"/>
      <c r="K13" s="16"/>
      <c r="L13" s="16"/>
    </row>
    <row r="14" spans="2:13" x14ac:dyDescent="0.35">
      <c r="B14" t="s">
        <v>66</v>
      </c>
    </row>
    <row r="15" spans="2:13" x14ac:dyDescent="0.35">
      <c r="B15" t="s">
        <v>67</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5.5253616781034402E-2</v>
      </c>
      <c r="D9" s="17">
        <v>7.1011179670060098E-2</v>
      </c>
      <c r="E9" s="17">
        <v>3.9718022992798703E-2</v>
      </c>
      <c r="F9" s="17"/>
      <c r="G9" s="17">
        <v>9.7483268505648299E-2</v>
      </c>
      <c r="H9" s="17">
        <v>0.106491488798255</v>
      </c>
      <c r="I9" s="17">
        <v>5.5630338521214399E-2</v>
      </c>
      <c r="J9" s="17">
        <v>5.7004110261726901E-2</v>
      </c>
      <c r="K9" s="17">
        <v>3.3201267897860501E-2</v>
      </c>
      <c r="L9" s="17">
        <v>1.47841334452678E-2</v>
      </c>
      <c r="M9" s="17"/>
      <c r="N9" s="17">
        <v>8.2017729441267895E-2</v>
      </c>
      <c r="O9" s="17">
        <v>4.9733879328489897E-2</v>
      </c>
      <c r="P9" s="17">
        <v>5.8246922738417403E-2</v>
      </c>
      <c r="Q9" s="17">
        <v>3.6467474365935199E-2</v>
      </c>
      <c r="R9" s="17">
        <v>9.6988961634209794E-2</v>
      </c>
      <c r="S9" s="17"/>
      <c r="T9" s="17">
        <v>6.7214399902221195E-2</v>
      </c>
      <c r="U9" s="17">
        <v>3.74744416810786E-2</v>
      </c>
      <c r="V9" s="17">
        <v>4.6478668241323302E-2</v>
      </c>
      <c r="W9" s="17">
        <v>8.6468166202099406E-2</v>
      </c>
      <c r="X9" s="17"/>
      <c r="Y9" s="17">
        <v>7.4598096393167904E-2</v>
      </c>
      <c r="Z9" s="17">
        <v>4.84375677242041E-2</v>
      </c>
      <c r="AA9" s="17">
        <v>2.2446752575563798E-2</v>
      </c>
      <c r="AB9" s="17">
        <v>2.753749840236E-2</v>
      </c>
      <c r="AC9" s="17">
        <v>0.10885411779815</v>
      </c>
      <c r="AD9" s="17">
        <v>0</v>
      </c>
      <c r="AE9" s="17"/>
      <c r="AF9" s="17" t="s">
        <v>63</v>
      </c>
      <c r="AG9" s="17"/>
      <c r="AH9" s="17">
        <v>5.4281434031414298E-2</v>
      </c>
      <c r="AI9" s="17"/>
      <c r="AJ9" s="17">
        <v>9.1657509846628002E-2</v>
      </c>
      <c r="AK9" s="17">
        <v>5.2213663757081502E-2</v>
      </c>
      <c r="AL9" s="17">
        <v>3.6233289063892997E-2</v>
      </c>
      <c r="AM9" s="17">
        <v>4.40105864727681E-2</v>
      </c>
      <c r="AN9" s="17">
        <v>0.13115366437928699</v>
      </c>
      <c r="AO9" s="17">
        <v>1.4962013549187801E-2</v>
      </c>
      <c r="AP9" s="17">
        <v>5.9917248307496201E-2</v>
      </c>
      <c r="AQ9" s="17">
        <v>0</v>
      </c>
    </row>
    <row r="10" spans="2:43" x14ac:dyDescent="0.35">
      <c r="B10" s="18" t="s">
        <v>136</v>
      </c>
      <c r="C10" s="17">
        <v>0.19008887413667999</v>
      </c>
      <c r="D10" s="17">
        <v>0.233813857221814</v>
      </c>
      <c r="E10" s="17">
        <v>0.14714844058367099</v>
      </c>
      <c r="F10" s="17"/>
      <c r="G10" s="17">
        <v>0.30663978387201701</v>
      </c>
      <c r="H10" s="17">
        <v>0.23016419841649199</v>
      </c>
      <c r="I10" s="17">
        <v>0.226778647645697</v>
      </c>
      <c r="J10" s="17">
        <v>0.20390406542303599</v>
      </c>
      <c r="K10" s="17">
        <v>0.13561120968934501</v>
      </c>
      <c r="L10" s="17">
        <v>0.116996016285773</v>
      </c>
      <c r="M10" s="17"/>
      <c r="N10" s="17">
        <v>0.107862947634135</v>
      </c>
      <c r="O10" s="17">
        <v>0.204135396065628</v>
      </c>
      <c r="P10" s="17">
        <v>0.131553588130777</v>
      </c>
      <c r="Q10" s="17">
        <v>0.23741603185608601</v>
      </c>
      <c r="R10" s="17">
        <v>0.13286915145421399</v>
      </c>
      <c r="S10" s="17"/>
      <c r="T10" s="17">
        <v>0.24651672475177899</v>
      </c>
      <c r="U10" s="17">
        <v>0.16730642025926501</v>
      </c>
      <c r="V10" s="17">
        <v>0.20601761653537901</v>
      </c>
      <c r="W10" s="17">
        <v>0.13468331572493</v>
      </c>
      <c r="X10" s="17"/>
      <c r="Y10" s="17">
        <v>0.209391985596937</v>
      </c>
      <c r="Z10" s="17">
        <v>0.22783506717813501</v>
      </c>
      <c r="AA10" s="17">
        <v>0.122877441980346</v>
      </c>
      <c r="AB10" s="17">
        <v>0.16613525099589499</v>
      </c>
      <c r="AC10" s="17">
        <v>0.29954500854222099</v>
      </c>
      <c r="AD10" s="17">
        <v>0.17404112740567701</v>
      </c>
      <c r="AE10" s="17"/>
      <c r="AF10" s="17" t="s">
        <v>63</v>
      </c>
      <c r="AG10" s="17"/>
      <c r="AH10" s="17">
        <v>0.197568648083705</v>
      </c>
      <c r="AI10" s="17"/>
      <c r="AJ10" s="17">
        <v>0.19358242479020901</v>
      </c>
      <c r="AK10" s="17">
        <v>0.16145641833625701</v>
      </c>
      <c r="AL10" s="17">
        <v>0.20826488088237399</v>
      </c>
      <c r="AM10" s="17">
        <v>0.19634366562490799</v>
      </c>
      <c r="AN10" s="17">
        <v>0.18767367806896801</v>
      </c>
      <c r="AO10" s="17">
        <v>0.205661184494393</v>
      </c>
      <c r="AP10" s="17">
        <v>0.218479835476486</v>
      </c>
      <c r="AQ10" s="17">
        <v>0.14267285145237499</v>
      </c>
    </row>
    <row r="11" spans="2:43" ht="29" x14ac:dyDescent="0.35">
      <c r="B11" s="18" t="s">
        <v>137</v>
      </c>
      <c r="C11" s="17">
        <v>0.263174676732225</v>
      </c>
      <c r="D11" s="17">
        <v>0.26663745261895799</v>
      </c>
      <c r="E11" s="17">
        <v>0.26091190770551198</v>
      </c>
      <c r="F11" s="17"/>
      <c r="G11" s="17">
        <v>0.24828561758760501</v>
      </c>
      <c r="H11" s="17">
        <v>0.32420676237381402</v>
      </c>
      <c r="I11" s="17">
        <v>0.32832892728785601</v>
      </c>
      <c r="J11" s="17">
        <v>0.28116387399486198</v>
      </c>
      <c r="K11" s="17">
        <v>0.23987207506559999</v>
      </c>
      <c r="L11" s="17">
        <v>0.188871857307121</v>
      </c>
      <c r="M11" s="17"/>
      <c r="N11" s="17">
        <v>0.19621324623220901</v>
      </c>
      <c r="O11" s="17">
        <v>0.27294251282864701</v>
      </c>
      <c r="P11" s="17">
        <v>0.28086603809191002</v>
      </c>
      <c r="Q11" s="17">
        <v>0.24299668649037201</v>
      </c>
      <c r="R11" s="17">
        <v>0.28510853543523201</v>
      </c>
      <c r="S11" s="17"/>
      <c r="T11" s="17">
        <v>0.185665541016478</v>
      </c>
      <c r="U11" s="17">
        <v>0.26913856352455101</v>
      </c>
      <c r="V11" s="17">
        <v>0.31722453281637297</v>
      </c>
      <c r="W11" s="17">
        <v>0.25263960027819898</v>
      </c>
      <c r="X11" s="17"/>
      <c r="Y11" s="17">
        <v>0.29981934210805999</v>
      </c>
      <c r="Z11" s="17">
        <v>0.2290984281032</v>
      </c>
      <c r="AA11" s="17">
        <v>0.17592400076713099</v>
      </c>
      <c r="AB11" s="17">
        <v>0.380598080473732</v>
      </c>
      <c r="AC11" s="17">
        <v>0.30394130010840598</v>
      </c>
      <c r="AD11" s="17">
        <v>0.23499129554383499</v>
      </c>
      <c r="AE11" s="17"/>
      <c r="AF11" s="17" t="s">
        <v>63</v>
      </c>
      <c r="AG11" s="17"/>
      <c r="AH11" s="17">
        <v>0.26859882741490199</v>
      </c>
      <c r="AI11" s="17"/>
      <c r="AJ11" s="17">
        <v>0.248689763689253</v>
      </c>
      <c r="AK11" s="17">
        <v>0.27098134825784398</v>
      </c>
      <c r="AL11" s="17">
        <v>0.31092217515646797</v>
      </c>
      <c r="AM11" s="17">
        <v>0.27979985309324101</v>
      </c>
      <c r="AN11" s="17">
        <v>0.17649205494883899</v>
      </c>
      <c r="AO11" s="17">
        <v>0.309091109263671</v>
      </c>
      <c r="AP11" s="17">
        <v>0.17501467296992401</v>
      </c>
      <c r="AQ11" s="17">
        <v>0.23651959647200901</v>
      </c>
    </row>
    <row r="12" spans="2:43" x14ac:dyDescent="0.35">
      <c r="B12" s="18" t="s">
        <v>138</v>
      </c>
      <c r="C12" s="17">
        <v>4.5066073343934199E-2</v>
      </c>
      <c r="D12" s="17">
        <v>4.7609416213938299E-2</v>
      </c>
      <c r="E12" s="17">
        <v>4.1176356113865401E-2</v>
      </c>
      <c r="F12" s="17"/>
      <c r="G12" s="17">
        <v>3.5727239633154703E-2</v>
      </c>
      <c r="H12" s="17">
        <v>6.4060668058546003E-2</v>
      </c>
      <c r="I12" s="17">
        <v>6.6928310615125303E-2</v>
      </c>
      <c r="J12" s="17">
        <v>3.3333224757059902E-2</v>
      </c>
      <c r="K12" s="17">
        <v>4.9021687118068702E-2</v>
      </c>
      <c r="L12" s="17">
        <v>2.7127176976302299E-2</v>
      </c>
      <c r="M12" s="17"/>
      <c r="N12" s="17">
        <v>4.7629257675407398E-2</v>
      </c>
      <c r="O12" s="17">
        <v>5.1042422010526702E-2</v>
      </c>
      <c r="P12" s="17">
        <v>3.6765205479778698E-2</v>
      </c>
      <c r="Q12" s="17">
        <v>3.6810198947428402E-2</v>
      </c>
      <c r="R12" s="17">
        <v>5.4371694527896003E-2</v>
      </c>
      <c r="S12" s="17"/>
      <c r="T12" s="17">
        <v>3.5441323251170401E-2</v>
      </c>
      <c r="U12" s="17">
        <v>5.17448031637626E-2</v>
      </c>
      <c r="V12" s="17">
        <v>1.92317900855172E-2</v>
      </c>
      <c r="W12" s="17">
        <v>9.7896799844668897E-2</v>
      </c>
      <c r="X12" s="17"/>
      <c r="Y12" s="17">
        <v>5.6385320046475701E-2</v>
      </c>
      <c r="Z12" s="17">
        <v>3.09062355141629E-2</v>
      </c>
      <c r="AA12" s="17">
        <v>2.6872683902486701E-2</v>
      </c>
      <c r="AB12" s="17">
        <v>4.1130820867098503E-2</v>
      </c>
      <c r="AC12" s="17">
        <v>3.5091353782231702E-2</v>
      </c>
      <c r="AD12" s="17">
        <v>0.15329887541036399</v>
      </c>
      <c r="AE12" s="17"/>
      <c r="AF12" s="17" t="s">
        <v>63</v>
      </c>
      <c r="AG12" s="17"/>
      <c r="AH12" s="17">
        <v>4.7297433699423297E-2</v>
      </c>
      <c r="AI12" s="17"/>
      <c r="AJ12" s="17">
        <v>4.2741538277385201E-2</v>
      </c>
      <c r="AK12" s="17">
        <v>1.6532202770053302E-2</v>
      </c>
      <c r="AL12" s="17">
        <v>6.7259305429861804E-2</v>
      </c>
      <c r="AM12" s="17">
        <v>5.0269517941138597E-2</v>
      </c>
      <c r="AN12" s="17">
        <v>2.7874821584900698E-2</v>
      </c>
      <c r="AO12" s="17">
        <v>5.5259100224007499E-2</v>
      </c>
      <c r="AP12" s="17">
        <v>6.9860524804579993E-2</v>
      </c>
      <c r="AQ12" s="17">
        <v>4.0198865573495897E-2</v>
      </c>
    </row>
    <row r="13" spans="2:43" x14ac:dyDescent="0.35">
      <c r="B13" s="18" t="s">
        <v>139</v>
      </c>
      <c r="C13" s="17">
        <v>2.5036186211286601E-2</v>
      </c>
      <c r="D13" s="17">
        <v>2.29325354636199E-2</v>
      </c>
      <c r="E13" s="17">
        <v>2.4220848240818899E-2</v>
      </c>
      <c r="F13" s="17"/>
      <c r="G13" s="17">
        <v>6.0675446420579399E-2</v>
      </c>
      <c r="H13" s="17">
        <v>2.3002179216960399E-2</v>
      </c>
      <c r="I13" s="17">
        <v>2.8020030970433801E-2</v>
      </c>
      <c r="J13" s="17">
        <v>0</v>
      </c>
      <c r="K13" s="17">
        <v>4.7450947919435799E-2</v>
      </c>
      <c r="L13" s="17">
        <v>1.33276889817704E-2</v>
      </c>
      <c r="M13" s="17"/>
      <c r="N13" s="17">
        <v>4.1920105382937403E-2</v>
      </c>
      <c r="O13" s="17">
        <v>2.9416447069269901E-2</v>
      </c>
      <c r="P13" s="17">
        <v>3.6373810256274799E-2</v>
      </c>
      <c r="Q13" s="17">
        <v>1.38738978031871E-2</v>
      </c>
      <c r="R13" s="17">
        <v>2.3807696142424999E-2</v>
      </c>
      <c r="S13" s="17"/>
      <c r="T13" s="17">
        <v>3.7819955245889297E-2</v>
      </c>
      <c r="U13" s="17">
        <v>2.4461163351633199E-2</v>
      </c>
      <c r="V13" s="17">
        <v>1.7716250793918899E-2</v>
      </c>
      <c r="W13" s="17">
        <v>2.0744423272081699E-2</v>
      </c>
      <c r="X13" s="17"/>
      <c r="Y13" s="17">
        <v>2.5670892073375501E-2</v>
      </c>
      <c r="Z13" s="17">
        <v>3.7968210150683898E-2</v>
      </c>
      <c r="AA13" s="17">
        <v>2.3146567552317299E-2</v>
      </c>
      <c r="AB13" s="17">
        <v>1.0893414102595001E-2</v>
      </c>
      <c r="AC13" s="17">
        <v>3.0439633767020399E-2</v>
      </c>
      <c r="AD13" s="17">
        <v>0</v>
      </c>
      <c r="AE13" s="17"/>
      <c r="AF13" s="17" t="s">
        <v>63</v>
      </c>
      <c r="AG13" s="17"/>
      <c r="AH13" s="17">
        <v>2.07407705275389E-2</v>
      </c>
      <c r="AI13" s="17"/>
      <c r="AJ13" s="17">
        <v>2.6496233766212698E-2</v>
      </c>
      <c r="AK13" s="17">
        <v>2.3327512248772501E-2</v>
      </c>
      <c r="AL13" s="17">
        <v>3.8861956552357003E-2</v>
      </c>
      <c r="AM13" s="17">
        <v>1.8600592987635702E-2</v>
      </c>
      <c r="AN13" s="17">
        <v>0</v>
      </c>
      <c r="AO13" s="17">
        <v>2.1650576981573501E-2</v>
      </c>
      <c r="AP13" s="17">
        <v>4.2710133950323297E-2</v>
      </c>
      <c r="AQ13" s="17">
        <v>0</v>
      </c>
    </row>
    <row r="14" spans="2:43" x14ac:dyDescent="0.35">
      <c r="B14" s="18" t="s">
        <v>60</v>
      </c>
      <c r="C14" s="19">
        <v>0.42138057279483998</v>
      </c>
      <c r="D14" s="19">
        <v>0.35799555881160999</v>
      </c>
      <c r="E14" s="19">
        <v>0.48682442436333401</v>
      </c>
      <c r="F14" s="19"/>
      <c r="G14" s="19">
        <v>0.251188643980995</v>
      </c>
      <c r="H14" s="19">
        <v>0.252074703135933</v>
      </c>
      <c r="I14" s="19">
        <v>0.294313744959674</v>
      </c>
      <c r="J14" s="19">
        <v>0.42459472556331501</v>
      </c>
      <c r="K14" s="19">
        <v>0.49484281230969002</v>
      </c>
      <c r="L14" s="19">
        <v>0.63889312700376499</v>
      </c>
      <c r="M14" s="19"/>
      <c r="N14" s="19">
        <v>0.52435671363404401</v>
      </c>
      <c r="O14" s="19">
        <v>0.39272934269743798</v>
      </c>
      <c r="P14" s="19">
        <v>0.45619443530284198</v>
      </c>
      <c r="Q14" s="19">
        <v>0.43243571053699098</v>
      </c>
      <c r="R14" s="19">
        <v>0.40685396080602299</v>
      </c>
      <c r="S14" s="19"/>
      <c r="T14" s="19">
        <v>0.42734205583246199</v>
      </c>
      <c r="U14" s="19">
        <v>0.44987460801971002</v>
      </c>
      <c r="V14" s="19">
        <v>0.39333114152748799</v>
      </c>
      <c r="W14" s="19">
        <v>0.40756769467802101</v>
      </c>
      <c r="X14" s="19"/>
      <c r="Y14" s="19">
        <v>0.33413436378198402</v>
      </c>
      <c r="Z14" s="19">
        <v>0.42575449132961501</v>
      </c>
      <c r="AA14" s="19">
        <v>0.62873255322215504</v>
      </c>
      <c r="AB14" s="19">
        <v>0.37370493515831898</v>
      </c>
      <c r="AC14" s="19">
        <v>0.222128586001971</v>
      </c>
      <c r="AD14" s="19">
        <v>0.437668701640125</v>
      </c>
      <c r="AE14" s="19"/>
      <c r="AF14" s="19" t="s">
        <v>63</v>
      </c>
      <c r="AG14" s="19"/>
      <c r="AH14" s="19">
        <v>0.41151288624301702</v>
      </c>
      <c r="AI14" s="19"/>
      <c r="AJ14" s="19">
        <v>0.39683252963031201</v>
      </c>
      <c r="AK14" s="19">
        <v>0.47548885462999202</v>
      </c>
      <c r="AL14" s="19">
        <v>0.33845839291504598</v>
      </c>
      <c r="AM14" s="19">
        <v>0.41097578388030798</v>
      </c>
      <c r="AN14" s="19">
        <v>0.47680578101800603</v>
      </c>
      <c r="AO14" s="19">
        <v>0.393376015487167</v>
      </c>
      <c r="AP14" s="19">
        <v>0.43401758449118999</v>
      </c>
      <c r="AQ14" s="19">
        <v>0.58060868650212005</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3.4384750058793399E-2</v>
      </c>
      <c r="D9" s="17">
        <v>3.6709855476770997E-2</v>
      </c>
      <c r="E9" s="17">
        <v>3.2212695643452902E-2</v>
      </c>
      <c r="F9" s="17"/>
      <c r="G9" s="17">
        <v>5.0878266106158802E-2</v>
      </c>
      <c r="H9" s="17">
        <v>6.0458548832582601E-2</v>
      </c>
      <c r="I9" s="17">
        <v>1.51090677263125E-2</v>
      </c>
      <c r="J9" s="17">
        <v>3.8171748678966701E-2</v>
      </c>
      <c r="K9" s="17">
        <v>3.6327672936310201E-2</v>
      </c>
      <c r="L9" s="17">
        <v>1.83898679410355E-2</v>
      </c>
      <c r="M9" s="17"/>
      <c r="N9" s="17">
        <v>8.2017729441267895E-2</v>
      </c>
      <c r="O9" s="17">
        <v>2.7844788700948999E-2</v>
      </c>
      <c r="P9" s="17">
        <v>4.50883084108053E-2</v>
      </c>
      <c r="Q9" s="17">
        <v>2.9584442224703401E-2</v>
      </c>
      <c r="R9" s="17">
        <v>3.8461933502929799E-2</v>
      </c>
      <c r="S9" s="17"/>
      <c r="T9" s="17">
        <v>4.9039212550367202E-2</v>
      </c>
      <c r="U9" s="17">
        <v>3.3994191626561802E-2</v>
      </c>
      <c r="V9" s="17">
        <v>2.59973336983313E-2</v>
      </c>
      <c r="W9" s="17">
        <v>3.1996595811146999E-2</v>
      </c>
      <c r="X9" s="17"/>
      <c r="Y9" s="17">
        <v>4.2815066180600499E-2</v>
      </c>
      <c r="Z9" s="17">
        <v>2.92841321864332E-2</v>
      </c>
      <c r="AA9" s="17">
        <v>2.3130455511030899E-2</v>
      </c>
      <c r="AB9" s="17">
        <v>4.0733636472852698E-2</v>
      </c>
      <c r="AC9" s="17">
        <v>3.9261049771082697E-2</v>
      </c>
      <c r="AD9" s="17">
        <v>0</v>
      </c>
      <c r="AE9" s="17"/>
      <c r="AF9" s="17" t="s">
        <v>63</v>
      </c>
      <c r="AG9" s="17"/>
      <c r="AH9" s="17">
        <v>3.5314276562104598E-2</v>
      </c>
      <c r="AI9" s="17"/>
      <c r="AJ9" s="17">
        <v>3.3725654695757799E-2</v>
      </c>
      <c r="AK9" s="17">
        <v>2.4865381140535301E-2</v>
      </c>
      <c r="AL9" s="17">
        <v>4.4475766327257797E-2</v>
      </c>
      <c r="AM9" s="17">
        <v>3.0338295914305199E-2</v>
      </c>
      <c r="AN9" s="17">
        <v>0.16117602003902201</v>
      </c>
      <c r="AO9" s="17">
        <v>0</v>
      </c>
      <c r="AP9" s="17">
        <v>4.87879905650761E-2</v>
      </c>
      <c r="AQ9" s="17">
        <v>0</v>
      </c>
    </row>
    <row r="10" spans="2:43" x14ac:dyDescent="0.35">
      <c r="B10" s="18" t="s">
        <v>136</v>
      </c>
      <c r="C10" s="17">
        <v>0.17816611664195101</v>
      </c>
      <c r="D10" s="17">
        <v>0.19362011828804601</v>
      </c>
      <c r="E10" s="17">
        <v>0.16349836288670899</v>
      </c>
      <c r="F10" s="17"/>
      <c r="G10" s="17">
        <v>0.289923747770225</v>
      </c>
      <c r="H10" s="17">
        <v>0.263092215814691</v>
      </c>
      <c r="I10" s="17">
        <v>0.241864981864226</v>
      </c>
      <c r="J10" s="17">
        <v>0.118115313005144</v>
      </c>
      <c r="K10" s="17">
        <v>0.128984834771385</v>
      </c>
      <c r="L10" s="17">
        <v>0.102218912538794</v>
      </c>
      <c r="M10" s="17"/>
      <c r="N10" s="17">
        <v>4.8020434844982703E-2</v>
      </c>
      <c r="O10" s="17">
        <v>0.18581267190588399</v>
      </c>
      <c r="P10" s="17">
        <v>0.13666963187686601</v>
      </c>
      <c r="Q10" s="17">
        <v>0.174136433020324</v>
      </c>
      <c r="R10" s="17">
        <v>0.23721007668914401</v>
      </c>
      <c r="S10" s="17"/>
      <c r="T10" s="17">
        <v>0.155662245665352</v>
      </c>
      <c r="U10" s="17">
        <v>0.17086192997958999</v>
      </c>
      <c r="V10" s="17">
        <v>0.21563395312785</v>
      </c>
      <c r="W10" s="17">
        <v>0.212185604320139</v>
      </c>
      <c r="X10" s="17"/>
      <c r="Y10" s="17">
        <v>0.231184303514467</v>
      </c>
      <c r="Z10" s="17">
        <v>0.16254526235358899</v>
      </c>
      <c r="AA10" s="17">
        <v>0.10180111406282701</v>
      </c>
      <c r="AB10" s="17">
        <v>0.133134994684875</v>
      </c>
      <c r="AC10" s="17">
        <v>0.24539708612482999</v>
      </c>
      <c r="AD10" s="17">
        <v>4.2205401104974602E-2</v>
      </c>
      <c r="AE10" s="17"/>
      <c r="AF10" s="17" t="s">
        <v>63</v>
      </c>
      <c r="AG10" s="17"/>
      <c r="AH10" s="17">
        <v>0.181176112359515</v>
      </c>
      <c r="AI10" s="17"/>
      <c r="AJ10" s="17">
        <v>0.218626473833371</v>
      </c>
      <c r="AK10" s="17">
        <v>0.174313539245673</v>
      </c>
      <c r="AL10" s="17">
        <v>0.147452529260196</v>
      </c>
      <c r="AM10" s="17">
        <v>0.208180750132575</v>
      </c>
      <c r="AN10" s="17">
        <v>6.5795888502578004E-2</v>
      </c>
      <c r="AO10" s="17">
        <v>0.128682168651404</v>
      </c>
      <c r="AP10" s="17">
        <v>0.16612291165089499</v>
      </c>
      <c r="AQ10" s="17">
        <v>0.18287171702587099</v>
      </c>
    </row>
    <row r="11" spans="2:43" ht="29" x14ac:dyDescent="0.35">
      <c r="B11" s="18" t="s">
        <v>137</v>
      </c>
      <c r="C11" s="17">
        <v>0.27814932579617102</v>
      </c>
      <c r="D11" s="17">
        <v>0.29339867086511501</v>
      </c>
      <c r="E11" s="17">
        <v>0.26259718262881498</v>
      </c>
      <c r="F11" s="17"/>
      <c r="G11" s="17">
        <v>0.24444903851344801</v>
      </c>
      <c r="H11" s="17">
        <v>0.31857624381501398</v>
      </c>
      <c r="I11" s="17">
        <v>0.32021690241518702</v>
      </c>
      <c r="J11" s="17">
        <v>0.35532840090579298</v>
      </c>
      <c r="K11" s="17">
        <v>0.27482533999509101</v>
      </c>
      <c r="L11" s="17">
        <v>0.191355213563837</v>
      </c>
      <c r="M11" s="17"/>
      <c r="N11" s="17">
        <v>0.22224130043052001</v>
      </c>
      <c r="O11" s="17">
        <v>0.30469546145794202</v>
      </c>
      <c r="P11" s="17">
        <v>0.26537085813148897</v>
      </c>
      <c r="Q11" s="17">
        <v>0.28123824204900699</v>
      </c>
      <c r="R11" s="17">
        <v>0.23688805035476801</v>
      </c>
      <c r="S11" s="17"/>
      <c r="T11" s="17">
        <v>0.27595292431952201</v>
      </c>
      <c r="U11" s="17">
        <v>0.25834266378152398</v>
      </c>
      <c r="V11" s="17">
        <v>0.29668233238432001</v>
      </c>
      <c r="W11" s="17">
        <v>0.242861560368487</v>
      </c>
      <c r="X11" s="17"/>
      <c r="Y11" s="17">
        <v>0.29243548965322402</v>
      </c>
      <c r="Z11" s="17">
        <v>0.339969247019687</v>
      </c>
      <c r="AA11" s="17">
        <v>0.18735634843784499</v>
      </c>
      <c r="AB11" s="17">
        <v>0.36562544278425901</v>
      </c>
      <c r="AC11" s="17">
        <v>0.31927563463678299</v>
      </c>
      <c r="AD11" s="17">
        <v>0.37715671169505899</v>
      </c>
      <c r="AE11" s="17"/>
      <c r="AF11" s="17" t="s">
        <v>63</v>
      </c>
      <c r="AG11" s="17"/>
      <c r="AH11" s="17">
        <v>0.28266910286871499</v>
      </c>
      <c r="AI11" s="17"/>
      <c r="AJ11" s="17">
        <v>0.27276319482153399</v>
      </c>
      <c r="AK11" s="17">
        <v>0.28500012596195301</v>
      </c>
      <c r="AL11" s="17">
        <v>0.31722274110972298</v>
      </c>
      <c r="AM11" s="17">
        <v>0.26672486488013902</v>
      </c>
      <c r="AN11" s="17">
        <v>0.22210270783344199</v>
      </c>
      <c r="AO11" s="17">
        <v>0.37125514857465203</v>
      </c>
      <c r="AP11" s="17">
        <v>0.18295683805291399</v>
      </c>
      <c r="AQ11" s="17">
        <v>0.24567276174619401</v>
      </c>
    </row>
    <row r="12" spans="2:43" x14ac:dyDescent="0.35">
      <c r="B12" s="18" t="s">
        <v>138</v>
      </c>
      <c r="C12" s="17">
        <v>5.3059394632709998E-2</v>
      </c>
      <c r="D12" s="17">
        <v>4.7589741725042302E-2</v>
      </c>
      <c r="E12" s="17">
        <v>5.8783283670675403E-2</v>
      </c>
      <c r="F12" s="17"/>
      <c r="G12" s="17">
        <v>9.3731117804578198E-2</v>
      </c>
      <c r="H12" s="17">
        <v>5.6790522662248197E-2</v>
      </c>
      <c r="I12" s="17">
        <v>4.5422562171851602E-2</v>
      </c>
      <c r="J12" s="17">
        <v>2.8654635522192499E-2</v>
      </c>
      <c r="K12" s="17">
        <v>4.3390085569898901E-2</v>
      </c>
      <c r="L12" s="17">
        <v>6.0053907724553997E-2</v>
      </c>
      <c r="M12" s="17"/>
      <c r="N12" s="17">
        <v>6.1383836642043998E-2</v>
      </c>
      <c r="O12" s="17">
        <v>4.2451467919317198E-2</v>
      </c>
      <c r="P12" s="17">
        <v>7.7526269566592004E-2</v>
      </c>
      <c r="Q12" s="17">
        <v>5.5773769932759801E-2</v>
      </c>
      <c r="R12" s="17">
        <v>5.0080047849058097E-2</v>
      </c>
      <c r="S12" s="17"/>
      <c r="T12" s="17">
        <v>5.6034361944378802E-2</v>
      </c>
      <c r="U12" s="17">
        <v>6.3341290517257801E-2</v>
      </c>
      <c r="V12" s="17">
        <v>3.7245924335317697E-2</v>
      </c>
      <c r="W12" s="17">
        <v>6.2016479147533402E-2</v>
      </c>
      <c r="X12" s="17"/>
      <c r="Y12" s="17">
        <v>6.0712558925929097E-2</v>
      </c>
      <c r="Z12" s="17">
        <v>5.4430293099520001E-2</v>
      </c>
      <c r="AA12" s="17">
        <v>4.6119567736799899E-2</v>
      </c>
      <c r="AB12" s="17">
        <v>3.4231591237771503E-2</v>
      </c>
      <c r="AC12" s="17">
        <v>6.4374009311457994E-2</v>
      </c>
      <c r="AD12" s="17">
        <v>0</v>
      </c>
      <c r="AE12" s="17"/>
      <c r="AF12" s="17" t="s">
        <v>63</v>
      </c>
      <c r="AG12" s="17"/>
      <c r="AH12" s="17">
        <v>5.4774238455419601E-2</v>
      </c>
      <c r="AI12" s="17"/>
      <c r="AJ12" s="17">
        <v>4.8934314956809097E-2</v>
      </c>
      <c r="AK12" s="17">
        <v>4.4562819937332999E-2</v>
      </c>
      <c r="AL12" s="17">
        <v>5.2832465309383903E-2</v>
      </c>
      <c r="AM12" s="17">
        <v>5.84445153249522E-2</v>
      </c>
      <c r="AN12" s="17">
        <v>5.0176614403651301E-2</v>
      </c>
      <c r="AO12" s="17">
        <v>6.6214889882044603E-2</v>
      </c>
      <c r="AP12" s="17">
        <v>7.0250455094618802E-2</v>
      </c>
      <c r="AQ12" s="17">
        <v>4.0198865573495897E-2</v>
      </c>
    </row>
    <row r="13" spans="2:43" x14ac:dyDescent="0.35">
      <c r="B13" s="18" t="s">
        <v>139</v>
      </c>
      <c r="C13" s="17">
        <v>4.5799764969829897E-2</v>
      </c>
      <c r="D13" s="17">
        <v>5.6852389387596097E-2</v>
      </c>
      <c r="E13" s="17">
        <v>3.3387162330372602E-2</v>
      </c>
      <c r="F13" s="17"/>
      <c r="G13" s="17">
        <v>7.0440547854693794E-2</v>
      </c>
      <c r="H13" s="17">
        <v>3.8116576344368901E-2</v>
      </c>
      <c r="I13" s="17">
        <v>7.3789205735974694E-2</v>
      </c>
      <c r="J13" s="17">
        <v>3.1745627347045099E-2</v>
      </c>
      <c r="K13" s="17">
        <v>5.6257802959338299E-2</v>
      </c>
      <c r="L13" s="17">
        <v>2.6890835081766099E-2</v>
      </c>
      <c r="M13" s="17"/>
      <c r="N13" s="17">
        <v>4.1920105382937403E-2</v>
      </c>
      <c r="O13" s="17">
        <v>5.2856269583221101E-2</v>
      </c>
      <c r="P13" s="17">
        <v>4.9987693045032797E-2</v>
      </c>
      <c r="Q13" s="17">
        <v>3.7912824740933E-2</v>
      </c>
      <c r="R13" s="17">
        <v>4.3107075636745998E-2</v>
      </c>
      <c r="S13" s="17"/>
      <c r="T13" s="17">
        <v>5.89646503054405E-2</v>
      </c>
      <c r="U13" s="17">
        <v>4.4415828215180399E-2</v>
      </c>
      <c r="V13" s="17">
        <v>4.3083508563726398E-2</v>
      </c>
      <c r="W13" s="17">
        <v>4.8218917416704199E-2</v>
      </c>
      <c r="X13" s="17"/>
      <c r="Y13" s="17">
        <v>5.3848466665793397E-2</v>
      </c>
      <c r="Z13" s="17">
        <v>3.4564303381042799E-2</v>
      </c>
      <c r="AA13" s="17">
        <v>4.8847431013618402E-2</v>
      </c>
      <c r="AB13" s="17">
        <v>0</v>
      </c>
      <c r="AC13" s="17">
        <v>3.1735447826070899E-2</v>
      </c>
      <c r="AD13" s="17">
        <v>7.3707576856936297E-2</v>
      </c>
      <c r="AE13" s="17"/>
      <c r="AF13" s="17" t="s">
        <v>63</v>
      </c>
      <c r="AG13" s="17"/>
      <c r="AH13" s="17">
        <v>4.1273967757752099E-2</v>
      </c>
      <c r="AI13" s="17"/>
      <c r="AJ13" s="17">
        <v>3.3249194962002203E-2</v>
      </c>
      <c r="AK13" s="17">
        <v>5.6758435690747802E-2</v>
      </c>
      <c r="AL13" s="17">
        <v>6.5294151976359405E-2</v>
      </c>
      <c r="AM13" s="17">
        <v>4.0893283142319603E-2</v>
      </c>
      <c r="AN13" s="17">
        <v>0</v>
      </c>
      <c r="AO13" s="17">
        <v>2.1650576981573501E-2</v>
      </c>
      <c r="AP13" s="17">
        <v>7.5787502362561904E-2</v>
      </c>
      <c r="AQ13" s="17">
        <v>4.0198865573495897E-2</v>
      </c>
    </row>
    <row r="14" spans="2:43" x14ac:dyDescent="0.35">
      <c r="B14" s="18" t="s">
        <v>60</v>
      </c>
      <c r="C14" s="19">
        <v>0.41044064790054402</v>
      </c>
      <c r="D14" s="19">
        <v>0.37182922425742998</v>
      </c>
      <c r="E14" s="19">
        <v>0.44952131283997498</v>
      </c>
      <c r="F14" s="19"/>
      <c r="G14" s="19">
        <v>0.25057728195089601</v>
      </c>
      <c r="H14" s="19">
        <v>0.26296589253109498</v>
      </c>
      <c r="I14" s="19">
        <v>0.30359728008644898</v>
      </c>
      <c r="J14" s="19">
        <v>0.42798427454085902</v>
      </c>
      <c r="K14" s="19">
        <v>0.46021426376797703</v>
      </c>
      <c r="L14" s="19">
        <v>0.60109126315001304</v>
      </c>
      <c r="M14" s="19"/>
      <c r="N14" s="19">
        <v>0.54441659325824898</v>
      </c>
      <c r="O14" s="19">
        <v>0.38633934043268697</v>
      </c>
      <c r="P14" s="19">
        <v>0.42535723896921401</v>
      </c>
      <c r="Q14" s="19">
        <v>0.42135428803227298</v>
      </c>
      <c r="R14" s="19">
        <v>0.39425281596735401</v>
      </c>
      <c r="S14" s="19"/>
      <c r="T14" s="19">
        <v>0.40434660521493998</v>
      </c>
      <c r="U14" s="19">
        <v>0.42904409587988601</v>
      </c>
      <c r="V14" s="19">
        <v>0.38135694789045499</v>
      </c>
      <c r="W14" s="19">
        <v>0.40272084293598898</v>
      </c>
      <c r="X14" s="19"/>
      <c r="Y14" s="19">
        <v>0.31900411505998499</v>
      </c>
      <c r="Z14" s="19">
        <v>0.37920676195972802</v>
      </c>
      <c r="AA14" s="19">
        <v>0.592745083237879</v>
      </c>
      <c r="AB14" s="19">
        <v>0.42627433482024202</v>
      </c>
      <c r="AC14" s="19">
        <v>0.29995677232977502</v>
      </c>
      <c r="AD14" s="19">
        <v>0.50693031034303004</v>
      </c>
      <c r="AE14" s="19"/>
      <c r="AF14" s="19" t="s">
        <v>63</v>
      </c>
      <c r="AG14" s="19"/>
      <c r="AH14" s="19">
        <v>0.40479230199649402</v>
      </c>
      <c r="AI14" s="19"/>
      <c r="AJ14" s="19">
        <v>0.39270116673052602</v>
      </c>
      <c r="AK14" s="19">
        <v>0.41449969802375802</v>
      </c>
      <c r="AL14" s="19">
        <v>0.37272234601707999</v>
      </c>
      <c r="AM14" s="19">
        <v>0.39541829060570899</v>
      </c>
      <c r="AN14" s="19">
        <v>0.50074876922130696</v>
      </c>
      <c r="AO14" s="19">
        <v>0.41219721591032499</v>
      </c>
      <c r="AP14" s="19">
        <v>0.45609430227393399</v>
      </c>
      <c r="AQ14" s="19">
        <v>0.49105779008094302</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3.5599382855926197E-2</v>
      </c>
      <c r="D9" s="17">
        <v>4.03544186553993E-2</v>
      </c>
      <c r="E9" s="17">
        <v>3.0998122753311801E-2</v>
      </c>
      <c r="F9" s="17"/>
      <c r="G9" s="17">
        <v>6.04924411050577E-2</v>
      </c>
      <c r="H9" s="17">
        <v>6.8530597565145401E-2</v>
      </c>
      <c r="I9" s="17">
        <v>3.02555025093105E-2</v>
      </c>
      <c r="J9" s="17">
        <v>2.7717601951220701E-2</v>
      </c>
      <c r="K9" s="17">
        <v>4.1171101525840602E-2</v>
      </c>
      <c r="L9" s="17">
        <v>8.1511298254728602E-3</v>
      </c>
      <c r="M9" s="17"/>
      <c r="N9" s="17">
        <v>8.2017729441267895E-2</v>
      </c>
      <c r="O9" s="17">
        <v>2.7354553768396999E-2</v>
      </c>
      <c r="P9" s="17">
        <v>2.3255718252028101E-2</v>
      </c>
      <c r="Q9" s="17">
        <v>3.2496015812221599E-2</v>
      </c>
      <c r="R9" s="17">
        <v>5.9699333070422897E-2</v>
      </c>
      <c r="S9" s="17"/>
      <c r="T9" s="17">
        <v>4.3892648572400897E-2</v>
      </c>
      <c r="U9" s="17">
        <v>2.8187715883774101E-2</v>
      </c>
      <c r="V9" s="17">
        <v>4.3426532193786303E-2</v>
      </c>
      <c r="W9" s="17">
        <v>3.3428538489275399E-2</v>
      </c>
      <c r="X9" s="17"/>
      <c r="Y9" s="17">
        <v>5.4864373089257998E-2</v>
      </c>
      <c r="Z9" s="17">
        <v>1.9767272504172002E-2</v>
      </c>
      <c r="AA9" s="17">
        <v>1.5649990885988101E-2</v>
      </c>
      <c r="AB9" s="17">
        <v>3.9072335479471303E-2</v>
      </c>
      <c r="AC9" s="17">
        <v>2.4779408205193199E-2</v>
      </c>
      <c r="AD9" s="17">
        <v>0</v>
      </c>
      <c r="AE9" s="17"/>
      <c r="AF9" s="17" t="s">
        <v>63</v>
      </c>
      <c r="AG9" s="17"/>
      <c r="AH9" s="17">
        <v>3.6589049577119601E-2</v>
      </c>
      <c r="AI9" s="17"/>
      <c r="AJ9" s="17">
        <v>5.1055180926485602E-2</v>
      </c>
      <c r="AK9" s="17">
        <v>2.90190566285893E-2</v>
      </c>
      <c r="AL9" s="17">
        <v>3.5886892712734202E-2</v>
      </c>
      <c r="AM9" s="17">
        <v>2.6156487362494998E-2</v>
      </c>
      <c r="AN9" s="17">
        <v>8.4237024761328494E-2</v>
      </c>
      <c r="AO9" s="17">
        <v>1.07197891620626E-2</v>
      </c>
      <c r="AP9" s="17">
        <v>5.2502641685822797E-2</v>
      </c>
      <c r="AQ9" s="17">
        <v>0</v>
      </c>
    </row>
    <row r="10" spans="2:43" x14ac:dyDescent="0.35">
      <c r="B10" s="18" t="s">
        <v>136</v>
      </c>
      <c r="C10" s="17">
        <v>0.154796135073306</v>
      </c>
      <c r="D10" s="17">
        <v>0.17879949143698301</v>
      </c>
      <c r="E10" s="17">
        <v>0.12990682958993299</v>
      </c>
      <c r="F10" s="17"/>
      <c r="G10" s="17">
        <v>0.17808124711259399</v>
      </c>
      <c r="H10" s="17">
        <v>0.18470009308814</v>
      </c>
      <c r="I10" s="17">
        <v>0.18877278606951001</v>
      </c>
      <c r="J10" s="17">
        <v>0.20100443662148301</v>
      </c>
      <c r="K10" s="17">
        <v>0.13886341195045299</v>
      </c>
      <c r="L10" s="17">
        <v>8.4507912807722296E-2</v>
      </c>
      <c r="M10" s="17"/>
      <c r="N10" s="17">
        <v>9.0684872117518495E-2</v>
      </c>
      <c r="O10" s="17">
        <v>0.14364809500574599</v>
      </c>
      <c r="P10" s="17">
        <v>0.17275381578093299</v>
      </c>
      <c r="Q10" s="17">
        <v>0.17242511252217199</v>
      </c>
      <c r="R10" s="17">
        <v>0.14745362480148899</v>
      </c>
      <c r="S10" s="17"/>
      <c r="T10" s="17">
        <v>0.13824852059971199</v>
      </c>
      <c r="U10" s="17">
        <v>0.14641309692356799</v>
      </c>
      <c r="V10" s="17">
        <v>0.19162304445762701</v>
      </c>
      <c r="W10" s="17">
        <v>0.145026585545593</v>
      </c>
      <c r="X10" s="17"/>
      <c r="Y10" s="17">
        <v>0.18257938367194701</v>
      </c>
      <c r="Z10" s="17">
        <v>0.21146443092838799</v>
      </c>
      <c r="AA10" s="17">
        <v>0.10230518367599301</v>
      </c>
      <c r="AB10" s="17">
        <v>0.12279707240764801</v>
      </c>
      <c r="AC10" s="17">
        <v>0.171553516233553</v>
      </c>
      <c r="AD10" s="17">
        <v>3.5468211852815998E-2</v>
      </c>
      <c r="AE10" s="17"/>
      <c r="AF10" s="17" t="s">
        <v>63</v>
      </c>
      <c r="AG10" s="17"/>
      <c r="AH10" s="17">
        <v>0.15861768710805599</v>
      </c>
      <c r="AI10" s="17"/>
      <c r="AJ10" s="17">
        <v>0.156587481798517</v>
      </c>
      <c r="AK10" s="17">
        <v>0.17425239755169</v>
      </c>
      <c r="AL10" s="17">
        <v>0.109383248535646</v>
      </c>
      <c r="AM10" s="17">
        <v>0.149644146209439</v>
      </c>
      <c r="AN10" s="17">
        <v>4.3180735351061102E-2</v>
      </c>
      <c r="AO10" s="17">
        <v>0.20841311809607599</v>
      </c>
      <c r="AP10" s="17">
        <v>0.227050668324359</v>
      </c>
      <c r="AQ10" s="17">
        <v>9.3437305709855104E-2</v>
      </c>
    </row>
    <row r="11" spans="2:43" ht="29" x14ac:dyDescent="0.35">
      <c r="B11" s="18" t="s">
        <v>137</v>
      </c>
      <c r="C11" s="17">
        <v>0.26789669939453598</v>
      </c>
      <c r="D11" s="17">
        <v>0.28255613256136602</v>
      </c>
      <c r="E11" s="17">
        <v>0.25443660064896401</v>
      </c>
      <c r="F11" s="17"/>
      <c r="G11" s="17">
        <v>0.31246278121502302</v>
      </c>
      <c r="H11" s="17">
        <v>0.328922035172243</v>
      </c>
      <c r="I11" s="17">
        <v>0.33353644302139701</v>
      </c>
      <c r="J11" s="17">
        <v>0.26336206530836198</v>
      </c>
      <c r="K11" s="17">
        <v>0.24957328533213399</v>
      </c>
      <c r="L11" s="17">
        <v>0.18119910131520101</v>
      </c>
      <c r="M11" s="17"/>
      <c r="N11" s="17">
        <v>0.24491915160498801</v>
      </c>
      <c r="O11" s="17">
        <v>0.31485669229765001</v>
      </c>
      <c r="P11" s="17">
        <v>0.21315352867659901</v>
      </c>
      <c r="Q11" s="17">
        <v>0.24943655863425501</v>
      </c>
      <c r="R11" s="17">
        <v>0.249167102071057</v>
      </c>
      <c r="S11" s="17"/>
      <c r="T11" s="17">
        <v>0.268970761574229</v>
      </c>
      <c r="U11" s="17">
        <v>0.26999146122018802</v>
      </c>
      <c r="V11" s="17">
        <v>0.23802055902629601</v>
      </c>
      <c r="W11" s="17">
        <v>0.28129194335472202</v>
      </c>
      <c r="X11" s="17"/>
      <c r="Y11" s="17">
        <v>0.29528650779641802</v>
      </c>
      <c r="Z11" s="17">
        <v>0.26454005967375799</v>
      </c>
      <c r="AA11" s="17">
        <v>0.18582139266879599</v>
      </c>
      <c r="AB11" s="17">
        <v>0.355044870966577</v>
      </c>
      <c r="AC11" s="17">
        <v>0.30632519150216603</v>
      </c>
      <c r="AD11" s="17">
        <v>0.34381344790080998</v>
      </c>
      <c r="AE11" s="17"/>
      <c r="AF11" s="17" t="s">
        <v>63</v>
      </c>
      <c r="AG11" s="17"/>
      <c r="AH11" s="17">
        <v>0.27230519995549701</v>
      </c>
      <c r="AI11" s="17"/>
      <c r="AJ11" s="17">
        <v>0.29226388910120699</v>
      </c>
      <c r="AK11" s="17">
        <v>0.22058110316214799</v>
      </c>
      <c r="AL11" s="17">
        <v>0.30769067890178098</v>
      </c>
      <c r="AM11" s="17">
        <v>0.27837393443671798</v>
      </c>
      <c r="AN11" s="17">
        <v>0.30252234825663699</v>
      </c>
      <c r="AO11" s="17">
        <v>0.29144746802201199</v>
      </c>
      <c r="AP11" s="17">
        <v>0.16871666635890101</v>
      </c>
      <c r="AQ11" s="17">
        <v>0.29490830748871399</v>
      </c>
    </row>
    <row r="12" spans="2:43" x14ac:dyDescent="0.35">
      <c r="B12" s="18" t="s">
        <v>138</v>
      </c>
      <c r="C12" s="17">
        <v>6.3274215885911103E-2</v>
      </c>
      <c r="D12" s="17">
        <v>6.5420414936117596E-2</v>
      </c>
      <c r="E12" s="17">
        <v>5.8375911981379203E-2</v>
      </c>
      <c r="F12" s="17"/>
      <c r="G12" s="17">
        <v>0.13003936643120401</v>
      </c>
      <c r="H12" s="17">
        <v>7.88702410198482E-2</v>
      </c>
      <c r="I12" s="17">
        <v>7.7386586599290597E-2</v>
      </c>
      <c r="J12" s="17">
        <v>3.8390463537209103E-2</v>
      </c>
      <c r="K12" s="17">
        <v>3.6649038000732603E-2</v>
      </c>
      <c r="L12" s="17">
        <v>4.8508746843335601E-2</v>
      </c>
      <c r="M12" s="17"/>
      <c r="N12" s="17">
        <v>6.1645131822817799E-2</v>
      </c>
      <c r="O12" s="17">
        <v>6.7180908935294797E-2</v>
      </c>
      <c r="P12" s="17">
        <v>9.4434388257958204E-2</v>
      </c>
      <c r="Q12" s="17">
        <v>4.5063912332638498E-2</v>
      </c>
      <c r="R12" s="17">
        <v>6.58002999600555E-2</v>
      </c>
      <c r="S12" s="17"/>
      <c r="T12" s="17">
        <v>7.7851723750037599E-2</v>
      </c>
      <c r="U12" s="17">
        <v>4.3580013488715201E-2</v>
      </c>
      <c r="V12" s="17">
        <v>5.4537719270549102E-2</v>
      </c>
      <c r="W12" s="17">
        <v>9.0594976939350799E-2</v>
      </c>
      <c r="X12" s="17"/>
      <c r="Y12" s="17">
        <v>8.03033232094435E-2</v>
      </c>
      <c r="Z12" s="17">
        <v>3.4978622854732203E-2</v>
      </c>
      <c r="AA12" s="17">
        <v>4.5689147841358302E-2</v>
      </c>
      <c r="AB12" s="17">
        <v>1.3196138070492599E-2</v>
      </c>
      <c r="AC12" s="17">
        <v>0.113919516514895</v>
      </c>
      <c r="AD12" s="17">
        <v>0</v>
      </c>
      <c r="AE12" s="17"/>
      <c r="AF12" s="17" t="s">
        <v>63</v>
      </c>
      <c r="AG12" s="17"/>
      <c r="AH12" s="17">
        <v>6.46740853116482E-2</v>
      </c>
      <c r="AI12" s="17"/>
      <c r="AJ12" s="17">
        <v>4.92869887461461E-2</v>
      </c>
      <c r="AK12" s="17">
        <v>8.0537377346253505E-2</v>
      </c>
      <c r="AL12" s="17">
        <v>7.6749874235521195E-2</v>
      </c>
      <c r="AM12" s="17">
        <v>5.9197446371151402E-2</v>
      </c>
      <c r="AN12" s="17">
        <v>5.1748047751302803E-2</v>
      </c>
      <c r="AO12" s="17">
        <v>3.1563267254814703E-2</v>
      </c>
      <c r="AP12" s="17">
        <v>7.0087374210968501E-2</v>
      </c>
      <c r="AQ12" s="17">
        <v>8.0397731146991905E-2</v>
      </c>
    </row>
    <row r="13" spans="2:43" x14ac:dyDescent="0.35">
      <c r="B13" s="18" t="s">
        <v>139</v>
      </c>
      <c r="C13" s="17">
        <v>2.51172294436833E-2</v>
      </c>
      <c r="D13" s="17">
        <v>3.0574952662289899E-2</v>
      </c>
      <c r="E13" s="17">
        <v>1.9763809800519699E-2</v>
      </c>
      <c r="F13" s="17"/>
      <c r="G13" s="17">
        <v>2.22900837836334E-2</v>
      </c>
      <c r="H13" s="17">
        <v>2.6718533480384901E-2</v>
      </c>
      <c r="I13" s="17">
        <v>2.9220939040427898E-2</v>
      </c>
      <c r="J13" s="17">
        <v>1.014539647191E-2</v>
      </c>
      <c r="K13" s="17">
        <v>4.4063113113217901E-2</v>
      </c>
      <c r="L13" s="17">
        <v>2.0984169463045901E-2</v>
      </c>
      <c r="M13" s="17"/>
      <c r="N13" s="17">
        <v>0</v>
      </c>
      <c r="O13" s="17">
        <v>2.1747868361322999E-2</v>
      </c>
      <c r="P13" s="17">
        <v>4.4821293737924803E-2</v>
      </c>
      <c r="Q13" s="17">
        <v>2.1922294269986001E-2</v>
      </c>
      <c r="R13" s="17">
        <v>2.9519466998333601E-2</v>
      </c>
      <c r="S13" s="17"/>
      <c r="T13" s="17">
        <v>9.4306397330507705E-3</v>
      </c>
      <c r="U13" s="17">
        <v>4.8213578390158801E-2</v>
      </c>
      <c r="V13" s="17">
        <v>2.3515525511176302E-2</v>
      </c>
      <c r="W13" s="17">
        <v>2.22245064942296E-2</v>
      </c>
      <c r="X13" s="17"/>
      <c r="Y13" s="17">
        <v>2.97129759215666E-2</v>
      </c>
      <c r="Z13" s="17">
        <v>1.9700032776687099E-2</v>
      </c>
      <c r="AA13" s="17">
        <v>2.3794514935173799E-2</v>
      </c>
      <c r="AB13" s="17">
        <v>0</v>
      </c>
      <c r="AC13" s="17">
        <v>2.5785932530008E-2</v>
      </c>
      <c r="AD13" s="17">
        <v>4.1290355032147098E-2</v>
      </c>
      <c r="AE13" s="17"/>
      <c r="AF13" s="17" t="s">
        <v>63</v>
      </c>
      <c r="AG13" s="17"/>
      <c r="AH13" s="17">
        <v>1.8545346681915698E-2</v>
      </c>
      <c r="AI13" s="17"/>
      <c r="AJ13" s="17">
        <v>2.7366422816487199E-2</v>
      </c>
      <c r="AK13" s="17">
        <v>3.5922713789411899E-2</v>
      </c>
      <c r="AL13" s="17">
        <v>2.62864696226108E-2</v>
      </c>
      <c r="AM13" s="17">
        <v>1.79370949738978E-2</v>
      </c>
      <c r="AN13" s="17">
        <v>4.4603585637501102E-2</v>
      </c>
      <c r="AO13" s="17">
        <v>1.0930787819510899E-2</v>
      </c>
      <c r="AP13" s="17">
        <v>2.6262107037580501E-2</v>
      </c>
      <c r="AQ13" s="17">
        <v>0</v>
      </c>
    </row>
    <row r="14" spans="2:43" x14ac:dyDescent="0.35">
      <c r="B14" s="18" t="s">
        <v>60</v>
      </c>
      <c r="C14" s="19">
        <v>0.45331633734663801</v>
      </c>
      <c r="D14" s="19">
        <v>0.40229458974784499</v>
      </c>
      <c r="E14" s="19">
        <v>0.50651872522589203</v>
      </c>
      <c r="F14" s="19"/>
      <c r="G14" s="19">
        <v>0.29663408035248801</v>
      </c>
      <c r="H14" s="19">
        <v>0.31225849967423802</v>
      </c>
      <c r="I14" s="19">
        <v>0.340827742760064</v>
      </c>
      <c r="J14" s="19">
        <v>0.45938003610981498</v>
      </c>
      <c r="K14" s="19">
        <v>0.489680050077622</v>
      </c>
      <c r="L14" s="19">
        <v>0.65664893974522298</v>
      </c>
      <c r="M14" s="19"/>
      <c r="N14" s="19">
        <v>0.52073311501340802</v>
      </c>
      <c r="O14" s="19">
        <v>0.42521188163158902</v>
      </c>
      <c r="P14" s="19">
        <v>0.451581255294557</v>
      </c>
      <c r="Q14" s="19">
        <v>0.47865610642872802</v>
      </c>
      <c r="R14" s="19">
        <v>0.44836017309864201</v>
      </c>
      <c r="S14" s="19"/>
      <c r="T14" s="19">
        <v>0.46160570577056897</v>
      </c>
      <c r="U14" s="19">
        <v>0.46361413409359598</v>
      </c>
      <c r="V14" s="19">
        <v>0.44887661954056501</v>
      </c>
      <c r="W14" s="19">
        <v>0.42743344917683002</v>
      </c>
      <c r="X14" s="19"/>
      <c r="Y14" s="19">
        <v>0.35725343631136802</v>
      </c>
      <c r="Z14" s="19">
        <v>0.44954958126226302</v>
      </c>
      <c r="AA14" s="19">
        <v>0.62673976999269099</v>
      </c>
      <c r="AB14" s="19">
        <v>0.46988958307581202</v>
      </c>
      <c r="AC14" s="19">
        <v>0.35763643501418502</v>
      </c>
      <c r="AD14" s="19">
        <v>0.579427985214227</v>
      </c>
      <c r="AE14" s="19"/>
      <c r="AF14" s="19" t="s">
        <v>63</v>
      </c>
      <c r="AG14" s="19"/>
      <c r="AH14" s="19">
        <v>0.449268631365764</v>
      </c>
      <c r="AI14" s="19"/>
      <c r="AJ14" s="19">
        <v>0.42344003661115798</v>
      </c>
      <c r="AK14" s="19">
        <v>0.45968735152190798</v>
      </c>
      <c r="AL14" s="19">
        <v>0.44400283599170698</v>
      </c>
      <c r="AM14" s="19">
        <v>0.46869089064629799</v>
      </c>
      <c r="AN14" s="19">
        <v>0.47370825824217</v>
      </c>
      <c r="AO14" s="19">
        <v>0.44692556964552399</v>
      </c>
      <c r="AP14" s="19">
        <v>0.45538054238236803</v>
      </c>
      <c r="AQ14" s="19">
        <v>0.53125665565443903</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3.2000772525331699E-2</v>
      </c>
      <c r="D9" s="17">
        <v>3.3423381134014399E-2</v>
      </c>
      <c r="E9" s="17">
        <v>3.0722081751209201E-2</v>
      </c>
      <c r="F9" s="17"/>
      <c r="G9" s="17">
        <v>4.2923909295634798E-2</v>
      </c>
      <c r="H9" s="17">
        <v>5.4231322468980402E-2</v>
      </c>
      <c r="I9" s="17">
        <v>1.6284653843514501E-2</v>
      </c>
      <c r="J9" s="17">
        <v>2.6585767482440101E-2</v>
      </c>
      <c r="K9" s="17">
        <v>4.87856610592904E-2</v>
      </c>
      <c r="L9" s="17">
        <v>1.5811121259335498E-2</v>
      </c>
      <c r="M9" s="17"/>
      <c r="N9" s="17">
        <v>6.5213893386631902E-2</v>
      </c>
      <c r="O9" s="17">
        <v>2.75648137495502E-2</v>
      </c>
      <c r="P9" s="17">
        <v>4.4387447728165101E-2</v>
      </c>
      <c r="Q9" s="17">
        <v>3.17600951821971E-2</v>
      </c>
      <c r="R9" s="17">
        <v>2.4250828712224601E-2</v>
      </c>
      <c r="S9" s="17"/>
      <c r="T9" s="17">
        <v>5.57103242372421E-2</v>
      </c>
      <c r="U9" s="17">
        <v>2.2233035637718199E-2</v>
      </c>
      <c r="V9" s="17">
        <v>3.4320364834989098E-2</v>
      </c>
      <c r="W9" s="17">
        <v>2.06386918594255E-2</v>
      </c>
      <c r="X9" s="17"/>
      <c r="Y9" s="17">
        <v>3.4588329936974603E-2</v>
      </c>
      <c r="Z9" s="17">
        <v>4.3951605797039002E-2</v>
      </c>
      <c r="AA9" s="17">
        <v>2.0734987196294598E-2</v>
      </c>
      <c r="AB9" s="17">
        <v>1.6341980656740699E-2</v>
      </c>
      <c r="AC9" s="17">
        <v>6.4444610221383397E-2</v>
      </c>
      <c r="AD9" s="17">
        <v>0</v>
      </c>
      <c r="AE9" s="17"/>
      <c r="AF9" s="17" t="s">
        <v>63</v>
      </c>
      <c r="AG9" s="17"/>
      <c r="AH9" s="17">
        <v>3.1875897013269101E-2</v>
      </c>
      <c r="AI9" s="17"/>
      <c r="AJ9" s="17">
        <v>3.9326593259802103E-2</v>
      </c>
      <c r="AK9" s="17">
        <v>2.8393187687567899E-2</v>
      </c>
      <c r="AL9" s="17">
        <v>3.2655920779684197E-2</v>
      </c>
      <c r="AM9" s="17">
        <v>1.8552662735033101E-2</v>
      </c>
      <c r="AN9" s="17">
        <v>8.5517119201398997E-2</v>
      </c>
      <c r="AO9" s="17">
        <v>1.3934831742267201E-2</v>
      </c>
      <c r="AP9" s="17">
        <v>6.0262978168724897E-2</v>
      </c>
      <c r="AQ9" s="17">
        <v>0</v>
      </c>
    </row>
    <row r="10" spans="2:43" x14ac:dyDescent="0.35">
      <c r="B10" s="18" t="s">
        <v>136</v>
      </c>
      <c r="C10" s="17">
        <v>0.146622833404812</v>
      </c>
      <c r="D10" s="17">
        <v>0.16075603543651701</v>
      </c>
      <c r="E10" s="17">
        <v>0.13313385644346201</v>
      </c>
      <c r="F10" s="17"/>
      <c r="G10" s="17">
        <v>0.21435754196311099</v>
      </c>
      <c r="H10" s="17">
        <v>0.21506306148697499</v>
      </c>
      <c r="I10" s="17">
        <v>0.19546101709890301</v>
      </c>
      <c r="J10" s="17">
        <v>0.12253982656160201</v>
      </c>
      <c r="K10" s="17">
        <v>0.10234863350095</v>
      </c>
      <c r="L10" s="17">
        <v>8.3239733815176797E-2</v>
      </c>
      <c r="M10" s="17"/>
      <c r="N10" s="17">
        <v>8.5226519790031693E-2</v>
      </c>
      <c r="O10" s="17">
        <v>0.164282514937447</v>
      </c>
      <c r="P10" s="17">
        <v>7.9001919033084803E-2</v>
      </c>
      <c r="Q10" s="17">
        <v>0.165627796468611</v>
      </c>
      <c r="R10" s="17">
        <v>0.140089879718306</v>
      </c>
      <c r="S10" s="17"/>
      <c r="T10" s="17">
        <v>0.119140918467289</v>
      </c>
      <c r="U10" s="17">
        <v>0.16459885766958601</v>
      </c>
      <c r="V10" s="17">
        <v>0.16208362219113001</v>
      </c>
      <c r="W10" s="17">
        <v>0.16832190865423199</v>
      </c>
      <c r="X10" s="17"/>
      <c r="Y10" s="17">
        <v>0.19582766640280799</v>
      </c>
      <c r="Z10" s="17">
        <v>0.149248236265657</v>
      </c>
      <c r="AA10" s="17">
        <v>7.9450193780424394E-2</v>
      </c>
      <c r="AB10" s="17">
        <v>0.117110616323477</v>
      </c>
      <c r="AC10" s="17">
        <v>0.15722789858477301</v>
      </c>
      <c r="AD10" s="17">
        <v>0</v>
      </c>
      <c r="AE10" s="17"/>
      <c r="AF10" s="17" t="s">
        <v>63</v>
      </c>
      <c r="AG10" s="17"/>
      <c r="AH10" s="17">
        <v>0.15029238180208199</v>
      </c>
      <c r="AI10" s="17"/>
      <c r="AJ10" s="17">
        <v>0.14973763653991901</v>
      </c>
      <c r="AK10" s="17">
        <v>0.126748123653807</v>
      </c>
      <c r="AL10" s="17">
        <v>0.15296627219175199</v>
      </c>
      <c r="AM10" s="17">
        <v>0.18302404081311899</v>
      </c>
      <c r="AN10" s="17">
        <v>0.153871548398721</v>
      </c>
      <c r="AO10" s="17">
        <v>0.103605851413253</v>
      </c>
      <c r="AP10" s="17">
        <v>0.14302406119938299</v>
      </c>
      <c r="AQ10" s="17">
        <v>0.14267285145237499</v>
      </c>
    </row>
    <row r="11" spans="2:43" ht="29" x14ac:dyDescent="0.35">
      <c r="B11" s="18" t="s">
        <v>137</v>
      </c>
      <c r="C11" s="17">
        <v>0.25232161090063698</v>
      </c>
      <c r="D11" s="17">
        <v>0.26483320951522699</v>
      </c>
      <c r="E11" s="17">
        <v>0.240942202811911</v>
      </c>
      <c r="F11" s="17"/>
      <c r="G11" s="17">
        <v>0.27363355697995001</v>
      </c>
      <c r="H11" s="17">
        <v>0.28572931222156001</v>
      </c>
      <c r="I11" s="17">
        <v>0.30572559828280199</v>
      </c>
      <c r="J11" s="17">
        <v>0.27441294914304099</v>
      </c>
      <c r="K11" s="17">
        <v>0.217678115522043</v>
      </c>
      <c r="L11" s="17">
        <v>0.19416010234922201</v>
      </c>
      <c r="M11" s="17"/>
      <c r="N11" s="17">
        <v>0.23437588321915301</v>
      </c>
      <c r="O11" s="17">
        <v>0.26181691668100598</v>
      </c>
      <c r="P11" s="17">
        <v>0.26009215323336698</v>
      </c>
      <c r="Q11" s="17">
        <v>0.25509818241132998</v>
      </c>
      <c r="R11" s="17">
        <v>0.22437254781840901</v>
      </c>
      <c r="S11" s="17"/>
      <c r="T11" s="17">
        <v>0.21827258212797501</v>
      </c>
      <c r="U11" s="17">
        <v>0.24977776626637499</v>
      </c>
      <c r="V11" s="17">
        <v>0.30614827635023201</v>
      </c>
      <c r="W11" s="17">
        <v>0.20967376245797301</v>
      </c>
      <c r="X11" s="17"/>
      <c r="Y11" s="17">
        <v>0.27560836006352601</v>
      </c>
      <c r="Z11" s="17">
        <v>0.24356565492292501</v>
      </c>
      <c r="AA11" s="17">
        <v>0.18135035810911601</v>
      </c>
      <c r="AB11" s="17">
        <v>0.26542333887458702</v>
      </c>
      <c r="AC11" s="17">
        <v>0.35578972327052599</v>
      </c>
      <c r="AD11" s="17">
        <v>0.27149069780124702</v>
      </c>
      <c r="AE11" s="17"/>
      <c r="AF11" s="17" t="s">
        <v>63</v>
      </c>
      <c r="AG11" s="17"/>
      <c r="AH11" s="17">
        <v>0.25771245199798598</v>
      </c>
      <c r="AI11" s="17"/>
      <c r="AJ11" s="17">
        <v>0.257547994003687</v>
      </c>
      <c r="AK11" s="17">
        <v>0.242274075591455</v>
      </c>
      <c r="AL11" s="17">
        <v>0.24994049888497</v>
      </c>
      <c r="AM11" s="17">
        <v>0.24460879786746301</v>
      </c>
      <c r="AN11" s="17">
        <v>0.26247967193785798</v>
      </c>
      <c r="AO11" s="17">
        <v>0.32949266699326901</v>
      </c>
      <c r="AP11" s="17">
        <v>0.211347864101181</v>
      </c>
      <c r="AQ11" s="17">
        <v>0.23651959647200901</v>
      </c>
    </row>
    <row r="12" spans="2:43" x14ac:dyDescent="0.35">
      <c r="B12" s="18" t="s">
        <v>138</v>
      </c>
      <c r="C12" s="17">
        <v>8.8392365857189403E-2</v>
      </c>
      <c r="D12" s="17">
        <v>9.3387763539257804E-2</v>
      </c>
      <c r="E12" s="17">
        <v>8.2244397340636793E-2</v>
      </c>
      <c r="F12" s="17"/>
      <c r="G12" s="17">
        <v>0.16229747261566699</v>
      </c>
      <c r="H12" s="17">
        <v>0.112105259264141</v>
      </c>
      <c r="I12" s="17">
        <v>7.6237791641903599E-2</v>
      </c>
      <c r="J12" s="17">
        <v>8.3559442226146502E-2</v>
      </c>
      <c r="K12" s="17">
        <v>7.3588650801521105E-2</v>
      </c>
      <c r="L12" s="17">
        <v>6.2188371600868701E-2</v>
      </c>
      <c r="M12" s="17"/>
      <c r="N12" s="17">
        <v>6.7929103154335105E-2</v>
      </c>
      <c r="O12" s="17">
        <v>6.4675572066393697E-2</v>
      </c>
      <c r="P12" s="17">
        <v>0.123714255161226</v>
      </c>
      <c r="Q12" s="17">
        <v>7.4040547357932002E-2</v>
      </c>
      <c r="R12" s="17">
        <v>0.14872927930347299</v>
      </c>
      <c r="S12" s="17"/>
      <c r="T12" s="17">
        <v>9.0220685760131897E-2</v>
      </c>
      <c r="U12" s="17">
        <v>6.7277870745352006E-2</v>
      </c>
      <c r="V12" s="17">
        <v>6.1223048841266302E-2</v>
      </c>
      <c r="W12" s="17">
        <v>0.140086689968522</v>
      </c>
      <c r="X12" s="17"/>
      <c r="Y12" s="17">
        <v>9.4592474337159699E-2</v>
      </c>
      <c r="Z12" s="17">
        <v>0.15702532078572401</v>
      </c>
      <c r="AA12" s="17">
        <v>5.7917187278230399E-2</v>
      </c>
      <c r="AB12" s="17">
        <v>0.10643404529113901</v>
      </c>
      <c r="AC12" s="17">
        <v>8.6099876667310907E-2</v>
      </c>
      <c r="AD12" s="17">
        <v>0</v>
      </c>
      <c r="AE12" s="17"/>
      <c r="AF12" s="17" t="s">
        <v>63</v>
      </c>
      <c r="AG12" s="17"/>
      <c r="AH12" s="17">
        <v>8.9013211691491997E-2</v>
      </c>
      <c r="AI12" s="17"/>
      <c r="AJ12" s="17">
        <v>9.2514552643636699E-2</v>
      </c>
      <c r="AK12" s="17">
        <v>0.11106434869210099</v>
      </c>
      <c r="AL12" s="17">
        <v>9.3811676548517894E-2</v>
      </c>
      <c r="AM12" s="17">
        <v>8.6663773081513601E-2</v>
      </c>
      <c r="AN12" s="17">
        <v>8.0940590696191805E-2</v>
      </c>
      <c r="AO12" s="17">
        <v>9.0135007550763493E-2</v>
      </c>
      <c r="AP12" s="17">
        <v>7.2253260313758005E-2</v>
      </c>
      <c r="AQ12" s="17">
        <v>0</v>
      </c>
    </row>
    <row r="13" spans="2:43" x14ac:dyDescent="0.35">
      <c r="B13" s="18" t="s">
        <v>139</v>
      </c>
      <c r="C13" s="17">
        <v>3.7202160128038897E-2</v>
      </c>
      <c r="D13" s="17">
        <v>3.9989129483922803E-2</v>
      </c>
      <c r="E13" s="17">
        <v>3.3032266894350397E-2</v>
      </c>
      <c r="F13" s="17"/>
      <c r="G13" s="17">
        <v>2.5639066472506099E-2</v>
      </c>
      <c r="H13" s="17">
        <v>4.0018452794927502E-2</v>
      </c>
      <c r="I13" s="17">
        <v>5.9319593164648902E-2</v>
      </c>
      <c r="J13" s="17">
        <v>2.9554539441650301E-2</v>
      </c>
      <c r="K13" s="17">
        <v>3.7641639038021098E-2</v>
      </c>
      <c r="L13" s="17">
        <v>3.0617277481401198E-2</v>
      </c>
      <c r="M13" s="17"/>
      <c r="N13" s="17">
        <v>1.9538883197759802E-2</v>
      </c>
      <c r="O13" s="17">
        <v>3.7151913166570502E-2</v>
      </c>
      <c r="P13" s="17">
        <v>6.2094266735744398E-2</v>
      </c>
      <c r="Q13" s="17">
        <v>3.0194848765737501E-2</v>
      </c>
      <c r="R13" s="17">
        <v>3.5453379651197797E-2</v>
      </c>
      <c r="S13" s="17"/>
      <c r="T13" s="17">
        <v>5.5009738992465203E-2</v>
      </c>
      <c r="U13" s="17">
        <v>5.4273899321600802E-2</v>
      </c>
      <c r="V13" s="17">
        <v>2.30274004902675E-2</v>
      </c>
      <c r="W13" s="17">
        <v>2.4421166357262401E-2</v>
      </c>
      <c r="X13" s="17"/>
      <c r="Y13" s="17">
        <v>3.9798979967392498E-2</v>
      </c>
      <c r="Z13" s="17">
        <v>2.82302246883737E-2</v>
      </c>
      <c r="AA13" s="17">
        <v>4.6081774922653897E-2</v>
      </c>
      <c r="AB13" s="17">
        <v>1.1534837077111299E-2</v>
      </c>
      <c r="AC13" s="17">
        <v>1.28334579862515E-2</v>
      </c>
      <c r="AD13" s="17">
        <v>7.3707576856936297E-2</v>
      </c>
      <c r="AE13" s="17"/>
      <c r="AF13" s="17" t="s">
        <v>63</v>
      </c>
      <c r="AG13" s="17"/>
      <c r="AH13" s="17">
        <v>3.2378646570192002E-2</v>
      </c>
      <c r="AI13" s="17"/>
      <c r="AJ13" s="17">
        <v>3.29153129320571E-2</v>
      </c>
      <c r="AK13" s="17">
        <v>3.4019362997201E-2</v>
      </c>
      <c r="AL13" s="17">
        <v>4.9784251574286897E-2</v>
      </c>
      <c r="AM13" s="17">
        <v>2.86964868893517E-2</v>
      </c>
      <c r="AN13" s="17">
        <v>0</v>
      </c>
      <c r="AO13" s="17">
        <v>2.1650576981573501E-2</v>
      </c>
      <c r="AP13" s="17">
        <v>8.0424281770099901E-2</v>
      </c>
      <c r="AQ13" s="17">
        <v>4.0198865573495897E-2</v>
      </c>
    </row>
    <row r="14" spans="2:43" x14ac:dyDescent="0.35">
      <c r="B14" s="18" t="s">
        <v>60</v>
      </c>
      <c r="C14" s="19">
        <v>0.44346025718399101</v>
      </c>
      <c r="D14" s="19">
        <v>0.407610480891061</v>
      </c>
      <c r="E14" s="19">
        <v>0.47992519475842998</v>
      </c>
      <c r="F14" s="19"/>
      <c r="G14" s="19">
        <v>0.28114845267313099</v>
      </c>
      <c r="H14" s="19">
        <v>0.29285259176341499</v>
      </c>
      <c r="I14" s="19">
        <v>0.34697134596822898</v>
      </c>
      <c r="J14" s="19">
        <v>0.46334747514511998</v>
      </c>
      <c r="K14" s="19">
        <v>0.51995730007817498</v>
      </c>
      <c r="L14" s="19">
        <v>0.613983393493995</v>
      </c>
      <c r="M14" s="19"/>
      <c r="N14" s="19">
        <v>0.52771571725208799</v>
      </c>
      <c r="O14" s="19">
        <v>0.44450826939903298</v>
      </c>
      <c r="P14" s="19">
        <v>0.430709958108413</v>
      </c>
      <c r="Q14" s="19">
        <v>0.44327852981419202</v>
      </c>
      <c r="R14" s="19">
        <v>0.42710408479638901</v>
      </c>
      <c r="S14" s="19"/>
      <c r="T14" s="19">
        <v>0.46164575041489703</v>
      </c>
      <c r="U14" s="19">
        <v>0.44183857035936702</v>
      </c>
      <c r="V14" s="19">
        <v>0.41319728729211502</v>
      </c>
      <c r="W14" s="19">
        <v>0.43685778070258602</v>
      </c>
      <c r="X14" s="19"/>
      <c r="Y14" s="19">
        <v>0.35958418929213798</v>
      </c>
      <c r="Z14" s="19">
        <v>0.37797895754028199</v>
      </c>
      <c r="AA14" s="19">
        <v>0.61446549871328004</v>
      </c>
      <c r="AB14" s="19">
        <v>0.483155181776946</v>
      </c>
      <c r="AC14" s="19">
        <v>0.32360443326975502</v>
      </c>
      <c r="AD14" s="19">
        <v>0.65480172534181702</v>
      </c>
      <c r="AE14" s="19"/>
      <c r="AF14" s="19" t="s">
        <v>63</v>
      </c>
      <c r="AG14" s="19"/>
      <c r="AH14" s="19">
        <v>0.43872741092497902</v>
      </c>
      <c r="AI14" s="19"/>
      <c r="AJ14" s="19">
        <v>0.427957910620898</v>
      </c>
      <c r="AK14" s="19">
        <v>0.45750090137786698</v>
      </c>
      <c r="AL14" s="19">
        <v>0.42084138002078902</v>
      </c>
      <c r="AM14" s="19">
        <v>0.43845423861352001</v>
      </c>
      <c r="AN14" s="19">
        <v>0.41719106976582998</v>
      </c>
      <c r="AO14" s="19">
        <v>0.44118106531887502</v>
      </c>
      <c r="AP14" s="19">
        <v>0.43268755444685297</v>
      </c>
      <c r="AQ14" s="19">
        <v>0.58060868650212005</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3.19211550721933E-2</v>
      </c>
      <c r="D9" s="17">
        <v>4.0650236004409201E-2</v>
      </c>
      <c r="E9" s="17">
        <v>2.3321056848363501E-2</v>
      </c>
      <c r="F9" s="17"/>
      <c r="G9" s="17">
        <v>3.6416714083743501E-2</v>
      </c>
      <c r="H9" s="17">
        <v>6.8186234160747497E-2</v>
      </c>
      <c r="I9" s="17">
        <v>2.7992755562912398E-2</v>
      </c>
      <c r="J9" s="17">
        <v>2.6585767482440101E-2</v>
      </c>
      <c r="K9" s="17">
        <v>2.3388655257535602E-2</v>
      </c>
      <c r="L9" s="17">
        <v>1.5811121259335498E-2</v>
      </c>
      <c r="M9" s="17"/>
      <c r="N9" s="17">
        <v>6.5213893386631902E-2</v>
      </c>
      <c r="O9" s="17">
        <v>2.6610674074172998E-2</v>
      </c>
      <c r="P9" s="17">
        <v>4.3270756662431402E-2</v>
      </c>
      <c r="Q9" s="17">
        <v>2.97012841080126E-2</v>
      </c>
      <c r="R9" s="17">
        <v>3.1031272024530199E-2</v>
      </c>
      <c r="S9" s="17"/>
      <c r="T9" s="17">
        <v>4.57613891990412E-2</v>
      </c>
      <c r="U9" s="17">
        <v>2.9387909043146199E-2</v>
      </c>
      <c r="V9" s="17">
        <v>2.3448536178430401E-2</v>
      </c>
      <c r="W9" s="17">
        <v>3.8093855352732998E-2</v>
      </c>
      <c r="X9" s="17"/>
      <c r="Y9" s="17">
        <v>4.4489927348328399E-2</v>
      </c>
      <c r="Z9" s="17">
        <v>2.6891369639610401E-2</v>
      </c>
      <c r="AA9" s="17">
        <v>1.4130912527938499E-2</v>
      </c>
      <c r="AB9" s="17">
        <v>1.6341980656740699E-2</v>
      </c>
      <c r="AC9" s="17">
        <v>5.1637870885820503E-2</v>
      </c>
      <c r="AD9" s="17">
        <v>0</v>
      </c>
      <c r="AE9" s="17"/>
      <c r="AF9" s="17" t="s">
        <v>63</v>
      </c>
      <c r="AG9" s="17"/>
      <c r="AH9" s="17">
        <v>3.3501669961651701E-2</v>
      </c>
      <c r="AI9" s="17"/>
      <c r="AJ9" s="17">
        <v>2.8888231612984899E-2</v>
      </c>
      <c r="AK9" s="17">
        <v>3.3435118453489697E-2</v>
      </c>
      <c r="AL9" s="17">
        <v>3.7872195014769801E-2</v>
      </c>
      <c r="AM9" s="17">
        <v>1.1935518353813099E-2</v>
      </c>
      <c r="AN9" s="17">
        <v>0.13041204374648099</v>
      </c>
      <c r="AO9" s="17">
        <v>1.3934831742267201E-2</v>
      </c>
      <c r="AP9" s="17">
        <v>6.0262978168724897E-2</v>
      </c>
      <c r="AQ9" s="17">
        <v>0</v>
      </c>
    </row>
    <row r="10" spans="2:43" x14ac:dyDescent="0.35">
      <c r="B10" s="18" t="s">
        <v>136</v>
      </c>
      <c r="C10" s="17">
        <v>0.115809814331874</v>
      </c>
      <c r="D10" s="17">
        <v>0.119006792309324</v>
      </c>
      <c r="E10" s="17">
        <v>0.113137561912884</v>
      </c>
      <c r="F10" s="17"/>
      <c r="G10" s="17">
        <v>0.19278188733516599</v>
      </c>
      <c r="H10" s="17">
        <v>0.14601475206262099</v>
      </c>
      <c r="I10" s="17">
        <v>0.14812064458521801</v>
      </c>
      <c r="J10" s="17">
        <v>0.103075261645937</v>
      </c>
      <c r="K10" s="17">
        <v>9.1225648626510294E-2</v>
      </c>
      <c r="L10" s="17">
        <v>6.7001249827031997E-2</v>
      </c>
      <c r="M10" s="17"/>
      <c r="N10" s="17">
        <v>6.2181649278967098E-2</v>
      </c>
      <c r="O10" s="17">
        <v>0.110515892749056</v>
      </c>
      <c r="P10" s="17">
        <v>0.111189139278894</v>
      </c>
      <c r="Q10" s="17">
        <v>0.133164125065905</v>
      </c>
      <c r="R10" s="17">
        <v>0.111307666831964</v>
      </c>
      <c r="S10" s="17"/>
      <c r="T10" s="17">
        <v>0.108302540156946</v>
      </c>
      <c r="U10" s="17">
        <v>0.12578885608583601</v>
      </c>
      <c r="V10" s="17">
        <v>0.14556426040946299</v>
      </c>
      <c r="W10" s="17">
        <v>7.7232476026509705E-2</v>
      </c>
      <c r="X10" s="17"/>
      <c r="Y10" s="17">
        <v>0.13153765992071301</v>
      </c>
      <c r="Z10" s="17">
        <v>0.148570427101157</v>
      </c>
      <c r="AA10" s="17">
        <v>7.3582239909539701E-2</v>
      </c>
      <c r="AB10" s="17">
        <v>0.109713120976162</v>
      </c>
      <c r="AC10" s="17">
        <v>0.17617723406476199</v>
      </c>
      <c r="AD10" s="17">
        <v>0</v>
      </c>
      <c r="AE10" s="17"/>
      <c r="AF10" s="17" t="s">
        <v>63</v>
      </c>
      <c r="AG10" s="17"/>
      <c r="AH10" s="17">
        <v>0.118113327593499</v>
      </c>
      <c r="AI10" s="17"/>
      <c r="AJ10" s="17">
        <v>0.136565757023144</v>
      </c>
      <c r="AK10" s="17">
        <v>9.2119736050303699E-2</v>
      </c>
      <c r="AL10" s="17">
        <v>0.10298507915465099</v>
      </c>
      <c r="AM10" s="17">
        <v>0.177720358692247</v>
      </c>
      <c r="AN10" s="17">
        <v>2.46148467992078E-2</v>
      </c>
      <c r="AO10" s="17">
        <v>0.110887551316168</v>
      </c>
      <c r="AP10" s="17">
        <v>7.0174914793117701E-2</v>
      </c>
      <c r="AQ10" s="17">
        <v>9.7955645794367302E-2</v>
      </c>
    </row>
    <row r="11" spans="2:43" ht="29" x14ac:dyDescent="0.35">
      <c r="B11" s="18" t="s">
        <v>137</v>
      </c>
      <c r="C11" s="17">
        <v>0.23377444619702001</v>
      </c>
      <c r="D11" s="17">
        <v>0.25195171592554699</v>
      </c>
      <c r="E11" s="17">
        <v>0.21353706327798799</v>
      </c>
      <c r="F11" s="17"/>
      <c r="G11" s="17">
        <v>0.242194136149808</v>
      </c>
      <c r="H11" s="17">
        <v>0.28263773026618499</v>
      </c>
      <c r="I11" s="17">
        <v>0.30201534731131502</v>
      </c>
      <c r="J11" s="17">
        <v>0.27332940939347999</v>
      </c>
      <c r="K11" s="17">
        <v>0.23252552823192399</v>
      </c>
      <c r="L11" s="17">
        <v>0.13073115185383399</v>
      </c>
      <c r="M11" s="17"/>
      <c r="N11" s="17">
        <v>0.243710183430002</v>
      </c>
      <c r="O11" s="17">
        <v>0.26742340578416401</v>
      </c>
      <c r="P11" s="17">
        <v>0.19832624053129699</v>
      </c>
      <c r="Q11" s="17">
        <v>0.22182335159254801</v>
      </c>
      <c r="R11" s="17">
        <v>0.20820301001827499</v>
      </c>
      <c r="S11" s="17"/>
      <c r="T11" s="17">
        <v>0.20242044370922799</v>
      </c>
      <c r="U11" s="17">
        <v>0.25553843732808401</v>
      </c>
      <c r="V11" s="17">
        <v>0.25989821760021498</v>
      </c>
      <c r="W11" s="17">
        <v>0.22404498705140399</v>
      </c>
      <c r="X11" s="17"/>
      <c r="Y11" s="17">
        <v>0.29296621186211902</v>
      </c>
      <c r="Z11" s="17">
        <v>0.22616696564136499</v>
      </c>
      <c r="AA11" s="17">
        <v>0.140347031040052</v>
      </c>
      <c r="AB11" s="17">
        <v>0.26450505773243399</v>
      </c>
      <c r="AC11" s="17">
        <v>0.16237434845450799</v>
      </c>
      <c r="AD11" s="17">
        <v>0.30557408289669002</v>
      </c>
      <c r="AE11" s="17"/>
      <c r="AF11" s="17" t="s">
        <v>63</v>
      </c>
      <c r="AG11" s="17"/>
      <c r="AH11" s="17">
        <v>0.241474077044768</v>
      </c>
      <c r="AI11" s="17"/>
      <c r="AJ11" s="17">
        <v>0.225591642784952</v>
      </c>
      <c r="AK11" s="17">
        <v>0.228307422134338</v>
      </c>
      <c r="AL11" s="17">
        <v>0.26730945049315302</v>
      </c>
      <c r="AM11" s="17">
        <v>0.219831371658047</v>
      </c>
      <c r="AN11" s="17">
        <v>0.26602314448534398</v>
      </c>
      <c r="AO11" s="17">
        <v>0.30257062336575302</v>
      </c>
      <c r="AP11" s="17">
        <v>0.18394286577023</v>
      </c>
      <c r="AQ11" s="17">
        <v>0.18804841532804301</v>
      </c>
    </row>
    <row r="12" spans="2:43" x14ac:dyDescent="0.35">
      <c r="B12" s="18" t="s">
        <v>138</v>
      </c>
      <c r="C12" s="17">
        <v>0.112831526683417</v>
      </c>
      <c r="D12" s="17">
        <v>0.128629819695806</v>
      </c>
      <c r="E12" s="17">
        <v>9.7519172312690194E-2</v>
      </c>
      <c r="F12" s="17"/>
      <c r="G12" s="17">
        <v>0.16154274354627901</v>
      </c>
      <c r="H12" s="17">
        <v>0.133311382491476</v>
      </c>
      <c r="I12" s="17">
        <v>9.0182314654459403E-2</v>
      </c>
      <c r="J12" s="17">
        <v>9.3630300104670494E-2</v>
      </c>
      <c r="K12" s="17">
        <v>0.11890256884059899</v>
      </c>
      <c r="L12" s="17">
        <v>0.10210642575803699</v>
      </c>
      <c r="M12" s="17"/>
      <c r="N12" s="17">
        <v>0</v>
      </c>
      <c r="O12" s="17">
        <v>0.111589443995185</v>
      </c>
      <c r="P12" s="17">
        <v>8.9976573946354499E-2</v>
      </c>
      <c r="Q12" s="17">
        <v>0.14161701221810699</v>
      </c>
      <c r="R12" s="17">
        <v>0.106062408211196</v>
      </c>
      <c r="S12" s="17"/>
      <c r="T12" s="17">
        <v>0.115026814190424</v>
      </c>
      <c r="U12" s="17">
        <v>0.113756403502469</v>
      </c>
      <c r="V12" s="17">
        <v>0.11407883070748</v>
      </c>
      <c r="W12" s="17">
        <v>0.107217023879009</v>
      </c>
      <c r="X12" s="17"/>
      <c r="Y12" s="17">
        <v>0.122983688583626</v>
      </c>
      <c r="Z12" s="17">
        <v>0.101357482977169</v>
      </c>
      <c r="AA12" s="17">
        <v>7.8403206879700496E-2</v>
      </c>
      <c r="AB12" s="17">
        <v>0.14997580140140301</v>
      </c>
      <c r="AC12" s="17">
        <v>0.18229093952738201</v>
      </c>
      <c r="AD12" s="17">
        <v>7.0197802040996293E-2</v>
      </c>
      <c r="AE12" s="17"/>
      <c r="AF12" s="17" t="s">
        <v>63</v>
      </c>
      <c r="AG12" s="17"/>
      <c r="AH12" s="17">
        <v>0.11667293147072801</v>
      </c>
      <c r="AI12" s="17"/>
      <c r="AJ12" s="17">
        <v>0.113966238259907</v>
      </c>
      <c r="AK12" s="17">
        <v>0.119544615922395</v>
      </c>
      <c r="AL12" s="17">
        <v>0.10183200499622901</v>
      </c>
      <c r="AM12" s="17">
        <v>0.135744547158237</v>
      </c>
      <c r="AN12" s="17">
        <v>2.7874821584900698E-2</v>
      </c>
      <c r="AO12" s="17">
        <v>9.7001309935566701E-2</v>
      </c>
      <c r="AP12" s="17">
        <v>0.16170742843601199</v>
      </c>
      <c r="AQ12" s="17">
        <v>4.3403671643533898E-2</v>
      </c>
    </row>
    <row r="13" spans="2:43" x14ac:dyDescent="0.35">
      <c r="B13" s="18" t="s">
        <v>139</v>
      </c>
      <c r="C13" s="17">
        <v>6.4913738758224801E-2</v>
      </c>
      <c r="D13" s="17">
        <v>8.2674952521351805E-2</v>
      </c>
      <c r="E13" s="17">
        <v>4.7414799632280603E-2</v>
      </c>
      <c r="F13" s="17"/>
      <c r="G13" s="17">
        <v>6.8922712899981503E-2</v>
      </c>
      <c r="H13" s="17">
        <v>7.2750883181758097E-2</v>
      </c>
      <c r="I13" s="17">
        <v>9.4914418389194496E-2</v>
      </c>
      <c r="J13" s="17">
        <v>5.9147500391468003E-2</v>
      </c>
      <c r="K13" s="17">
        <v>5.3783135163215999E-2</v>
      </c>
      <c r="L13" s="17">
        <v>4.9400294882908903E-2</v>
      </c>
      <c r="M13" s="17"/>
      <c r="N13" s="17">
        <v>2.2381222185177602E-2</v>
      </c>
      <c r="O13" s="17">
        <v>5.41148187346163E-2</v>
      </c>
      <c r="P13" s="17">
        <v>0.103636190258934</v>
      </c>
      <c r="Q13" s="17">
        <v>3.4190647116659201E-2</v>
      </c>
      <c r="R13" s="17">
        <v>0.13088673336958401</v>
      </c>
      <c r="S13" s="17"/>
      <c r="T13" s="17">
        <v>7.9561161480523293E-2</v>
      </c>
      <c r="U13" s="17">
        <v>4.2905916051857201E-2</v>
      </c>
      <c r="V13" s="17">
        <v>4.1539855266887402E-2</v>
      </c>
      <c r="W13" s="17">
        <v>0.113025268769208</v>
      </c>
      <c r="X13" s="17"/>
      <c r="Y13" s="17">
        <v>6.4445279863459007E-2</v>
      </c>
      <c r="Z13" s="17">
        <v>8.7379049724680205E-2</v>
      </c>
      <c r="AA13" s="17">
        <v>5.6591117078489399E-2</v>
      </c>
      <c r="AB13" s="17">
        <v>2.9011494606478401E-2</v>
      </c>
      <c r="AC13" s="17">
        <v>7.0954803508224404E-2</v>
      </c>
      <c r="AD13" s="17">
        <v>0.15479084657449399</v>
      </c>
      <c r="AE13" s="17"/>
      <c r="AF13" s="17" t="s">
        <v>63</v>
      </c>
      <c r="AG13" s="17"/>
      <c r="AH13" s="17">
        <v>5.8432732072061899E-2</v>
      </c>
      <c r="AI13" s="17"/>
      <c r="AJ13" s="17">
        <v>8.6529279486864105E-2</v>
      </c>
      <c r="AK13" s="17">
        <v>7.5360256428775405E-2</v>
      </c>
      <c r="AL13" s="17">
        <v>6.2230685686008397E-2</v>
      </c>
      <c r="AM13" s="17">
        <v>3.6477462847783797E-2</v>
      </c>
      <c r="AN13" s="17">
        <v>5.30657691112911E-2</v>
      </c>
      <c r="AO13" s="17">
        <v>3.2253180135883498E-2</v>
      </c>
      <c r="AP13" s="17">
        <v>7.0490609108159102E-2</v>
      </c>
      <c r="AQ13" s="17">
        <v>8.0397731146991905E-2</v>
      </c>
    </row>
    <row r="14" spans="2:43" x14ac:dyDescent="0.35">
      <c r="B14" s="18" t="s">
        <v>60</v>
      </c>
      <c r="C14" s="19">
        <v>0.44074931895727099</v>
      </c>
      <c r="D14" s="19">
        <v>0.377086483543562</v>
      </c>
      <c r="E14" s="19">
        <v>0.50507034601579404</v>
      </c>
      <c r="F14" s="19"/>
      <c r="G14" s="19">
        <v>0.29814180598502199</v>
      </c>
      <c r="H14" s="19">
        <v>0.29709901783721199</v>
      </c>
      <c r="I14" s="19">
        <v>0.33677451949690101</v>
      </c>
      <c r="J14" s="19">
        <v>0.44423176098200401</v>
      </c>
      <c r="K14" s="19">
        <v>0.48017446388021401</v>
      </c>
      <c r="L14" s="19">
        <v>0.63494975641885298</v>
      </c>
      <c r="M14" s="19"/>
      <c r="N14" s="19">
        <v>0.60651305171922099</v>
      </c>
      <c r="O14" s="19">
        <v>0.42974576466280501</v>
      </c>
      <c r="P14" s="19">
        <v>0.45360109932208897</v>
      </c>
      <c r="Q14" s="19">
        <v>0.43950357989876698</v>
      </c>
      <c r="R14" s="19">
        <v>0.41250890954445102</v>
      </c>
      <c r="S14" s="19"/>
      <c r="T14" s="19">
        <v>0.44892765126383799</v>
      </c>
      <c r="U14" s="19">
        <v>0.43262247798860698</v>
      </c>
      <c r="V14" s="19">
        <v>0.41547029983752398</v>
      </c>
      <c r="W14" s="19">
        <v>0.44038638892113602</v>
      </c>
      <c r="X14" s="19"/>
      <c r="Y14" s="19">
        <v>0.34357723242175398</v>
      </c>
      <c r="Z14" s="19">
        <v>0.409634704916018</v>
      </c>
      <c r="AA14" s="19">
        <v>0.63694549256428001</v>
      </c>
      <c r="AB14" s="19">
        <v>0.43045254462678101</v>
      </c>
      <c r="AC14" s="19">
        <v>0.35656480355930298</v>
      </c>
      <c r="AD14" s="19">
        <v>0.46943726848782003</v>
      </c>
      <c r="AE14" s="19"/>
      <c r="AF14" s="19" t="s">
        <v>63</v>
      </c>
      <c r="AG14" s="19"/>
      <c r="AH14" s="19">
        <v>0.43180526185729101</v>
      </c>
      <c r="AI14" s="19"/>
      <c r="AJ14" s="19">
        <v>0.408458850832148</v>
      </c>
      <c r="AK14" s="19">
        <v>0.45123285101069899</v>
      </c>
      <c r="AL14" s="19">
        <v>0.42777058465518902</v>
      </c>
      <c r="AM14" s="19">
        <v>0.41829074128987098</v>
      </c>
      <c r="AN14" s="19">
        <v>0.49800937427277597</v>
      </c>
      <c r="AO14" s="19">
        <v>0.44335250350436201</v>
      </c>
      <c r="AP14" s="19">
        <v>0.45342120372375599</v>
      </c>
      <c r="AQ14" s="19">
        <v>0.59019453608706396</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2.4007852420191201E-2</v>
      </c>
      <c r="D9" s="17">
        <v>3.1388054902733498E-2</v>
      </c>
      <c r="E9" s="17">
        <v>1.67230322799715E-2</v>
      </c>
      <c r="F9" s="17"/>
      <c r="G9" s="17">
        <v>5.09492842486792E-2</v>
      </c>
      <c r="H9" s="17">
        <v>3.4062469265465703E-2</v>
      </c>
      <c r="I9" s="17">
        <v>4.0708160172807199E-3</v>
      </c>
      <c r="J9" s="17">
        <v>1.7190443530529301E-2</v>
      </c>
      <c r="K9" s="17">
        <v>4.21953393679671E-2</v>
      </c>
      <c r="L9" s="17">
        <v>1.2626949152398301E-2</v>
      </c>
      <c r="M9" s="17"/>
      <c r="N9" s="17">
        <v>3.10969222394668E-2</v>
      </c>
      <c r="O9" s="17">
        <v>2.0068153232369899E-2</v>
      </c>
      <c r="P9" s="17">
        <v>1.7899074144206301E-2</v>
      </c>
      <c r="Q9" s="17">
        <v>2.2045898679449599E-2</v>
      </c>
      <c r="R9" s="17">
        <v>4.05384641535547E-2</v>
      </c>
      <c r="S9" s="17"/>
      <c r="T9" s="17">
        <v>4.43126837916058E-2</v>
      </c>
      <c r="U9" s="17">
        <v>3.2651207121632497E-2</v>
      </c>
      <c r="V9" s="17">
        <v>1.36331921497055E-2</v>
      </c>
      <c r="W9" s="17">
        <v>4.7782853651061E-3</v>
      </c>
      <c r="X9" s="17"/>
      <c r="Y9" s="17">
        <v>2.5322364944768201E-2</v>
      </c>
      <c r="Z9" s="17">
        <v>2.6891369639610401E-2</v>
      </c>
      <c r="AA9" s="17">
        <v>2.11030321445063E-2</v>
      </c>
      <c r="AB9" s="17">
        <v>0</v>
      </c>
      <c r="AC9" s="17">
        <v>4.9813830058108299E-2</v>
      </c>
      <c r="AD9" s="17">
        <v>0</v>
      </c>
      <c r="AE9" s="17"/>
      <c r="AF9" s="17" t="s">
        <v>63</v>
      </c>
      <c r="AG9" s="17"/>
      <c r="AH9" s="17">
        <v>2.4423586700536001E-2</v>
      </c>
      <c r="AI9" s="17"/>
      <c r="AJ9" s="17">
        <v>2.50124297152493E-2</v>
      </c>
      <c r="AK9" s="17">
        <v>2.5235424274423001E-2</v>
      </c>
      <c r="AL9" s="17">
        <v>2.4116347582358099E-2</v>
      </c>
      <c r="AM9" s="17">
        <v>1.5639948014772399E-2</v>
      </c>
      <c r="AN9" s="17">
        <v>0.13041204374648099</v>
      </c>
      <c r="AO9" s="17">
        <v>1.3934831742267201E-2</v>
      </c>
      <c r="AP9" s="17">
        <v>1.3397575727031499E-2</v>
      </c>
      <c r="AQ9" s="17">
        <v>0</v>
      </c>
    </row>
    <row r="10" spans="2:43" x14ac:dyDescent="0.35">
      <c r="B10" s="18" t="s">
        <v>136</v>
      </c>
      <c r="C10" s="17">
        <v>0.10662941925660099</v>
      </c>
      <c r="D10" s="17">
        <v>0.128661492562888</v>
      </c>
      <c r="E10" s="17">
        <v>8.5042410969375606E-2</v>
      </c>
      <c r="F10" s="17"/>
      <c r="G10" s="17">
        <v>0.218032524093486</v>
      </c>
      <c r="H10" s="17">
        <v>0.14341294208834099</v>
      </c>
      <c r="I10" s="17">
        <v>0.13859815548333401</v>
      </c>
      <c r="J10" s="17">
        <v>0.10292858546644899</v>
      </c>
      <c r="K10" s="17">
        <v>5.68485391191655E-2</v>
      </c>
      <c r="L10" s="17">
        <v>4.89266971889658E-2</v>
      </c>
      <c r="M10" s="17"/>
      <c r="N10" s="17">
        <v>6.0761497260410198E-2</v>
      </c>
      <c r="O10" s="17">
        <v>9.3577718202546206E-2</v>
      </c>
      <c r="P10" s="17">
        <v>8.9734160167721497E-2</v>
      </c>
      <c r="Q10" s="17">
        <v>0.135238944401324</v>
      </c>
      <c r="R10" s="17">
        <v>0.105632040853655</v>
      </c>
      <c r="S10" s="17"/>
      <c r="T10" s="17">
        <v>0.11063511621653301</v>
      </c>
      <c r="U10" s="17">
        <v>0.104649422515496</v>
      </c>
      <c r="V10" s="17">
        <v>0.134227589817528</v>
      </c>
      <c r="W10" s="17">
        <v>7.30906017283557E-2</v>
      </c>
      <c r="X10" s="17"/>
      <c r="Y10" s="17">
        <v>0.12923913494866299</v>
      </c>
      <c r="Z10" s="17">
        <v>0.17920970866431299</v>
      </c>
      <c r="AA10" s="17">
        <v>4.2703041692168403E-2</v>
      </c>
      <c r="AB10" s="17">
        <v>0.10683336797169</v>
      </c>
      <c r="AC10" s="17">
        <v>0.13138561551772801</v>
      </c>
      <c r="AD10" s="17">
        <v>3.5468211852815998E-2</v>
      </c>
      <c r="AE10" s="17"/>
      <c r="AF10" s="17" t="s">
        <v>63</v>
      </c>
      <c r="AG10" s="17"/>
      <c r="AH10" s="17">
        <v>0.10914802579419799</v>
      </c>
      <c r="AI10" s="17"/>
      <c r="AJ10" s="17">
        <v>9.4665880721415505E-2</v>
      </c>
      <c r="AK10" s="17">
        <v>9.0073970934468506E-2</v>
      </c>
      <c r="AL10" s="17">
        <v>0.14394432679888</v>
      </c>
      <c r="AM10" s="17">
        <v>0.11270016229665999</v>
      </c>
      <c r="AN10" s="17">
        <v>2.46148467992078E-2</v>
      </c>
      <c r="AO10" s="17">
        <v>9.6398114295445994E-2</v>
      </c>
      <c r="AP10" s="17">
        <v>0.177852124396714</v>
      </c>
      <c r="AQ10" s="17">
        <v>5.32384401363592E-2</v>
      </c>
    </row>
    <row r="11" spans="2:43" ht="29" x14ac:dyDescent="0.35">
      <c r="B11" s="18" t="s">
        <v>137</v>
      </c>
      <c r="C11" s="17">
        <v>0.25159413003447001</v>
      </c>
      <c r="D11" s="17">
        <v>0.27700688827744502</v>
      </c>
      <c r="E11" s="17">
        <v>0.227284499613612</v>
      </c>
      <c r="F11" s="17"/>
      <c r="G11" s="17">
        <v>0.249891583751646</v>
      </c>
      <c r="H11" s="17">
        <v>0.342024239397415</v>
      </c>
      <c r="I11" s="17">
        <v>0.31479496915122201</v>
      </c>
      <c r="J11" s="17">
        <v>0.26854035445487001</v>
      </c>
      <c r="K11" s="17">
        <v>0.19174854424356999</v>
      </c>
      <c r="L11" s="17">
        <v>0.174760710243411</v>
      </c>
      <c r="M11" s="17"/>
      <c r="N11" s="17">
        <v>0.23611630965839001</v>
      </c>
      <c r="O11" s="17">
        <v>0.286900791065549</v>
      </c>
      <c r="P11" s="17">
        <v>0.22362633609467</v>
      </c>
      <c r="Q11" s="17">
        <v>0.23348921062205999</v>
      </c>
      <c r="R11" s="17">
        <v>0.23491714095081101</v>
      </c>
      <c r="S11" s="17"/>
      <c r="T11" s="17">
        <v>0.212535393818955</v>
      </c>
      <c r="U11" s="17">
        <v>0.25681188275953998</v>
      </c>
      <c r="V11" s="17">
        <v>0.28846116423967999</v>
      </c>
      <c r="W11" s="17">
        <v>0.24974760232018101</v>
      </c>
      <c r="X11" s="17"/>
      <c r="Y11" s="17">
        <v>0.30554079074252199</v>
      </c>
      <c r="Z11" s="17">
        <v>0.20163167940943899</v>
      </c>
      <c r="AA11" s="17">
        <v>0.16316565337075301</v>
      </c>
      <c r="AB11" s="17">
        <v>0.35886337543038299</v>
      </c>
      <c r="AC11" s="17">
        <v>0.244488457397215</v>
      </c>
      <c r="AD11" s="17">
        <v>0.18959243051114799</v>
      </c>
      <c r="AE11" s="17"/>
      <c r="AF11" s="17" t="s">
        <v>63</v>
      </c>
      <c r="AG11" s="17"/>
      <c r="AH11" s="17">
        <v>0.25947052568649998</v>
      </c>
      <c r="AI11" s="17"/>
      <c r="AJ11" s="17">
        <v>0.26542442243986802</v>
      </c>
      <c r="AK11" s="17">
        <v>0.24037290370755501</v>
      </c>
      <c r="AL11" s="17">
        <v>0.249005401646026</v>
      </c>
      <c r="AM11" s="17">
        <v>0.28562047709494998</v>
      </c>
      <c r="AN11" s="17">
        <v>0.19590007377021099</v>
      </c>
      <c r="AO11" s="17">
        <v>0.28265067376090502</v>
      </c>
      <c r="AP11" s="17">
        <v>0.21375877769881901</v>
      </c>
      <c r="AQ11" s="17">
        <v>0.18135228614134499</v>
      </c>
    </row>
    <row r="12" spans="2:43" x14ac:dyDescent="0.35">
      <c r="B12" s="18" t="s">
        <v>138</v>
      </c>
      <c r="C12" s="17">
        <v>7.8360403200569695E-2</v>
      </c>
      <c r="D12" s="17">
        <v>8.83654230496356E-2</v>
      </c>
      <c r="E12" s="17">
        <v>6.5598841967257293E-2</v>
      </c>
      <c r="F12" s="17"/>
      <c r="G12" s="17">
        <v>9.3446935784959495E-2</v>
      </c>
      <c r="H12" s="17">
        <v>0.107348665769886</v>
      </c>
      <c r="I12" s="17">
        <v>5.67855251964677E-2</v>
      </c>
      <c r="J12" s="17">
        <v>6.1157967553391403E-2</v>
      </c>
      <c r="K12" s="17">
        <v>7.8637860194736994E-2</v>
      </c>
      <c r="L12" s="17">
        <v>7.6340731034170606E-2</v>
      </c>
      <c r="M12" s="17"/>
      <c r="N12" s="17">
        <v>7.7481087495704204E-2</v>
      </c>
      <c r="O12" s="17">
        <v>7.6896786044950205E-2</v>
      </c>
      <c r="P12" s="17">
        <v>6.9302866545667405E-2</v>
      </c>
      <c r="Q12" s="17">
        <v>6.7926867533137494E-2</v>
      </c>
      <c r="R12" s="17">
        <v>0.111034640577308</v>
      </c>
      <c r="S12" s="17"/>
      <c r="T12" s="17">
        <v>8.9631109479356597E-2</v>
      </c>
      <c r="U12" s="17">
        <v>7.2813613618372394E-2</v>
      </c>
      <c r="V12" s="17">
        <v>5.2470153073841903E-2</v>
      </c>
      <c r="W12" s="17">
        <v>0.10998098895470799</v>
      </c>
      <c r="X12" s="17"/>
      <c r="Y12" s="17">
        <v>9.1359549610940602E-2</v>
      </c>
      <c r="Z12" s="17">
        <v>4.3653924267966403E-2</v>
      </c>
      <c r="AA12" s="17">
        <v>6.5783136541677195E-2</v>
      </c>
      <c r="AB12" s="17">
        <v>0.10329266059023801</v>
      </c>
      <c r="AC12" s="17">
        <v>6.9961498577591402E-2</v>
      </c>
      <c r="AD12" s="17">
        <v>7.0197802040996293E-2</v>
      </c>
      <c r="AE12" s="17"/>
      <c r="AF12" s="17" t="s">
        <v>63</v>
      </c>
      <c r="AG12" s="17"/>
      <c r="AH12" s="17">
        <v>7.9933144926216296E-2</v>
      </c>
      <c r="AI12" s="17"/>
      <c r="AJ12" s="17">
        <v>0.10861146289121</v>
      </c>
      <c r="AK12" s="17">
        <v>7.1543547907323299E-2</v>
      </c>
      <c r="AL12" s="17">
        <v>8.0526360825637702E-2</v>
      </c>
      <c r="AM12" s="17">
        <v>6.8054513404872605E-2</v>
      </c>
      <c r="AN12" s="17">
        <v>2.7874821584900698E-2</v>
      </c>
      <c r="AO12" s="17">
        <v>9.1675162107418801E-2</v>
      </c>
      <c r="AP12" s="17">
        <v>5.9087147160187897E-2</v>
      </c>
      <c r="AQ12" s="17">
        <v>4.3403671643533898E-2</v>
      </c>
    </row>
    <row r="13" spans="2:43" x14ac:dyDescent="0.35">
      <c r="B13" s="18" t="s">
        <v>139</v>
      </c>
      <c r="C13" s="17">
        <v>4.7618132314121597E-2</v>
      </c>
      <c r="D13" s="17">
        <v>4.5391704304963601E-2</v>
      </c>
      <c r="E13" s="17">
        <v>5.0067375580923001E-2</v>
      </c>
      <c r="F13" s="17"/>
      <c r="G13" s="17">
        <v>2.4308364671337099E-2</v>
      </c>
      <c r="H13" s="17">
        <v>4.1925208870004303E-2</v>
      </c>
      <c r="I13" s="17">
        <v>8.2493364223153398E-2</v>
      </c>
      <c r="J13" s="17">
        <v>5.8673613460423303E-2</v>
      </c>
      <c r="K13" s="17">
        <v>5.50008552812081E-2</v>
      </c>
      <c r="L13" s="17">
        <v>2.7979083574734699E-2</v>
      </c>
      <c r="M13" s="17"/>
      <c r="N13" s="17">
        <v>2.2381222185177602E-2</v>
      </c>
      <c r="O13" s="17">
        <v>4.2078155471824003E-2</v>
      </c>
      <c r="P13" s="17">
        <v>8.4851316293739501E-2</v>
      </c>
      <c r="Q13" s="17">
        <v>4.1596675301427702E-2</v>
      </c>
      <c r="R13" s="17">
        <v>4.8346401134353303E-2</v>
      </c>
      <c r="S13" s="17"/>
      <c r="T13" s="17">
        <v>5.3401004419727401E-2</v>
      </c>
      <c r="U13" s="17">
        <v>5.3654536934473397E-2</v>
      </c>
      <c r="V13" s="17">
        <v>5.0346344644721798E-2</v>
      </c>
      <c r="W13" s="17">
        <v>4.0773915296343298E-2</v>
      </c>
      <c r="X13" s="17"/>
      <c r="Y13" s="17">
        <v>5.6792109377837303E-2</v>
      </c>
      <c r="Z13" s="17">
        <v>6.0799889369202303E-2</v>
      </c>
      <c r="AA13" s="17">
        <v>4.0258029536308602E-2</v>
      </c>
      <c r="AB13" s="17">
        <v>2.65899846960626E-2</v>
      </c>
      <c r="AC13" s="17">
        <v>1.28334579862515E-2</v>
      </c>
      <c r="AD13" s="17">
        <v>7.3707576856936297E-2</v>
      </c>
      <c r="AE13" s="17"/>
      <c r="AF13" s="17" t="s">
        <v>63</v>
      </c>
      <c r="AG13" s="17"/>
      <c r="AH13" s="17">
        <v>4.3215758023574899E-2</v>
      </c>
      <c r="AI13" s="17"/>
      <c r="AJ13" s="17">
        <v>3.9650328890153901E-2</v>
      </c>
      <c r="AK13" s="17">
        <v>6.3109239174107601E-2</v>
      </c>
      <c r="AL13" s="17">
        <v>4.2160888496687803E-2</v>
      </c>
      <c r="AM13" s="17">
        <v>3.4973173687987497E-2</v>
      </c>
      <c r="AN13" s="17">
        <v>2.2301792818750599E-2</v>
      </c>
      <c r="AO13" s="17">
        <v>4.2657626162374299E-2</v>
      </c>
      <c r="AP13" s="17">
        <v>6.3164054667987093E-2</v>
      </c>
      <c r="AQ13" s="17">
        <v>8.0397731146991905E-2</v>
      </c>
    </row>
    <row r="14" spans="2:43" x14ac:dyDescent="0.35">
      <c r="B14" s="18" t="s">
        <v>60</v>
      </c>
      <c r="C14" s="19">
        <v>0.49179006277404602</v>
      </c>
      <c r="D14" s="19">
        <v>0.42918643690233399</v>
      </c>
      <c r="E14" s="19">
        <v>0.55528383958886096</v>
      </c>
      <c r="F14" s="19"/>
      <c r="G14" s="19">
        <v>0.36337130744989199</v>
      </c>
      <c r="H14" s="19">
        <v>0.33122647460888799</v>
      </c>
      <c r="I14" s="19">
        <v>0.40325716992854299</v>
      </c>
      <c r="J14" s="19">
        <v>0.491509035534337</v>
      </c>
      <c r="K14" s="19">
        <v>0.57556886179335298</v>
      </c>
      <c r="L14" s="19">
        <v>0.659365828806319</v>
      </c>
      <c r="M14" s="19"/>
      <c r="N14" s="19">
        <v>0.57216296116085097</v>
      </c>
      <c r="O14" s="19">
        <v>0.48047839598276099</v>
      </c>
      <c r="P14" s="19">
        <v>0.514586246753995</v>
      </c>
      <c r="Q14" s="19">
        <v>0.49970240346260097</v>
      </c>
      <c r="R14" s="19">
        <v>0.45953131233031802</v>
      </c>
      <c r="S14" s="19"/>
      <c r="T14" s="19">
        <v>0.48948469227382202</v>
      </c>
      <c r="U14" s="19">
        <v>0.47941933705048601</v>
      </c>
      <c r="V14" s="19">
        <v>0.460861556074523</v>
      </c>
      <c r="W14" s="19">
        <v>0.52162860633530606</v>
      </c>
      <c r="X14" s="19"/>
      <c r="Y14" s="19">
        <v>0.391746050375268</v>
      </c>
      <c r="Z14" s="19">
        <v>0.48781342864946903</v>
      </c>
      <c r="AA14" s="19">
        <v>0.66698710671458705</v>
      </c>
      <c r="AB14" s="19">
        <v>0.40442061131162699</v>
      </c>
      <c r="AC14" s="19">
        <v>0.49151714046310602</v>
      </c>
      <c r="AD14" s="19">
        <v>0.63103397873810296</v>
      </c>
      <c r="AE14" s="19"/>
      <c r="AF14" s="19" t="s">
        <v>63</v>
      </c>
      <c r="AG14" s="19"/>
      <c r="AH14" s="19">
        <v>0.48380895886897601</v>
      </c>
      <c r="AI14" s="19"/>
      <c r="AJ14" s="19">
        <v>0.46663547534210298</v>
      </c>
      <c r="AK14" s="19">
        <v>0.50966491400212199</v>
      </c>
      <c r="AL14" s="19">
        <v>0.46024667465041103</v>
      </c>
      <c r="AM14" s="19">
        <v>0.48301172550075799</v>
      </c>
      <c r="AN14" s="19">
        <v>0.59889642128044795</v>
      </c>
      <c r="AO14" s="19">
        <v>0.47268359193158799</v>
      </c>
      <c r="AP14" s="19">
        <v>0.47274032034926</v>
      </c>
      <c r="AQ14" s="19">
        <v>0.64160787093176996</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3.9637769846595797E-2</v>
      </c>
      <c r="D9" s="17">
        <v>4.6337546165275398E-2</v>
      </c>
      <c r="E9" s="17">
        <v>3.3106411108683002E-2</v>
      </c>
      <c r="F9" s="17"/>
      <c r="G9" s="17">
        <v>8.8510576134182894E-2</v>
      </c>
      <c r="H9" s="17">
        <v>7.5417202082928306E-2</v>
      </c>
      <c r="I9" s="17">
        <v>2.55078642803576E-2</v>
      </c>
      <c r="J9" s="17">
        <v>1.7190443530529301E-2</v>
      </c>
      <c r="K9" s="17">
        <v>4.3908048309660497E-2</v>
      </c>
      <c r="L9" s="17">
        <v>1.60892473243066E-2</v>
      </c>
      <c r="M9" s="17"/>
      <c r="N9" s="17">
        <v>7.3714537167113903E-2</v>
      </c>
      <c r="O9" s="17">
        <v>3.5705351579538899E-2</v>
      </c>
      <c r="P9" s="17">
        <v>4.7933935706704803E-2</v>
      </c>
      <c r="Q9" s="17">
        <v>2.99449057921964E-2</v>
      </c>
      <c r="R9" s="17">
        <v>5.2998925391375303E-2</v>
      </c>
      <c r="S9" s="17"/>
      <c r="T9" s="17">
        <v>6.1415616965342597E-2</v>
      </c>
      <c r="U9" s="17">
        <v>2.9402468660438202E-2</v>
      </c>
      <c r="V9" s="17">
        <v>2.7400037279829498E-2</v>
      </c>
      <c r="W9" s="17">
        <v>4.6859688488501E-2</v>
      </c>
      <c r="X9" s="17"/>
      <c r="Y9" s="17">
        <v>4.2447566169124103E-2</v>
      </c>
      <c r="Z9" s="17">
        <v>4.5912294344021401E-2</v>
      </c>
      <c r="AA9" s="17">
        <v>2.1653493156124901E-2</v>
      </c>
      <c r="AB9" s="17">
        <v>3.0882816827776698E-2</v>
      </c>
      <c r="AC9" s="17">
        <v>9.9935024237996495E-2</v>
      </c>
      <c r="AD9" s="17">
        <v>0</v>
      </c>
      <c r="AE9" s="17"/>
      <c r="AF9" s="17" t="s">
        <v>63</v>
      </c>
      <c r="AG9" s="17"/>
      <c r="AH9" s="17">
        <v>3.8289395109062603E-2</v>
      </c>
      <c r="AI9" s="17"/>
      <c r="AJ9" s="17">
        <v>5.3939393737438501E-2</v>
      </c>
      <c r="AK9" s="17">
        <v>3.4635273011072103E-2</v>
      </c>
      <c r="AL9" s="17">
        <v>3.5950393571948902E-2</v>
      </c>
      <c r="AM9" s="17">
        <v>2.9105437967184601E-2</v>
      </c>
      <c r="AN9" s="17">
        <v>0.13041204374648099</v>
      </c>
      <c r="AO9" s="17">
        <v>1.3934831742267201E-2</v>
      </c>
      <c r="AP9" s="17">
        <v>5.0234323701211503E-2</v>
      </c>
      <c r="AQ9" s="17">
        <v>0</v>
      </c>
    </row>
    <row r="10" spans="2:43" x14ac:dyDescent="0.35">
      <c r="B10" s="18" t="s">
        <v>136</v>
      </c>
      <c r="C10" s="17">
        <v>0.120368002230507</v>
      </c>
      <c r="D10" s="17">
        <v>0.13011740703332</v>
      </c>
      <c r="E10" s="17">
        <v>0.111151160371116</v>
      </c>
      <c r="F10" s="17"/>
      <c r="G10" s="17">
        <v>0.22068568795258101</v>
      </c>
      <c r="H10" s="17">
        <v>0.14923862467725699</v>
      </c>
      <c r="I10" s="17">
        <v>0.16133680880760501</v>
      </c>
      <c r="J10" s="17">
        <v>0.11969541682608301</v>
      </c>
      <c r="K10" s="17">
        <v>9.5066603588189094E-2</v>
      </c>
      <c r="L10" s="17">
        <v>5.0914215644796999E-2</v>
      </c>
      <c r="M10" s="17"/>
      <c r="N10" s="17">
        <v>3.6877169443849098E-2</v>
      </c>
      <c r="O10" s="17">
        <v>0.14685092747998801</v>
      </c>
      <c r="P10" s="17">
        <v>6.3862079203401895E-2</v>
      </c>
      <c r="Q10" s="17">
        <v>0.12139270872690899</v>
      </c>
      <c r="R10" s="17">
        <v>0.12578889920724001</v>
      </c>
      <c r="S10" s="17"/>
      <c r="T10" s="17">
        <v>0.100482367817015</v>
      </c>
      <c r="U10" s="17">
        <v>0.13403673064446001</v>
      </c>
      <c r="V10" s="17">
        <v>0.15314823591409499</v>
      </c>
      <c r="W10" s="17">
        <v>9.8353911270968597E-2</v>
      </c>
      <c r="X10" s="17"/>
      <c r="Y10" s="17">
        <v>0.14777810492122401</v>
      </c>
      <c r="Z10" s="17">
        <v>0.16199921615924001</v>
      </c>
      <c r="AA10" s="17">
        <v>4.6710054279909902E-2</v>
      </c>
      <c r="AB10" s="17">
        <v>0.131017089367467</v>
      </c>
      <c r="AC10" s="17">
        <v>0.18972825598234699</v>
      </c>
      <c r="AD10" s="17">
        <v>0</v>
      </c>
      <c r="AE10" s="17"/>
      <c r="AF10" s="17" t="s">
        <v>63</v>
      </c>
      <c r="AG10" s="17"/>
      <c r="AH10" s="17">
        <v>0.122976554281974</v>
      </c>
      <c r="AI10" s="17"/>
      <c r="AJ10" s="17">
        <v>0.11329496672966501</v>
      </c>
      <c r="AK10" s="17">
        <v>0.10964693114528901</v>
      </c>
      <c r="AL10" s="17">
        <v>0.118212262794959</v>
      </c>
      <c r="AM10" s="17">
        <v>0.15838427851591999</v>
      </c>
      <c r="AN10" s="17">
        <v>2.0590520851685098E-2</v>
      </c>
      <c r="AO10" s="17">
        <v>0.13091881837731101</v>
      </c>
      <c r="AP10" s="17">
        <v>0.11231743266802199</v>
      </c>
      <c r="AQ10" s="17">
        <v>0.14267285145237499</v>
      </c>
    </row>
    <row r="11" spans="2:43" ht="29" x14ac:dyDescent="0.35">
      <c r="B11" s="18" t="s">
        <v>137</v>
      </c>
      <c r="C11" s="17">
        <v>0.22870923024165499</v>
      </c>
      <c r="D11" s="17">
        <v>0.24109347857142099</v>
      </c>
      <c r="E11" s="17">
        <v>0.214253191771619</v>
      </c>
      <c r="F11" s="17"/>
      <c r="G11" s="17">
        <v>0.23619155497584601</v>
      </c>
      <c r="H11" s="17">
        <v>0.29722335648932502</v>
      </c>
      <c r="I11" s="17">
        <v>0.27289334666721798</v>
      </c>
      <c r="J11" s="17">
        <v>0.26995041731276997</v>
      </c>
      <c r="K11" s="17">
        <v>0.15654970263010501</v>
      </c>
      <c r="L11" s="17">
        <v>0.16713129595109899</v>
      </c>
      <c r="M11" s="17"/>
      <c r="N11" s="17">
        <v>0.21659680486091201</v>
      </c>
      <c r="O11" s="17">
        <v>0.24787384619491401</v>
      </c>
      <c r="P11" s="17">
        <v>0.241535364840612</v>
      </c>
      <c r="Q11" s="17">
        <v>0.217796722075382</v>
      </c>
      <c r="R11" s="17">
        <v>0.20007147668344</v>
      </c>
      <c r="S11" s="17"/>
      <c r="T11" s="17">
        <v>0.209723639551362</v>
      </c>
      <c r="U11" s="17">
        <v>0.23596453927208699</v>
      </c>
      <c r="V11" s="17">
        <v>0.23662182018658601</v>
      </c>
      <c r="W11" s="17">
        <v>0.24296893822129301</v>
      </c>
      <c r="X11" s="17"/>
      <c r="Y11" s="17">
        <v>0.25638411616172602</v>
      </c>
      <c r="Z11" s="17">
        <v>0.21255746793771499</v>
      </c>
      <c r="AA11" s="17">
        <v>0.17964577256207501</v>
      </c>
      <c r="AB11" s="17">
        <v>0.28472588936867299</v>
      </c>
      <c r="AC11" s="17">
        <v>0.22181762732952101</v>
      </c>
      <c r="AD11" s="17">
        <v>0.22517325595332799</v>
      </c>
      <c r="AE11" s="17"/>
      <c r="AF11" s="17" t="s">
        <v>63</v>
      </c>
      <c r="AG11" s="17"/>
      <c r="AH11" s="17">
        <v>0.235233420694796</v>
      </c>
      <c r="AI11" s="17"/>
      <c r="AJ11" s="17">
        <v>0.22994092050422199</v>
      </c>
      <c r="AK11" s="17">
        <v>0.224057679752588</v>
      </c>
      <c r="AL11" s="17">
        <v>0.27968871713624599</v>
      </c>
      <c r="AM11" s="17">
        <v>0.21378685728525099</v>
      </c>
      <c r="AN11" s="17">
        <v>0.225369303769093</v>
      </c>
      <c r="AO11" s="17">
        <v>0.261663234798649</v>
      </c>
      <c r="AP11" s="17">
        <v>0.25777519789961201</v>
      </c>
      <c r="AQ11" s="17">
        <v>4.2565843977648302E-2</v>
      </c>
    </row>
    <row r="12" spans="2:43" x14ac:dyDescent="0.35">
      <c r="B12" s="18" t="s">
        <v>138</v>
      </c>
      <c r="C12" s="17">
        <v>6.6387818996627199E-2</v>
      </c>
      <c r="D12" s="17">
        <v>8.1952615732001105E-2</v>
      </c>
      <c r="E12" s="17">
        <v>5.1096436916315199E-2</v>
      </c>
      <c r="F12" s="17"/>
      <c r="G12" s="17">
        <v>0.104566061792224</v>
      </c>
      <c r="H12" s="17">
        <v>6.2292000664623599E-2</v>
      </c>
      <c r="I12" s="17">
        <v>7.7299450287035401E-2</v>
      </c>
      <c r="J12" s="17">
        <v>5.1083008155629099E-2</v>
      </c>
      <c r="K12" s="17">
        <v>7.0799909410669798E-2</v>
      </c>
      <c r="L12" s="17">
        <v>5.4524761825262197E-2</v>
      </c>
      <c r="M12" s="17"/>
      <c r="N12" s="17">
        <v>6.0250093093908899E-2</v>
      </c>
      <c r="O12" s="17">
        <v>6.0451905660168601E-2</v>
      </c>
      <c r="P12" s="17">
        <v>6.1911807405422299E-2</v>
      </c>
      <c r="Q12" s="17">
        <v>7.1670756056644594E-2</v>
      </c>
      <c r="R12" s="17">
        <v>7.5217374038012694E-2</v>
      </c>
      <c r="S12" s="17"/>
      <c r="T12" s="17">
        <v>6.0046299843123499E-2</v>
      </c>
      <c r="U12" s="17">
        <v>3.9291851709389002E-2</v>
      </c>
      <c r="V12" s="17">
        <v>8.3563343621640002E-2</v>
      </c>
      <c r="W12" s="17">
        <v>6.6954473746011503E-2</v>
      </c>
      <c r="X12" s="17"/>
      <c r="Y12" s="17">
        <v>8.8107289304954706E-2</v>
      </c>
      <c r="Z12" s="17">
        <v>7.6826799184334701E-2</v>
      </c>
      <c r="AA12" s="17">
        <v>3.2065836896133799E-2</v>
      </c>
      <c r="AB12" s="17">
        <v>8.9182025581379804E-2</v>
      </c>
      <c r="AC12" s="17">
        <v>4.21053782472703E-2</v>
      </c>
      <c r="AD12" s="17">
        <v>0</v>
      </c>
      <c r="AE12" s="17"/>
      <c r="AF12" s="17" t="s">
        <v>63</v>
      </c>
      <c r="AG12" s="17"/>
      <c r="AH12" s="17">
        <v>6.81106532414711E-2</v>
      </c>
      <c r="AI12" s="17"/>
      <c r="AJ12" s="17">
        <v>6.5682630028385702E-2</v>
      </c>
      <c r="AK12" s="17">
        <v>6.7448798891818706E-2</v>
      </c>
      <c r="AL12" s="17">
        <v>5.8373558369125202E-2</v>
      </c>
      <c r="AM12" s="17">
        <v>6.0536188362893303E-2</v>
      </c>
      <c r="AN12" s="17">
        <v>2.46148467992078E-2</v>
      </c>
      <c r="AO12" s="17">
        <v>0.120360096329665</v>
      </c>
      <c r="AP12" s="17">
        <v>4.6427690073352602E-2</v>
      </c>
      <c r="AQ12" s="17">
        <v>8.3602537217029899E-2</v>
      </c>
    </row>
    <row r="13" spans="2:43" x14ac:dyDescent="0.35">
      <c r="B13" s="18" t="s">
        <v>139</v>
      </c>
      <c r="C13" s="17">
        <v>3.8006663779134899E-2</v>
      </c>
      <c r="D13" s="17">
        <v>4.5734463765824303E-2</v>
      </c>
      <c r="E13" s="17">
        <v>3.0437751158836901E-2</v>
      </c>
      <c r="F13" s="17"/>
      <c r="G13" s="17">
        <v>3.5952513305829603E-2</v>
      </c>
      <c r="H13" s="17">
        <v>4.29305625973012E-2</v>
      </c>
      <c r="I13" s="17">
        <v>6.06624697805348E-2</v>
      </c>
      <c r="J13" s="17">
        <v>2.81393714457287E-2</v>
      </c>
      <c r="K13" s="17">
        <v>4.2357683410409797E-2</v>
      </c>
      <c r="L13" s="17">
        <v>2.5046333540598601E-2</v>
      </c>
      <c r="M13" s="17"/>
      <c r="N13" s="17">
        <v>0</v>
      </c>
      <c r="O13" s="17">
        <v>4.0869883370795897E-2</v>
      </c>
      <c r="P13" s="17">
        <v>5.7871312656099898E-2</v>
      </c>
      <c r="Q13" s="17">
        <v>2.8027904425204801E-2</v>
      </c>
      <c r="R13" s="17">
        <v>4.4834110192396803E-2</v>
      </c>
      <c r="S13" s="17"/>
      <c r="T13" s="17">
        <v>4.8195895971611002E-2</v>
      </c>
      <c r="U13" s="17">
        <v>5.3475499887633601E-2</v>
      </c>
      <c r="V13" s="17">
        <v>2.45016760337716E-2</v>
      </c>
      <c r="W13" s="17">
        <v>3.6625397137876201E-2</v>
      </c>
      <c r="X13" s="17"/>
      <c r="Y13" s="17">
        <v>4.4204497007380703E-2</v>
      </c>
      <c r="Z13" s="17">
        <v>2.82302246883737E-2</v>
      </c>
      <c r="AA13" s="17">
        <v>3.8114519858810002E-2</v>
      </c>
      <c r="AB13" s="17">
        <v>1.1534837077111299E-2</v>
      </c>
      <c r="AC13" s="17">
        <v>2.5785932530008E-2</v>
      </c>
      <c r="AD13" s="17">
        <v>7.3707576856936297E-2</v>
      </c>
      <c r="AE13" s="17"/>
      <c r="AF13" s="17" t="s">
        <v>63</v>
      </c>
      <c r="AG13" s="17"/>
      <c r="AH13" s="17">
        <v>3.39766594109066E-2</v>
      </c>
      <c r="AI13" s="17"/>
      <c r="AJ13" s="17">
        <v>3.1108883875383599E-2</v>
      </c>
      <c r="AK13" s="17">
        <v>4.0402760721142697E-2</v>
      </c>
      <c r="AL13" s="17">
        <v>3.0368473314069201E-2</v>
      </c>
      <c r="AM13" s="17">
        <v>4.05291970531984E-2</v>
      </c>
      <c r="AN13" s="17">
        <v>2.2301792818750599E-2</v>
      </c>
      <c r="AO13" s="17">
        <v>3.2464178793331799E-2</v>
      </c>
      <c r="AP13" s="17">
        <v>7.0340212305465805E-2</v>
      </c>
      <c r="AQ13" s="17">
        <v>4.0198865573495897E-2</v>
      </c>
    </row>
    <row r="14" spans="2:43" x14ac:dyDescent="0.35">
      <c r="B14" s="18" t="s">
        <v>60</v>
      </c>
      <c r="C14" s="19">
        <v>0.50689051490547998</v>
      </c>
      <c r="D14" s="19">
        <v>0.45476448873215802</v>
      </c>
      <c r="E14" s="19">
        <v>0.55995504867343004</v>
      </c>
      <c r="F14" s="19"/>
      <c r="G14" s="19">
        <v>0.31409360583933499</v>
      </c>
      <c r="H14" s="19">
        <v>0.37289825348856398</v>
      </c>
      <c r="I14" s="19">
        <v>0.40230006017724901</v>
      </c>
      <c r="J14" s="19">
        <v>0.51394134272925995</v>
      </c>
      <c r="K14" s="19">
        <v>0.59131805265096604</v>
      </c>
      <c r="L14" s="19">
        <v>0.68629414571393599</v>
      </c>
      <c r="M14" s="19"/>
      <c r="N14" s="19">
        <v>0.61256139543421595</v>
      </c>
      <c r="O14" s="19">
        <v>0.46824808571459497</v>
      </c>
      <c r="P14" s="19">
        <v>0.52688550018775904</v>
      </c>
      <c r="Q14" s="19">
        <v>0.53116700292366203</v>
      </c>
      <c r="R14" s="19">
        <v>0.50108921448753596</v>
      </c>
      <c r="S14" s="19"/>
      <c r="T14" s="19">
        <v>0.52013617985154603</v>
      </c>
      <c r="U14" s="19">
        <v>0.50782890982599205</v>
      </c>
      <c r="V14" s="19">
        <v>0.47476488696407698</v>
      </c>
      <c r="W14" s="19">
        <v>0.50823759113535005</v>
      </c>
      <c r="X14" s="19"/>
      <c r="Y14" s="19">
        <v>0.42107842643559001</v>
      </c>
      <c r="Z14" s="19">
        <v>0.47447399768631499</v>
      </c>
      <c r="AA14" s="19">
        <v>0.68181032324694701</v>
      </c>
      <c r="AB14" s="19">
        <v>0.45265734177759198</v>
      </c>
      <c r="AC14" s="19">
        <v>0.42062778167285803</v>
      </c>
      <c r="AD14" s="19">
        <v>0.70111916718973599</v>
      </c>
      <c r="AE14" s="19"/>
      <c r="AF14" s="19" t="s">
        <v>63</v>
      </c>
      <c r="AG14" s="19"/>
      <c r="AH14" s="19">
        <v>0.50141331726178995</v>
      </c>
      <c r="AI14" s="19"/>
      <c r="AJ14" s="19">
        <v>0.50603320512490602</v>
      </c>
      <c r="AK14" s="19">
        <v>0.52380855647808899</v>
      </c>
      <c r="AL14" s="19">
        <v>0.477406594813652</v>
      </c>
      <c r="AM14" s="19">
        <v>0.49765804081555198</v>
      </c>
      <c r="AN14" s="19">
        <v>0.576711492014782</v>
      </c>
      <c r="AO14" s="19">
        <v>0.44065883995877603</v>
      </c>
      <c r="AP14" s="19">
        <v>0.46290514335233601</v>
      </c>
      <c r="AQ14" s="19">
        <v>0.69095990177945099</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2.8635884464246399E-2</v>
      </c>
      <c r="D9" s="17">
        <v>3.6654941669200601E-2</v>
      </c>
      <c r="E9" s="17">
        <v>2.0732159678608902E-2</v>
      </c>
      <c r="F9" s="17"/>
      <c r="G9" s="17">
        <v>8.3274335737949401E-2</v>
      </c>
      <c r="H9" s="17">
        <v>5.1514794334782503E-2</v>
      </c>
      <c r="I9" s="17">
        <v>2.13229772224394E-2</v>
      </c>
      <c r="J9" s="17">
        <v>1.46172729946167E-2</v>
      </c>
      <c r="K9" s="17">
        <v>2.8965736287888001E-2</v>
      </c>
      <c r="L9" s="17">
        <v>4.5453953297051397E-3</v>
      </c>
      <c r="M9" s="17"/>
      <c r="N9" s="17">
        <v>3.10969222394668E-2</v>
      </c>
      <c r="O9" s="17">
        <v>3.8482017301413901E-2</v>
      </c>
      <c r="P9" s="17">
        <v>6.6990089953444503E-3</v>
      </c>
      <c r="Q9" s="17">
        <v>1.8056295967338199E-2</v>
      </c>
      <c r="R9" s="17">
        <v>4.4907377701175803E-2</v>
      </c>
      <c r="S9" s="17"/>
      <c r="T9" s="17">
        <v>4.5132638211196202E-2</v>
      </c>
      <c r="U9" s="17">
        <v>2.17897187857439E-2</v>
      </c>
      <c r="V9" s="17">
        <v>3.3984434444027802E-2</v>
      </c>
      <c r="W9" s="17">
        <v>1.7534463439721901E-2</v>
      </c>
      <c r="X9" s="17"/>
      <c r="Y9" s="17">
        <v>3.3995827667473499E-2</v>
      </c>
      <c r="Z9" s="17">
        <v>2.92841321864332E-2</v>
      </c>
      <c r="AA9" s="17">
        <v>9.6575435657274798E-3</v>
      </c>
      <c r="AB9" s="17">
        <v>4.4078954898269303E-2</v>
      </c>
      <c r="AC9" s="17">
        <v>6.24954592109771E-2</v>
      </c>
      <c r="AD9" s="17">
        <v>0</v>
      </c>
      <c r="AE9" s="17"/>
      <c r="AF9" s="17" t="s">
        <v>63</v>
      </c>
      <c r="AG9" s="17"/>
      <c r="AH9" s="17">
        <v>2.8273144661948801E-2</v>
      </c>
      <c r="AI9" s="17"/>
      <c r="AJ9" s="17">
        <v>3.11159374923679E-2</v>
      </c>
      <c r="AK9" s="17">
        <v>2.29589084985285E-2</v>
      </c>
      <c r="AL9" s="17">
        <v>3.3586407223611899E-2</v>
      </c>
      <c r="AM9" s="17">
        <v>2.7942027163008299E-2</v>
      </c>
      <c r="AN9" s="17">
        <v>0.10811025092773099</v>
      </c>
      <c r="AO9" s="17">
        <v>0</v>
      </c>
      <c r="AP9" s="17">
        <v>3.9105065958791298E-2</v>
      </c>
      <c r="AQ9" s="17">
        <v>0</v>
      </c>
    </row>
    <row r="10" spans="2:43" x14ac:dyDescent="0.35">
      <c r="B10" s="18" t="s">
        <v>136</v>
      </c>
      <c r="C10" s="17">
        <v>9.5304783638421903E-2</v>
      </c>
      <c r="D10" s="17">
        <v>9.6059961968147894E-2</v>
      </c>
      <c r="E10" s="17">
        <v>9.4985164590583093E-2</v>
      </c>
      <c r="F10" s="17"/>
      <c r="G10" s="17">
        <v>0.201190986432351</v>
      </c>
      <c r="H10" s="17">
        <v>0.127835061408093</v>
      </c>
      <c r="I10" s="17">
        <v>0.106863379417985</v>
      </c>
      <c r="J10" s="17">
        <v>7.8209228007817197E-2</v>
      </c>
      <c r="K10" s="17">
        <v>5.3557543977444701E-2</v>
      </c>
      <c r="L10" s="17">
        <v>5.9008819354980299E-2</v>
      </c>
      <c r="M10" s="17"/>
      <c r="N10" s="17">
        <v>7.8316999304840207E-2</v>
      </c>
      <c r="O10" s="17">
        <v>9.4733745387184001E-2</v>
      </c>
      <c r="P10" s="17">
        <v>6.9005760863822693E-2</v>
      </c>
      <c r="Q10" s="17">
        <v>9.3239600224369307E-2</v>
      </c>
      <c r="R10" s="17">
        <v>0.12757926579477999</v>
      </c>
      <c r="S10" s="17"/>
      <c r="T10" s="17">
        <v>0.112064059855044</v>
      </c>
      <c r="U10" s="17">
        <v>7.6093901515232598E-2</v>
      </c>
      <c r="V10" s="17">
        <v>9.0541133290036005E-2</v>
      </c>
      <c r="W10" s="17">
        <v>0.11078685279035699</v>
      </c>
      <c r="X10" s="17"/>
      <c r="Y10" s="17">
        <v>0.10607910749543301</v>
      </c>
      <c r="Z10" s="17">
        <v>0.12519418618250899</v>
      </c>
      <c r="AA10" s="17">
        <v>5.3581025992005003E-2</v>
      </c>
      <c r="AB10" s="17">
        <v>6.6509597241916393E-2</v>
      </c>
      <c r="AC10" s="17">
        <v>0.18590646464249899</v>
      </c>
      <c r="AD10" s="17">
        <v>0</v>
      </c>
      <c r="AE10" s="17"/>
      <c r="AF10" s="17" t="s">
        <v>63</v>
      </c>
      <c r="AG10" s="17"/>
      <c r="AH10" s="17">
        <v>9.7010951196036893E-2</v>
      </c>
      <c r="AI10" s="17"/>
      <c r="AJ10" s="17">
        <v>0.112810478751973</v>
      </c>
      <c r="AK10" s="17">
        <v>8.1064809768228704E-2</v>
      </c>
      <c r="AL10" s="17">
        <v>7.0201543084589299E-2</v>
      </c>
      <c r="AM10" s="17">
        <v>0.115981322308756</v>
      </c>
      <c r="AN10" s="17">
        <v>4.0575332084434299E-2</v>
      </c>
      <c r="AO10" s="17">
        <v>9.8913743095315504E-2</v>
      </c>
      <c r="AP10" s="17">
        <v>7.9023195624526393E-2</v>
      </c>
      <c r="AQ10" s="17">
        <v>0.138154511367863</v>
      </c>
    </row>
    <row r="11" spans="2:43" ht="29" x14ac:dyDescent="0.35">
      <c r="B11" s="18" t="s">
        <v>137</v>
      </c>
      <c r="C11" s="17">
        <v>0.22853256605150801</v>
      </c>
      <c r="D11" s="17">
        <v>0.22896889668876799</v>
      </c>
      <c r="E11" s="17">
        <v>0.227595435145764</v>
      </c>
      <c r="F11" s="17"/>
      <c r="G11" s="17">
        <v>0.22826471217745001</v>
      </c>
      <c r="H11" s="17">
        <v>0.25890159388225797</v>
      </c>
      <c r="I11" s="17">
        <v>0.27679321646848998</v>
      </c>
      <c r="J11" s="17">
        <v>0.26494653740534202</v>
      </c>
      <c r="K11" s="17">
        <v>0.179074946756898</v>
      </c>
      <c r="L11" s="17">
        <v>0.18370331515063301</v>
      </c>
      <c r="M11" s="17"/>
      <c r="N11" s="17">
        <v>0.27540237485150998</v>
      </c>
      <c r="O11" s="17">
        <v>0.233361184768268</v>
      </c>
      <c r="P11" s="17">
        <v>0.210445808963207</v>
      </c>
      <c r="Q11" s="17">
        <v>0.23592538423864401</v>
      </c>
      <c r="R11" s="17">
        <v>0.207018631804889</v>
      </c>
      <c r="S11" s="17"/>
      <c r="T11" s="17">
        <v>0.181273771897979</v>
      </c>
      <c r="U11" s="17">
        <v>0.273621442261752</v>
      </c>
      <c r="V11" s="17">
        <v>0.25448889907758099</v>
      </c>
      <c r="W11" s="17">
        <v>0.20268568254643399</v>
      </c>
      <c r="X11" s="17"/>
      <c r="Y11" s="17">
        <v>0.26940978773810098</v>
      </c>
      <c r="Z11" s="17">
        <v>0.18512596841788601</v>
      </c>
      <c r="AA11" s="17">
        <v>0.17269096616802099</v>
      </c>
      <c r="AB11" s="17">
        <v>0.26478530939857098</v>
      </c>
      <c r="AC11" s="17">
        <v>0.21026663199352899</v>
      </c>
      <c r="AD11" s="17">
        <v>0.21935111277399699</v>
      </c>
      <c r="AE11" s="17"/>
      <c r="AF11" s="17" t="s">
        <v>63</v>
      </c>
      <c r="AG11" s="17"/>
      <c r="AH11" s="17">
        <v>0.23452404591897799</v>
      </c>
      <c r="AI11" s="17"/>
      <c r="AJ11" s="17">
        <v>0.21178700757848901</v>
      </c>
      <c r="AK11" s="17">
        <v>0.22723536035098901</v>
      </c>
      <c r="AL11" s="17">
        <v>0.26002853608999199</v>
      </c>
      <c r="AM11" s="17">
        <v>0.24709541027100801</v>
      </c>
      <c r="AN11" s="17">
        <v>0.181958768917407</v>
      </c>
      <c r="AO11" s="17">
        <v>0.29643764066003597</v>
      </c>
      <c r="AP11" s="17">
        <v>0.24925715031944301</v>
      </c>
      <c r="AQ11" s="17">
        <v>4.4717205658008102E-2</v>
      </c>
    </row>
    <row r="12" spans="2:43" x14ac:dyDescent="0.35">
      <c r="B12" s="18" t="s">
        <v>138</v>
      </c>
      <c r="C12" s="17">
        <v>0.10384143529251399</v>
      </c>
      <c r="D12" s="17">
        <v>0.13132781980931499</v>
      </c>
      <c r="E12" s="17">
        <v>7.5286429103830099E-2</v>
      </c>
      <c r="F12" s="17"/>
      <c r="G12" s="17">
        <v>0.141375324000446</v>
      </c>
      <c r="H12" s="17">
        <v>0.18912221306622401</v>
      </c>
      <c r="I12" s="17">
        <v>9.2185817825975999E-2</v>
      </c>
      <c r="J12" s="17">
        <v>0.10220206752753901</v>
      </c>
      <c r="K12" s="17">
        <v>8.0773611225529507E-2</v>
      </c>
      <c r="L12" s="17">
        <v>5.18559766143862E-2</v>
      </c>
      <c r="M12" s="17"/>
      <c r="N12" s="17">
        <v>2.2381222185177602E-2</v>
      </c>
      <c r="O12" s="17">
        <v>0.103002943313536</v>
      </c>
      <c r="P12" s="17">
        <v>9.6215228309043901E-2</v>
      </c>
      <c r="Q12" s="17">
        <v>0.122297574588327</v>
      </c>
      <c r="R12" s="17">
        <v>9.6266453956737899E-2</v>
      </c>
      <c r="S12" s="17"/>
      <c r="T12" s="17">
        <v>9.3907054732302403E-2</v>
      </c>
      <c r="U12" s="17">
        <v>9.2491287648718903E-2</v>
      </c>
      <c r="V12" s="17">
        <v>0.10426104772870599</v>
      </c>
      <c r="W12" s="17">
        <v>0.123853753208598</v>
      </c>
      <c r="X12" s="17"/>
      <c r="Y12" s="17">
        <v>0.131801912392007</v>
      </c>
      <c r="Z12" s="17">
        <v>0.115140975318293</v>
      </c>
      <c r="AA12" s="17">
        <v>4.31506147944547E-2</v>
      </c>
      <c r="AB12" s="17">
        <v>0.104418888992427</v>
      </c>
      <c r="AC12" s="17">
        <v>0.156323447049069</v>
      </c>
      <c r="AD12" s="17">
        <v>7.0197802040996293E-2</v>
      </c>
      <c r="AE12" s="17"/>
      <c r="AF12" s="17" t="s">
        <v>63</v>
      </c>
      <c r="AG12" s="17"/>
      <c r="AH12" s="17">
        <v>0.106181419060822</v>
      </c>
      <c r="AI12" s="17"/>
      <c r="AJ12" s="17">
        <v>0.13353585482114499</v>
      </c>
      <c r="AK12" s="17">
        <v>0.107451656653841</v>
      </c>
      <c r="AL12" s="17">
        <v>0.10686775897265099</v>
      </c>
      <c r="AM12" s="17">
        <v>8.3284802678257094E-2</v>
      </c>
      <c r="AN12" s="17">
        <v>2.46148467992078E-2</v>
      </c>
      <c r="AO12" s="17">
        <v>0.14702239041557499</v>
      </c>
      <c r="AP12" s="17">
        <v>7.9311346479305003E-2</v>
      </c>
      <c r="AQ12" s="17">
        <v>4.2565843977648302E-2</v>
      </c>
    </row>
    <row r="13" spans="2:43" x14ac:dyDescent="0.35">
      <c r="B13" s="18" t="s">
        <v>139</v>
      </c>
      <c r="C13" s="17">
        <v>6.2952483945408894E-2</v>
      </c>
      <c r="D13" s="17">
        <v>7.7759391158688795E-2</v>
      </c>
      <c r="E13" s="17">
        <v>4.8404748356850803E-2</v>
      </c>
      <c r="F13" s="17"/>
      <c r="G13" s="17">
        <v>7.3249881463015004E-2</v>
      </c>
      <c r="H13" s="17">
        <v>5.1728346672556498E-2</v>
      </c>
      <c r="I13" s="17">
        <v>8.3124719551101997E-2</v>
      </c>
      <c r="J13" s="17">
        <v>6.1911600592524901E-2</v>
      </c>
      <c r="K13" s="17">
        <v>8.82085827922343E-2</v>
      </c>
      <c r="L13" s="17">
        <v>4.0306804538226701E-2</v>
      </c>
      <c r="M13" s="17"/>
      <c r="N13" s="17">
        <v>0</v>
      </c>
      <c r="O13" s="17">
        <v>7.0652122831876996E-2</v>
      </c>
      <c r="P13" s="17">
        <v>6.8949733903184901E-2</v>
      </c>
      <c r="Q13" s="17">
        <v>5.6031136158381199E-2</v>
      </c>
      <c r="R13" s="17">
        <v>7.0416862860429294E-2</v>
      </c>
      <c r="S13" s="17"/>
      <c r="T13" s="17">
        <v>8.4184328508842193E-2</v>
      </c>
      <c r="U13" s="17">
        <v>5.9054030465877101E-2</v>
      </c>
      <c r="V13" s="17">
        <v>5.4926450490149499E-2</v>
      </c>
      <c r="W13" s="17">
        <v>6.7104157505518097E-2</v>
      </c>
      <c r="X13" s="17"/>
      <c r="Y13" s="17">
        <v>6.7966361407248696E-2</v>
      </c>
      <c r="Z13" s="17">
        <v>5.0526258202178098E-2</v>
      </c>
      <c r="AA13" s="17">
        <v>6.5758616946670997E-2</v>
      </c>
      <c r="AB13" s="17">
        <v>1.1534837077111299E-2</v>
      </c>
      <c r="AC13" s="17">
        <v>5.5096566778755497E-2</v>
      </c>
      <c r="AD13" s="17">
        <v>0.15479084657449399</v>
      </c>
      <c r="AE13" s="17"/>
      <c r="AF13" s="17" t="s">
        <v>63</v>
      </c>
      <c r="AG13" s="17"/>
      <c r="AH13" s="17">
        <v>5.9117355975288097E-2</v>
      </c>
      <c r="AI13" s="17"/>
      <c r="AJ13" s="17">
        <v>4.3008977050723797E-2</v>
      </c>
      <c r="AK13" s="17">
        <v>8.6826830255440607E-2</v>
      </c>
      <c r="AL13" s="17">
        <v>7.4266765614813005E-2</v>
      </c>
      <c r="AM13" s="17">
        <v>4.7750827962982897E-2</v>
      </c>
      <c r="AN13" s="17">
        <v>7.5367561930041696E-2</v>
      </c>
      <c r="AO13" s="17">
        <v>3.3200443350483298E-2</v>
      </c>
      <c r="AP13" s="17">
        <v>8.1815199909114594E-2</v>
      </c>
      <c r="AQ13" s="17">
        <v>8.3602537217029899E-2</v>
      </c>
    </row>
    <row r="14" spans="2:43" x14ac:dyDescent="0.35">
      <c r="B14" s="18" t="s">
        <v>60</v>
      </c>
      <c r="C14" s="19">
        <v>0.4807328466079</v>
      </c>
      <c r="D14" s="19">
        <v>0.42922898870588</v>
      </c>
      <c r="E14" s="19">
        <v>0.53299606312436298</v>
      </c>
      <c r="F14" s="19"/>
      <c r="G14" s="19">
        <v>0.27264476018878903</v>
      </c>
      <c r="H14" s="19">
        <v>0.32089799063608598</v>
      </c>
      <c r="I14" s="19">
        <v>0.41970988951400801</v>
      </c>
      <c r="J14" s="19">
        <v>0.47811329347215997</v>
      </c>
      <c r="K14" s="19">
        <v>0.56941957896000595</v>
      </c>
      <c r="L14" s="19">
        <v>0.66057968901206798</v>
      </c>
      <c r="M14" s="19"/>
      <c r="N14" s="19">
        <v>0.59280248141900505</v>
      </c>
      <c r="O14" s="19">
        <v>0.45976798639772098</v>
      </c>
      <c r="P14" s="19">
        <v>0.54868445896539697</v>
      </c>
      <c r="Q14" s="19">
        <v>0.47445000882293997</v>
      </c>
      <c r="R14" s="19">
        <v>0.45381140788198798</v>
      </c>
      <c r="S14" s="19"/>
      <c r="T14" s="19">
        <v>0.48343814679463698</v>
      </c>
      <c r="U14" s="19">
        <v>0.47694961932267599</v>
      </c>
      <c r="V14" s="19">
        <v>0.461798034969499</v>
      </c>
      <c r="W14" s="19">
        <v>0.47803509050937099</v>
      </c>
      <c r="X14" s="19"/>
      <c r="Y14" s="19">
        <v>0.390747003299736</v>
      </c>
      <c r="Z14" s="19">
        <v>0.49472847969270001</v>
      </c>
      <c r="AA14" s="19">
        <v>0.65516123253312097</v>
      </c>
      <c r="AB14" s="19">
        <v>0.50867241239170502</v>
      </c>
      <c r="AC14" s="19">
        <v>0.32991143032517101</v>
      </c>
      <c r="AD14" s="19">
        <v>0.55566023861051295</v>
      </c>
      <c r="AE14" s="19"/>
      <c r="AF14" s="19" t="s">
        <v>63</v>
      </c>
      <c r="AG14" s="19"/>
      <c r="AH14" s="19">
        <v>0.47489308318692602</v>
      </c>
      <c r="AI14" s="19"/>
      <c r="AJ14" s="19">
        <v>0.46774174430530102</v>
      </c>
      <c r="AK14" s="19">
        <v>0.47446243447297198</v>
      </c>
      <c r="AL14" s="19">
        <v>0.45504898901434299</v>
      </c>
      <c r="AM14" s="19">
        <v>0.47794560961598698</v>
      </c>
      <c r="AN14" s="19">
        <v>0.56937323934117801</v>
      </c>
      <c r="AO14" s="19">
        <v>0.42442578247859097</v>
      </c>
      <c r="AP14" s="19">
        <v>0.47148804170882003</v>
      </c>
      <c r="AQ14" s="19">
        <v>0.69095990177945099</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3.5718525846193699E-2</v>
      </c>
      <c r="D9" s="17">
        <v>5.4825271107927898E-2</v>
      </c>
      <c r="E9" s="17">
        <v>1.6737483597615201E-2</v>
      </c>
      <c r="F9" s="17"/>
      <c r="G9" s="17">
        <v>6.1564027560211301E-2</v>
      </c>
      <c r="H9" s="17">
        <v>6.5378031805099199E-2</v>
      </c>
      <c r="I9" s="17">
        <v>5.0242722525970201E-2</v>
      </c>
      <c r="J9" s="17">
        <v>1.32921879097161E-2</v>
      </c>
      <c r="K9" s="17">
        <v>2.7951025632846401E-2</v>
      </c>
      <c r="L9" s="17">
        <v>1.46065976529931E-2</v>
      </c>
      <c r="M9" s="17"/>
      <c r="N9" s="17">
        <v>3.10969222394668E-2</v>
      </c>
      <c r="O9" s="17">
        <v>2.7628693531717801E-2</v>
      </c>
      <c r="P9" s="17">
        <v>4.5786295061602603E-2</v>
      </c>
      <c r="Q9" s="17">
        <v>1.48834297759508E-2</v>
      </c>
      <c r="R9" s="17">
        <v>8.9505692208253398E-2</v>
      </c>
      <c r="S9" s="17"/>
      <c r="T9" s="17">
        <v>7.1108840262096795E-2</v>
      </c>
      <c r="U9" s="17">
        <v>2.5199216240214501E-2</v>
      </c>
      <c r="V9" s="17">
        <v>1.0676889054308299E-2</v>
      </c>
      <c r="W9" s="17">
        <v>5.2708667201192799E-2</v>
      </c>
      <c r="X9" s="17"/>
      <c r="Y9" s="17">
        <v>4.6757932607602103E-2</v>
      </c>
      <c r="Z9" s="17">
        <v>2.33926697275279E-2</v>
      </c>
      <c r="AA9" s="17">
        <v>2.4204149904745901E-2</v>
      </c>
      <c r="AB9" s="17">
        <v>0</v>
      </c>
      <c r="AC9" s="17">
        <v>6.8675416187044397E-2</v>
      </c>
      <c r="AD9" s="17">
        <v>0</v>
      </c>
      <c r="AE9" s="17"/>
      <c r="AF9" s="17" t="s">
        <v>63</v>
      </c>
      <c r="AG9" s="17"/>
      <c r="AH9" s="17">
        <v>3.3217107367434003E-2</v>
      </c>
      <c r="AI9" s="17"/>
      <c r="AJ9" s="17">
        <v>4.75937965382724E-2</v>
      </c>
      <c r="AK9" s="17">
        <v>4.2162928615224901E-2</v>
      </c>
      <c r="AL9" s="17">
        <v>1.7963096763747501E-2</v>
      </c>
      <c r="AM9" s="17">
        <v>1.13185200745276E-2</v>
      </c>
      <c r="AN9" s="17">
        <v>8.4237024761328494E-2</v>
      </c>
      <c r="AO9" s="17">
        <v>0</v>
      </c>
      <c r="AP9" s="17">
        <v>7.9460665575852199E-2</v>
      </c>
      <c r="AQ9" s="17">
        <v>4.0198865573495897E-2</v>
      </c>
    </row>
    <row r="10" spans="2:43" x14ac:dyDescent="0.35">
      <c r="B10" s="18" t="s">
        <v>136</v>
      </c>
      <c r="C10" s="17">
        <v>7.5293776096599499E-2</v>
      </c>
      <c r="D10" s="17">
        <v>9.3973297046187301E-2</v>
      </c>
      <c r="E10" s="17">
        <v>5.5374326707181599E-2</v>
      </c>
      <c r="F10" s="17"/>
      <c r="G10" s="17">
        <v>0.11574091221907</v>
      </c>
      <c r="H10" s="17">
        <v>0.12044553415974101</v>
      </c>
      <c r="I10" s="17">
        <v>0.125927459860911</v>
      </c>
      <c r="J10" s="17">
        <v>7.15428229733064E-2</v>
      </c>
      <c r="K10" s="17">
        <v>3.8225261600345201E-2</v>
      </c>
      <c r="L10" s="17">
        <v>2.0734375995396299E-2</v>
      </c>
      <c r="M10" s="17"/>
      <c r="N10" s="17">
        <v>9.4367064241073995E-2</v>
      </c>
      <c r="O10" s="17">
        <v>7.1856766589140794E-2</v>
      </c>
      <c r="P10" s="17">
        <v>5.7634364186773902E-2</v>
      </c>
      <c r="Q10" s="17">
        <v>9.06924578682234E-2</v>
      </c>
      <c r="R10" s="17">
        <v>6.2561456403256693E-2</v>
      </c>
      <c r="S10" s="17"/>
      <c r="T10" s="17">
        <v>6.1219779680109297E-2</v>
      </c>
      <c r="U10" s="17">
        <v>6.4303801733540902E-2</v>
      </c>
      <c r="V10" s="17">
        <v>7.7248881249240106E-2</v>
      </c>
      <c r="W10" s="17">
        <v>9.38679220484199E-2</v>
      </c>
      <c r="X10" s="17"/>
      <c r="Y10" s="17">
        <v>0.10630360518224601</v>
      </c>
      <c r="Z10" s="17">
        <v>0.116915881246186</v>
      </c>
      <c r="AA10" s="17">
        <v>2.2953282091883999E-2</v>
      </c>
      <c r="AB10" s="17">
        <v>2.8445939494792499E-2</v>
      </c>
      <c r="AC10" s="17">
        <v>7.5664866901053396E-2</v>
      </c>
      <c r="AD10" s="17">
        <v>3.5468211852815998E-2</v>
      </c>
      <c r="AE10" s="17"/>
      <c r="AF10" s="17" t="s">
        <v>63</v>
      </c>
      <c r="AG10" s="17"/>
      <c r="AH10" s="17">
        <v>7.3981880118770299E-2</v>
      </c>
      <c r="AI10" s="17"/>
      <c r="AJ10" s="17">
        <v>6.8790622699288206E-2</v>
      </c>
      <c r="AK10" s="17">
        <v>7.9822972107701895E-2</v>
      </c>
      <c r="AL10" s="17">
        <v>8.31774748395607E-2</v>
      </c>
      <c r="AM10" s="17">
        <v>5.8231100708369399E-2</v>
      </c>
      <c r="AN10" s="17">
        <v>2.46148467992078E-2</v>
      </c>
      <c r="AO10" s="17">
        <v>0.162303573298058</v>
      </c>
      <c r="AP10" s="17">
        <v>8.4505959978809206E-2</v>
      </c>
      <c r="AQ10" s="17">
        <v>0</v>
      </c>
    </row>
    <row r="11" spans="2:43" ht="29" x14ac:dyDescent="0.35">
      <c r="B11" s="18" t="s">
        <v>137</v>
      </c>
      <c r="C11" s="17">
        <v>0.216156603800674</v>
      </c>
      <c r="D11" s="17">
        <v>0.23437742101164299</v>
      </c>
      <c r="E11" s="17">
        <v>0.19740071596860601</v>
      </c>
      <c r="F11" s="17"/>
      <c r="G11" s="17">
        <v>0.285320964098142</v>
      </c>
      <c r="H11" s="17">
        <v>0.283606986787097</v>
      </c>
      <c r="I11" s="17">
        <v>0.25608706421671401</v>
      </c>
      <c r="J11" s="17">
        <v>0.20107271378043901</v>
      </c>
      <c r="K11" s="17">
        <v>0.17404389253779601</v>
      </c>
      <c r="L11" s="17">
        <v>0.15155917543832301</v>
      </c>
      <c r="M11" s="17"/>
      <c r="N11" s="17">
        <v>0.23887355022090601</v>
      </c>
      <c r="O11" s="17">
        <v>0.23991407776708601</v>
      </c>
      <c r="P11" s="17">
        <v>0.17997121773432301</v>
      </c>
      <c r="Q11" s="17">
        <v>0.20148615780806201</v>
      </c>
      <c r="R11" s="17">
        <v>0.21628005755483001</v>
      </c>
      <c r="S11" s="17"/>
      <c r="T11" s="17">
        <v>0.18534773103605201</v>
      </c>
      <c r="U11" s="17">
        <v>0.23727024244414899</v>
      </c>
      <c r="V11" s="17">
        <v>0.22764644793262001</v>
      </c>
      <c r="W11" s="17">
        <v>0.229725088520739</v>
      </c>
      <c r="X11" s="17"/>
      <c r="Y11" s="17">
        <v>0.25808356257068599</v>
      </c>
      <c r="Z11" s="17">
        <v>0.20603659790856299</v>
      </c>
      <c r="AA11" s="17">
        <v>0.14005177986527301</v>
      </c>
      <c r="AB11" s="17">
        <v>0.25661616488473898</v>
      </c>
      <c r="AC11" s="17">
        <v>0.23394210212229599</v>
      </c>
      <c r="AD11" s="17">
        <v>0.146748525797711</v>
      </c>
      <c r="AE11" s="17"/>
      <c r="AF11" s="17" t="s">
        <v>63</v>
      </c>
      <c r="AG11" s="17"/>
      <c r="AH11" s="17">
        <v>0.220955814834772</v>
      </c>
      <c r="AI11" s="17"/>
      <c r="AJ11" s="17">
        <v>0.21399285906099499</v>
      </c>
      <c r="AK11" s="17">
        <v>0.175913128788691</v>
      </c>
      <c r="AL11" s="17">
        <v>0.28090571218898103</v>
      </c>
      <c r="AM11" s="17">
        <v>0.21569839129986901</v>
      </c>
      <c r="AN11" s="17">
        <v>0.260503159903966</v>
      </c>
      <c r="AO11" s="17">
        <v>0.266177419325965</v>
      </c>
      <c r="AP11" s="17">
        <v>0.18682884922340401</v>
      </c>
      <c r="AQ11" s="17">
        <v>0.13211674039882501</v>
      </c>
    </row>
    <row r="12" spans="2:43" x14ac:dyDescent="0.35">
      <c r="B12" s="18" t="s">
        <v>138</v>
      </c>
      <c r="C12" s="17">
        <v>0.13847526309194999</v>
      </c>
      <c r="D12" s="17">
        <v>0.13534819812131199</v>
      </c>
      <c r="E12" s="17">
        <v>0.14224360768345901</v>
      </c>
      <c r="F12" s="17"/>
      <c r="G12" s="17">
        <v>0.17444966014081101</v>
      </c>
      <c r="H12" s="17">
        <v>0.15108992522499101</v>
      </c>
      <c r="I12" s="17">
        <v>0.113955239877468</v>
      </c>
      <c r="J12" s="17">
        <v>0.15136881821186399</v>
      </c>
      <c r="K12" s="17">
        <v>0.139146341981843</v>
      </c>
      <c r="L12" s="17">
        <v>0.122456510112453</v>
      </c>
      <c r="M12" s="17"/>
      <c r="N12" s="17">
        <v>8.8220202829876498E-2</v>
      </c>
      <c r="O12" s="17">
        <v>0.143529673959848</v>
      </c>
      <c r="P12" s="17">
        <v>0.15462966496283501</v>
      </c>
      <c r="Q12" s="17">
        <v>0.129637873651019</v>
      </c>
      <c r="R12" s="17">
        <v>0.14474576868654301</v>
      </c>
      <c r="S12" s="17"/>
      <c r="T12" s="17">
        <v>0.120045067462921</v>
      </c>
      <c r="U12" s="17">
        <v>0.15521215231055299</v>
      </c>
      <c r="V12" s="17">
        <v>0.15704446818925499</v>
      </c>
      <c r="W12" s="17">
        <v>0.120583603717605</v>
      </c>
      <c r="X12" s="17"/>
      <c r="Y12" s="17">
        <v>0.15177436619505899</v>
      </c>
      <c r="Z12" s="17">
        <v>0.13566171334086599</v>
      </c>
      <c r="AA12" s="17">
        <v>0.120122285310166</v>
      </c>
      <c r="AB12" s="17">
        <v>0.131915866999023</v>
      </c>
      <c r="AC12" s="17">
        <v>0.17280819569544201</v>
      </c>
      <c r="AD12" s="17">
        <v>0</v>
      </c>
      <c r="AE12" s="17"/>
      <c r="AF12" s="17" t="s">
        <v>63</v>
      </c>
      <c r="AG12" s="17"/>
      <c r="AH12" s="17">
        <v>0.141275806672575</v>
      </c>
      <c r="AI12" s="17"/>
      <c r="AJ12" s="17">
        <v>0.15237194439399601</v>
      </c>
      <c r="AK12" s="17">
        <v>0.13465052634755301</v>
      </c>
      <c r="AL12" s="17">
        <v>0.102111114406544</v>
      </c>
      <c r="AM12" s="17">
        <v>0.18458364880758399</v>
      </c>
      <c r="AN12" s="17">
        <v>4.4869032251797003E-2</v>
      </c>
      <c r="AO12" s="17">
        <v>0.13923361067739101</v>
      </c>
      <c r="AP12" s="17">
        <v>0.119482134539108</v>
      </c>
      <c r="AQ12" s="17">
        <v>0.14267285145237499</v>
      </c>
    </row>
    <row r="13" spans="2:43" x14ac:dyDescent="0.35">
      <c r="B13" s="18" t="s">
        <v>139</v>
      </c>
      <c r="C13" s="17">
        <v>6.2387538069772402E-2</v>
      </c>
      <c r="D13" s="17">
        <v>5.2467327528705303E-2</v>
      </c>
      <c r="E13" s="17">
        <v>7.2613638316777002E-2</v>
      </c>
      <c r="F13" s="17"/>
      <c r="G13" s="17">
        <v>8.0108294082300704E-2</v>
      </c>
      <c r="H13" s="17">
        <v>2.3331617399107E-2</v>
      </c>
      <c r="I13" s="17">
        <v>7.4191102676054096E-2</v>
      </c>
      <c r="J13" s="17">
        <v>9.7692419635747499E-2</v>
      </c>
      <c r="K13" s="17">
        <v>8.9642843265467606E-2</v>
      </c>
      <c r="L13" s="17">
        <v>3.7448277192669799E-2</v>
      </c>
      <c r="M13" s="17"/>
      <c r="N13" s="17">
        <v>0</v>
      </c>
      <c r="O13" s="17">
        <v>5.8027511164589297E-2</v>
      </c>
      <c r="P13" s="17">
        <v>9.7705011778016604E-2</v>
      </c>
      <c r="Q13" s="17">
        <v>8.0895138593009702E-2</v>
      </c>
      <c r="R13" s="17">
        <v>2.2060662455802401E-2</v>
      </c>
      <c r="S13" s="17"/>
      <c r="T13" s="17">
        <v>6.2644328645057701E-2</v>
      </c>
      <c r="U13" s="17">
        <v>6.2515184775932903E-2</v>
      </c>
      <c r="V13" s="17">
        <v>7.9214765046577804E-2</v>
      </c>
      <c r="W13" s="17">
        <v>5.22485668337032E-2</v>
      </c>
      <c r="X13" s="17"/>
      <c r="Y13" s="17">
        <v>7.6621113153836198E-2</v>
      </c>
      <c r="Z13" s="17">
        <v>5.0670794509859701E-2</v>
      </c>
      <c r="AA13" s="17">
        <v>4.6438762661767601E-2</v>
      </c>
      <c r="AB13" s="17">
        <v>7.0620447336774195E-2</v>
      </c>
      <c r="AC13" s="17">
        <v>6.7344242333909496E-2</v>
      </c>
      <c r="AD13" s="17">
        <v>0</v>
      </c>
      <c r="AE13" s="17"/>
      <c r="AF13" s="17" t="s">
        <v>63</v>
      </c>
      <c r="AG13" s="17"/>
      <c r="AH13" s="17">
        <v>6.4554360650117104E-2</v>
      </c>
      <c r="AI13" s="17"/>
      <c r="AJ13" s="17">
        <v>4.4425965769208299E-2</v>
      </c>
      <c r="AK13" s="17">
        <v>9.4365443937401997E-2</v>
      </c>
      <c r="AL13" s="17">
        <v>6.4092632480225301E-2</v>
      </c>
      <c r="AM13" s="17">
        <v>7.6772089298202603E-2</v>
      </c>
      <c r="AN13" s="17">
        <v>4.1747327135885103E-2</v>
      </c>
      <c r="AO13" s="17">
        <v>2.3160573969511499E-2</v>
      </c>
      <c r="AP13" s="17">
        <v>6.4192011294966198E-2</v>
      </c>
      <c r="AQ13" s="17">
        <v>4.0198865573495897E-2</v>
      </c>
    </row>
    <row r="14" spans="2:43" x14ac:dyDescent="0.35">
      <c r="B14" s="18" t="s">
        <v>60</v>
      </c>
      <c r="C14" s="19">
        <v>0.47196829309480998</v>
      </c>
      <c r="D14" s="19">
        <v>0.42900848518422402</v>
      </c>
      <c r="E14" s="19">
        <v>0.51563022772636102</v>
      </c>
      <c r="F14" s="19"/>
      <c r="G14" s="19">
        <v>0.28281614189946502</v>
      </c>
      <c r="H14" s="19">
        <v>0.35614790462396501</v>
      </c>
      <c r="I14" s="19">
        <v>0.37959641084288298</v>
      </c>
      <c r="J14" s="19">
        <v>0.46503103748892699</v>
      </c>
      <c r="K14" s="19">
        <v>0.53099063498170096</v>
      </c>
      <c r="L14" s="19">
        <v>0.65319506360816504</v>
      </c>
      <c r="M14" s="19"/>
      <c r="N14" s="19">
        <v>0.54744226046867706</v>
      </c>
      <c r="O14" s="19">
        <v>0.45904327698761799</v>
      </c>
      <c r="P14" s="19">
        <v>0.46427344627644901</v>
      </c>
      <c r="Q14" s="19">
        <v>0.48240494230373498</v>
      </c>
      <c r="R14" s="19">
        <v>0.46484636269131402</v>
      </c>
      <c r="S14" s="19"/>
      <c r="T14" s="19">
        <v>0.49963425291376301</v>
      </c>
      <c r="U14" s="19">
        <v>0.45549940249561</v>
      </c>
      <c r="V14" s="19">
        <v>0.44816854852799898</v>
      </c>
      <c r="W14" s="19">
        <v>0.45086615167833999</v>
      </c>
      <c r="X14" s="19"/>
      <c r="Y14" s="19">
        <v>0.36045942029056999</v>
      </c>
      <c r="Z14" s="19">
        <v>0.46732234326699701</v>
      </c>
      <c r="AA14" s="19">
        <v>0.64622974016616297</v>
      </c>
      <c r="AB14" s="19">
        <v>0.51240158128467095</v>
      </c>
      <c r="AC14" s="19">
        <v>0.38156517676025498</v>
      </c>
      <c r="AD14" s="19">
        <v>0.81778326234947296</v>
      </c>
      <c r="AE14" s="19"/>
      <c r="AF14" s="19" t="s">
        <v>63</v>
      </c>
      <c r="AG14" s="19"/>
      <c r="AH14" s="19">
        <v>0.46601503035633202</v>
      </c>
      <c r="AI14" s="19"/>
      <c r="AJ14" s="19">
        <v>0.47282481153824002</v>
      </c>
      <c r="AK14" s="19">
        <v>0.47308500020342698</v>
      </c>
      <c r="AL14" s="19">
        <v>0.45174996932094202</v>
      </c>
      <c r="AM14" s="19">
        <v>0.45339624981144799</v>
      </c>
      <c r="AN14" s="19">
        <v>0.54402860914781503</v>
      </c>
      <c r="AO14" s="19">
        <v>0.40912482272907502</v>
      </c>
      <c r="AP14" s="19">
        <v>0.46553037938786102</v>
      </c>
      <c r="AQ14" s="19">
        <v>0.644812677001808</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135</v>
      </c>
      <c r="C9" s="17">
        <v>1.1983564822417799E-2</v>
      </c>
      <c r="D9" s="17">
        <v>2.2144939973826001E-2</v>
      </c>
      <c r="E9" s="17">
        <v>1.85688295088862E-3</v>
      </c>
      <c r="F9" s="17"/>
      <c r="G9" s="17">
        <v>2.9711587922944802E-2</v>
      </c>
      <c r="H9" s="17">
        <v>2.9170859197267501E-2</v>
      </c>
      <c r="I9" s="17">
        <v>6.1069189131168697E-3</v>
      </c>
      <c r="J9" s="17">
        <v>1.21857701696304E-2</v>
      </c>
      <c r="K9" s="17">
        <v>0</v>
      </c>
      <c r="L9" s="17">
        <v>3.60573449576772E-3</v>
      </c>
      <c r="M9" s="17"/>
      <c r="N9" s="17">
        <v>3.10969222394668E-2</v>
      </c>
      <c r="O9" s="17">
        <v>6.00912057097214E-3</v>
      </c>
      <c r="P9" s="17">
        <v>0</v>
      </c>
      <c r="Q9" s="17">
        <v>4.55649658373337E-3</v>
      </c>
      <c r="R9" s="17">
        <v>4.6008871516078E-2</v>
      </c>
      <c r="S9" s="17"/>
      <c r="T9" s="17">
        <v>2.2852331465042799E-2</v>
      </c>
      <c r="U9" s="17">
        <v>8.3346545509320694E-3</v>
      </c>
      <c r="V9" s="17">
        <v>0</v>
      </c>
      <c r="W9" s="17">
        <v>2.6240194386547799E-2</v>
      </c>
      <c r="X9" s="17"/>
      <c r="Y9" s="17">
        <v>2.1582486727221899E-2</v>
      </c>
      <c r="Z9" s="17">
        <v>0</v>
      </c>
      <c r="AA9" s="17">
        <v>3.3494653807055498E-3</v>
      </c>
      <c r="AB9" s="17">
        <v>0</v>
      </c>
      <c r="AC9" s="17">
        <v>1.5917422382138099E-2</v>
      </c>
      <c r="AD9" s="17">
        <v>0</v>
      </c>
      <c r="AE9" s="17"/>
      <c r="AF9" s="17" t="s">
        <v>63</v>
      </c>
      <c r="AG9" s="17"/>
      <c r="AH9" s="17">
        <v>9.9724084274713399E-3</v>
      </c>
      <c r="AI9" s="17"/>
      <c r="AJ9" s="17">
        <v>2.6968267624705802E-2</v>
      </c>
      <c r="AK9" s="17">
        <v>6.1329436074642699E-3</v>
      </c>
      <c r="AL9" s="17">
        <v>6.6448936423163501E-3</v>
      </c>
      <c r="AM9" s="17">
        <v>0</v>
      </c>
      <c r="AN9" s="17">
        <v>3.9342100216246401E-2</v>
      </c>
      <c r="AO9" s="17">
        <v>0</v>
      </c>
      <c r="AP9" s="17">
        <v>2.5707490231759899E-2</v>
      </c>
      <c r="AQ9" s="17">
        <v>0</v>
      </c>
    </row>
    <row r="10" spans="2:43" x14ac:dyDescent="0.35">
      <c r="B10" s="18" t="s">
        <v>136</v>
      </c>
      <c r="C10" s="17">
        <v>5.9182127749275198E-2</v>
      </c>
      <c r="D10" s="17">
        <v>8.4162926823424106E-2</v>
      </c>
      <c r="E10" s="17">
        <v>3.2874947122928003E-2</v>
      </c>
      <c r="F10" s="17"/>
      <c r="G10" s="17">
        <v>0.14573226676901899</v>
      </c>
      <c r="H10" s="17">
        <v>0.10336081343264</v>
      </c>
      <c r="I10" s="17">
        <v>8.0635599175718095E-2</v>
      </c>
      <c r="J10" s="17">
        <v>2.2363239929698499E-2</v>
      </c>
      <c r="K10" s="17">
        <v>4.3812258408443903E-2</v>
      </c>
      <c r="L10" s="17">
        <v>1.3374498800193599E-2</v>
      </c>
      <c r="M10" s="17"/>
      <c r="N10" s="17">
        <v>1.73131350925292E-2</v>
      </c>
      <c r="O10" s="17">
        <v>6.1925418846831899E-2</v>
      </c>
      <c r="P10" s="17">
        <v>6.4680167043089903E-2</v>
      </c>
      <c r="Q10" s="17">
        <v>5.3349792628833298E-2</v>
      </c>
      <c r="R10" s="17">
        <v>7.0995366468077706E-2</v>
      </c>
      <c r="S10" s="17"/>
      <c r="T10" s="17">
        <v>5.3720072791602597E-2</v>
      </c>
      <c r="U10" s="17">
        <v>4.3602590761091499E-2</v>
      </c>
      <c r="V10" s="17">
        <v>6.7666860518060104E-2</v>
      </c>
      <c r="W10" s="17">
        <v>8.1394343072265493E-2</v>
      </c>
      <c r="X10" s="17"/>
      <c r="Y10" s="17">
        <v>7.9812940141284996E-2</v>
      </c>
      <c r="Z10" s="17">
        <v>7.1139868489034599E-2</v>
      </c>
      <c r="AA10" s="17">
        <v>1.2131835589893201E-2</v>
      </c>
      <c r="AB10" s="17">
        <v>5.4807821441999097E-2</v>
      </c>
      <c r="AC10" s="17">
        <v>0.11432662063914301</v>
      </c>
      <c r="AD10" s="17">
        <v>0</v>
      </c>
      <c r="AE10" s="17"/>
      <c r="AF10" s="17" t="s">
        <v>63</v>
      </c>
      <c r="AG10" s="17"/>
      <c r="AH10" s="17">
        <v>6.13394489414281E-2</v>
      </c>
      <c r="AI10" s="17"/>
      <c r="AJ10" s="17">
        <v>7.7692560468556202E-2</v>
      </c>
      <c r="AK10" s="17">
        <v>2.9148842970319E-2</v>
      </c>
      <c r="AL10" s="17">
        <v>6.3560081735272306E-2</v>
      </c>
      <c r="AM10" s="17">
        <v>9.0830750097711604E-2</v>
      </c>
      <c r="AN10" s="17">
        <v>2.46148467992078E-2</v>
      </c>
      <c r="AO10" s="17">
        <v>7.3097666440625805E-2</v>
      </c>
      <c r="AP10" s="17">
        <v>4.6671088585342399E-2</v>
      </c>
      <c r="AQ10" s="17">
        <v>0</v>
      </c>
    </row>
    <row r="11" spans="2:43" ht="29" x14ac:dyDescent="0.35">
      <c r="B11" s="18" t="s">
        <v>137</v>
      </c>
      <c r="C11" s="17">
        <v>0.22144170943379499</v>
      </c>
      <c r="D11" s="17">
        <v>0.220357954668572</v>
      </c>
      <c r="E11" s="17">
        <v>0.221995176687764</v>
      </c>
      <c r="F11" s="17"/>
      <c r="G11" s="17">
        <v>0.190872597170576</v>
      </c>
      <c r="H11" s="17">
        <v>0.29900778121014199</v>
      </c>
      <c r="I11" s="17">
        <v>0.28075103555317998</v>
      </c>
      <c r="J11" s="17">
        <v>0.207383730457712</v>
      </c>
      <c r="K11" s="17">
        <v>0.182053357121362</v>
      </c>
      <c r="L11" s="17">
        <v>0.174673464152555</v>
      </c>
      <c r="M11" s="17"/>
      <c r="N11" s="17">
        <v>0.28962258534567498</v>
      </c>
      <c r="O11" s="17">
        <v>0.25286923448596599</v>
      </c>
      <c r="P11" s="17">
        <v>0.16533434853883999</v>
      </c>
      <c r="Q11" s="17">
        <v>0.206820110748304</v>
      </c>
      <c r="R11" s="17">
        <v>0.20873107557666501</v>
      </c>
      <c r="S11" s="17"/>
      <c r="T11" s="17">
        <v>0.21596910671189301</v>
      </c>
      <c r="U11" s="17">
        <v>0.24499401360230999</v>
      </c>
      <c r="V11" s="17">
        <v>0.23806341633618999</v>
      </c>
      <c r="W11" s="17">
        <v>0.183739346257763</v>
      </c>
      <c r="X11" s="17"/>
      <c r="Y11" s="17">
        <v>0.237368997425248</v>
      </c>
      <c r="Z11" s="17">
        <v>0.27054975971593198</v>
      </c>
      <c r="AA11" s="17">
        <v>0.16019048100574601</v>
      </c>
      <c r="AB11" s="17">
        <v>0.29835485217557101</v>
      </c>
      <c r="AC11" s="17">
        <v>0.177180364772241</v>
      </c>
      <c r="AD11" s="17">
        <v>0.294355752003648</v>
      </c>
      <c r="AE11" s="17"/>
      <c r="AF11" s="17" t="s">
        <v>63</v>
      </c>
      <c r="AG11" s="17"/>
      <c r="AH11" s="17">
        <v>0.22472930985261599</v>
      </c>
      <c r="AI11" s="17"/>
      <c r="AJ11" s="17">
        <v>0.185592243502501</v>
      </c>
      <c r="AK11" s="17">
        <v>0.22725362176222499</v>
      </c>
      <c r="AL11" s="17">
        <v>0.27698055577792102</v>
      </c>
      <c r="AM11" s="17">
        <v>0.20874803992955501</v>
      </c>
      <c r="AN11" s="17">
        <v>0.31096395294306001</v>
      </c>
      <c r="AO11" s="17">
        <v>0.25093057576449801</v>
      </c>
      <c r="AP11" s="17">
        <v>0.19189618156487101</v>
      </c>
      <c r="AQ11" s="17">
        <v>0.17620201526099899</v>
      </c>
    </row>
    <row r="12" spans="2:43" x14ac:dyDescent="0.35">
      <c r="B12" s="18" t="s">
        <v>138</v>
      </c>
      <c r="C12" s="17">
        <v>0.18789020024952199</v>
      </c>
      <c r="D12" s="17">
        <v>0.18763693122700001</v>
      </c>
      <c r="E12" s="17">
        <v>0.18900563377712501</v>
      </c>
      <c r="F12" s="17"/>
      <c r="G12" s="17">
        <v>0.27329669948267099</v>
      </c>
      <c r="H12" s="17">
        <v>0.18200629612811001</v>
      </c>
      <c r="I12" s="17">
        <v>0.207481977110716</v>
      </c>
      <c r="J12" s="17">
        <v>0.22524009035745601</v>
      </c>
      <c r="K12" s="17">
        <v>0.17687321088168301</v>
      </c>
      <c r="L12" s="17">
        <v>0.129568546112757</v>
      </c>
      <c r="M12" s="17"/>
      <c r="N12" s="17">
        <v>6.2510564780167102E-2</v>
      </c>
      <c r="O12" s="17">
        <v>0.18353753035404</v>
      </c>
      <c r="P12" s="17">
        <v>0.19490233490880499</v>
      </c>
      <c r="Q12" s="17">
        <v>0.210768946706334</v>
      </c>
      <c r="R12" s="17">
        <v>0.179059627208047</v>
      </c>
      <c r="S12" s="17"/>
      <c r="T12" s="17">
        <v>0.176772950597233</v>
      </c>
      <c r="U12" s="17">
        <v>0.18814265586205001</v>
      </c>
      <c r="V12" s="17">
        <v>0.20485438503648201</v>
      </c>
      <c r="W12" s="17">
        <v>0.17688960767323</v>
      </c>
      <c r="X12" s="17"/>
      <c r="Y12" s="17">
        <v>0.21268701654069</v>
      </c>
      <c r="Z12" s="17">
        <v>0.14805665388448999</v>
      </c>
      <c r="AA12" s="17">
        <v>0.145089411431335</v>
      </c>
      <c r="AB12" s="17">
        <v>0.175022060849162</v>
      </c>
      <c r="AC12" s="17">
        <v>0.28078506670029002</v>
      </c>
      <c r="AD12" s="17">
        <v>0.14823008173052701</v>
      </c>
      <c r="AE12" s="17"/>
      <c r="AF12" s="17" t="s">
        <v>63</v>
      </c>
      <c r="AG12" s="17"/>
      <c r="AH12" s="17">
        <v>0.19105078360046701</v>
      </c>
      <c r="AI12" s="17"/>
      <c r="AJ12" s="17">
        <v>0.16305348261906499</v>
      </c>
      <c r="AK12" s="17">
        <v>0.21703235930977799</v>
      </c>
      <c r="AL12" s="17">
        <v>0.16961728961019101</v>
      </c>
      <c r="AM12" s="17">
        <v>0.23509668234731701</v>
      </c>
      <c r="AN12" s="17">
        <v>9.4329335523903102E-2</v>
      </c>
      <c r="AO12" s="17">
        <v>0.20413557261887</v>
      </c>
      <c r="AP12" s="17">
        <v>0.17856072204423501</v>
      </c>
      <c r="AQ12" s="17">
        <v>0.13878644216369701</v>
      </c>
    </row>
    <row r="13" spans="2:43" x14ac:dyDescent="0.35">
      <c r="B13" s="18" t="s">
        <v>139</v>
      </c>
      <c r="C13" s="17">
        <v>7.3319123969425998E-2</v>
      </c>
      <c r="D13" s="17">
        <v>8.3012240522155195E-2</v>
      </c>
      <c r="E13" s="17">
        <v>6.3942917702820498E-2</v>
      </c>
      <c r="F13" s="17"/>
      <c r="G13" s="17">
        <v>0.11460132425474701</v>
      </c>
      <c r="H13" s="17">
        <v>8.3691693020430294E-2</v>
      </c>
      <c r="I13" s="17">
        <v>7.0833663018694898E-2</v>
      </c>
      <c r="J13" s="17">
        <v>7.1423272484784806E-2</v>
      </c>
      <c r="K13" s="17">
        <v>8.2558221955871897E-2</v>
      </c>
      <c r="L13" s="17">
        <v>4.74215359907742E-2</v>
      </c>
      <c r="M13" s="17"/>
      <c r="N13" s="17">
        <v>7.4746040352580395E-2</v>
      </c>
      <c r="O13" s="17">
        <v>6.2943594909682002E-2</v>
      </c>
      <c r="P13" s="17">
        <v>6.4771290732382705E-2</v>
      </c>
      <c r="Q13" s="17">
        <v>9.1021091152778399E-2</v>
      </c>
      <c r="R13" s="17">
        <v>6.8935708572534699E-2</v>
      </c>
      <c r="S13" s="17"/>
      <c r="T13" s="17">
        <v>7.24560444325653E-2</v>
      </c>
      <c r="U13" s="17">
        <v>6.3739014264091495E-2</v>
      </c>
      <c r="V13" s="17">
        <v>7.8900757371956703E-2</v>
      </c>
      <c r="W13" s="17">
        <v>7.62367999458088E-2</v>
      </c>
      <c r="X13" s="17"/>
      <c r="Y13" s="17">
        <v>9.1028262216751102E-2</v>
      </c>
      <c r="Z13" s="17">
        <v>5.2765906714227997E-2</v>
      </c>
      <c r="AA13" s="17">
        <v>5.4131529845286297E-2</v>
      </c>
      <c r="AB13" s="17">
        <v>6.4457150600215493E-2</v>
      </c>
      <c r="AC13" s="17">
        <v>9.8342494788525595E-2</v>
      </c>
      <c r="AD13" s="17">
        <v>0</v>
      </c>
      <c r="AE13" s="17"/>
      <c r="AF13" s="17" t="s">
        <v>63</v>
      </c>
      <c r="AG13" s="17"/>
      <c r="AH13" s="17">
        <v>7.4717431088570901E-2</v>
      </c>
      <c r="AI13" s="17"/>
      <c r="AJ13" s="17">
        <v>9.5447740881131199E-2</v>
      </c>
      <c r="AK13" s="17">
        <v>6.3465624789162095E-2</v>
      </c>
      <c r="AL13" s="17">
        <v>6.0357199269880001E-2</v>
      </c>
      <c r="AM13" s="17">
        <v>6.1563806415345E-2</v>
      </c>
      <c r="AN13" s="17">
        <v>4.6175018985152597E-2</v>
      </c>
      <c r="AO13" s="17">
        <v>6.1224343777019297E-2</v>
      </c>
      <c r="AP13" s="17">
        <v>0.116004470500495</v>
      </c>
      <c r="AQ13" s="17">
        <v>5.7624346418151097E-2</v>
      </c>
    </row>
    <row r="14" spans="2:43" x14ac:dyDescent="0.35">
      <c r="B14" s="18" t="s">
        <v>60</v>
      </c>
      <c r="C14" s="19">
        <v>0.44618327377556399</v>
      </c>
      <c r="D14" s="19">
        <v>0.402685006785023</v>
      </c>
      <c r="E14" s="19">
        <v>0.49032444175847401</v>
      </c>
      <c r="F14" s="19"/>
      <c r="G14" s="19">
        <v>0.245785524400043</v>
      </c>
      <c r="H14" s="19">
        <v>0.30276255701141103</v>
      </c>
      <c r="I14" s="19">
        <v>0.35419080622857502</v>
      </c>
      <c r="J14" s="19">
        <v>0.46140389660071801</v>
      </c>
      <c r="K14" s="19">
        <v>0.51470295163264002</v>
      </c>
      <c r="L14" s="19">
        <v>0.63135622044795203</v>
      </c>
      <c r="M14" s="19"/>
      <c r="N14" s="19">
        <v>0.52471075218958196</v>
      </c>
      <c r="O14" s="19">
        <v>0.43271510083250903</v>
      </c>
      <c r="P14" s="19">
        <v>0.51031185877688201</v>
      </c>
      <c r="Q14" s="19">
        <v>0.43348356218001699</v>
      </c>
      <c r="R14" s="19">
        <v>0.426269350658598</v>
      </c>
      <c r="S14" s="19"/>
      <c r="T14" s="19">
        <v>0.45822949400166402</v>
      </c>
      <c r="U14" s="19">
        <v>0.45118707095952498</v>
      </c>
      <c r="V14" s="19">
        <v>0.41051458073731101</v>
      </c>
      <c r="W14" s="19">
        <v>0.45549970866438499</v>
      </c>
      <c r="X14" s="19"/>
      <c r="Y14" s="19">
        <v>0.35752029694880499</v>
      </c>
      <c r="Z14" s="19">
        <v>0.45748781119631499</v>
      </c>
      <c r="AA14" s="19">
        <v>0.62510727674703404</v>
      </c>
      <c r="AB14" s="19">
        <v>0.40735811493305202</v>
      </c>
      <c r="AC14" s="19">
        <v>0.31344803071766297</v>
      </c>
      <c r="AD14" s="19">
        <v>0.55741416626582496</v>
      </c>
      <c r="AE14" s="19"/>
      <c r="AF14" s="19" t="s">
        <v>63</v>
      </c>
      <c r="AG14" s="19"/>
      <c r="AH14" s="19">
        <v>0.43819061808944698</v>
      </c>
      <c r="AI14" s="19"/>
      <c r="AJ14" s="19">
        <v>0.45124570490403998</v>
      </c>
      <c r="AK14" s="19">
        <v>0.45696660756105101</v>
      </c>
      <c r="AL14" s="19">
        <v>0.42283997996441902</v>
      </c>
      <c r="AM14" s="19">
        <v>0.40376072121007101</v>
      </c>
      <c r="AN14" s="19">
        <v>0.48457474553243002</v>
      </c>
      <c r="AO14" s="19">
        <v>0.41061184139898699</v>
      </c>
      <c r="AP14" s="19">
        <v>0.44116004707329698</v>
      </c>
      <c r="AQ14" s="19">
        <v>0.62738719615715299</v>
      </c>
    </row>
    <row r="15" spans="2:43" x14ac:dyDescent="0.35">
      <c r="B15" s="16"/>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E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20.7265625" customWidth="1"/>
  </cols>
  <sheetData>
    <row r="2" spans="2:5" ht="40" customHeight="1" x14ac:dyDescent="0.35">
      <c r="D2" s="30" t="s">
        <v>529</v>
      </c>
      <c r="E2" s="26"/>
    </row>
    <row r="6" spans="2:5" ht="50" customHeight="1" x14ac:dyDescent="0.35">
      <c r="B6" s="20" t="s">
        <v>14</v>
      </c>
      <c r="C6" s="20" t="s">
        <v>520</v>
      </c>
      <c r="D6" s="20" t="s">
        <v>521</v>
      </c>
    </row>
    <row r="7" spans="2:5" x14ac:dyDescent="0.35">
      <c r="B7" s="18" t="s">
        <v>522</v>
      </c>
      <c r="C7" s="17">
        <v>0.123513070953884</v>
      </c>
      <c r="D7" s="17">
        <v>0.119223971544806</v>
      </c>
    </row>
    <row r="8" spans="2:5" x14ac:dyDescent="0.35">
      <c r="B8" s="18" t="s">
        <v>523</v>
      </c>
      <c r="C8" s="17">
        <v>0.34643552515950798</v>
      </c>
      <c r="D8" s="17">
        <v>0.34600623151231602</v>
      </c>
    </row>
    <row r="9" spans="2:5" x14ac:dyDescent="0.35">
      <c r="B9" s="18" t="s">
        <v>524</v>
      </c>
      <c r="C9" s="17">
        <v>0.31042889465567097</v>
      </c>
      <c r="D9" s="17">
        <v>0.304290441263463</v>
      </c>
    </row>
    <row r="10" spans="2:5" x14ac:dyDescent="0.35">
      <c r="B10" s="18" t="s">
        <v>525</v>
      </c>
      <c r="C10" s="17">
        <v>6.95042291201175E-2</v>
      </c>
      <c r="D10" s="17">
        <v>6.9703781278569493E-2</v>
      </c>
    </row>
    <row r="11" spans="2:5" x14ac:dyDescent="0.35">
      <c r="B11" s="18" t="s">
        <v>526</v>
      </c>
      <c r="C11" s="17">
        <v>4.09266886783856E-2</v>
      </c>
      <c r="D11" s="17">
        <v>6.1890075551946699E-2</v>
      </c>
    </row>
    <row r="12" spans="2:5" x14ac:dyDescent="0.35">
      <c r="B12" s="18" t="s">
        <v>60</v>
      </c>
      <c r="C12" s="17">
        <v>0.109191591432434</v>
      </c>
      <c r="D12" s="17">
        <v>9.8885498848898801E-2</v>
      </c>
    </row>
    <row r="13" spans="2:5" x14ac:dyDescent="0.35">
      <c r="B13" s="23" t="s">
        <v>527</v>
      </c>
      <c r="C13" s="21">
        <v>0.46994859611339201</v>
      </c>
      <c r="D13" s="21">
        <v>0.46523020305712198</v>
      </c>
    </row>
    <row r="14" spans="2:5" x14ac:dyDescent="0.35">
      <c r="B14" s="23" t="s">
        <v>528</v>
      </c>
      <c r="C14" s="21">
        <v>0.110430917798503</v>
      </c>
      <c r="D14" s="21">
        <v>0.131593856830516</v>
      </c>
    </row>
    <row r="15" spans="2:5" x14ac:dyDescent="0.35">
      <c r="B15" s="23" t="s">
        <v>242</v>
      </c>
      <c r="C15" s="22">
        <v>0.35951767831488901</v>
      </c>
      <c r="D15" s="22">
        <v>0.33363634622660598</v>
      </c>
    </row>
    <row r="16" spans="2:5" x14ac:dyDescent="0.35">
      <c r="B16" s="16"/>
      <c r="C16" s="16"/>
      <c r="D16" s="16"/>
    </row>
    <row r="17" spans="2:2" x14ac:dyDescent="0.35">
      <c r="B17" t="s">
        <v>66</v>
      </c>
    </row>
    <row r="18" spans="2:2" x14ac:dyDescent="0.35">
      <c r="B18" t="s">
        <v>67</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1019</v>
      </c>
      <c r="D7" s="10">
        <v>478</v>
      </c>
      <c r="E7" s="10">
        <v>538</v>
      </c>
      <c r="F7" s="10"/>
      <c r="G7" s="10">
        <v>87</v>
      </c>
      <c r="H7" s="10">
        <v>167</v>
      </c>
      <c r="I7" s="10">
        <v>167</v>
      </c>
      <c r="J7" s="10">
        <v>170</v>
      </c>
      <c r="K7" s="10">
        <v>159</v>
      </c>
      <c r="L7" s="10">
        <v>269</v>
      </c>
      <c r="M7" s="10"/>
      <c r="N7" s="10">
        <v>45</v>
      </c>
      <c r="O7" s="10">
        <v>397</v>
      </c>
      <c r="P7" s="10">
        <v>151</v>
      </c>
      <c r="Q7" s="10">
        <v>285</v>
      </c>
      <c r="R7" s="10">
        <v>140</v>
      </c>
      <c r="S7" s="10"/>
      <c r="T7" s="10">
        <v>228</v>
      </c>
      <c r="U7" s="10">
        <v>277</v>
      </c>
      <c r="V7" s="10">
        <v>268</v>
      </c>
      <c r="W7" s="10">
        <v>174</v>
      </c>
      <c r="X7" s="10"/>
      <c r="Y7" s="10">
        <v>453</v>
      </c>
      <c r="Z7" s="10">
        <v>106</v>
      </c>
      <c r="AA7" s="10">
        <v>292</v>
      </c>
      <c r="AB7" s="10">
        <v>63</v>
      </c>
      <c r="AC7" s="10">
        <v>77</v>
      </c>
      <c r="AD7" s="10">
        <v>23</v>
      </c>
      <c r="AE7" s="10"/>
      <c r="AF7" s="10" t="s">
        <v>62</v>
      </c>
      <c r="AG7" s="10"/>
      <c r="AH7" s="10">
        <v>972</v>
      </c>
      <c r="AI7" s="10"/>
      <c r="AJ7" s="10">
        <v>264</v>
      </c>
      <c r="AK7" s="10">
        <v>196</v>
      </c>
      <c r="AL7" s="10">
        <v>170</v>
      </c>
      <c r="AM7" s="10">
        <v>162</v>
      </c>
      <c r="AN7" s="10">
        <v>41</v>
      </c>
      <c r="AO7" s="10">
        <v>79</v>
      </c>
      <c r="AP7" s="10">
        <v>86</v>
      </c>
      <c r="AQ7" s="10">
        <v>21</v>
      </c>
    </row>
    <row r="8" spans="2:43" ht="30" customHeight="1" x14ac:dyDescent="0.35">
      <c r="B8" s="11" t="s">
        <v>19</v>
      </c>
      <c r="C8" s="11">
        <v>1019</v>
      </c>
      <c r="D8" s="11">
        <v>509</v>
      </c>
      <c r="E8" s="11">
        <v>508</v>
      </c>
      <c r="F8" s="11"/>
      <c r="G8" s="11">
        <v>102</v>
      </c>
      <c r="H8" s="11">
        <v>180</v>
      </c>
      <c r="I8" s="11">
        <v>162</v>
      </c>
      <c r="J8" s="11">
        <v>163</v>
      </c>
      <c r="K8" s="11">
        <v>151</v>
      </c>
      <c r="L8" s="11">
        <v>262</v>
      </c>
      <c r="M8" s="11"/>
      <c r="N8" s="11">
        <v>40</v>
      </c>
      <c r="O8" s="11">
        <v>368</v>
      </c>
      <c r="P8" s="11">
        <v>132</v>
      </c>
      <c r="Q8" s="11">
        <v>319</v>
      </c>
      <c r="R8" s="11">
        <v>159</v>
      </c>
      <c r="S8" s="11"/>
      <c r="T8" s="11">
        <v>228</v>
      </c>
      <c r="U8" s="11">
        <v>273</v>
      </c>
      <c r="V8" s="11">
        <v>267</v>
      </c>
      <c r="W8" s="11">
        <v>180</v>
      </c>
      <c r="X8" s="11"/>
      <c r="Y8" s="11">
        <v>464</v>
      </c>
      <c r="Z8" s="11">
        <v>106</v>
      </c>
      <c r="AA8" s="11">
        <v>282</v>
      </c>
      <c r="AB8" s="11">
        <v>60</v>
      </c>
      <c r="AC8" s="11">
        <v>79</v>
      </c>
      <c r="AD8" s="11">
        <v>24</v>
      </c>
      <c r="AE8" s="11"/>
      <c r="AF8" s="11" t="s">
        <v>62</v>
      </c>
      <c r="AG8" s="11"/>
      <c r="AH8" s="11">
        <v>971</v>
      </c>
      <c r="AI8" s="11"/>
      <c r="AJ8" s="11">
        <v>233</v>
      </c>
      <c r="AK8" s="11">
        <v>204</v>
      </c>
      <c r="AL8" s="11">
        <v>152</v>
      </c>
      <c r="AM8" s="11">
        <v>171</v>
      </c>
      <c r="AN8" s="11">
        <v>37</v>
      </c>
      <c r="AO8" s="11">
        <v>84</v>
      </c>
      <c r="AP8" s="11">
        <v>86</v>
      </c>
      <c r="AQ8" s="11">
        <v>52</v>
      </c>
    </row>
    <row r="9" spans="2:43" x14ac:dyDescent="0.35">
      <c r="B9" s="18" t="s">
        <v>522</v>
      </c>
      <c r="C9" s="17">
        <v>0.123513070953884</v>
      </c>
      <c r="D9" s="17">
        <v>0.12765294609569999</v>
      </c>
      <c r="E9" s="17">
        <v>0.119931368047607</v>
      </c>
      <c r="F9" s="17"/>
      <c r="G9" s="17">
        <v>0.17382813527744301</v>
      </c>
      <c r="H9" s="17">
        <v>0.17039246494806601</v>
      </c>
      <c r="I9" s="17">
        <v>0.121665920897341</v>
      </c>
      <c r="J9" s="17">
        <v>0.12178424842029301</v>
      </c>
      <c r="K9" s="17">
        <v>9.5907001593723604E-2</v>
      </c>
      <c r="L9" s="17">
        <v>8.9625558326638793E-2</v>
      </c>
      <c r="M9" s="17"/>
      <c r="N9" s="17">
        <v>0.16953703255640101</v>
      </c>
      <c r="O9" s="17">
        <v>0.114676660802873</v>
      </c>
      <c r="P9" s="17">
        <v>0.173159093572852</v>
      </c>
      <c r="Q9" s="17">
        <v>9.2097042588441799E-2</v>
      </c>
      <c r="R9" s="17">
        <v>0.155136761773712</v>
      </c>
      <c r="S9" s="17"/>
      <c r="T9" s="17">
        <v>0.15277861149986699</v>
      </c>
      <c r="U9" s="17">
        <v>0.13330845134578601</v>
      </c>
      <c r="V9" s="17">
        <v>9.8673390735422098E-2</v>
      </c>
      <c r="W9" s="17">
        <v>0.12197070505259899</v>
      </c>
      <c r="X9" s="17"/>
      <c r="Y9" s="17">
        <v>0.13751186910267199</v>
      </c>
      <c r="Z9" s="17">
        <v>0.13186984159276499</v>
      </c>
      <c r="AA9" s="17">
        <v>9.0759857035845798E-2</v>
      </c>
      <c r="AB9" s="17">
        <v>0.19948769205912001</v>
      </c>
      <c r="AC9" s="17">
        <v>0.132821968644533</v>
      </c>
      <c r="AD9" s="17">
        <v>0</v>
      </c>
      <c r="AE9" s="17"/>
      <c r="AF9" s="17" t="s">
        <v>63</v>
      </c>
      <c r="AG9" s="17"/>
      <c r="AH9" s="17">
        <v>0.12635502019209199</v>
      </c>
      <c r="AI9" s="17"/>
      <c r="AJ9" s="17">
        <v>0.15429155723475099</v>
      </c>
      <c r="AK9" s="17">
        <v>0.122492334104245</v>
      </c>
      <c r="AL9" s="17">
        <v>8.7015358314678895E-2</v>
      </c>
      <c r="AM9" s="17">
        <v>8.8961177103019998E-2</v>
      </c>
      <c r="AN9" s="17">
        <v>0.26349059145564202</v>
      </c>
      <c r="AO9" s="17">
        <v>9.5232879131396303E-2</v>
      </c>
      <c r="AP9" s="17">
        <v>0.13581410858673401</v>
      </c>
      <c r="AQ9" s="17">
        <v>0.13565437483158699</v>
      </c>
    </row>
    <row r="10" spans="2:43" x14ac:dyDescent="0.35">
      <c r="B10" s="18" t="s">
        <v>523</v>
      </c>
      <c r="C10" s="17">
        <v>0.34643552515950798</v>
      </c>
      <c r="D10" s="17">
        <v>0.357216170817997</v>
      </c>
      <c r="E10" s="17">
        <v>0.33418412672516201</v>
      </c>
      <c r="F10" s="17"/>
      <c r="G10" s="17">
        <v>0.37087472203077598</v>
      </c>
      <c r="H10" s="17">
        <v>0.34579989085906299</v>
      </c>
      <c r="I10" s="17">
        <v>0.35006231928440101</v>
      </c>
      <c r="J10" s="17">
        <v>0.37909608553965501</v>
      </c>
      <c r="K10" s="17">
        <v>0.30740132518879898</v>
      </c>
      <c r="L10" s="17">
        <v>0.33724346010652101</v>
      </c>
      <c r="M10" s="17"/>
      <c r="N10" s="17">
        <v>0.24146603517382301</v>
      </c>
      <c r="O10" s="17">
        <v>0.37796923791329701</v>
      </c>
      <c r="P10" s="17">
        <v>0.31440759351162301</v>
      </c>
      <c r="Q10" s="17">
        <v>0.36161749209708999</v>
      </c>
      <c r="R10" s="17">
        <v>0.298121896954191</v>
      </c>
      <c r="S10" s="17"/>
      <c r="T10" s="17">
        <v>0.32420225298694799</v>
      </c>
      <c r="U10" s="17">
        <v>0.348012999928836</v>
      </c>
      <c r="V10" s="17">
        <v>0.389951917290494</v>
      </c>
      <c r="W10" s="17">
        <v>0.330836666423654</v>
      </c>
      <c r="X10" s="17"/>
      <c r="Y10" s="17">
        <v>0.37198629624026103</v>
      </c>
      <c r="Z10" s="17">
        <v>0.37074062757049903</v>
      </c>
      <c r="AA10" s="17">
        <v>0.33295403183578198</v>
      </c>
      <c r="AB10" s="17">
        <v>0.24830989428395001</v>
      </c>
      <c r="AC10" s="17">
        <v>0.334881299591481</v>
      </c>
      <c r="AD10" s="17">
        <v>0.14121968375452201</v>
      </c>
      <c r="AE10" s="17"/>
      <c r="AF10" s="17" t="s">
        <v>63</v>
      </c>
      <c r="AG10" s="17"/>
      <c r="AH10" s="17">
        <v>0.35301799066768702</v>
      </c>
      <c r="AI10" s="17"/>
      <c r="AJ10" s="17">
        <v>0.38370667250471702</v>
      </c>
      <c r="AK10" s="17">
        <v>0.33069140435246003</v>
      </c>
      <c r="AL10" s="17">
        <v>0.32925161885993298</v>
      </c>
      <c r="AM10" s="17">
        <v>0.35739873252212501</v>
      </c>
      <c r="AN10" s="17">
        <v>0.245855173225419</v>
      </c>
      <c r="AO10" s="17">
        <v>0.35191535391977502</v>
      </c>
      <c r="AP10" s="17">
        <v>0.338233617756795</v>
      </c>
      <c r="AQ10" s="17">
        <v>0.33165475696843399</v>
      </c>
    </row>
    <row r="11" spans="2:43" x14ac:dyDescent="0.35">
      <c r="B11" s="18" t="s">
        <v>524</v>
      </c>
      <c r="C11" s="17">
        <v>0.31042889465567097</v>
      </c>
      <c r="D11" s="17">
        <v>0.31844278845909502</v>
      </c>
      <c r="E11" s="17">
        <v>0.303822638809711</v>
      </c>
      <c r="F11" s="17"/>
      <c r="G11" s="17">
        <v>0.29980806894432499</v>
      </c>
      <c r="H11" s="17">
        <v>0.290969701831364</v>
      </c>
      <c r="I11" s="17">
        <v>0.25264291207974499</v>
      </c>
      <c r="J11" s="17">
        <v>0.28747670429698502</v>
      </c>
      <c r="K11" s="17">
        <v>0.34143480100754497</v>
      </c>
      <c r="L11" s="17">
        <v>0.360128582589752</v>
      </c>
      <c r="M11" s="17"/>
      <c r="N11" s="17">
        <v>0.304198385336439</v>
      </c>
      <c r="O11" s="17">
        <v>0.31347368780163798</v>
      </c>
      <c r="P11" s="17">
        <v>0.27838796974428098</v>
      </c>
      <c r="Q11" s="17">
        <v>0.337921536643221</v>
      </c>
      <c r="R11" s="17">
        <v>0.27183859495604801</v>
      </c>
      <c r="S11" s="17"/>
      <c r="T11" s="17">
        <v>0.30751856914471398</v>
      </c>
      <c r="U11" s="17">
        <v>0.31299149516091901</v>
      </c>
      <c r="V11" s="17">
        <v>0.28574038915032701</v>
      </c>
      <c r="W11" s="17">
        <v>0.29691825362375701</v>
      </c>
      <c r="X11" s="17"/>
      <c r="Y11" s="17">
        <v>0.263849125776906</v>
      </c>
      <c r="Z11" s="17">
        <v>0.358475150370207</v>
      </c>
      <c r="AA11" s="17">
        <v>0.35435976453368401</v>
      </c>
      <c r="AB11" s="17">
        <v>0.36193826979604998</v>
      </c>
      <c r="AC11" s="17">
        <v>0.32891100593515299</v>
      </c>
      <c r="AD11" s="17">
        <v>0.31156042502749398</v>
      </c>
      <c r="AE11" s="17"/>
      <c r="AF11" s="17" t="s">
        <v>63</v>
      </c>
      <c r="AG11" s="17"/>
      <c r="AH11" s="17">
        <v>0.31194489818660398</v>
      </c>
      <c r="AI11" s="17"/>
      <c r="AJ11" s="17">
        <v>0.245776678690342</v>
      </c>
      <c r="AK11" s="17">
        <v>0.32758764296830001</v>
      </c>
      <c r="AL11" s="17">
        <v>0.34320465140939299</v>
      </c>
      <c r="AM11" s="17">
        <v>0.35719859848624602</v>
      </c>
      <c r="AN11" s="17">
        <v>0.266187593502131</v>
      </c>
      <c r="AO11" s="17">
        <v>0.31066488722531899</v>
      </c>
      <c r="AP11" s="17">
        <v>0.29462779741566902</v>
      </c>
      <c r="AQ11" s="17">
        <v>0.34042978719455202</v>
      </c>
    </row>
    <row r="12" spans="2:43" x14ac:dyDescent="0.35">
      <c r="B12" s="18" t="s">
        <v>525</v>
      </c>
      <c r="C12" s="17">
        <v>6.95042291201175E-2</v>
      </c>
      <c r="D12" s="17">
        <v>6.1403518438663797E-2</v>
      </c>
      <c r="E12" s="17">
        <v>7.6391863722500994E-2</v>
      </c>
      <c r="F12" s="17"/>
      <c r="G12" s="17">
        <v>8.2405015474311893E-2</v>
      </c>
      <c r="H12" s="17">
        <v>8.9707720308195404E-2</v>
      </c>
      <c r="I12" s="17">
        <v>8.7893907620751305E-2</v>
      </c>
      <c r="J12" s="17">
        <v>4.5986645717573903E-2</v>
      </c>
      <c r="K12" s="17">
        <v>8.9021425006084898E-2</v>
      </c>
      <c r="L12" s="17">
        <v>4.2551905683684402E-2</v>
      </c>
      <c r="M12" s="17"/>
      <c r="N12" s="17">
        <v>0.10442159843650201</v>
      </c>
      <c r="O12" s="17">
        <v>6.8985014741921105E-2</v>
      </c>
      <c r="P12" s="17">
        <v>5.8622141899624197E-2</v>
      </c>
      <c r="Q12" s="17">
        <v>4.87836577272776E-2</v>
      </c>
      <c r="R12" s="17">
        <v>0.113094234898963</v>
      </c>
      <c r="S12" s="17"/>
      <c r="T12" s="17">
        <v>5.7897093074544402E-2</v>
      </c>
      <c r="U12" s="17">
        <v>6.8140097589639598E-2</v>
      </c>
      <c r="V12" s="17">
        <v>7.9603532300427493E-2</v>
      </c>
      <c r="W12" s="17">
        <v>7.7258892281359404E-2</v>
      </c>
      <c r="X12" s="17"/>
      <c r="Y12" s="17">
        <v>8.6716627234031299E-2</v>
      </c>
      <c r="Z12" s="17">
        <v>6.7353348511136904E-2</v>
      </c>
      <c r="AA12" s="17">
        <v>4.1733338782952697E-2</v>
      </c>
      <c r="AB12" s="17">
        <v>9.4547751728840695E-2</v>
      </c>
      <c r="AC12" s="17">
        <v>5.0656530030476397E-2</v>
      </c>
      <c r="AD12" s="17">
        <v>8.3132983853022605E-2</v>
      </c>
      <c r="AE12" s="17"/>
      <c r="AF12" s="17" t="s">
        <v>63</v>
      </c>
      <c r="AG12" s="17"/>
      <c r="AH12" s="17">
        <v>6.9076977930790998E-2</v>
      </c>
      <c r="AI12" s="17"/>
      <c r="AJ12" s="17">
        <v>7.3923999081063896E-2</v>
      </c>
      <c r="AK12" s="17">
        <v>6.15429600398937E-2</v>
      </c>
      <c r="AL12" s="17">
        <v>6.0186556010884198E-2</v>
      </c>
      <c r="AM12" s="17">
        <v>6.5450198339379803E-2</v>
      </c>
      <c r="AN12" s="17">
        <v>3.0763976292540501E-2</v>
      </c>
      <c r="AO12" s="17">
        <v>0.110125338134101</v>
      </c>
      <c r="AP12" s="17">
        <v>6.1835229970413498E-2</v>
      </c>
      <c r="AQ12" s="17">
        <v>9.6130540502713593E-2</v>
      </c>
    </row>
    <row r="13" spans="2:43" x14ac:dyDescent="0.35">
      <c r="B13" s="18" t="s">
        <v>526</v>
      </c>
      <c r="C13" s="17">
        <v>4.09266886783856E-2</v>
      </c>
      <c r="D13" s="17">
        <v>5.1965461186903303E-2</v>
      </c>
      <c r="E13" s="17">
        <v>3.0053592207080999E-2</v>
      </c>
      <c r="F13" s="17"/>
      <c r="G13" s="17">
        <v>8.2069182415867893E-3</v>
      </c>
      <c r="H13" s="17">
        <v>2.7238529934259001E-2</v>
      </c>
      <c r="I13" s="17">
        <v>7.2716503083678705E-2</v>
      </c>
      <c r="J13" s="17">
        <v>3.9894312653841697E-2</v>
      </c>
      <c r="K13" s="17">
        <v>5.1213385860996399E-2</v>
      </c>
      <c r="L13" s="17">
        <v>3.8233394020112298E-2</v>
      </c>
      <c r="M13" s="17"/>
      <c r="N13" s="17">
        <v>1.8143882332763001E-2</v>
      </c>
      <c r="O13" s="17">
        <v>3.9658130753318303E-2</v>
      </c>
      <c r="P13" s="17">
        <v>7.1821284943293304E-2</v>
      </c>
      <c r="Q13" s="17">
        <v>3.2556072322426702E-2</v>
      </c>
      <c r="R13" s="17">
        <v>4.1082942870030802E-2</v>
      </c>
      <c r="S13" s="17"/>
      <c r="T13" s="17">
        <v>6.0171255520176298E-2</v>
      </c>
      <c r="U13" s="17">
        <v>4.0971633449693401E-2</v>
      </c>
      <c r="V13" s="17">
        <v>3.5942998573056398E-2</v>
      </c>
      <c r="W13" s="17">
        <v>3.9935993766951498E-2</v>
      </c>
      <c r="X13" s="17"/>
      <c r="Y13" s="17">
        <v>4.5346312592981802E-2</v>
      </c>
      <c r="Z13" s="17">
        <v>2.0771644722417298E-2</v>
      </c>
      <c r="AA13" s="17">
        <v>5.17247323332026E-2</v>
      </c>
      <c r="AB13" s="17">
        <v>3.3828412117565501E-2</v>
      </c>
      <c r="AC13" s="17">
        <v>1.06744425423793E-2</v>
      </c>
      <c r="AD13" s="17">
        <v>4.2205401104974602E-2</v>
      </c>
      <c r="AE13" s="17"/>
      <c r="AF13" s="17" t="s">
        <v>63</v>
      </c>
      <c r="AG13" s="17"/>
      <c r="AH13" s="17">
        <v>3.9057015491779402E-2</v>
      </c>
      <c r="AI13" s="17"/>
      <c r="AJ13" s="17">
        <v>4.0106445781337902E-2</v>
      </c>
      <c r="AK13" s="17">
        <v>4.75542624663799E-2</v>
      </c>
      <c r="AL13" s="17">
        <v>6.3826145617423294E-2</v>
      </c>
      <c r="AM13" s="17">
        <v>4.61735505121314E-2</v>
      </c>
      <c r="AN13" s="17">
        <v>2.2301792818750599E-2</v>
      </c>
      <c r="AO13" s="17">
        <v>1.04044460264908E-2</v>
      </c>
      <c r="AP13" s="17">
        <v>1.4787119433931699E-2</v>
      </c>
      <c r="AQ13" s="17">
        <v>4.0198865573495897E-2</v>
      </c>
    </row>
    <row r="14" spans="2:43" x14ac:dyDescent="0.35">
      <c r="B14" s="18" t="s">
        <v>60</v>
      </c>
      <c r="C14" s="17">
        <v>0.109191591432434</v>
      </c>
      <c r="D14" s="17">
        <v>8.3319115001641006E-2</v>
      </c>
      <c r="E14" s="17">
        <v>0.13561641048793799</v>
      </c>
      <c r="F14" s="17"/>
      <c r="G14" s="17">
        <v>6.4877140031557506E-2</v>
      </c>
      <c r="H14" s="17">
        <v>7.5891692119051904E-2</v>
      </c>
      <c r="I14" s="17">
        <v>0.115018437034084</v>
      </c>
      <c r="J14" s="17">
        <v>0.125762003371651</v>
      </c>
      <c r="K14" s="17">
        <v>0.11502206134285101</v>
      </c>
      <c r="L14" s="17">
        <v>0.13221709927329101</v>
      </c>
      <c r="M14" s="17"/>
      <c r="N14" s="17">
        <v>0.16223306616407299</v>
      </c>
      <c r="O14" s="17">
        <v>8.5237267986952497E-2</v>
      </c>
      <c r="P14" s="17">
        <v>0.10360191632832599</v>
      </c>
      <c r="Q14" s="17">
        <v>0.12702419862154199</v>
      </c>
      <c r="R14" s="17">
        <v>0.120725568547056</v>
      </c>
      <c r="S14" s="17"/>
      <c r="T14" s="17">
        <v>9.7432217773749705E-2</v>
      </c>
      <c r="U14" s="17">
        <v>9.6575322525125906E-2</v>
      </c>
      <c r="V14" s="17">
        <v>0.110087771950272</v>
      </c>
      <c r="W14" s="17">
        <v>0.133079488851679</v>
      </c>
      <c r="X14" s="17"/>
      <c r="Y14" s="17">
        <v>9.4589769053148406E-2</v>
      </c>
      <c r="Z14" s="17">
        <v>5.0789387232974298E-2</v>
      </c>
      <c r="AA14" s="17">
        <v>0.12846827547853201</v>
      </c>
      <c r="AB14" s="17">
        <v>6.1887980014472703E-2</v>
      </c>
      <c r="AC14" s="17">
        <v>0.142054753255977</v>
      </c>
      <c r="AD14" s="17">
        <v>0.42188150625998699</v>
      </c>
      <c r="AE14" s="17"/>
      <c r="AF14" s="17" t="s">
        <v>63</v>
      </c>
      <c r="AG14" s="17"/>
      <c r="AH14" s="17">
        <v>0.100548097531046</v>
      </c>
      <c r="AI14" s="17"/>
      <c r="AJ14" s="17">
        <v>0.10219464670778799</v>
      </c>
      <c r="AK14" s="17">
        <v>0.11013139606872099</v>
      </c>
      <c r="AL14" s="17">
        <v>0.116515669787687</v>
      </c>
      <c r="AM14" s="17">
        <v>8.4817743037098395E-2</v>
      </c>
      <c r="AN14" s="17">
        <v>0.17140087270551699</v>
      </c>
      <c r="AO14" s="17">
        <v>0.121657095562917</v>
      </c>
      <c r="AP14" s="17">
        <v>0.15470212683645601</v>
      </c>
      <c r="AQ14" s="17">
        <v>5.5931674929217703E-2</v>
      </c>
    </row>
    <row r="15" spans="2:43" x14ac:dyDescent="0.35">
      <c r="B15" s="18" t="s">
        <v>527</v>
      </c>
      <c r="C15" s="21">
        <v>0.46994859611339201</v>
      </c>
      <c r="D15" s="21">
        <v>0.484869116913697</v>
      </c>
      <c r="E15" s="21">
        <v>0.45411549477276902</v>
      </c>
      <c r="F15" s="21"/>
      <c r="G15" s="21">
        <v>0.54470285730821899</v>
      </c>
      <c r="H15" s="21">
        <v>0.51619235580712897</v>
      </c>
      <c r="I15" s="21">
        <v>0.47172824018174198</v>
      </c>
      <c r="J15" s="21">
        <v>0.50088033395994902</v>
      </c>
      <c r="K15" s="21">
        <v>0.40330832678252299</v>
      </c>
      <c r="L15" s="21">
        <v>0.42686901843316</v>
      </c>
      <c r="M15" s="21"/>
      <c r="N15" s="21">
        <v>0.41100306773022299</v>
      </c>
      <c r="O15" s="21">
        <v>0.49264589871616998</v>
      </c>
      <c r="P15" s="21">
        <v>0.48756668708447498</v>
      </c>
      <c r="Q15" s="21">
        <v>0.45371453468553202</v>
      </c>
      <c r="R15" s="21">
        <v>0.453258658727903</v>
      </c>
      <c r="S15" s="21"/>
      <c r="T15" s="21">
        <v>0.47698086448681598</v>
      </c>
      <c r="U15" s="21">
        <v>0.481321451274622</v>
      </c>
      <c r="V15" s="21">
        <v>0.48862530802591603</v>
      </c>
      <c r="W15" s="21">
        <v>0.452807371476253</v>
      </c>
      <c r="X15" s="21"/>
      <c r="Y15" s="21">
        <v>0.50949816534293302</v>
      </c>
      <c r="Z15" s="21">
        <v>0.50261046916326402</v>
      </c>
      <c r="AA15" s="21">
        <v>0.42371388887162797</v>
      </c>
      <c r="AB15" s="21">
        <v>0.44779758634307099</v>
      </c>
      <c r="AC15" s="21">
        <v>0.46770326823601399</v>
      </c>
      <c r="AD15" s="21">
        <v>0.14121968375452201</v>
      </c>
      <c r="AE15" s="21"/>
      <c r="AF15" s="21" t="s">
        <v>63</v>
      </c>
      <c r="AG15" s="21"/>
      <c r="AH15" s="21">
        <v>0.47937301085977901</v>
      </c>
      <c r="AI15" s="21"/>
      <c r="AJ15" s="21">
        <v>0.53799822973946798</v>
      </c>
      <c r="AK15" s="21">
        <v>0.45318373845670501</v>
      </c>
      <c r="AL15" s="21">
        <v>0.41626697717461197</v>
      </c>
      <c r="AM15" s="21">
        <v>0.44635990962514499</v>
      </c>
      <c r="AN15" s="21">
        <v>0.50934576468106096</v>
      </c>
      <c r="AO15" s="21">
        <v>0.44714823305117102</v>
      </c>
      <c r="AP15" s="21">
        <v>0.47404772634352998</v>
      </c>
      <c r="AQ15" s="21">
        <v>0.46730913180002098</v>
      </c>
    </row>
    <row r="16" spans="2:43" x14ac:dyDescent="0.35">
      <c r="B16" s="18" t="s">
        <v>528</v>
      </c>
      <c r="C16" s="21">
        <v>0.110430917798503</v>
      </c>
      <c r="D16" s="21">
        <v>0.113368979625567</v>
      </c>
      <c r="E16" s="21">
        <v>0.106445455929582</v>
      </c>
      <c r="F16" s="21"/>
      <c r="G16" s="21">
        <v>9.0611933715898693E-2</v>
      </c>
      <c r="H16" s="21">
        <v>0.116946250242454</v>
      </c>
      <c r="I16" s="21">
        <v>0.16061041070443</v>
      </c>
      <c r="J16" s="21">
        <v>8.58809583714156E-2</v>
      </c>
      <c r="K16" s="21">
        <v>0.14023481086708101</v>
      </c>
      <c r="L16" s="21">
        <v>8.0785299703796706E-2</v>
      </c>
      <c r="M16" s="21"/>
      <c r="N16" s="21">
        <v>0.122565480769265</v>
      </c>
      <c r="O16" s="21">
        <v>0.108643145495239</v>
      </c>
      <c r="P16" s="21">
        <v>0.13044342684291699</v>
      </c>
      <c r="Q16" s="21">
        <v>8.1339730049704295E-2</v>
      </c>
      <c r="R16" s="21">
        <v>0.15417717776899401</v>
      </c>
      <c r="S16" s="21"/>
      <c r="T16" s="21">
        <v>0.118068348594721</v>
      </c>
      <c r="U16" s="21">
        <v>0.109111731039333</v>
      </c>
      <c r="V16" s="21">
        <v>0.115546530873484</v>
      </c>
      <c r="W16" s="21">
        <v>0.11719488604831101</v>
      </c>
      <c r="X16" s="21"/>
      <c r="Y16" s="21">
        <v>0.132062939827013</v>
      </c>
      <c r="Z16" s="21">
        <v>8.8124993233554202E-2</v>
      </c>
      <c r="AA16" s="21">
        <v>9.3458071116155297E-2</v>
      </c>
      <c r="AB16" s="21">
        <v>0.12837616384640599</v>
      </c>
      <c r="AC16" s="21">
        <v>6.1330972572855698E-2</v>
      </c>
      <c r="AD16" s="21">
        <v>0.12533838495799701</v>
      </c>
      <c r="AE16" s="21"/>
      <c r="AF16" s="21" t="s">
        <v>63</v>
      </c>
      <c r="AG16" s="21"/>
      <c r="AH16" s="21">
        <v>0.10813399342257</v>
      </c>
      <c r="AI16" s="21"/>
      <c r="AJ16" s="21">
        <v>0.11403044486240201</v>
      </c>
      <c r="AK16" s="21">
        <v>0.109097222506274</v>
      </c>
      <c r="AL16" s="21">
        <v>0.12401270162830701</v>
      </c>
      <c r="AM16" s="21">
        <v>0.111623748851511</v>
      </c>
      <c r="AN16" s="21">
        <v>5.30657691112911E-2</v>
      </c>
      <c r="AO16" s="21">
        <v>0.120529784160592</v>
      </c>
      <c r="AP16" s="21">
        <v>7.6622349404345202E-2</v>
      </c>
      <c r="AQ16" s="21">
        <v>0.13632940607621</v>
      </c>
    </row>
    <row r="17" spans="2:43" x14ac:dyDescent="0.35">
      <c r="B17" s="18" t="s">
        <v>242</v>
      </c>
      <c r="C17" s="22">
        <v>0.35951767831488901</v>
      </c>
      <c r="D17" s="22">
        <v>0.37150013728812997</v>
      </c>
      <c r="E17" s="22">
        <v>0.34767003884318698</v>
      </c>
      <c r="F17" s="22"/>
      <c r="G17" s="22">
        <v>0.45409092359232001</v>
      </c>
      <c r="H17" s="22">
        <v>0.39924610556467499</v>
      </c>
      <c r="I17" s="22">
        <v>0.31111782947731198</v>
      </c>
      <c r="J17" s="22">
        <v>0.414999375588533</v>
      </c>
      <c r="K17" s="22">
        <v>0.26307351591544198</v>
      </c>
      <c r="L17" s="22">
        <v>0.346083718729363</v>
      </c>
      <c r="M17" s="22"/>
      <c r="N17" s="22">
        <v>0.288437586960958</v>
      </c>
      <c r="O17" s="22">
        <v>0.38400275322093103</v>
      </c>
      <c r="P17" s="22">
        <v>0.35712326024155699</v>
      </c>
      <c r="Q17" s="22">
        <v>0.37237480463582801</v>
      </c>
      <c r="R17" s="22">
        <v>0.29908148095890902</v>
      </c>
      <c r="S17" s="22"/>
      <c r="T17" s="22">
        <v>0.358912515892095</v>
      </c>
      <c r="U17" s="22">
        <v>0.37220972023528898</v>
      </c>
      <c r="V17" s="22">
        <v>0.37307877715243298</v>
      </c>
      <c r="W17" s="22">
        <v>0.33561248542794198</v>
      </c>
      <c r="X17" s="22"/>
      <c r="Y17" s="22">
        <v>0.37743522551592001</v>
      </c>
      <c r="Z17" s="22">
        <v>0.41448547592971002</v>
      </c>
      <c r="AA17" s="22">
        <v>0.33025581775547302</v>
      </c>
      <c r="AB17" s="22">
        <v>0.319421422496665</v>
      </c>
      <c r="AC17" s="22">
        <v>0.40637229566315902</v>
      </c>
      <c r="AD17" s="22">
        <v>1.5881298796524401E-2</v>
      </c>
      <c r="AE17" s="22"/>
      <c r="AF17" s="22" t="s">
        <v>63</v>
      </c>
      <c r="AG17" s="22"/>
      <c r="AH17" s="22">
        <v>0.371239017437209</v>
      </c>
      <c r="AI17" s="22"/>
      <c r="AJ17" s="22">
        <v>0.42396778487706599</v>
      </c>
      <c r="AK17" s="22">
        <v>0.34408651595043099</v>
      </c>
      <c r="AL17" s="22">
        <v>0.29225427554630501</v>
      </c>
      <c r="AM17" s="22">
        <v>0.334736160773634</v>
      </c>
      <c r="AN17" s="22">
        <v>0.45627999556977</v>
      </c>
      <c r="AO17" s="22">
        <v>0.32661844889057901</v>
      </c>
      <c r="AP17" s="22">
        <v>0.39742537693918401</v>
      </c>
      <c r="AQ17" s="22">
        <v>0.33097972572381201</v>
      </c>
    </row>
    <row r="18" spans="2:43" x14ac:dyDescent="0.35">
      <c r="B18" s="16"/>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893</v>
      </c>
      <c r="D7" s="10">
        <v>426</v>
      </c>
      <c r="E7" s="10">
        <v>464</v>
      </c>
      <c r="F7" s="10"/>
      <c r="G7" s="10">
        <v>83</v>
      </c>
      <c r="H7" s="10">
        <v>157</v>
      </c>
      <c r="I7" s="10">
        <v>152</v>
      </c>
      <c r="J7" s="10">
        <v>144</v>
      </c>
      <c r="K7" s="10">
        <v>140</v>
      </c>
      <c r="L7" s="10">
        <v>217</v>
      </c>
      <c r="M7" s="10"/>
      <c r="N7" s="10">
        <v>36</v>
      </c>
      <c r="O7" s="10">
        <v>342</v>
      </c>
      <c r="P7" s="10">
        <v>131</v>
      </c>
      <c r="Q7" s="10">
        <v>258</v>
      </c>
      <c r="R7" s="10">
        <v>126</v>
      </c>
      <c r="S7" s="10"/>
      <c r="T7" s="10">
        <v>180</v>
      </c>
      <c r="U7" s="10">
        <v>245</v>
      </c>
      <c r="V7" s="10">
        <v>237</v>
      </c>
      <c r="W7" s="10">
        <v>166</v>
      </c>
      <c r="X7" s="10"/>
      <c r="Y7" s="10">
        <v>426</v>
      </c>
      <c r="Z7" s="10">
        <v>92</v>
      </c>
      <c r="AA7" s="10">
        <v>229</v>
      </c>
      <c r="AB7" s="10">
        <v>54</v>
      </c>
      <c r="AC7" s="10">
        <v>71</v>
      </c>
      <c r="AD7" s="10">
        <v>16</v>
      </c>
      <c r="AE7" s="10"/>
      <c r="AF7" s="10" t="s">
        <v>62</v>
      </c>
      <c r="AG7" s="10"/>
      <c r="AH7" s="10">
        <v>862</v>
      </c>
      <c r="AI7" s="10"/>
      <c r="AJ7" s="10">
        <v>244</v>
      </c>
      <c r="AK7" s="10">
        <v>161</v>
      </c>
      <c r="AL7" s="10">
        <v>150</v>
      </c>
      <c r="AM7" s="10">
        <v>149</v>
      </c>
      <c r="AN7" s="10">
        <v>35</v>
      </c>
      <c r="AO7" s="10">
        <v>70</v>
      </c>
      <c r="AP7" s="10">
        <v>70</v>
      </c>
      <c r="AQ7" s="10">
        <v>14</v>
      </c>
    </row>
    <row r="8" spans="2:43" ht="30" customHeight="1" x14ac:dyDescent="0.35">
      <c r="B8" s="11" t="s">
        <v>19</v>
      </c>
      <c r="C8" s="11">
        <v>891</v>
      </c>
      <c r="D8" s="11">
        <v>454</v>
      </c>
      <c r="E8" s="11">
        <v>435</v>
      </c>
      <c r="F8" s="11"/>
      <c r="G8" s="11">
        <v>98</v>
      </c>
      <c r="H8" s="11">
        <v>168</v>
      </c>
      <c r="I8" s="11">
        <v>148</v>
      </c>
      <c r="J8" s="11">
        <v>136</v>
      </c>
      <c r="K8" s="11">
        <v>131</v>
      </c>
      <c r="L8" s="11">
        <v>209</v>
      </c>
      <c r="M8" s="11"/>
      <c r="N8" s="11">
        <v>33</v>
      </c>
      <c r="O8" s="11">
        <v>317</v>
      </c>
      <c r="P8" s="11">
        <v>114</v>
      </c>
      <c r="Q8" s="11">
        <v>285</v>
      </c>
      <c r="R8" s="11">
        <v>142</v>
      </c>
      <c r="S8" s="11"/>
      <c r="T8" s="11">
        <v>178</v>
      </c>
      <c r="U8" s="11">
        <v>241</v>
      </c>
      <c r="V8" s="11">
        <v>236</v>
      </c>
      <c r="W8" s="11">
        <v>172</v>
      </c>
      <c r="X8" s="11"/>
      <c r="Y8" s="11">
        <v>437</v>
      </c>
      <c r="Z8" s="11">
        <v>90</v>
      </c>
      <c r="AA8" s="11">
        <v>219</v>
      </c>
      <c r="AB8" s="11">
        <v>50</v>
      </c>
      <c r="AC8" s="11">
        <v>72</v>
      </c>
      <c r="AD8" s="11">
        <v>18</v>
      </c>
      <c r="AE8" s="11"/>
      <c r="AF8" s="11" t="s">
        <v>62</v>
      </c>
      <c r="AG8" s="11"/>
      <c r="AH8" s="11">
        <v>861</v>
      </c>
      <c r="AI8" s="11"/>
      <c r="AJ8" s="11">
        <v>216</v>
      </c>
      <c r="AK8" s="11">
        <v>169</v>
      </c>
      <c r="AL8" s="11">
        <v>135</v>
      </c>
      <c r="AM8" s="11">
        <v>158</v>
      </c>
      <c r="AN8" s="11">
        <v>32</v>
      </c>
      <c r="AO8" s="11">
        <v>75</v>
      </c>
      <c r="AP8" s="11">
        <v>71</v>
      </c>
      <c r="AQ8" s="11">
        <v>34</v>
      </c>
    </row>
    <row r="9" spans="2:43" x14ac:dyDescent="0.35">
      <c r="B9" s="18" t="s">
        <v>522</v>
      </c>
      <c r="C9" s="17">
        <v>0.119223971544806</v>
      </c>
      <c r="D9" s="17">
        <v>0.126877751093397</v>
      </c>
      <c r="E9" s="17">
        <v>0.111876622294255</v>
      </c>
      <c r="F9" s="17"/>
      <c r="G9" s="17">
        <v>0.10888080497363201</v>
      </c>
      <c r="H9" s="17">
        <v>0.19317844140592899</v>
      </c>
      <c r="I9" s="17">
        <v>0.116531932408308</v>
      </c>
      <c r="J9" s="17">
        <v>9.8295099692147794E-2</v>
      </c>
      <c r="K9" s="17">
        <v>0.118828618096935</v>
      </c>
      <c r="L9" s="17">
        <v>8.0418783845358499E-2</v>
      </c>
      <c r="M9" s="17"/>
      <c r="N9" s="17">
        <v>8.7281265292813298E-2</v>
      </c>
      <c r="O9" s="17">
        <v>0.11484400544593</v>
      </c>
      <c r="P9" s="17">
        <v>8.8126647957927601E-2</v>
      </c>
      <c r="Q9" s="17">
        <v>0.136262471903625</v>
      </c>
      <c r="R9" s="17">
        <v>0.12697768085530101</v>
      </c>
      <c r="S9" s="17"/>
      <c r="T9" s="17">
        <v>0.130280886840861</v>
      </c>
      <c r="U9" s="17">
        <v>0.13810529708930699</v>
      </c>
      <c r="V9" s="17">
        <v>0.10777219397363</v>
      </c>
      <c r="W9" s="17">
        <v>9.9371938113118202E-2</v>
      </c>
      <c r="X9" s="17"/>
      <c r="Y9" s="17">
        <v>0.133571328201883</v>
      </c>
      <c r="Z9" s="17">
        <v>0.105396840590762</v>
      </c>
      <c r="AA9" s="17">
        <v>8.86735376625023E-2</v>
      </c>
      <c r="AB9" s="17">
        <v>0.17834347998789901</v>
      </c>
      <c r="AC9" s="17">
        <v>0.114917367117748</v>
      </c>
      <c r="AD9" s="17">
        <v>9.2747269992583703E-2</v>
      </c>
      <c r="AE9" s="17"/>
      <c r="AF9" s="17" t="s">
        <v>63</v>
      </c>
      <c r="AG9" s="17"/>
      <c r="AH9" s="17">
        <v>0.122200247765159</v>
      </c>
      <c r="AI9" s="17"/>
      <c r="AJ9" s="17">
        <v>0.110105759369275</v>
      </c>
      <c r="AK9" s="17">
        <v>0.14186678408617601</v>
      </c>
      <c r="AL9" s="17">
        <v>0.130680676562867</v>
      </c>
      <c r="AM9" s="17">
        <v>0.10656069632439601</v>
      </c>
      <c r="AN9" s="17">
        <v>0.14810811062293999</v>
      </c>
      <c r="AO9" s="17">
        <v>9.7761443745459503E-2</v>
      </c>
      <c r="AP9" s="17">
        <v>0.101782749748067</v>
      </c>
      <c r="AQ9" s="17">
        <v>0.134487421147479</v>
      </c>
    </row>
    <row r="10" spans="2:43" x14ac:dyDescent="0.35">
      <c r="B10" s="18" t="s">
        <v>523</v>
      </c>
      <c r="C10" s="17">
        <v>0.34600623151231602</v>
      </c>
      <c r="D10" s="17">
        <v>0.36294380554637201</v>
      </c>
      <c r="E10" s="17">
        <v>0.32837863049016702</v>
      </c>
      <c r="F10" s="17"/>
      <c r="G10" s="17">
        <v>0.356325460191529</v>
      </c>
      <c r="H10" s="17">
        <v>0.36073559412764</v>
      </c>
      <c r="I10" s="17">
        <v>0.39754906948830898</v>
      </c>
      <c r="J10" s="17">
        <v>0.30580867439870102</v>
      </c>
      <c r="K10" s="17">
        <v>0.32369531584105099</v>
      </c>
      <c r="L10" s="17">
        <v>0.333161159866385</v>
      </c>
      <c r="M10" s="17"/>
      <c r="N10" s="17">
        <v>0.37021823448067498</v>
      </c>
      <c r="O10" s="17">
        <v>0.32180631928730202</v>
      </c>
      <c r="P10" s="17">
        <v>0.44310474457481602</v>
      </c>
      <c r="Q10" s="17">
        <v>0.32301775489441498</v>
      </c>
      <c r="R10" s="17">
        <v>0.36288752342052</v>
      </c>
      <c r="S10" s="17"/>
      <c r="T10" s="17">
        <v>0.27150261378461599</v>
      </c>
      <c r="U10" s="17">
        <v>0.35353004726794002</v>
      </c>
      <c r="V10" s="17">
        <v>0.38614918801840198</v>
      </c>
      <c r="W10" s="17">
        <v>0.36176356229858903</v>
      </c>
      <c r="X10" s="17"/>
      <c r="Y10" s="17">
        <v>0.39001130653307398</v>
      </c>
      <c r="Z10" s="17">
        <v>0.38263033957960602</v>
      </c>
      <c r="AA10" s="17">
        <v>0.30242565415296802</v>
      </c>
      <c r="AB10" s="17">
        <v>0.233376461496766</v>
      </c>
      <c r="AC10" s="17">
        <v>0.312164561801899</v>
      </c>
      <c r="AD10" s="17">
        <v>0.102256202613611</v>
      </c>
      <c r="AE10" s="17"/>
      <c r="AF10" s="17" t="s">
        <v>63</v>
      </c>
      <c r="AG10" s="17"/>
      <c r="AH10" s="17">
        <v>0.34995850139873802</v>
      </c>
      <c r="AI10" s="17"/>
      <c r="AJ10" s="17">
        <v>0.34685608927130102</v>
      </c>
      <c r="AK10" s="17">
        <v>0.33782033738728401</v>
      </c>
      <c r="AL10" s="17">
        <v>0.38165868178376899</v>
      </c>
      <c r="AM10" s="17">
        <v>0.38248311572342503</v>
      </c>
      <c r="AN10" s="17">
        <v>0.283961166642484</v>
      </c>
      <c r="AO10" s="17">
        <v>0.32422277032053298</v>
      </c>
      <c r="AP10" s="17">
        <v>0.29769414880657202</v>
      </c>
      <c r="AQ10" s="17">
        <v>0.27825338321762499</v>
      </c>
    </row>
    <row r="11" spans="2:43" x14ac:dyDescent="0.35">
      <c r="B11" s="18" t="s">
        <v>524</v>
      </c>
      <c r="C11" s="17">
        <v>0.304290441263463</v>
      </c>
      <c r="D11" s="17">
        <v>0.29969542403083199</v>
      </c>
      <c r="E11" s="17">
        <v>0.30890679535173798</v>
      </c>
      <c r="F11" s="17"/>
      <c r="G11" s="17">
        <v>0.29008517832135</v>
      </c>
      <c r="H11" s="17">
        <v>0.27820882943203201</v>
      </c>
      <c r="I11" s="17">
        <v>0.27607277977977002</v>
      </c>
      <c r="J11" s="17">
        <v>0.351799493993386</v>
      </c>
      <c r="K11" s="17">
        <v>0.29035388272060902</v>
      </c>
      <c r="L11" s="17">
        <v>0.32960074879937501</v>
      </c>
      <c r="M11" s="17"/>
      <c r="N11" s="17">
        <v>0.30459803170483002</v>
      </c>
      <c r="O11" s="17">
        <v>0.32158134427277402</v>
      </c>
      <c r="P11" s="17">
        <v>0.23301852370141601</v>
      </c>
      <c r="Q11" s="17">
        <v>0.32007950270379498</v>
      </c>
      <c r="R11" s="17">
        <v>0.29098946498730999</v>
      </c>
      <c r="S11" s="17"/>
      <c r="T11" s="17">
        <v>0.341380062549478</v>
      </c>
      <c r="U11" s="17">
        <v>0.27255696802627</v>
      </c>
      <c r="V11" s="17">
        <v>0.29475111891646</v>
      </c>
      <c r="W11" s="17">
        <v>0.30695771329941302</v>
      </c>
      <c r="X11" s="17"/>
      <c r="Y11" s="17">
        <v>0.26647634388214197</v>
      </c>
      <c r="Z11" s="17">
        <v>0.31260298727581998</v>
      </c>
      <c r="AA11" s="17">
        <v>0.339233852024791</v>
      </c>
      <c r="AB11" s="17">
        <v>0.38927356816124298</v>
      </c>
      <c r="AC11" s="17">
        <v>0.33545702025810897</v>
      </c>
      <c r="AD11" s="17">
        <v>0.37325368621894001</v>
      </c>
      <c r="AE11" s="17"/>
      <c r="AF11" s="17" t="s">
        <v>63</v>
      </c>
      <c r="AG11" s="17"/>
      <c r="AH11" s="17">
        <v>0.30067225673833797</v>
      </c>
      <c r="AI11" s="17"/>
      <c r="AJ11" s="17">
        <v>0.306679110546204</v>
      </c>
      <c r="AK11" s="17">
        <v>0.311749562417241</v>
      </c>
      <c r="AL11" s="17">
        <v>0.23162513861032899</v>
      </c>
      <c r="AM11" s="17">
        <v>0.34453520176374303</v>
      </c>
      <c r="AN11" s="17">
        <v>0.27630051625722701</v>
      </c>
      <c r="AO11" s="17">
        <v>0.37147668555938501</v>
      </c>
      <c r="AP11" s="17">
        <v>0.346960808117457</v>
      </c>
      <c r="AQ11" s="17">
        <v>0.140344022392771</v>
      </c>
    </row>
    <row r="12" spans="2:43" x14ac:dyDescent="0.35">
      <c r="B12" s="18" t="s">
        <v>525</v>
      </c>
      <c r="C12" s="17">
        <v>6.9703781278569493E-2</v>
      </c>
      <c r="D12" s="17">
        <v>5.6088239052355202E-2</v>
      </c>
      <c r="E12" s="17">
        <v>8.4283876823752504E-2</v>
      </c>
      <c r="F12" s="17"/>
      <c r="G12" s="17">
        <v>0.102506096558635</v>
      </c>
      <c r="H12" s="17">
        <v>6.9633538795216304E-2</v>
      </c>
      <c r="I12" s="17">
        <v>4.57678753889545E-2</v>
      </c>
      <c r="J12" s="17">
        <v>9.0020454240981707E-2</v>
      </c>
      <c r="K12" s="17">
        <v>4.8940824198492001E-2</v>
      </c>
      <c r="L12" s="17">
        <v>7.1079726352986802E-2</v>
      </c>
      <c r="M12" s="17"/>
      <c r="N12" s="17">
        <v>9.0647098453667793E-2</v>
      </c>
      <c r="O12" s="17">
        <v>7.0396577003743896E-2</v>
      </c>
      <c r="P12" s="17">
        <v>4.9876734169163502E-2</v>
      </c>
      <c r="Q12" s="17">
        <v>7.5948419911350498E-2</v>
      </c>
      <c r="R12" s="17">
        <v>6.6690391326448398E-2</v>
      </c>
      <c r="S12" s="17"/>
      <c r="T12" s="17">
        <v>8.1601374461566595E-2</v>
      </c>
      <c r="U12" s="17">
        <v>5.9780589936914097E-2</v>
      </c>
      <c r="V12" s="17">
        <v>6.8528354331746505E-2</v>
      </c>
      <c r="W12" s="17">
        <v>8.0224192614069906E-2</v>
      </c>
      <c r="X12" s="17"/>
      <c r="Y12" s="17">
        <v>7.0879696158952996E-2</v>
      </c>
      <c r="Z12" s="17">
        <v>6.5542060636915797E-2</v>
      </c>
      <c r="AA12" s="17">
        <v>7.4674085689731107E-2</v>
      </c>
      <c r="AB12" s="17">
        <v>3.99576317001323E-2</v>
      </c>
      <c r="AC12" s="17">
        <v>9.45282702543387E-2</v>
      </c>
      <c r="AD12" s="17">
        <v>0</v>
      </c>
      <c r="AE12" s="17"/>
      <c r="AF12" s="17" t="s">
        <v>63</v>
      </c>
      <c r="AG12" s="17"/>
      <c r="AH12" s="17">
        <v>7.2060830946992102E-2</v>
      </c>
      <c r="AI12" s="17"/>
      <c r="AJ12" s="17">
        <v>6.2269888018302202E-2</v>
      </c>
      <c r="AK12" s="17">
        <v>3.7886650764156898E-2</v>
      </c>
      <c r="AL12" s="17">
        <v>8.6303844791220094E-2</v>
      </c>
      <c r="AM12" s="17">
        <v>6.18528267403902E-2</v>
      </c>
      <c r="AN12" s="17">
        <v>8.5125338723470806E-2</v>
      </c>
      <c r="AO12" s="17">
        <v>8.7462853035728996E-2</v>
      </c>
      <c r="AP12" s="17">
        <v>6.24412463770374E-2</v>
      </c>
      <c r="AQ12" s="17">
        <v>0.20860064442485499</v>
      </c>
    </row>
    <row r="13" spans="2:43" x14ac:dyDescent="0.35">
      <c r="B13" s="18" t="s">
        <v>526</v>
      </c>
      <c r="C13" s="17">
        <v>6.1890075551946699E-2</v>
      </c>
      <c r="D13" s="17">
        <v>7.3413111721254795E-2</v>
      </c>
      <c r="E13" s="17">
        <v>4.8457677740334999E-2</v>
      </c>
      <c r="F13" s="17"/>
      <c r="G13" s="17">
        <v>9.7708632007430907E-2</v>
      </c>
      <c r="H13" s="17">
        <v>2.3770537119209199E-2</v>
      </c>
      <c r="I13" s="17">
        <v>5.0640446694503197E-2</v>
      </c>
      <c r="J13" s="17">
        <v>3.4547043562749499E-2</v>
      </c>
      <c r="K13" s="17">
        <v>0.114037208004336</v>
      </c>
      <c r="L13" s="17">
        <v>6.8779964047684203E-2</v>
      </c>
      <c r="M13" s="17"/>
      <c r="N13" s="17">
        <v>2.2425583593940802E-2</v>
      </c>
      <c r="O13" s="17">
        <v>8.5578526075531694E-2</v>
      </c>
      <c r="P13" s="17">
        <v>8.4433955503560795E-2</v>
      </c>
      <c r="Q13" s="17">
        <v>3.5221294643787003E-2</v>
      </c>
      <c r="R13" s="17">
        <v>5.3599484868734899E-2</v>
      </c>
      <c r="S13" s="17"/>
      <c r="T13" s="17">
        <v>7.4949999404590198E-2</v>
      </c>
      <c r="U13" s="17">
        <v>6.5152223981597507E-2</v>
      </c>
      <c r="V13" s="17">
        <v>6.1766887078172503E-2</v>
      </c>
      <c r="W13" s="17">
        <v>5.7386137329419301E-2</v>
      </c>
      <c r="X13" s="17"/>
      <c r="Y13" s="17">
        <v>5.6790696934527797E-2</v>
      </c>
      <c r="Z13" s="17">
        <v>6.5917135758154805E-2</v>
      </c>
      <c r="AA13" s="17">
        <v>7.5791624395995794E-2</v>
      </c>
      <c r="AB13" s="17">
        <v>5.2442068979751899E-2</v>
      </c>
      <c r="AC13" s="17">
        <v>5.8421004330098197E-2</v>
      </c>
      <c r="AD13" s="17">
        <v>0</v>
      </c>
      <c r="AE13" s="17"/>
      <c r="AF13" s="17" t="s">
        <v>63</v>
      </c>
      <c r="AG13" s="17"/>
      <c r="AH13" s="17">
        <v>6.0931413392242E-2</v>
      </c>
      <c r="AI13" s="17"/>
      <c r="AJ13" s="17">
        <v>7.5043991383509395E-2</v>
      </c>
      <c r="AK13" s="17">
        <v>6.2353967332048801E-2</v>
      </c>
      <c r="AL13" s="17">
        <v>5.5077173686106602E-2</v>
      </c>
      <c r="AM13" s="17">
        <v>6.6552189401216294E-2</v>
      </c>
      <c r="AN13" s="17">
        <v>8.2971747646409494E-2</v>
      </c>
      <c r="AO13" s="17">
        <v>2.3569196066212099E-2</v>
      </c>
      <c r="AP13" s="17">
        <v>5.18038185854987E-2</v>
      </c>
      <c r="AQ13" s="17">
        <v>6.6877221774870696E-2</v>
      </c>
    </row>
    <row r="14" spans="2:43" x14ac:dyDescent="0.35">
      <c r="B14" s="18" t="s">
        <v>60</v>
      </c>
      <c r="C14" s="17">
        <v>9.8885498848898801E-2</v>
      </c>
      <c r="D14" s="17">
        <v>8.0981668555789296E-2</v>
      </c>
      <c r="E14" s="17">
        <v>0.11809639729975201</v>
      </c>
      <c r="F14" s="17"/>
      <c r="G14" s="17">
        <v>4.4493827947424E-2</v>
      </c>
      <c r="H14" s="17">
        <v>7.4473059119974205E-2</v>
      </c>
      <c r="I14" s="17">
        <v>0.113437896240155</v>
      </c>
      <c r="J14" s="17">
        <v>0.11952923411203401</v>
      </c>
      <c r="K14" s="17">
        <v>0.104144151138577</v>
      </c>
      <c r="L14" s="17">
        <v>0.116959617088211</v>
      </c>
      <c r="M14" s="17"/>
      <c r="N14" s="17">
        <v>0.124829786474073</v>
      </c>
      <c r="O14" s="17">
        <v>8.5793227914719106E-2</v>
      </c>
      <c r="P14" s="17">
        <v>0.101439394093116</v>
      </c>
      <c r="Q14" s="17">
        <v>0.109470555943028</v>
      </c>
      <c r="R14" s="17">
        <v>9.8855454541685706E-2</v>
      </c>
      <c r="S14" s="17"/>
      <c r="T14" s="17">
        <v>0.100285062958889</v>
      </c>
      <c r="U14" s="17">
        <v>0.110874873697972</v>
      </c>
      <c r="V14" s="17">
        <v>8.1032257681588796E-2</v>
      </c>
      <c r="W14" s="17">
        <v>9.4296456345390495E-2</v>
      </c>
      <c r="X14" s="17"/>
      <c r="Y14" s="17">
        <v>8.2270628289420403E-2</v>
      </c>
      <c r="Z14" s="17">
        <v>6.7910636158740698E-2</v>
      </c>
      <c r="AA14" s="17">
        <v>0.119201246074012</v>
      </c>
      <c r="AB14" s="17">
        <v>0.106606789674208</v>
      </c>
      <c r="AC14" s="17">
        <v>8.4511776237807507E-2</v>
      </c>
      <c r="AD14" s="17">
        <v>0.431742841174865</v>
      </c>
      <c r="AE14" s="17"/>
      <c r="AF14" s="17" t="s">
        <v>63</v>
      </c>
      <c r="AG14" s="17"/>
      <c r="AH14" s="17">
        <v>9.4176749758530603E-2</v>
      </c>
      <c r="AI14" s="17"/>
      <c r="AJ14" s="17">
        <v>9.9045161411409094E-2</v>
      </c>
      <c r="AK14" s="17">
        <v>0.10832269801309399</v>
      </c>
      <c r="AL14" s="17">
        <v>0.11465448456570899</v>
      </c>
      <c r="AM14" s="17">
        <v>3.80159700468293E-2</v>
      </c>
      <c r="AN14" s="17">
        <v>0.123533120107468</v>
      </c>
      <c r="AO14" s="17">
        <v>9.5507051272680901E-2</v>
      </c>
      <c r="AP14" s="17">
        <v>0.139317228365368</v>
      </c>
      <c r="AQ14" s="17">
        <v>0.17143730704239901</v>
      </c>
    </row>
    <row r="15" spans="2:43" x14ac:dyDescent="0.35">
      <c r="B15" s="18" t="s">
        <v>527</v>
      </c>
      <c r="C15" s="21">
        <v>0.46523020305712198</v>
      </c>
      <c r="D15" s="21">
        <v>0.48982155663976901</v>
      </c>
      <c r="E15" s="21">
        <v>0.44025525278442301</v>
      </c>
      <c r="F15" s="21"/>
      <c r="G15" s="21">
        <v>0.465206265165161</v>
      </c>
      <c r="H15" s="21">
        <v>0.55391403553356799</v>
      </c>
      <c r="I15" s="21">
        <v>0.51408100189661698</v>
      </c>
      <c r="J15" s="21">
        <v>0.40410377409084902</v>
      </c>
      <c r="K15" s="21">
        <v>0.442523933937986</v>
      </c>
      <c r="L15" s="21">
        <v>0.413579943711743</v>
      </c>
      <c r="M15" s="21"/>
      <c r="N15" s="21">
        <v>0.45749949977348803</v>
      </c>
      <c r="O15" s="21">
        <v>0.43665032473323201</v>
      </c>
      <c r="P15" s="21">
        <v>0.53123139253274299</v>
      </c>
      <c r="Q15" s="21">
        <v>0.45928022679803898</v>
      </c>
      <c r="R15" s="21">
        <v>0.48986520427582098</v>
      </c>
      <c r="S15" s="21"/>
      <c r="T15" s="21">
        <v>0.40178350062547602</v>
      </c>
      <c r="U15" s="21">
        <v>0.49163534435724698</v>
      </c>
      <c r="V15" s="21">
        <v>0.493921381992032</v>
      </c>
      <c r="W15" s="21">
        <v>0.46113550041170798</v>
      </c>
      <c r="X15" s="21"/>
      <c r="Y15" s="21">
        <v>0.52358263473495703</v>
      </c>
      <c r="Z15" s="21">
        <v>0.488027180170369</v>
      </c>
      <c r="AA15" s="21">
        <v>0.39109919181546998</v>
      </c>
      <c r="AB15" s="21">
        <v>0.41171994148466501</v>
      </c>
      <c r="AC15" s="21">
        <v>0.42708192891964603</v>
      </c>
      <c r="AD15" s="21">
        <v>0.19500347260619499</v>
      </c>
      <c r="AE15" s="21"/>
      <c r="AF15" s="21" t="s">
        <v>63</v>
      </c>
      <c r="AG15" s="21"/>
      <c r="AH15" s="21">
        <v>0.472158749163897</v>
      </c>
      <c r="AI15" s="21"/>
      <c r="AJ15" s="21">
        <v>0.45696184864057598</v>
      </c>
      <c r="AK15" s="21">
        <v>0.47968712147345999</v>
      </c>
      <c r="AL15" s="21">
        <v>0.51233935834663502</v>
      </c>
      <c r="AM15" s="21">
        <v>0.48904381204782099</v>
      </c>
      <c r="AN15" s="21">
        <v>0.43206927726542399</v>
      </c>
      <c r="AO15" s="21">
        <v>0.42198421406599301</v>
      </c>
      <c r="AP15" s="21">
        <v>0.39947689855463903</v>
      </c>
      <c r="AQ15" s="21">
        <v>0.41274080436510402</v>
      </c>
    </row>
    <row r="16" spans="2:43" x14ac:dyDescent="0.35">
      <c r="B16" s="18" t="s">
        <v>528</v>
      </c>
      <c r="C16" s="21">
        <v>0.131593856830516</v>
      </c>
      <c r="D16" s="21">
        <v>0.12950135077361</v>
      </c>
      <c r="E16" s="21">
        <v>0.13274155456408801</v>
      </c>
      <c r="F16" s="21"/>
      <c r="G16" s="21">
        <v>0.20021472856606601</v>
      </c>
      <c r="H16" s="21">
        <v>9.3404075914425594E-2</v>
      </c>
      <c r="I16" s="21">
        <v>9.6408322083457704E-2</v>
      </c>
      <c r="J16" s="21">
        <v>0.124567497803731</v>
      </c>
      <c r="K16" s="21">
        <v>0.162978032202828</v>
      </c>
      <c r="L16" s="21">
        <v>0.13985969040067101</v>
      </c>
      <c r="M16" s="21"/>
      <c r="N16" s="21">
        <v>0.11307268204760899</v>
      </c>
      <c r="O16" s="21">
        <v>0.15597510307927601</v>
      </c>
      <c r="P16" s="21">
        <v>0.134310689672724</v>
      </c>
      <c r="Q16" s="21">
        <v>0.11116971455513799</v>
      </c>
      <c r="R16" s="21">
        <v>0.120289876195183</v>
      </c>
      <c r="S16" s="21"/>
      <c r="T16" s="21">
        <v>0.156551373866157</v>
      </c>
      <c r="U16" s="21">
        <v>0.12493281391851201</v>
      </c>
      <c r="V16" s="21">
        <v>0.13029524140991899</v>
      </c>
      <c r="W16" s="21">
        <v>0.13761032994348901</v>
      </c>
      <c r="X16" s="21"/>
      <c r="Y16" s="21">
        <v>0.12767039309348099</v>
      </c>
      <c r="Z16" s="21">
        <v>0.131459196395071</v>
      </c>
      <c r="AA16" s="21">
        <v>0.15046571008572701</v>
      </c>
      <c r="AB16" s="21">
        <v>9.2399700679884206E-2</v>
      </c>
      <c r="AC16" s="21">
        <v>0.15294927458443699</v>
      </c>
      <c r="AD16" s="21">
        <v>0</v>
      </c>
      <c r="AE16" s="21"/>
      <c r="AF16" s="21" t="s">
        <v>63</v>
      </c>
      <c r="AG16" s="21"/>
      <c r="AH16" s="21">
        <v>0.13299224433923401</v>
      </c>
      <c r="AI16" s="21"/>
      <c r="AJ16" s="21">
        <v>0.137313879401812</v>
      </c>
      <c r="AK16" s="21">
        <v>0.10024061809620601</v>
      </c>
      <c r="AL16" s="21">
        <v>0.14138101847732701</v>
      </c>
      <c r="AM16" s="21">
        <v>0.12840501614160599</v>
      </c>
      <c r="AN16" s="21">
        <v>0.16809708636987999</v>
      </c>
      <c r="AO16" s="21">
        <v>0.111032049101941</v>
      </c>
      <c r="AP16" s="21">
        <v>0.114245064962536</v>
      </c>
      <c r="AQ16" s="21">
        <v>0.27547786619972597</v>
      </c>
    </row>
    <row r="17" spans="2:43" x14ac:dyDescent="0.35">
      <c r="B17" s="18" t="s">
        <v>242</v>
      </c>
      <c r="C17" s="22">
        <v>0.33363634622660598</v>
      </c>
      <c r="D17" s="22">
        <v>0.36032020586615898</v>
      </c>
      <c r="E17" s="22">
        <v>0.30751369822033497</v>
      </c>
      <c r="F17" s="22"/>
      <c r="G17" s="22">
        <v>0.26499153659909502</v>
      </c>
      <c r="H17" s="22">
        <v>0.46050995961914298</v>
      </c>
      <c r="I17" s="22">
        <v>0.41767267981315898</v>
      </c>
      <c r="J17" s="22">
        <v>0.27953627628711802</v>
      </c>
      <c r="K17" s="22">
        <v>0.27954590173515798</v>
      </c>
      <c r="L17" s="22">
        <v>0.27372025331107203</v>
      </c>
      <c r="M17" s="22"/>
      <c r="N17" s="22">
        <v>0.34442681772587902</v>
      </c>
      <c r="O17" s="22">
        <v>0.28067522165395598</v>
      </c>
      <c r="P17" s="22">
        <v>0.39692070286001901</v>
      </c>
      <c r="Q17" s="22">
        <v>0.34811051224290201</v>
      </c>
      <c r="R17" s="22">
        <v>0.36957532808063798</v>
      </c>
      <c r="S17" s="22"/>
      <c r="T17" s="22">
        <v>0.24523212675931999</v>
      </c>
      <c r="U17" s="22">
        <v>0.36670253043873502</v>
      </c>
      <c r="V17" s="22">
        <v>0.36362614058211301</v>
      </c>
      <c r="W17" s="22">
        <v>0.32352517046821799</v>
      </c>
      <c r="X17" s="22"/>
      <c r="Y17" s="22">
        <v>0.39591224164147598</v>
      </c>
      <c r="Z17" s="22">
        <v>0.35656798377529803</v>
      </c>
      <c r="AA17" s="22">
        <v>0.240633481729743</v>
      </c>
      <c r="AB17" s="22">
        <v>0.319320240804781</v>
      </c>
      <c r="AC17" s="22">
        <v>0.274132654335209</v>
      </c>
      <c r="AD17" s="22">
        <v>0.19500347260619499</v>
      </c>
      <c r="AE17" s="22"/>
      <c r="AF17" s="22" t="s">
        <v>63</v>
      </c>
      <c r="AG17" s="22"/>
      <c r="AH17" s="22">
        <v>0.33916650482466298</v>
      </c>
      <c r="AI17" s="22"/>
      <c r="AJ17" s="22">
        <v>0.31964796923876398</v>
      </c>
      <c r="AK17" s="22">
        <v>0.379446503377254</v>
      </c>
      <c r="AL17" s="22">
        <v>0.37095833986930898</v>
      </c>
      <c r="AM17" s="22">
        <v>0.360638795906214</v>
      </c>
      <c r="AN17" s="22">
        <v>0.26397219089554302</v>
      </c>
      <c r="AO17" s="22">
        <v>0.31095216496405198</v>
      </c>
      <c r="AP17" s="22">
        <v>0.28523183359210302</v>
      </c>
      <c r="AQ17" s="22">
        <v>0.13726293816537799</v>
      </c>
    </row>
    <row r="18" spans="2:43" x14ac:dyDescent="0.35">
      <c r="B18" s="16" t="s">
        <v>350</v>
      </c>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Q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216</v>
      </c>
      <c r="D7" s="10">
        <v>123</v>
      </c>
      <c r="E7" s="10">
        <v>93</v>
      </c>
      <c r="F7" s="10"/>
      <c r="G7" s="10">
        <v>31</v>
      </c>
      <c r="H7" s="10">
        <v>52</v>
      </c>
      <c r="I7" s="10">
        <v>57</v>
      </c>
      <c r="J7" s="10">
        <v>47</v>
      </c>
      <c r="K7" s="10">
        <v>23</v>
      </c>
      <c r="L7" s="10">
        <v>6</v>
      </c>
      <c r="M7" s="10"/>
      <c r="N7" s="10">
        <v>1</v>
      </c>
      <c r="O7" s="10">
        <v>64</v>
      </c>
      <c r="P7" s="10">
        <v>30</v>
      </c>
      <c r="Q7" s="10">
        <v>79</v>
      </c>
      <c r="R7" s="10">
        <v>42</v>
      </c>
      <c r="S7" s="10"/>
      <c r="T7" s="10">
        <v>19</v>
      </c>
      <c r="U7" s="10">
        <v>52</v>
      </c>
      <c r="V7" s="10">
        <v>80</v>
      </c>
      <c r="W7" s="10">
        <v>59</v>
      </c>
      <c r="X7" s="10"/>
      <c r="Y7" s="10">
        <v>184</v>
      </c>
      <c r="Z7" s="10">
        <v>32</v>
      </c>
      <c r="AA7" s="10" t="s">
        <v>62</v>
      </c>
      <c r="AB7" s="10" t="s">
        <v>62</v>
      </c>
      <c r="AC7" s="10" t="s">
        <v>62</v>
      </c>
      <c r="AD7" s="10" t="s">
        <v>62</v>
      </c>
      <c r="AE7" s="10"/>
      <c r="AF7" s="10" t="s">
        <v>62</v>
      </c>
      <c r="AG7" s="10"/>
      <c r="AH7" s="10">
        <v>213</v>
      </c>
      <c r="AI7" s="10"/>
      <c r="AJ7" s="10">
        <v>71</v>
      </c>
      <c r="AK7" s="10">
        <v>37</v>
      </c>
      <c r="AL7" s="10">
        <v>37</v>
      </c>
      <c r="AM7" s="10">
        <v>30</v>
      </c>
      <c r="AN7" s="10">
        <v>10</v>
      </c>
      <c r="AO7" s="10">
        <v>13</v>
      </c>
      <c r="AP7" s="10">
        <v>16</v>
      </c>
      <c r="AQ7" s="10">
        <v>2</v>
      </c>
    </row>
    <row r="8" spans="2:43" ht="30" customHeight="1" x14ac:dyDescent="0.35">
      <c r="B8" s="11" t="s">
        <v>19</v>
      </c>
      <c r="C8" s="11">
        <v>230</v>
      </c>
      <c r="D8" s="11">
        <v>143</v>
      </c>
      <c r="E8" s="11">
        <v>87</v>
      </c>
      <c r="F8" s="11"/>
      <c r="G8" s="11">
        <v>38</v>
      </c>
      <c r="H8" s="11">
        <v>62</v>
      </c>
      <c r="I8" s="11">
        <v>56</v>
      </c>
      <c r="J8" s="11">
        <v>47</v>
      </c>
      <c r="K8" s="11">
        <v>22</v>
      </c>
      <c r="L8" s="11">
        <v>5</v>
      </c>
      <c r="M8" s="11"/>
      <c r="N8" s="11">
        <v>1</v>
      </c>
      <c r="O8" s="11">
        <v>62</v>
      </c>
      <c r="P8" s="11">
        <v>26</v>
      </c>
      <c r="Q8" s="11">
        <v>91</v>
      </c>
      <c r="R8" s="11">
        <v>50</v>
      </c>
      <c r="S8" s="11"/>
      <c r="T8" s="11">
        <v>23</v>
      </c>
      <c r="U8" s="11">
        <v>54</v>
      </c>
      <c r="V8" s="11">
        <v>83</v>
      </c>
      <c r="W8" s="11">
        <v>64</v>
      </c>
      <c r="X8" s="11"/>
      <c r="Y8" s="11">
        <v>197</v>
      </c>
      <c r="Z8" s="11">
        <v>34</v>
      </c>
      <c r="AA8" s="11" t="s">
        <v>62</v>
      </c>
      <c r="AB8" s="11" t="s">
        <v>62</v>
      </c>
      <c r="AC8" s="11" t="s">
        <v>62</v>
      </c>
      <c r="AD8" s="11" t="s">
        <v>62</v>
      </c>
      <c r="AE8" s="11"/>
      <c r="AF8" s="11" t="s">
        <v>62</v>
      </c>
      <c r="AG8" s="11"/>
      <c r="AH8" s="11">
        <v>227</v>
      </c>
      <c r="AI8" s="11"/>
      <c r="AJ8" s="11">
        <v>68</v>
      </c>
      <c r="AK8" s="11">
        <v>43</v>
      </c>
      <c r="AL8" s="11">
        <v>37</v>
      </c>
      <c r="AM8" s="11">
        <v>35</v>
      </c>
      <c r="AN8" s="11">
        <v>11</v>
      </c>
      <c r="AO8" s="11">
        <v>15</v>
      </c>
      <c r="AP8" s="11">
        <v>17</v>
      </c>
      <c r="AQ8" s="11">
        <v>4</v>
      </c>
    </row>
    <row r="9" spans="2:43" x14ac:dyDescent="0.35">
      <c r="B9" s="18" t="s">
        <v>532</v>
      </c>
      <c r="C9" s="17">
        <v>0.18739300242620199</v>
      </c>
      <c r="D9" s="17">
        <v>0.193026244003802</v>
      </c>
      <c r="E9" s="17">
        <v>0.17813142514475999</v>
      </c>
      <c r="F9" s="17"/>
      <c r="G9" s="17">
        <v>6.2801682267936601E-2</v>
      </c>
      <c r="H9" s="17">
        <v>0.30371924006294299</v>
      </c>
      <c r="I9" s="17">
        <v>0.23336500398279</v>
      </c>
      <c r="J9" s="17">
        <v>0.105980718121141</v>
      </c>
      <c r="K9" s="17">
        <v>0.13566356504820501</v>
      </c>
      <c r="L9" s="17">
        <v>0.17261565248180699</v>
      </c>
      <c r="M9" s="17"/>
      <c r="N9" s="17">
        <v>0</v>
      </c>
      <c r="O9" s="17">
        <v>0.13929689564901199</v>
      </c>
      <c r="P9" s="17">
        <v>0.19249250997370099</v>
      </c>
      <c r="Q9" s="17">
        <v>0.17063014123593101</v>
      </c>
      <c r="R9" s="17">
        <v>0.27980077167871498</v>
      </c>
      <c r="S9" s="17"/>
      <c r="T9" s="17">
        <v>0.13642871991695699</v>
      </c>
      <c r="U9" s="17">
        <v>0.22590701726510401</v>
      </c>
      <c r="V9" s="17">
        <v>0.18011272409680101</v>
      </c>
      <c r="W9" s="17">
        <v>0.20128376485341101</v>
      </c>
      <c r="X9" s="17"/>
      <c r="Y9" s="17">
        <v>0.19517762640635999</v>
      </c>
      <c r="Z9" s="17">
        <v>0.14171859156778099</v>
      </c>
      <c r="AA9" s="17" t="s">
        <v>63</v>
      </c>
      <c r="AB9" s="17" t="s">
        <v>63</v>
      </c>
      <c r="AC9" s="17" t="s">
        <v>63</v>
      </c>
      <c r="AD9" s="17" t="s">
        <v>63</v>
      </c>
      <c r="AE9" s="17"/>
      <c r="AF9" s="17" t="s">
        <v>63</v>
      </c>
      <c r="AG9" s="17"/>
      <c r="AH9" s="17">
        <v>0.183534173384582</v>
      </c>
      <c r="AI9" s="17"/>
      <c r="AJ9" s="17">
        <v>0.22384326464770901</v>
      </c>
      <c r="AK9" s="17">
        <v>0.21644263842759501</v>
      </c>
      <c r="AL9" s="17">
        <v>0.181853248777051</v>
      </c>
      <c r="AM9" s="17">
        <v>9.8708662577796397E-2</v>
      </c>
      <c r="AN9" s="17">
        <v>0.23449066451242101</v>
      </c>
      <c r="AO9" s="17">
        <v>9.3075860236270694E-2</v>
      </c>
      <c r="AP9" s="17">
        <v>0.136093430363217</v>
      </c>
      <c r="AQ9" s="17">
        <v>0.51429944246158199</v>
      </c>
    </row>
    <row r="10" spans="2:43" x14ac:dyDescent="0.35">
      <c r="B10" s="18" t="s">
        <v>533</v>
      </c>
      <c r="C10" s="17">
        <v>0.47583440924751202</v>
      </c>
      <c r="D10" s="17">
        <v>0.50440334716730695</v>
      </c>
      <c r="E10" s="17">
        <v>0.42886439691126599</v>
      </c>
      <c r="F10" s="17"/>
      <c r="G10" s="17">
        <v>0.41846888490109602</v>
      </c>
      <c r="H10" s="17">
        <v>0.45571027969217198</v>
      </c>
      <c r="I10" s="17">
        <v>0.45726570114176401</v>
      </c>
      <c r="J10" s="17">
        <v>0.49672030413426799</v>
      </c>
      <c r="K10" s="17">
        <v>0.62925737718705999</v>
      </c>
      <c r="L10" s="17">
        <v>0.50101536466576302</v>
      </c>
      <c r="M10" s="17"/>
      <c r="N10" s="17">
        <v>0</v>
      </c>
      <c r="O10" s="17">
        <v>0.48051293389761102</v>
      </c>
      <c r="P10" s="17">
        <v>0.36431572574175702</v>
      </c>
      <c r="Q10" s="17">
        <v>0.54467693827049402</v>
      </c>
      <c r="R10" s="17">
        <v>0.41164400437937299</v>
      </c>
      <c r="S10" s="17"/>
      <c r="T10" s="17">
        <v>0.46416927152141002</v>
      </c>
      <c r="U10" s="17">
        <v>0.35072772151738801</v>
      </c>
      <c r="V10" s="17">
        <v>0.468049609828667</v>
      </c>
      <c r="W10" s="17">
        <v>0.57235567705769297</v>
      </c>
      <c r="X10" s="17"/>
      <c r="Y10" s="17">
        <v>0.488591980392308</v>
      </c>
      <c r="Z10" s="17">
        <v>0.40098242570813902</v>
      </c>
      <c r="AA10" s="17" t="s">
        <v>63</v>
      </c>
      <c r="AB10" s="17" t="s">
        <v>63</v>
      </c>
      <c r="AC10" s="17" t="s">
        <v>63</v>
      </c>
      <c r="AD10" s="17" t="s">
        <v>63</v>
      </c>
      <c r="AE10" s="17"/>
      <c r="AF10" s="17" t="s">
        <v>63</v>
      </c>
      <c r="AG10" s="17"/>
      <c r="AH10" s="17">
        <v>0.47458440130939999</v>
      </c>
      <c r="AI10" s="17"/>
      <c r="AJ10" s="17">
        <v>0.47031163142800803</v>
      </c>
      <c r="AK10" s="17">
        <v>0.51676907891277601</v>
      </c>
      <c r="AL10" s="17">
        <v>0.48900958239319697</v>
      </c>
      <c r="AM10" s="17">
        <v>0.54224855806501704</v>
      </c>
      <c r="AN10" s="17">
        <v>0.20881095279200301</v>
      </c>
      <c r="AO10" s="17">
        <v>0.507933600106943</v>
      </c>
      <c r="AP10" s="17">
        <v>0.4863734964684</v>
      </c>
      <c r="AQ10" s="17">
        <v>0</v>
      </c>
    </row>
    <row r="11" spans="2:43" x14ac:dyDescent="0.35">
      <c r="B11" s="18" t="s">
        <v>534</v>
      </c>
      <c r="C11" s="17">
        <v>0.23690628144231801</v>
      </c>
      <c r="D11" s="17">
        <v>0.228500823293045</v>
      </c>
      <c r="E11" s="17">
        <v>0.25072564266854003</v>
      </c>
      <c r="F11" s="17"/>
      <c r="G11" s="17">
        <v>0.40589678328720602</v>
      </c>
      <c r="H11" s="17">
        <v>0.123010361042619</v>
      </c>
      <c r="I11" s="17">
        <v>0.24698765868902001</v>
      </c>
      <c r="J11" s="17">
        <v>0.25390816223568602</v>
      </c>
      <c r="K11" s="17">
        <v>0.17978460941712601</v>
      </c>
      <c r="L11" s="17">
        <v>0.32636898285242999</v>
      </c>
      <c r="M11" s="17"/>
      <c r="N11" s="17">
        <v>0</v>
      </c>
      <c r="O11" s="17">
        <v>0.27778782333061203</v>
      </c>
      <c r="P11" s="17">
        <v>0.289391759219499</v>
      </c>
      <c r="Q11" s="17">
        <v>0.208703939484958</v>
      </c>
      <c r="R11" s="17">
        <v>0.21422959059882599</v>
      </c>
      <c r="S11" s="17"/>
      <c r="T11" s="17">
        <v>0.25676426857700901</v>
      </c>
      <c r="U11" s="17">
        <v>0.24292291636978999</v>
      </c>
      <c r="V11" s="17">
        <v>0.278757482401774</v>
      </c>
      <c r="W11" s="17">
        <v>0.16542267799413499</v>
      </c>
      <c r="X11" s="17"/>
      <c r="Y11" s="17">
        <v>0.230323536487892</v>
      </c>
      <c r="Z11" s="17">
        <v>0.27552895588248</v>
      </c>
      <c r="AA11" s="17" t="s">
        <v>63</v>
      </c>
      <c r="AB11" s="17" t="s">
        <v>63</v>
      </c>
      <c r="AC11" s="17" t="s">
        <v>63</v>
      </c>
      <c r="AD11" s="17" t="s">
        <v>63</v>
      </c>
      <c r="AE11" s="17"/>
      <c r="AF11" s="17" t="s">
        <v>63</v>
      </c>
      <c r="AG11" s="17"/>
      <c r="AH11" s="17">
        <v>0.24050014749115201</v>
      </c>
      <c r="AI11" s="17"/>
      <c r="AJ11" s="17">
        <v>0.22130519663817599</v>
      </c>
      <c r="AK11" s="17">
        <v>0.117806917308234</v>
      </c>
      <c r="AL11" s="17">
        <v>0.23352908845063799</v>
      </c>
      <c r="AM11" s="17">
        <v>0.25768153886992501</v>
      </c>
      <c r="AN11" s="17">
        <v>0.55669838269557603</v>
      </c>
      <c r="AO11" s="17">
        <v>0.21323713588276699</v>
      </c>
      <c r="AP11" s="17">
        <v>0.32101240730985497</v>
      </c>
      <c r="AQ11" s="17">
        <v>0.48570055753841801</v>
      </c>
    </row>
    <row r="12" spans="2:43" x14ac:dyDescent="0.35">
      <c r="B12" s="18" t="s">
        <v>535</v>
      </c>
      <c r="C12" s="17">
        <v>6.2854942856399101E-2</v>
      </c>
      <c r="D12" s="17">
        <v>5.4472451327081103E-2</v>
      </c>
      <c r="E12" s="17">
        <v>7.6636544806248E-2</v>
      </c>
      <c r="F12" s="17"/>
      <c r="G12" s="17">
        <v>9.1717795112362804E-2</v>
      </c>
      <c r="H12" s="17">
        <v>8.3177595479483599E-2</v>
      </c>
      <c r="I12" s="17">
        <v>4.4902346684747699E-2</v>
      </c>
      <c r="J12" s="17">
        <v>7.06982870653073E-2</v>
      </c>
      <c r="K12" s="17">
        <v>0</v>
      </c>
      <c r="L12" s="17">
        <v>0</v>
      </c>
      <c r="M12" s="17"/>
      <c r="N12" s="17">
        <v>1</v>
      </c>
      <c r="O12" s="17">
        <v>5.7092889703996702E-2</v>
      </c>
      <c r="P12" s="17">
        <v>5.7727735127187998E-2</v>
      </c>
      <c r="Q12" s="17">
        <v>6.2595934103908499E-2</v>
      </c>
      <c r="R12" s="17">
        <v>5.4784273543622398E-2</v>
      </c>
      <c r="S12" s="17"/>
      <c r="T12" s="17">
        <v>4.5820265311389399E-2</v>
      </c>
      <c r="U12" s="17">
        <v>0.12564044406602001</v>
      </c>
      <c r="V12" s="17">
        <v>5.3072524253910902E-2</v>
      </c>
      <c r="W12" s="17">
        <v>3.45943003106952E-2</v>
      </c>
      <c r="X12" s="17"/>
      <c r="Y12" s="17">
        <v>5.7344678216758399E-2</v>
      </c>
      <c r="Z12" s="17">
        <v>9.5185096725244195E-2</v>
      </c>
      <c r="AA12" s="17" t="s">
        <v>63</v>
      </c>
      <c r="AB12" s="17" t="s">
        <v>63</v>
      </c>
      <c r="AC12" s="17" t="s">
        <v>63</v>
      </c>
      <c r="AD12" s="17" t="s">
        <v>63</v>
      </c>
      <c r="AE12" s="17"/>
      <c r="AF12" s="17" t="s">
        <v>63</v>
      </c>
      <c r="AG12" s="17"/>
      <c r="AH12" s="17">
        <v>6.3808451745052105E-2</v>
      </c>
      <c r="AI12" s="17"/>
      <c r="AJ12" s="17">
        <v>4.45549257950019E-2</v>
      </c>
      <c r="AK12" s="17">
        <v>0.12359431026623401</v>
      </c>
      <c r="AL12" s="17">
        <v>7.4493948292413195E-2</v>
      </c>
      <c r="AM12" s="17">
        <v>4.2335845564741501E-2</v>
      </c>
      <c r="AN12" s="17">
        <v>0</v>
      </c>
      <c r="AO12" s="17">
        <v>0.127111424978542</v>
      </c>
      <c r="AP12" s="17">
        <v>0</v>
      </c>
      <c r="AQ12" s="17">
        <v>0</v>
      </c>
    </row>
    <row r="13" spans="2:43" x14ac:dyDescent="0.35">
      <c r="B13" s="18" t="s">
        <v>536</v>
      </c>
      <c r="C13" s="17">
        <v>7.2147751827245001E-3</v>
      </c>
      <c r="D13" s="17">
        <v>0</v>
      </c>
      <c r="E13" s="17">
        <v>1.90765419829882E-2</v>
      </c>
      <c r="F13" s="17"/>
      <c r="G13" s="17">
        <v>2.11148544313986E-2</v>
      </c>
      <c r="H13" s="17">
        <v>0</v>
      </c>
      <c r="I13" s="17">
        <v>0</v>
      </c>
      <c r="J13" s="17">
        <v>1.83224661901553E-2</v>
      </c>
      <c r="K13" s="17">
        <v>0</v>
      </c>
      <c r="L13" s="17">
        <v>0</v>
      </c>
      <c r="M13" s="17"/>
      <c r="N13" s="17">
        <v>0</v>
      </c>
      <c r="O13" s="17">
        <v>1.2942691815797699E-2</v>
      </c>
      <c r="P13" s="17">
        <v>3.2620419993986002E-2</v>
      </c>
      <c r="Q13" s="17">
        <v>0</v>
      </c>
      <c r="R13" s="17">
        <v>0</v>
      </c>
      <c r="S13" s="17"/>
      <c r="T13" s="17">
        <v>0</v>
      </c>
      <c r="U13" s="17">
        <v>1.5712861585559599E-2</v>
      </c>
      <c r="V13" s="17">
        <v>0</v>
      </c>
      <c r="W13" s="17">
        <v>1.26728062525788E-2</v>
      </c>
      <c r="X13" s="17"/>
      <c r="Y13" s="17">
        <v>4.3357802072813301E-3</v>
      </c>
      <c r="Z13" s="17">
        <v>2.4106586489590898E-2</v>
      </c>
      <c r="AA13" s="17" t="s">
        <v>63</v>
      </c>
      <c r="AB13" s="17" t="s">
        <v>63</v>
      </c>
      <c r="AC13" s="17" t="s">
        <v>63</v>
      </c>
      <c r="AD13" s="17" t="s">
        <v>63</v>
      </c>
      <c r="AE13" s="17"/>
      <c r="AF13" s="17" t="s">
        <v>63</v>
      </c>
      <c r="AG13" s="17"/>
      <c r="AH13" s="17">
        <v>7.3242232540094796E-3</v>
      </c>
      <c r="AI13" s="17"/>
      <c r="AJ13" s="17">
        <v>1.1908850302224499E-2</v>
      </c>
      <c r="AK13" s="17">
        <v>0</v>
      </c>
      <c r="AL13" s="17">
        <v>0</v>
      </c>
      <c r="AM13" s="17">
        <v>2.4285239920929898E-2</v>
      </c>
      <c r="AN13" s="17">
        <v>0</v>
      </c>
      <c r="AO13" s="17">
        <v>0</v>
      </c>
      <c r="AP13" s="17">
        <v>0</v>
      </c>
      <c r="AQ13" s="17">
        <v>0</v>
      </c>
    </row>
    <row r="14" spans="2:43" x14ac:dyDescent="0.35">
      <c r="B14" s="18" t="s">
        <v>92</v>
      </c>
      <c r="C14" s="19">
        <v>2.9796588844843201E-2</v>
      </c>
      <c r="D14" s="19">
        <v>1.9597134208764699E-2</v>
      </c>
      <c r="E14" s="19">
        <v>4.6565448486197397E-2</v>
      </c>
      <c r="F14" s="19"/>
      <c r="G14" s="19">
        <v>0</v>
      </c>
      <c r="H14" s="19">
        <v>3.4382523722782901E-2</v>
      </c>
      <c r="I14" s="19">
        <v>1.7479289501677601E-2</v>
      </c>
      <c r="J14" s="19">
        <v>5.4370062253442701E-2</v>
      </c>
      <c r="K14" s="19">
        <v>5.5294448347608501E-2</v>
      </c>
      <c r="L14" s="19">
        <v>0</v>
      </c>
      <c r="M14" s="19"/>
      <c r="N14" s="19">
        <v>0</v>
      </c>
      <c r="O14" s="19">
        <v>3.2366765602969597E-2</v>
      </c>
      <c r="P14" s="19">
        <v>6.3451849943869404E-2</v>
      </c>
      <c r="Q14" s="19">
        <v>1.33930469047089E-2</v>
      </c>
      <c r="R14" s="19">
        <v>3.9541359799463098E-2</v>
      </c>
      <c r="S14" s="19"/>
      <c r="T14" s="19">
        <v>9.6817474673234802E-2</v>
      </c>
      <c r="U14" s="19">
        <v>3.9089039196139402E-2</v>
      </c>
      <c r="V14" s="19">
        <v>2.0007659418847201E-2</v>
      </c>
      <c r="W14" s="19">
        <v>1.36707735314868E-2</v>
      </c>
      <c r="X14" s="19"/>
      <c r="Y14" s="19">
        <v>2.4226398289400899E-2</v>
      </c>
      <c r="Z14" s="19">
        <v>6.2478343626765798E-2</v>
      </c>
      <c r="AA14" s="19" t="s">
        <v>63</v>
      </c>
      <c r="AB14" s="19" t="s">
        <v>63</v>
      </c>
      <c r="AC14" s="19" t="s">
        <v>63</v>
      </c>
      <c r="AD14" s="19" t="s">
        <v>63</v>
      </c>
      <c r="AE14" s="19"/>
      <c r="AF14" s="19" t="s">
        <v>63</v>
      </c>
      <c r="AG14" s="19"/>
      <c r="AH14" s="19">
        <v>3.0248602815804999E-2</v>
      </c>
      <c r="AI14" s="19"/>
      <c r="AJ14" s="19">
        <v>2.8076131188880599E-2</v>
      </c>
      <c r="AK14" s="19">
        <v>2.5387055085160402E-2</v>
      </c>
      <c r="AL14" s="19">
        <v>2.1114132086701098E-2</v>
      </c>
      <c r="AM14" s="19">
        <v>3.4740155001590098E-2</v>
      </c>
      <c r="AN14" s="19">
        <v>0</v>
      </c>
      <c r="AO14" s="19">
        <v>5.8641978795477299E-2</v>
      </c>
      <c r="AP14" s="19">
        <v>5.6520665858528399E-2</v>
      </c>
      <c r="AQ14" s="19">
        <v>0</v>
      </c>
    </row>
    <row r="15" spans="2:43" x14ac:dyDescent="0.35">
      <c r="B15" s="16" t="s">
        <v>538</v>
      </c>
    </row>
    <row r="16" spans="2:43" x14ac:dyDescent="0.35">
      <c r="B16" t="s">
        <v>66</v>
      </c>
    </row>
    <row r="17" spans="2:2" x14ac:dyDescent="0.35">
      <c r="B17" t="s">
        <v>67</v>
      </c>
    </row>
    <row r="19" spans="2:2" x14ac:dyDescent="0.35">
      <c r="B19"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553</v>
      </c>
      <c r="E2" s="26"/>
      <c r="F2" s="26"/>
      <c r="G2" s="26"/>
      <c r="H2" s="26"/>
      <c r="I2" s="26"/>
    </row>
    <row r="6" spans="2:9" ht="50" customHeight="1" x14ac:dyDescent="0.35">
      <c r="B6" s="20" t="s">
        <v>14</v>
      </c>
      <c r="C6" s="20" t="s">
        <v>539</v>
      </c>
      <c r="D6" s="20" t="s">
        <v>540</v>
      </c>
      <c r="E6" s="20" t="s">
        <v>541</v>
      </c>
      <c r="F6" s="20" t="s">
        <v>542</v>
      </c>
      <c r="G6" s="20" t="s">
        <v>543</v>
      </c>
      <c r="H6" s="20" t="s">
        <v>544</v>
      </c>
    </row>
    <row r="7" spans="2:9" x14ac:dyDescent="0.35">
      <c r="B7" s="18" t="s">
        <v>545</v>
      </c>
      <c r="C7" s="17">
        <v>0.13061591204337999</v>
      </c>
      <c r="D7" s="17">
        <v>0.28448388230730898</v>
      </c>
      <c r="E7" s="17">
        <v>0.30263879614816203</v>
      </c>
      <c r="F7" s="17">
        <v>0.535800468126852</v>
      </c>
      <c r="G7" s="17">
        <v>0.71600699483306496</v>
      </c>
      <c r="H7" s="17">
        <v>0.379622615884328</v>
      </c>
    </row>
    <row r="8" spans="2:9" x14ac:dyDescent="0.35">
      <c r="B8" s="18" t="s">
        <v>546</v>
      </c>
      <c r="C8" s="17">
        <v>0.25877818811247599</v>
      </c>
      <c r="D8" s="17">
        <v>0.28676492904914302</v>
      </c>
      <c r="E8" s="17">
        <v>0.196108656622171</v>
      </c>
      <c r="F8" s="17">
        <v>0.11537339884195701</v>
      </c>
      <c r="G8" s="17">
        <v>8.1378872570585403E-2</v>
      </c>
      <c r="H8" s="17">
        <v>7.4768949509164295E-2</v>
      </c>
    </row>
    <row r="9" spans="2:9" x14ac:dyDescent="0.35">
      <c r="B9" s="18" t="s">
        <v>547</v>
      </c>
      <c r="C9" s="17">
        <v>0.28457842533045902</v>
      </c>
      <c r="D9" s="17">
        <v>0.23594566281559101</v>
      </c>
      <c r="E9" s="17">
        <v>0.188699578909577</v>
      </c>
      <c r="F9" s="17">
        <v>0.15565116783656399</v>
      </c>
      <c r="G9" s="17">
        <v>6.6266956353848702E-2</v>
      </c>
      <c r="H9" s="17">
        <v>0.120799379315468</v>
      </c>
    </row>
    <row r="10" spans="2:9" x14ac:dyDescent="0.35">
      <c r="B10" s="18" t="s">
        <v>548</v>
      </c>
      <c r="C10" s="17">
        <v>0.15585548839615801</v>
      </c>
      <c r="D10" s="17">
        <v>9.7712556971210202E-2</v>
      </c>
      <c r="E10" s="17">
        <v>0.14650181460856099</v>
      </c>
      <c r="F10" s="17">
        <v>7.1267084620093499E-2</v>
      </c>
      <c r="G10" s="17">
        <v>4.8267133012296001E-2</v>
      </c>
      <c r="H10" s="17">
        <v>0.183002092484888</v>
      </c>
    </row>
    <row r="11" spans="2:9" x14ac:dyDescent="0.35">
      <c r="B11" s="18" t="s">
        <v>549</v>
      </c>
      <c r="C11" s="17">
        <v>8.6483173483539594E-2</v>
      </c>
      <c r="D11" s="17">
        <v>4.1524182023155699E-2</v>
      </c>
      <c r="E11" s="17">
        <v>7.5837968489568905E-2</v>
      </c>
      <c r="F11" s="17">
        <v>4.6593031935455102E-2</v>
      </c>
      <c r="G11" s="17">
        <v>2.7121844202798302E-2</v>
      </c>
      <c r="H11" s="17">
        <v>0.13918947847734101</v>
      </c>
    </row>
    <row r="12" spans="2:9" x14ac:dyDescent="0.35">
      <c r="B12" s="18" t="s">
        <v>550</v>
      </c>
      <c r="C12" s="17">
        <v>4.0729027771363897E-2</v>
      </c>
      <c r="D12" s="17">
        <v>1.7603128294070298E-2</v>
      </c>
      <c r="E12" s="17">
        <v>4.4784889536349903E-2</v>
      </c>
      <c r="F12" s="17">
        <v>2.3130430971171099E-2</v>
      </c>
      <c r="G12" s="17">
        <v>2.23558253518529E-2</v>
      </c>
      <c r="H12" s="17">
        <v>6.0952365588434899E-2</v>
      </c>
    </row>
    <row r="13" spans="2:9" x14ac:dyDescent="0.35">
      <c r="B13" s="18" t="s">
        <v>551</v>
      </c>
      <c r="C13" s="17">
        <v>1.7193217336484299E-2</v>
      </c>
      <c r="D13" s="17">
        <v>6.7618917863048198E-3</v>
      </c>
      <c r="E13" s="17">
        <v>2.1968820961715398E-2</v>
      </c>
      <c r="F13" s="17">
        <v>9.7220427846947902E-3</v>
      </c>
      <c r="G13" s="17">
        <v>1.5970158762589799E-3</v>
      </c>
      <c r="H13" s="17">
        <v>1.39967542837639E-2</v>
      </c>
    </row>
    <row r="14" spans="2:9" x14ac:dyDescent="0.35">
      <c r="B14" s="18" t="s">
        <v>552</v>
      </c>
      <c r="C14" s="17">
        <v>2.5766567526139299E-2</v>
      </c>
      <c r="D14" s="17">
        <v>2.92037667532156E-2</v>
      </c>
      <c r="E14" s="17">
        <v>2.3459474723895601E-2</v>
      </c>
      <c r="F14" s="17">
        <v>4.2462374883212299E-2</v>
      </c>
      <c r="G14" s="17">
        <v>3.7005357799294397E-2</v>
      </c>
      <c r="H14" s="17">
        <v>2.7668364456612801E-2</v>
      </c>
    </row>
    <row r="15" spans="2:9" x14ac:dyDescent="0.35">
      <c r="B15" s="16" t="s">
        <v>223</v>
      </c>
      <c r="C15" s="16"/>
      <c r="D15" s="16"/>
      <c r="E15" s="16"/>
      <c r="F15" s="16"/>
      <c r="G15" s="16"/>
      <c r="H15" s="16"/>
    </row>
    <row r="16" spans="2:9" x14ac:dyDescent="0.35">
      <c r="B16" t="s">
        <v>66</v>
      </c>
    </row>
    <row r="17" spans="2:2" x14ac:dyDescent="0.35">
      <c r="B17" t="s">
        <v>67</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545</v>
      </c>
      <c r="C9" s="17">
        <v>0.13061591204337999</v>
      </c>
      <c r="D9" s="17">
        <v>0.12958693914559699</v>
      </c>
      <c r="E9" s="17">
        <v>0.132217685622457</v>
      </c>
      <c r="F9" s="17"/>
      <c r="G9" s="17">
        <v>0.154179856965831</v>
      </c>
      <c r="H9" s="17">
        <v>8.9741448167100807E-2</v>
      </c>
      <c r="I9" s="17">
        <v>0.15085478290769999</v>
      </c>
      <c r="J9" s="17">
        <v>0.12115093292427501</v>
      </c>
      <c r="K9" s="17">
        <v>0.151335886181376</v>
      </c>
      <c r="L9" s="17">
        <v>0.15826689887550999</v>
      </c>
      <c r="M9" s="17"/>
      <c r="N9" s="17">
        <v>0.356268828478783</v>
      </c>
      <c r="O9" s="17">
        <v>0.22286877725816401</v>
      </c>
      <c r="P9" s="17">
        <v>0.176971654792896</v>
      </c>
      <c r="Q9" s="17">
        <v>5.4372234481677197E-2</v>
      </c>
      <c r="R9" s="17">
        <v>3.60249238027514E-2</v>
      </c>
      <c r="S9" s="17"/>
      <c r="T9" s="17">
        <v>0.17766856221836499</v>
      </c>
      <c r="U9" s="17">
        <v>0.18042416816221099</v>
      </c>
      <c r="V9" s="17">
        <v>0.103830438929866</v>
      </c>
      <c r="W9" s="17">
        <v>9.4426320876846798E-2</v>
      </c>
      <c r="X9" s="17"/>
      <c r="Y9" s="17">
        <v>0.104341089621767</v>
      </c>
      <c r="Z9" s="17">
        <v>0.245502271146461</v>
      </c>
      <c r="AA9" s="17" t="s">
        <v>63</v>
      </c>
      <c r="AB9" s="17" t="s">
        <v>63</v>
      </c>
      <c r="AC9" s="17" t="s">
        <v>63</v>
      </c>
      <c r="AD9" s="17" t="s">
        <v>63</v>
      </c>
      <c r="AE9" s="17"/>
      <c r="AF9" s="17" t="s">
        <v>63</v>
      </c>
      <c r="AG9" s="17"/>
      <c r="AH9" s="17">
        <v>0.13146500318423501</v>
      </c>
      <c r="AI9" s="17"/>
      <c r="AJ9" s="17">
        <v>0.111521286726462</v>
      </c>
      <c r="AK9" s="17">
        <v>0.14835047011562</v>
      </c>
      <c r="AL9" s="17">
        <v>0.120005194215768</v>
      </c>
      <c r="AM9" s="17">
        <v>0.16425929536971701</v>
      </c>
      <c r="AN9" s="17">
        <v>9.6187524828486706E-2</v>
      </c>
      <c r="AO9" s="17">
        <v>0.20167329905665299</v>
      </c>
      <c r="AP9" s="17">
        <v>5.4662116638489799E-2</v>
      </c>
      <c r="AQ9" s="17">
        <v>8.4050582181340303E-2</v>
      </c>
    </row>
    <row r="10" spans="2:43" x14ac:dyDescent="0.35">
      <c r="B10" s="18" t="s">
        <v>546</v>
      </c>
      <c r="C10" s="17">
        <v>0.25877818811247599</v>
      </c>
      <c r="D10" s="17">
        <v>0.20824527037103599</v>
      </c>
      <c r="E10" s="17">
        <v>0.31895594200562499</v>
      </c>
      <c r="F10" s="17"/>
      <c r="G10" s="17">
        <v>0.177648375408096</v>
      </c>
      <c r="H10" s="17">
        <v>0.29560603156804999</v>
      </c>
      <c r="I10" s="17">
        <v>0.26063759082313198</v>
      </c>
      <c r="J10" s="17">
        <v>0.246367499781285</v>
      </c>
      <c r="K10" s="17">
        <v>0.28935936194412998</v>
      </c>
      <c r="L10" s="17">
        <v>0.19248364936100801</v>
      </c>
      <c r="M10" s="17"/>
      <c r="N10" s="17">
        <v>0.245853399824776</v>
      </c>
      <c r="O10" s="17">
        <v>0.31949386263554302</v>
      </c>
      <c r="P10" s="17">
        <v>0.34569821580601701</v>
      </c>
      <c r="Q10" s="17">
        <v>0.17761358156021601</v>
      </c>
      <c r="R10" s="17">
        <v>0.22680060090273099</v>
      </c>
      <c r="S10" s="17"/>
      <c r="T10" s="17">
        <v>0.267742088263482</v>
      </c>
      <c r="U10" s="17">
        <v>0.328189251326378</v>
      </c>
      <c r="V10" s="17">
        <v>0.24013238585552499</v>
      </c>
      <c r="W10" s="17">
        <v>0.21041929889175801</v>
      </c>
      <c r="X10" s="17"/>
      <c r="Y10" s="17">
        <v>0.25900468201047899</v>
      </c>
      <c r="Z10" s="17">
        <v>0.25778784614619799</v>
      </c>
      <c r="AA10" s="17" t="s">
        <v>63</v>
      </c>
      <c r="AB10" s="17" t="s">
        <v>63</v>
      </c>
      <c r="AC10" s="17" t="s">
        <v>63</v>
      </c>
      <c r="AD10" s="17" t="s">
        <v>63</v>
      </c>
      <c r="AE10" s="17"/>
      <c r="AF10" s="17" t="s">
        <v>63</v>
      </c>
      <c r="AG10" s="17"/>
      <c r="AH10" s="17">
        <v>0.25840983489860497</v>
      </c>
      <c r="AI10" s="17"/>
      <c r="AJ10" s="17">
        <v>0.224610372796614</v>
      </c>
      <c r="AK10" s="17">
        <v>0.28355711533135403</v>
      </c>
      <c r="AL10" s="17">
        <v>0.22076723579714999</v>
      </c>
      <c r="AM10" s="17">
        <v>0.30832647622801601</v>
      </c>
      <c r="AN10" s="17">
        <v>0.32387350045678598</v>
      </c>
      <c r="AO10" s="17">
        <v>0.23647652509488601</v>
      </c>
      <c r="AP10" s="17">
        <v>0.19582815700345299</v>
      </c>
      <c r="AQ10" s="17">
        <v>0.36328947032410502</v>
      </c>
    </row>
    <row r="11" spans="2:43" x14ac:dyDescent="0.35">
      <c r="B11" s="18" t="s">
        <v>547</v>
      </c>
      <c r="C11" s="17">
        <v>0.28457842533045902</v>
      </c>
      <c r="D11" s="17">
        <v>0.31299971374737701</v>
      </c>
      <c r="E11" s="17">
        <v>0.24902127404765001</v>
      </c>
      <c r="F11" s="17"/>
      <c r="G11" s="17">
        <v>0.37810131076838599</v>
      </c>
      <c r="H11" s="17">
        <v>0.25476563969712002</v>
      </c>
      <c r="I11" s="17">
        <v>0.23040285642310199</v>
      </c>
      <c r="J11" s="17">
        <v>0.30482508269338898</v>
      </c>
      <c r="K11" s="17">
        <v>0.29071501185507298</v>
      </c>
      <c r="L11" s="17">
        <v>0.36276909827034498</v>
      </c>
      <c r="M11" s="17"/>
      <c r="N11" s="17">
        <v>0.28408540133604998</v>
      </c>
      <c r="O11" s="17">
        <v>0.211570732323313</v>
      </c>
      <c r="P11" s="17">
        <v>0.24844470999005699</v>
      </c>
      <c r="Q11" s="17">
        <v>0.38183996616104099</v>
      </c>
      <c r="R11" s="17">
        <v>0.27260365994665298</v>
      </c>
      <c r="S11" s="17"/>
      <c r="T11" s="17">
        <v>0.30274763536624</v>
      </c>
      <c r="U11" s="17">
        <v>0.24589595586701399</v>
      </c>
      <c r="V11" s="17">
        <v>0.315253213629614</v>
      </c>
      <c r="W11" s="17">
        <v>0.28259491979658802</v>
      </c>
      <c r="X11" s="17"/>
      <c r="Y11" s="17">
        <v>0.28264704451697598</v>
      </c>
      <c r="Z11" s="17">
        <v>0.29302336574307902</v>
      </c>
      <c r="AA11" s="17" t="s">
        <v>63</v>
      </c>
      <c r="AB11" s="17" t="s">
        <v>63</v>
      </c>
      <c r="AC11" s="17" t="s">
        <v>63</v>
      </c>
      <c r="AD11" s="17" t="s">
        <v>63</v>
      </c>
      <c r="AE11" s="17"/>
      <c r="AF11" s="17" t="s">
        <v>63</v>
      </c>
      <c r="AG11" s="17"/>
      <c r="AH11" s="17">
        <v>0.286974557155243</v>
      </c>
      <c r="AI11" s="17"/>
      <c r="AJ11" s="17">
        <v>0.27226075889670498</v>
      </c>
      <c r="AK11" s="17">
        <v>0.27955630026727901</v>
      </c>
      <c r="AL11" s="17">
        <v>0.32084523852562202</v>
      </c>
      <c r="AM11" s="17">
        <v>0.25734726057136897</v>
      </c>
      <c r="AN11" s="17">
        <v>0.106010025812251</v>
      </c>
      <c r="AO11" s="17">
        <v>0.23665042828812499</v>
      </c>
      <c r="AP11" s="17">
        <v>0.41840047857268198</v>
      </c>
      <c r="AQ11" s="17">
        <v>0.370473236015948</v>
      </c>
    </row>
    <row r="12" spans="2:43" x14ac:dyDescent="0.35">
      <c r="B12" s="18" t="s">
        <v>548</v>
      </c>
      <c r="C12" s="17">
        <v>0.15585548839615801</v>
      </c>
      <c r="D12" s="17">
        <v>0.17159018465686501</v>
      </c>
      <c r="E12" s="17">
        <v>0.13782762283141101</v>
      </c>
      <c r="F12" s="17"/>
      <c r="G12" s="17">
        <v>9.4461184985093899E-2</v>
      </c>
      <c r="H12" s="17">
        <v>0.18980854610405701</v>
      </c>
      <c r="I12" s="17">
        <v>0.15195894972941201</v>
      </c>
      <c r="J12" s="17">
        <v>0.176708533365938</v>
      </c>
      <c r="K12" s="17">
        <v>0.13065223909315099</v>
      </c>
      <c r="L12" s="17">
        <v>0.12684243451942201</v>
      </c>
      <c r="M12" s="17"/>
      <c r="N12" s="17">
        <v>0.113792370360391</v>
      </c>
      <c r="O12" s="17">
        <v>8.9983239824539499E-2</v>
      </c>
      <c r="P12" s="17">
        <v>0.13739388641015701</v>
      </c>
      <c r="Q12" s="17">
        <v>0.21141230981790499</v>
      </c>
      <c r="R12" s="17">
        <v>0.20034771051026501</v>
      </c>
      <c r="S12" s="17"/>
      <c r="T12" s="17">
        <v>0.12894572605541299</v>
      </c>
      <c r="U12" s="17">
        <v>0.111636600712165</v>
      </c>
      <c r="V12" s="17">
        <v>0.17141439763368499</v>
      </c>
      <c r="W12" s="17">
        <v>0.20546660097778399</v>
      </c>
      <c r="X12" s="17"/>
      <c r="Y12" s="17">
        <v>0.177012517041093</v>
      </c>
      <c r="Z12" s="17">
        <v>6.3346623770800997E-2</v>
      </c>
      <c r="AA12" s="17" t="s">
        <v>63</v>
      </c>
      <c r="AB12" s="17" t="s">
        <v>63</v>
      </c>
      <c r="AC12" s="17" t="s">
        <v>63</v>
      </c>
      <c r="AD12" s="17" t="s">
        <v>63</v>
      </c>
      <c r="AE12" s="17"/>
      <c r="AF12" s="17" t="s">
        <v>63</v>
      </c>
      <c r="AG12" s="17"/>
      <c r="AH12" s="17">
        <v>0.15538510673612699</v>
      </c>
      <c r="AI12" s="17"/>
      <c r="AJ12" s="17">
        <v>0.18715724803311701</v>
      </c>
      <c r="AK12" s="17">
        <v>0.14476371145205699</v>
      </c>
      <c r="AL12" s="17">
        <v>0.167465252866661</v>
      </c>
      <c r="AM12" s="17">
        <v>0.148621712665502</v>
      </c>
      <c r="AN12" s="17">
        <v>0.25244690213243798</v>
      </c>
      <c r="AO12" s="17">
        <v>0.123591473715757</v>
      </c>
      <c r="AP12" s="17">
        <v>0.15940697463154399</v>
      </c>
      <c r="AQ12" s="17">
        <v>0</v>
      </c>
    </row>
    <row r="13" spans="2:43" x14ac:dyDescent="0.35">
      <c r="B13" s="18" t="s">
        <v>549</v>
      </c>
      <c r="C13" s="17">
        <v>8.6483173483539594E-2</v>
      </c>
      <c r="D13" s="17">
        <v>9.8567243412783195E-2</v>
      </c>
      <c r="E13" s="17">
        <v>7.2538241327366804E-2</v>
      </c>
      <c r="F13" s="17"/>
      <c r="G13" s="17">
        <v>0.11306717586824799</v>
      </c>
      <c r="H13" s="17">
        <v>5.7467110393062799E-2</v>
      </c>
      <c r="I13" s="17">
        <v>0.110798500497144</v>
      </c>
      <c r="J13" s="17">
        <v>0.104046000051952</v>
      </c>
      <c r="K13" s="17">
        <v>4.4475940413063998E-2</v>
      </c>
      <c r="L13" s="17">
        <v>0.125506227403516</v>
      </c>
      <c r="M13" s="17"/>
      <c r="N13" s="17">
        <v>0</v>
      </c>
      <c r="O13" s="17">
        <v>5.9135051789771402E-2</v>
      </c>
      <c r="P13" s="17">
        <v>5.9285487191088601E-2</v>
      </c>
      <c r="Q13" s="17">
        <v>8.3882852486981394E-2</v>
      </c>
      <c r="R13" s="17">
        <v>0.17553683736766801</v>
      </c>
      <c r="S13" s="17"/>
      <c r="T13" s="17">
        <v>2.69905805337468E-2</v>
      </c>
      <c r="U13" s="17">
        <v>4.8927827567690499E-2</v>
      </c>
      <c r="V13" s="17">
        <v>8.7525853846942503E-2</v>
      </c>
      <c r="W13" s="17">
        <v>0.147219054378183</v>
      </c>
      <c r="X13" s="17"/>
      <c r="Y13" s="17">
        <v>9.1954470110770306E-2</v>
      </c>
      <c r="Z13" s="17">
        <v>6.2559991854024499E-2</v>
      </c>
      <c r="AA13" s="17" t="s">
        <v>63</v>
      </c>
      <c r="AB13" s="17" t="s">
        <v>63</v>
      </c>
      <c r="AC13" s="17" t="s">
        <v>63</v>
      </c>
      <c r="AD13" s="17" t="s">
        <v>63</v>
      </c>
      <c r="AE13" s="17"/>
      <c r="AF13" s="17" t="s">
        <v>63</v>
      </c>
      <c r="AG13" s="17"/>
      <c r="AH13" s="17">
        <v>8.2858366044882004E-2</v>
      </c>
      <c r="AI13" s="17"/>
      <c r="AJ13" s="17">
        <v>0.126633337156486</v>
      </c>
      <c r="AK13" s="17">
        <v>6.10988938821578E-2</v>
      </c>
      <c r="AL13" s="17">
        <v>8.6239177228565403E-2</v>
      </c>
      <c r="AM13" s="17">
        <v>4.7010387349815198E-2</v>
      </c>
      <c r="AN13" s="17">
        <v>4.1692017163314103E-2</v>
      </c>
      <c r="AO13" s="17">
        <v>7.0558536944369005E-2</v>
      </c>
      <c r="AP13" s="17">
        <v>0.103782061562496</v>
      </c>
      <c r="AQ13" s="17">
        <v>0.18218671147860699</v>
      </c>
    </row>
    <row r="14" spans="2:43" x14ac:dyDescent="0.35">
      <c r="B14" s="18" t="s">
        <v>550</v>
      </c>
      <c r="C14" s="17">
        <v>4.0729027771363897E-2</v>
      </c>
      <c r="D14" s="17">
        <v>4.7613328302896198E-2</v>
      </c>
      <c r="E14" s="17">
        <v>3.2758946563951397E-2</v>
      </c>
      <c r="F14" s="17"/>
      <c r="G14" s="17">
        <v>2.82843688518725E-2</v>
      </c>
      <c r="H14" s="17">
        <v>5.6908140906346098E-2</v>
      </c>
      <c r="I14" s="17">
        <v>5.4333140138683199E-2</v>
      </c>
      <c r="J14" s="17">
        <v>7.8440279551775308E-3</v>
      </c>
      <c r="K14" s="17">
        <v>5.17828045360577E-2</v>
      </c>
      <c r="L14" s="17">
        <v>3.4131691570198797E-2</v>
      </c>
      <c r="M14" s="17"/>
      <c r="N14" s="17">
        <v>0</v>
      </c>
      <c r="O14" s="17">
        <v>1.9198825332395399E-2</v>
      </c>
      <c r="P14" s="17">
        <v>1.1582440075494501E-2</v>
      </c>
      <c r="Q14" s="17">
        <v>5.8398769367554497E-2</v>
      </c>
      <c r="R14" s="17">
        <v>7.6117296503278101E-2</v>
      </c>
      <c r="S14" s="17"/>
      <c r="T14" s="17">
        <v>6.1361154168592003E-2</v>
      </c>
      <c r="U14" s="17">
        <v>3.9399565192165899E-2</v>
      </c>
      <c r="V14" s="17">
        <v>3.1605581235486901E-2</v>
      </c>
      <c r="W14" s="17">
        <v>3.8845648995162102E-2</v>
      </c>
      <c r="X14" s="17"/>
      <c r="Y14" s="17">
        <v>4.5398996179088803E-2</v>
      </c>
      <c r="Z14" s="17">
        <v>2.0309644573225798E-2</v>
      </c>
      <c r="AA14" s="17" t="s">
        <v>63</v>
      </c>
      <c r="AB14" s="17" t="s">
        <v>63</v>
      </c>
      <c r="AC14" s="17" t="s">
        <v>63</v>
      </c>
      <c r="AD14" s="17" t="s">
        <v>63</v>
      </c>
      <c r="AE14" s="17"/>
      <c r="AF14" s="17" t="s">
        <v>63</v>
      </c>
      <c r="AG14" s="17"/>
      <c r="AH14" s="17">
        <v>4.0559210973051298E-2</v>
      </c>
      <c r="AI14" s="17"/>
      <c r="AJ14" s="17">
        <v>4.7717771197882501E-2</v>
      </c>
      <c r="AK14" s="17">
        <v>4.22894276375946E-2</v>
      </c>
      <c r="AL14" s="17">
        <v>5.90136440886396E-2</v>
      </c>
      <c r="AM14" s="17">
        <v>1.18817650375892E-2</v>
      </c>
      <c r="AN14" s="17">
        <v>6.9249411985311607E-2</v>
      </c>
      <c r="AO14" s="17">
        <v>6.8721624472086199E-2</v>
      </c>
      <c r="AP14" s="17">
        <v>2.2432697537760699E-2</v>
      </c>
      <c r="AQ14" s="17">
        <v>0</v>
      </c>
    </row>
    <row r="15" spans="2:43" x14ac:dyDescent="0.35">
      <c r="B15" s="18" t="s">
        <v>551</v>
      </c>
      <c r="C15" s="17">
        <v>1.7193217336484299E-2</v>
      </c>
      <c r="D15" s="17">
        <v>1.04194506321629E-2</v>
      </c>
      <c r="E15" s="17">
        <v>2.52073048706342E-2</v>
      </c>
      <c r="F15" s="17"/>
      <c r="G15" s="17">
        <v>2.7668973868160699E-2</v>
      </c>
      <c r="H15" s="17">
        <v>1.78787009569382E-2</v>
      </c>
      <c r="I15" s="17">
        <v>1.48121083721094E-2</v>
      </c>
      <c r="J15" s="17">
        <v>1.51725786333142E-2</v>
      </c>
      <c r="K15" s="17">
        <v>2.22942611823258E-2</v>
      </c>
      <c r="L15" s="17">
        <v>0</v>
      </c>
      <c r="M15" s="17"/>
      <c r="N15" s="17">
        <v>0</v>
      </c>
      <c r="O15" s="17">
        <v>2.0518740989867602E-2</v>
      </c>
      <c r="P15" s="17">
        <v>2.0623605734290801E-2</v>
      </c>
      <c r="Q15" s="17">
        <v>2.18805860418507E-2</v>
      </c>
      <c r="R15" s="17">
        <v>0</v>
      </c>
      <c r="S15" s="17"/>
      <c r="T15" s="17">
        <v>2.0292210453734898E-2</v>
      </c>
      <c r="U15" s="17">
        <v>2.35964597672258E-2</v>
      </c>
      <c r="V15" s="17">
        <v>2.4902488786365501E-2</v>
      </c>
      <c r="W15" s="17">
        <v>0</v>
      </c>
      <c r="X15" s="17"/>
      <c r="Y15" s="17">
        <v>1.66136652868543E-2</v>
      </c>
      <c r="Z15" s="17">
        <v>1.9727302013606399E-2</v>
      </c>
      <c r="AA15" s="17" t="s">
        <v>63</v>
      </c>
      <c r="AB15" s="17" t="s">
        <v>63</v>
      </c>
      <c r="AC15" s="17" t="s">
        <v>63</v>
      </c>
      <c r="AD15" s="17" t="s">
        <v>63</v>
      </c>
      <c r="AE15" s="17"/>
      <c r="AF15" s="17" t="s">
        <v>63</v>
      </c>
      <c r="AG15" s="17"/>
      <c r="AH15" s="17">
        <v>1.77487724100014E-2</v>
      </c>
      <c r="AI15" s="17"/>
      <c r="AJ15" s="17">
        <v>1.1707531249402801E-2</v>
      </c>
      <c r="AK15" s="17">
        <v>1.7689901685314799E-2</v>
      </c>
      <c r="AL15" s="17">
        <v>0</v>
      </c>
      <c r="AM15" s="17">
        <v>2.3799838309682599E-2</v>
      </c>
      <c r="AN15" s="17">
        <v>3.6104495328040102E-2</v>
      </c>
      <c r="AO15" s="17">
        <v>4.2952121192845E-2</v>
      </c>
      <c r="AP15" s="17">
        <v>2.2432697537760699E-2</v>
      </c>
      <c r="AQ15" s="17">
        <v>0</v>
      </c>
    </row>
    <row r="16" spans="2:43" x14ac:dyDescent="0.35">
      <c r="B16" s="18" t="s">
        <v>552</v>
      </c>
      <c r="C16" s="19">
        <v>2.5766567526139299E-2</v>
      </c>
      <c r="D16" s="19">
        <v>2.0977869731284099E-2</v>
      </c>
      <c r="E16" s="19">
        <v>3.1472982730905201E-2</v>
      </c>
      <c r="F16" s="19"/>
      <c r="G16" s="19">
        <v>2.6588753284312101E-2</v>
      </c>
      <c r="H16" s="19">
        <v>3.7824382207324501E-2</v>
      </c>
      <c r="I16" s="19">
        <v>2.6202071108717601E-2</v>
      </c>
      <c r="J16" s="19">
        <v>2.3885344594667599E-2</v>
      </c>
      <c r="K16" s="19">
        <v>1.93844947948228E-2</v>
      </c>
      <c r="L16" s="19">
        <v>0</v>
      </c>
      <c r="M16" s="19"/>
      <c r="N16" s="19">
        <v>0</v>
      </c>
      <c r="O16" s="19">
        <v>5.7230769846405599E-2</v>
      </c>
      <c r="P16" s="19">
        <v>0</v>
      </c>
      <c r="Q16" s="19">
        <v>1.0599700082774E-2</v>
      </c>
      <c r="R16" s="19">
        <v>1.25689709666537E-2</v>
      </c>
      <c r="S16" s="19"/>
      <c r="T16" s="19">
        <v>1.4252042940426601E-2</v>
      </c>
      <c r="U16" s="19">
        <v>2.1930171405149398E-2</v>
      </c>
      <c r="V16" s="19">
        <v>2.5335640082515602E-2</v>
      </c>
      <c r="W16" s="19">
        <v>2.1028156083677901E-2</v>
      </c>
      <c r="X16" s="19"/>
      <c r="Y16" s="19">
        <v>2.3027535232970998E-2</v>
      </c>
      <c r="Z16" s="19">
        <v>3.7742954752605501E-2</v>
      </c>
      <c r="AA16" s="19" t="s">
        <v>63</v>
      </c>
      <c r="AB16" s="19" t="s">
        <v>63</v>
      </c>
      <c r="AC16" s="19" t="s">
        <v>63</v>
      </c>
      <c r="AD16" s="19" t="s">
        <v>63</v>
      </c>
      <c r="AE16" s="19"/>
      <c r="AF16" s="19" t="s">
        <v>63</v>
      </c>
      <c r="AG16" s="19"/>
      <c r="AH16" s="19">
        <v>2.65991485978559E-2</v>
      </c>
      <c r="AI16" s="19"/>
      <c r="AJ16" s="19">
        <v>1.83916939433303E-2</v>
      </c>
      <c r="AK16" s="19">
        <v>2.26941796286237E-2</v>
      </c>
      <c r="AL16" s="19">
        <v>2.5664257277593701E-2</v>
      </c>
      <c r="AM16" s="19">
        <v>3.8753264468309102E-2</v>
      </c>
      <c r="AN16" s="19">
        <v>7.4436122293372403E-2</v>
      </c>
      <c r="AO16" s="19">
        <v>1.9375991235278899E-2</v>
      </c>
      <c r="AP16" s="19">
        <v>2.3054816515814099E-2</v>
      </c>
      <c r="AQ16" s="19">
        <v>0</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545</v>
      </c>
      <c r="C9" s="17">
        <v>0.28448388230730898</v>
      </c>
      <c r="D9" s="17">
        <v>0.27195651643392599</v>
      </c>
      <c r="E9" s="17">
        <v>0.30006389435134501</v>
      </c>
      <c r="F9" s="17"/>
      <c r="G9" s="17">
        <v>0.26427661780112</v>
      </c>
      <c r="H9" s="17">
        <v>0.27748021173044102</v>
      </c>
      <c r="I9" s="17">
        <v>0.236821362805272</v>
      </c>
      <c r="J9" s="17">
        <v>0.26233177797050999</v>
      </c>
      <c r="K9" s="17">
        <v>0.406261924730071</v>
      </c>
      <c r="L9" s="17">
        <v>0.25655652423003</v>
      </c>
      <c r="M9" s="17"/>
      <c r="N9" s="17">
        <v>0.47951844836026802</v>
      </c>
      <c r="O9" s="17">
        <v>0.37856805253741899</v>
      </c>
      <c r="P9" s="17">
        <v>0.300094291991647</v>
      </c>
      <c r="Q9" s="17">
        <v>0.20852321309077501</v>
      </c>
      <c r="R9" s="17">
        <v>0.21161759348280501</v>
      </c>
      <c r="S9" s="17"/>
      <c r="T9" s="17">
        <v>0.36287685978184703</v>
      </c>
      <c r="U9" s="17">
        <v>0.32535098766778697</v>
      </c>
      <c r="V9" s="17">
        <v>0.25510052774737202</v>
      </c>
      <c r="W9" s="17">
        <v>0.25444693194163198</v>
      </c>
      <c r="X9" s="17"/>
      <c r="Y9" s="17">
        <v>0.27202673333953697</v>
      </c>
      <c r="Z9" s="17">
        <v>0.33895262301837098</v>
      </c>
      <c r="AA9" s="17" t="s">
        <v>63</v>
      </c>
      <c r="AB9" s="17" t="s">
        <v>63</v>
      </c>
      <c r="AC9" s="17" t="s">
        <v>63</v>
      </c>
      <c r="AD9" s="17" t="s">
        <v>63</v>
      </c>
      <c r="AE9" s="17"/>
      <c r="AF9" s="17" t="s">
        <v>63</v>
      </c>
      <c r="AG9" s="17"/>
      <c r="AH9" s="17">
        <v>0.28579710613894999</v>
      </c>
      <c r="AI9" s="17"/>
      <c r="AJ9" s="17">
        <v>0.28174112462265699</v>
      </c>
      <c r="AK9" s="17">
        <v>0.30523683243041699</v>
      </c>
      <c r="AL9" s="17">
        <v>0.28436433809184097</v>
      </c>
      <c r="AM9" s="17">
        <v>0.349127599584591</v>
      </c>
      <c r="AN9" s="17">
        <v>0.314083471219749</v>
      </c>
      <c r="AO9" s="17">
        <v>0.373994052204559</v>
      </c>
      <c r="AP9" s="17">
        <v>0.14581443844479999</v>
      </c>
      <c r="AQ9" s="17">
        <v>0</v>
      </c>
    </row>
    <row r="10" spans="2:43" x14ac:dyDescent="0.35">
      <c r="B10" s="18" t="s">
        <v>546</v>
      </c>
      <c r="C10" s="17">
        <v>0.28676492904914302</v>
      </c>
      <c r="D10" s="17">
        <v>0.28678822451737102</v>
      </c>
      <c r="E10" s="17">
        <v>0.28759868392587801</v>
      </c>
      <c r="F10" s="17"/>
      <c r="G10" s="17">
        <v>0.29335987404304198</v>
      </c>
      <c r="H10" s="17">
        <v>0.27947938815697099</v>
      </c>
      <c r="I10" s="17">
        <v>0.28428154638085501</v>
      </c>
      <c r="J10" s="17">
        <v>0.286642482571975</v>
      </c>
      <c r="K10" s="17">
        <v>0.32034877119223099</v>
      </c>
      <c r="L10" s="17">
        <v>0.22170575706211099</v>
      </c>
      <c r="M10" s="17"/>
      <c r="N10" s="17">
        <v>0.24216041843236999</v>
      </c>
      <c r="O10" s="17">
        <v>0.32563902886380502</v>
      </c>
      <c r="P10" s="17">
        <v>0.325718984144581</v>
      </c>
      <c r="Q10" s="17">
        <v>0.265993708581025</v>
      </c>
      <c r="R10" s="17">
        <v>0.22123383755706</v>
      </c>
      <c r="S10" s="17"/>
      <c r="T10" s="17">
        <v>0.193281566895318</v>
      </c>
      <c r="U10" s="17">
        <v>0.31357321877795202</v>
      </c>
      <c r="V10" s="17">
        <v>0.30740009974585703</v>
      </c>
      <c r="W10" s="17">
        <v>0.26195301867252102</v>
      </c>
      <c r="X10" s="17"/>
      <c r="Y10" s="17">
        <v>0.29338780830710198</v>
      </c>
      <c r="Z10" s="17">
        <v>0.257806465600108</v>
      </c>
      <c r="AA10" s="17" t="s">
        <v>63</v>
      </c>
      <c r="AB10" s="17" t="s">
        <v>63</v>
      </c>
      <c r="AC10" s="17" t="s">
        <v>63</v>
      </c>
      <c r="AD10" s="17" t="s">
        <v>63</v>
      </c>
      <c r="AE10" s="17"/>
      <c r="AF10" s="17" t="s">
        <v>63</v>
      </c>
      <c r="AG10" s="17"/>
      <c r="AH10" s="17">
        <v>0.28419824539682198</v>
      </c>
      <c r="AI10" s="17"/>
      <c r="AJ10" s="17">
        <v>0.30203096808270402</v>
      </c>
      <c r="AK10" s="17">
        <v>0.15012658387067301</v>
      </c>
      <c r="AL10" s="17">
        <v>0.300304727508798</v>
      </c>
      <c r="AM10" s="17">
        <v>0.273477308163463</v>
      </c>
      <c r="AN10" s="17">
        <v>0.32183782040276299</v>
      </c>
      <c r="AO10" s="17">
        <v>0.31156424816026201</v>
      </c>
      <c r="AP10" s="17">
        <v>0.22832676155008799</v>
      </c>
      <c r="AQ10" s="17">
        <v>0.80990658790687198</v>
      </c>
    </row>
    <row r="11" spans="2:43" x14ac:dyDescent="0.35">
      <c r="B11" s="18" t="s">
        <v>547</v>
      </c>
      <c r="C11" s="17">
        <v>0.23594566281559101</v>
      </c>
      <c r="D11" s="17">
        <v>0.23857403571869101</v>
      </c>
      <c r="E11" s="17">
        <v>0.23356458243463701</v>
      </c>
      <c r="F11" s="17"/>
      <c r="G11" s="17">
        <v>0.122476380443392</v>
      </c>
      <c r="H11" s="17">
        <v>0.25859308318569602</v>
      </c>
      <c r="I11" s="17">
        <v>0.23736434163704501</v>
      </c>
      <c r="J11" s="17">
        <v>0.233358167572042</v>
      </c>
      <c r="K11" s="17">
        <v>0.22475857170350699</v>
      </c>
      <c r="L11" s="17">
        <v>0.35714034860403099</v>
      </c>
      <c r="M11" s="17"/>
      <c r="N11" s="17">
        <v>0.27832113320736201</v>
      </c>
      <c r="O11" s="17">
        <v>0.175257589959222</v>
      </c>
      <c r="P11" s="17">
        <v>0.15951579592206999</v>
      </c>
      <c r="Q11" s="17">
        <v>0.30057091081156501</v>
      </c>
      <c r="R11" s="17">
        <v>0.28967393182511397</v>
      </c>
      <c r="S11" s="17"/>
      <c r="T11" s="17">
        <v>0.241556433252719</v>
      </c>
      <c r="U11" s="17">
        <v>0.19984624949510901</v>
      </c>
      <c r="V11" s="17">
        <v>0.242825010087585</v>
      </c>
      <c r="W11" s="17">
        <v>0.25817762725237903</v>
      </c>
      <c r="X11" s="17"/>
      <c r="Y11" s="17">
        <v>0.23418120974853901</v>
      </c>
      <c r="Z11" s="17">
        <v>0.24366071357518099</v>
      </c>
      <c r="AA11" s="17" t="s">
        <v>63</v>
      </c>
      <c r="AB11" s="17" t="s">
        <v>63</v>
      </c>
      <c r="AC11" s="17" t="s">
        <v>63</v>
      </c>
      <c r="AD11" s="17" t="s">
        <v>63</v>
      </c>
      <c r="AE11" s="17"/>
      <c r="AF11" s="17" t="s">
        <v>63</v>
      </c>
      <c r="AG11" s="17"/>
      <c r="AH11" s="17">
        <v>0.24356964659281</v>
      </c>
      <c r="AI11" s="17"/>
      <c r="AJ11" s="17">
        <v>0.20202255649188799</v>
      </c>
      <c r="AK11" s="17">
        <v>0.34330911343849202</v>
      </c>
      <c r="AL11" s="17">
        <v>0.21859562337101801</v>
      </c>
      <c r="AM11" s="17">
        <v>0.179748173188158</v>
      </c>
      <c r="AN11" s="17">
        <v>0</v>
      </c>
      <c r="AO11" s="17">
        <v>0.20982722286451899</v>
      </c>
      <c r="AP11" s="17">
        <v>0.460461876245706</v>
      </c>
      <c r="AQ11" s="17">
        <v>0.108310879291212</v>
      </c>
    </row>
    <row r="12" spans="2:43" x14ac:dyDescent="0.35">
      <c r="B12" s="18" t="s">
        <v>548</v>
      </c>
      <c r="C12" s="17">
        <v>9.7712556971210202E-2</v>
      </c>
      <c r="D12" s="17">
        <v>0.10568494157210601</v>
      </c>
      <c r="E12" s="17">
        <v>8.5631626483049894E-2</v>
      </c>
      <c r="F12" s="17"/>
      <c r="G12" s="17">
        <v>0.18681595965827399</v>
      </c>
      <c r="H12" s="17">
        <v>7.3400489483072096E-2</v>
      </c>
      <c r="I12" s="17">
        <v>0.105258297881626</v>
      </c>
      <c r="J12" s="17">
        <v>0.12839932191186301</v>
      </c>
      <c r="K12" s="17">
        <v>3.0020592853907499E-2</v>
      </c>
      <c r="L12" s="17">
        <v>0.106390463339141</v>
      </c>
      <c r="M12" s="17"/>
      <c r="N12" s="17">
        <v>0</v>
      </c>
      <c r="O12" s="17">
        <v>5.23015689494317E-2</v>
      </c>
      <c r="P12" s="17">
        <v>0.10677543591314601</v>
      </c>
      <c r="Q12" s="17">
        <v>0.11085451572785</v>
      </c>
      <c r="R12" s="17">
        <v>0.166299097250207</v>
      </c>
      <c r="S12" s="17"/>
      <c r="T12" s="17">
        <v>9.6171233380215701E-2</v>
      </c>
      <c r="U12" s="17">
        <v>9.2159299035789496E-2</v>
      </c>
      <c r="V12" s="17">
        <v>9.3773323017889695E-2</v>
      </c>
      <c r="W12" s="17">
        <v>0.117302485901155</v>
      </c>
      <c r="X12" s="17"/>
      <c r="Y12" s="17">
        <v>0.10220030675585499</v>
      </c>
      <c r="Z12" s="17">
        <v>7.8089922608536297E-2</v>
      </c>
      <c r="AA12" s="17" t="s">
        <v>63</v>
      </c>
      <c r="AB12" s="17" t="s">
        <v>63</v>
      </c>
      <c r="AC12" s="17" t="s">
        <v>63</v>
      </c>
      <c r="AD12" s="17" t="s">
        <v>63</v>
      </c>
      <c r="AE12" s="17"/>
      <c r="AF12" s="17" t="s">
        <v>63</v>
      </c>
      <c r="AG12" s="17"/>
      <c r="AH12" s="17">
        <v>9.2057208112203595E-2</v>
      </c>
      <c r="AI12" s="17"/>
      <c r="AJ12" s="17">
        <v>0.112469066634003</v>
      </c>
      <c r="AK12" s="17">
        <v>0.11370801720590901</v>
      </c>
      <c r="AL12" s="17">
        <v>9.9819499834996397E-2</v>
      </c>
      <c r="AM12" s="17">
        <v>9.7149285584372899E-2</v>
      </c>
      <c r="AN12" s="17">
        <v>0.136741590966235</v>
      </c>
      <c r="AO12" s="17">
        <v>2.31741903095561E-2</v>
      </c>
      <c r="AP12" s="17">
        <v>8.5549899410208602E-2</v>
      </c>
      <c r="AQ12" s="17">
        <v>8.1782532801915206E-2</v>
      </c>
    </row>
    <row r="13" spans="2:43" x14ac:dyDescent="0.35">
      <c r="B13" s="18" t="s">
        <v>549</v>
      </c>
      <c r="C13" s="17">
        <v>4.1524182023155699E-2</v>
      </c>
      <c r="D13" s="17">
        <v>5.3336447234419097E-2</v>
      </c>
      <c r="E13" s="17">
        <v>2.7763742855412402E-2</v>
      </c>
      <c r="F13" s="17"/>
      <c r="G13" s="17">
        <v>6.1926378710522402E-2</v>
      </c>
      <c r="H13" s="17">
        <v>4.5951364562234399E-2</v>
      </c>
      <c r="I13" s="17">
        <v>7.9721365534132907E-2</v>
      </c>
      <c r="J13" s="17">
        <v>2.60333987679764E-2</v>
      </c>
      <c r="K13" s="17">
        <v>0</v>
      </c>
      <c r="L13" s="17">
        <v>2.5432975831518299E-2</v>
      </c>
      <c r="M13" s="17"/>
      <c r="N13" s="17">
        <v>0</v>
      </c>
      <c r="O13" s="17">
        <v>2.5161260937279599E-2</v>
      </c>
      <c r="P13" s="17">
        <v>6.1701955032245202E-2</v>
      </c>
      <c r="Q13" s="17">
        <v>4.1137646464913802E-2</v>
      </c>
      <c r="R13" s="17">
        <v>6.3778012002771695E-2</v>
      </c>
      <c r="S13" s="17"/>
      <c r="T13" s="17">
        <v>2.3626588702000899E-2</v>
      </c>
      <c r="U13" s="17">
        <v>2.8981446605820201E-2</v>
      </c>
      <c r="V13" s="17">
        <v>3.0986403190820199E-2</v>
      </c>
      <c r="W13" s="17">
        <v>7.9039999471014699E-2</v>
      </c>
      <c r="X13" s="17"/>
      <c r="Y13" s="17">
        <v>4.62899097232152E-2</v>
      </c>
      <c r="Z13" s="17">
        <v>2.0686092419696801E-2</v>
      </c>
      <c r="AA13" s="17" t="s">
        <v>63</v>
      </c>
      <c r="AB13" s="17" t="s">
        <v>63</v>
      </c>
      <c r="AC13" s="17" t="s">
        <v>63</v>
      </c>
      <c r="AD13" s="17" t="s">
        <v>63</v>
      </c>
      <c r="AE13" s="17"/>
      <c r="AF13" s="17" t="s">
        <v>63</v>
      </c>
      <c r="AG13" s="17"/>
      <c r="AH13" s="17">
        <v>4.0563939578046403E-2</v>
      </c>
      <c r="AI13" s="17"/>
      <c r="AJ13" s="17">
        <v>3.1515271601400101E-2</v>
      </c>
      <c r="AK13" s="17">
        <v>3.1504959666506099E-2</v>
      </c>
      <c r="AL13" s="17">
        <v>2.97687549353629E-2</v>
      </c>
      <c r="AM13" s="17">
        <v>4.2219271528612198E-2</v>
      </c>
      <c r="AN13" s="17">
        <v>0.15994133043821299</v>
      </c>
      <c r="AO13" s="17">
        <v>6.2064295225825003E-2</v>
      </c>
      <c r="AP13" s="17">
        <v>5.67922078333832E-2</v>
      </c>
      <c r="AQ13" s="17">
        <v>0</v>
      </c>
    </row>
    <row r="14" spans="2:43" x14ac:dyDescent="0.35">
      <c r="B14" s="18" t="s">
        <v>550</v>
      </c>
      <c r="C14" s="17">
        <v>1.7603128294070298E-2</v>
      </c>
      <c r="D14" s="17">
        <v>1.95275329806004E-2</v>
      </c>
      <c r="E14" s="17">
        <v>1.5393881710697501E-2</v>
      </c>
      <c r="F14" s="17"/>
      <c r="G14" s="17">
        <v>7.1144789343650303E-2</v>
      </c>
      <c r="H14" s="17">
        <v>1.18094681268676E-2</v>
      </c>
      <c r="I14" s="17">
        <v>2.9060136843331402E-2</v>
      </c>
      <c r="J14" s="17">
        <v>7.8440279551775308E-3</v>
      </c>
      <c r="K14" s="17">
        <v>0</v>
      </c>
      <c r="L14" s="17">
        <v>0</v>
      </c>
      <c r="M14" s="17"/>
      <c r="N14" s="17">
        <v>0</v>
      </c>
      <c r="O14" s="17">
        <v>0</v>
      </c>
      <c r="P14" s="17">
        <v>1.1148840155506099E-2</v>
      </c>
      <c r="Q14" s="17">
        <v>4.0453548634922801E-2</v>
      </c>
      <c r="R14" s="17">
        <v>1.5575712413652101E-2</v>
      </c>
      <c r="S14" s="17"/>
      <c r="T14" s="17">
        <v>6.8235275047472704E-2</v>
      </c>
      <c r="U14" s="17">
        <v>1.3651138608954E-2</v>
      </c>
      <c r="V14" s="17">
        <v>1.3935230085940701E-2</v>
      </c>
      <c r="W14" s="17">
        <v>7.1593339957922199E-3</v>
      </c>
      <c r="X14" s="17"/>
      <c r="Y14" s="17">
        <v>1.8155348534850398E-2</v>
      </c>
      <c r="Z14" s="17">
        <v>1.51885516370626E-2</v>
      </c>
      <c r="AA14" s="17" t="s">
        <v>63</v>
      </c>
      <c r="AB14" s="17" t="s">
        <v>63</v>
      </c>
      <c r="AC14" s="17" t="s">
        <v>63</v>
      </c>
      <c r="AD14" s="17" t="s">
        <v>63</v>
      </c>
      <c r="AE14" s="17"/>
      <c r="AF14" s="17" t="s">
        <v>63</v>
      </c>
      <c r="AG14" s="17"/>
      <c r="AH14" s="17">
        <v>1.8171928597245101E-2</v>
      </c>
      <c r="AI14" s="17"/>
      <c r="AJ14" s="17">
        <v>4.7649661227184802E-2</v>
      </c>
      <c r="AK14" s="17">
        <v>2.6760243937060699E-2</v>
      </c>
      <c r="AL14" s="17">
        <v>1.0041380001110401E-2</v>
      </c>
      <c r="AM14" s="17">
        <v>0</v>
      </c>
      <c r="AN14" s="17">
        <v>0</v>
      </c>
      <c r="AO14" s="17">
        <v>0</v>
      </c>
      <c r="AP14" s="17">
        <v>0</v>
      </c>
      <c r="AQ14" s="17">
        <v>0</v>
      </c>
    </row>
    <row r="15" spans="2:43" x14ac:dyDescent="0.35">
      <c r="B15" s="18" t="s">
        <v>551</v>
      </c>
      <c r="C15" s="17">
        <v>6.7618917863048198E-3</v>
      </c>
      <c r="D15" s="17">
        <v>6.64630326427467E-3</v>
      </c>
      <c r="E15" s="17">
        <v>6.9180698606503901E-3</v>
      </c>
      <c r="F15" s="17"/>
      <c r="G15" s="17">
        <v>0</v>
      </c>
      <c r="H15" s="17">
        <v>2.1124717979930801E-2</v>
      </c>
      <c r="I15" s="17">
        <v>0</v>
      </c>
      <c r="J15" s="17">
        <v>7.8440279551775308E-3</v>
      </c>
      <c r="K15" s="17">
        <v>0</v>
      </c>
      <c r="L15" s="17">
        <v>0</v>
      </c>
      <c r="M15" s="17"/>
      <c r="N15" s="17">
        <v>0</v>
      </c>
      <c r="O15" s="17">
        <v>0</v>
      </c>
      <c r="P15" s="17">
        <v>2.4054582576263601E-2</v>
      </c>
      <c r="Q15" s="17">
        <v>5.7220903588384E-3</v>
      </c>
      <c r="R15" s="17">
        <v>9.9706117737631498E-3</v>
      </c>
      <c r="S15" s="17"/>
      <c r="T15" s="17">
        <v>0</v>
      </c>
      <c r="U15" s="17">
        <v>6.3644115158955003E-3</v>
      </c>
      <c r="V15" s="17">
        <v>9.2275041784704807E-3</v>
      </c>
      <c r="W15" s="17">
        <v>8.0072431529723109E-3</v>
      </c>
      <c r="X15" s="17"/>
      <c r="Y15" s="17">
        <v>5.9655892359830502E-3</v>
      </c>
      <c r="Z15" s="17">
        <v>1.02437155369276E-2</v>
      </c>
      <c r="AA15" s="17" t="s">
        <v>63</v>
      </c>
      <c r="AB15" s="17" t="s">
        <v>63</v>
      </c>
      <c r="AC15" s="17" t="s">
        <v>63</v>
      </c>
      <c r="AD15" s="17" t="s">
        <v>63</v>
      </c>
      <c r="AE15" s="17"/>
      <c r="AF15" s="17" t="s">
        <v>63</v>
      </c>
      <c r="AG15" s="17"/>
      <c r="AH15" s="17">
        <v>6.9803851150946304E-3</v>
      </c>
      <c r="AI15" s="17"/>
      <c r="AJ15" s="17">
        <v>7.3706721869984497E-3</v>
      </c>
      <c r="AK15" s="17">
        <v>1.0128219238674199E-2</v>
      </c>
      <c r="AL15" s="17">
        <v>2.0485051779930302E-2</v>
      </c>
      <c r="AM15" s="17">
        <v>0</v>
      </c>
      <c r="AN15" s="17">
        <v>0</v>
      </c>
      <c r="AO15" s="17">
        <v>0</v>
      </c>
      <c r="AP15" s="17">
        <v>0</v>
      </c>
      <c r="AQ15" s="17">
        <v>0</v>
      </c>
    </row>
    <row r="16" spans="2:43" x14ac:dyDescent="0.35">
      <c r="B16" s="18" t="s">
        <v>552</v>
      </c>
      <c r="C16" s="19">
        <v>2.92037667532156E-2</v>
      </c>
      <c r="D16" s="19">
        <v>1.74859982786114E-2</v>
      </c>
      <c r="E16" s="19">
        <v>4.3065518378331002E-2</v>
      </c>
      <c r="F16" s="19"/>
      <c r="G16" s="19">
        <v>0</v>
      </c>
      <c r="H16" s="19">
        <v>3.2161276774787001E-2</v>
      </c>
      <c r="I16" s="19">
        <v>2.74929489177374E-2</v>
      </c>
      <c r="J16" s="19">
        <v>4.7546795295278603E-2</v>
      </c>
      <c r="K16" s="19">
        <v>1.86101395202844E-2</v>
      </c>
      <c r="L16" s="19">
        <v>3.2773930933169097E-2</v>
      </c>
      <c r="M16" s="19"/>
      <c r="N16" s="19">
        <v>0</v>
      </c>
      <c r="O16" s="19">
        <v>4.3072498752842699E-2</v>
      </c>
      <c r="P16" s="19">
        <v>1.0990114264540799E-2</v>
      </c>
      <c r="Q16" s="19">
        <v>2.67443663301099E-2</v>
      </c>
      <c r="R16" s="19">
        <v>2.1851203694627602E-2</v>
      </c>
      <c r="S16" s="19"/>
      <c r="T16" s="19">
        <v>1.4252042940426601E-2</v>
      </c>
      <c r="U16" s="19">
        <v>2.0073248292692501E-2</v>
      </c>
      <c r="V16" s="19">
        <v>4.6751901946064503E-2</v>
      </c>
      <c r="W16" s="19">
        <v>1.3913359612533699E-2</v>
      </c>
      <c r="X16" s="19"/>
      <c r="Y16" s="19">
        <v>2.7793094354919001E-2</v>
      </c>
      <c r="Z16" s="19">
        <v>3.5371915604117302E-2</v>
      </c>
      <c r="AA16" s="19" t="s">
        <v>63</v>
      </c>
      <c r="AB16" s="19" t="s">
        <v>63</v>
      </c>
      <c r="AC16" s="19" t="s">
        <v>63</v>
      </c>
      <c r="AD16" s="19" t="s">
        <v>63</v>
      </c>
      <c r="AE16" s="19"/>
      <c r="AF16" s="19" t="s">
        <v>63</v>
      </c>
      <c r="AG16" s="19"/>
      <c r="AH16" s="19">
        <v>2.8661540468828899E-2</v>
      </c>
      <c r="AI16" s="19"/>
      <c r="AJ16" s="19">
        <v>1.5200679153165E-2</v>
      </c>
      <c r="AK16" s="19">
        <v>1.92260302122685E-2</v>
      </c>
      <c r="AL16" s="19">
        <v>3.6620624476942899E-2</v>
      </c>
      <c r="AM16" s="19">
        <v>5.8278361950803499E-2</v>
      </c>
      <c r="AN16" s="19">
        <v>6.7395786973039301E-2</v>
      </c>
      <c r="AO16" s="19">
        <v>1.9375991235278899E-2</v>
      </c>
      <c r="AP16" s="19">
        <v>2.3054816515814099E-2</v>
      </c>
      <c r="AQ16" s="19">
        <v>0</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545</v>
      </c>
      <c r="C9" s="17">
        <v>0.30263879614816203</v>
      </c>
      <c r="D9" s="17">
        <v>0.27727075400833401</v>
      </c>
      <c r="E9" s="17">
        <v>0.33336734138498803</v>
      </c>
      <c r="F9" s="17"/>
      <c r="G9" s="17">
        <v>0.23481968100424699</v>
      </c>
      <c r="H9" s="17">
        <v>0.24790551404817501</v>
      </c>
      <c r="I9" s="17">
        <v>0.33229221884519899</v>
      </c>
      <c r="J9" s="17">
        <v>0.29211782893652799</v>
      </c>
      <c r="K9" s="17">
        <v>0.38826119691809202</v>
      </c>
      <c r="L9" s="17">
        <v>0.31611373590484498</v>
      </c>
      <c r="M9" s="17"/>
      <c r="N9" s="17">
        <v>0.59804664306050104</v>
      </c>
      <c r="O9" s="17">
        <v>0.46422102767352502</v>
      </c>
      <c r="P9" s="17">
        <v>0.332921030596114</v>
      </c>
      <c r="Q9" s="17">
        <v>0.20639180804837401</v>
      </c>
      <c r="R9" s="17">
        <v>0.111377140111108</v>
      </c>
      <c r="S9" s="17"/>
      <c r="T9" s="17">
        <v>0.36666075837701001</v>
      </c>
      <c r="U9" s="17">
        <v>0.40119762749564802</v>
      </c>
      <c r="V9" s="17">
        <v>0.24377275522956199</v>
      </c>
      <c r="W9" s="17">
        <v>0.23223689417104501</v>
      </c>
      <c r="X9" s="17"/>
      <c r="Y9" s="17">
        <v>0.279090969997697</v>
      </c>
      <c r="Z9" s="17">
        <v>0.40560139539275197</v>
      </c>
      <c r="AA9" s="17" t="s">
        <v>63</v>
      </c>
      <c r="AB9" s="17" t="s">
        <v>63</v>
      </c>
      <c r="AC9" s="17" t="s">
        <v>63</v>
      </c>
      <c r="AD9" s="17" t="s">
        <v>63</v>
      </c>
      <c r="AE9" s="17"/>
      <c r="AF9" s="17" t="s">
        <v>63</v>
      </c>
      <c r="AG9" s="17"/>
      <c r="AH9" s="17">
        <v>0.30453864982901402</v>
      </c>
      <c r="AI9" s="17"/>
      <c r="AJ9" s="17">
        <v>0.221190056783587</v>
      </c>
      <c r="AK9" s="17">
        <v>0.31922000010199802</v>
      </c>
      <c r="AL9" s="17">
        <v>0.363042091777322</v>
      </c>
      <c r="AM9" s="17">
        <v>0.36713938330540702</v>
      </c>
      <c r="AN9" s="17">
        <v>0.27895956253264598</v>
      </c>
      <c r="AO9" s="17">
        <v>0.40737512395710201</v>
      </c>
      <c r="AP9" s="17">
        <v>0.16403406982751301</v>
      </c>
      <c r="AQ9" s="17">
        <v>0.25243114409874401</v>
      </c>
    </row>
    <row r="10" spans="2:43" x14ac:dyDescent="0.35">
      <c r="B10" s="18" t="s">
        <v>546</v>
      </c>
      <c r="C10" s="17">
        <v>0.196108656622171</v>
      </c>
      <c r="D10" s="17">
        <v>0.18494890802012801</v>
      </c>
      <c r="E10" s="17">
        <v>0.20981567021264</v>
      </c>
      <c r="F10" s="17"/>
      <c r="G10" s="17">
        <v>0.19947176062356201</v>
      </c>
      <c r="H10" s="17">
        <v>0.21299406327276099</v>
      </c>
      <c r="I10" s="17">
        <v>0.218831423193806</v>
      </c>
      <c r="J10" s="17">
        <v>0.16897725076876599</v>
      </c>
      <c r="K10" s="17">
        <v>0.172946084843311</v>
      </c>
      <c r="L10" s="17">
        <v>0.20370356732027001</v>
      </c>
      <c r="M10" s="17"/>
      <c r="N10" s="17">
        <v>0.123632223732136</v>
      </c>
      <c r="O10" s="17">
        <v>0.19954144788599601</v>
      </c>
      <c r="P10" s="17">
        <v>0.31539619543897401</v>
      </c>
      <c r="Q10" s="17">
        <v>0.16244344988473899</v>
      </c>
      <c r="R10" s="17">
        <v>0.169180603461797</v>
      </c>
      <c r="S10" s="17"/>
      <c r="T10" s="17">
        <v>0.24409990466081199</v>
      </c>
      <c r="U10" s="17">
        <v>0.19399369618454099</v>
      </c>
      <c r="V10" s="17">
        <v>0.21831392765938201</v>
      </c>
      <c r="W10" s="17">
        <v>0.12667139108703401</v>
      </c>
      <c r="X10" s="17"/>
      <c r="Y10" s="17">
        <v>0.18689072032069701</v>
      </c>
      <c r="Z10" s="17">
        <v>0.23641397717304699</v>
      </c>
      <c r="AA10" s="17" t="s">
        <v>63</v>
      </c>
      <c r="AB10" s="17" t="s">
        <v>63</v>
      </c>
      <c r="AC10" s="17" t="s">
        <v>63</v>
      </c>
      <c r="AD10" s="17" t="s">
        <v>63</v>
      </c>
      <c r="AE10" s="17"/>
      <c r="AF10" s="17" t="s">
        <v>63</v>
      </c>
      <c r="AG10" s="17"/>
      <c r="AH10" s="17">
        <v>0.19071350695039599</v>
      </c>
      <c r="AI10" s="17"/>
      <c r="AJ10" s="17">
        <v>0.16181541122380499</v>
      </c>
      <c r="AK10" s="17">
        <v>0.16417267017654</v>
      </c>
      <c r="AL10" s="17">
        <v>0.175564850392291</v>
      </c>
      <c r="AM10" s="17">
        <v>0.16274388332276801</v>
      </c>
      <c r="AN10" s="17">
        <v>0.21413904346089699</v>
      </c>
      <c r="AO10" s="17">
        <v>0.189178480945591</v>
      </c>
      <c r="AP10" s="17">
        <v>0.22167427891597699</v>
      </c>
      <c r="AQ10" s="17">
        <v>0.66097082678576702</v>
      </c>
    </row>
    <row r="11" spans="2:43" x14ac:dyDescent="0.35">
      <c r="B11" s="18" t="s">
        <v>547</v>
      </c>
      <c r="C11" s="17">
        <v>0.188699578909577</v>
      </c>
      <c r="D11" s="17">
        <v>0.19788001543324801</v>
      </c>
      <c r="E11" s="17">
        <v>0.17547183090714</v>
      </c>
      <c r="F11" s="17"/>
      <c r="G11" s="17">
        <v>0.24574642974491701</v>
      </c>
      <c r="H11" s="17">
        <v>0.18890797603193901</v>
      </c>
      <c r="I11" s="17">
        <v>0.190656329452914</v>
      </c>
      <c r="J11" s="17">
        <v>0.16992552410152401</v>
      </c>
      <c r="K11" s="17">
        <v>0.16759440358057501</v>
      </c>
      <c r="L11" s="17">
        <v>0.21803655729617499</v>
      </c>
      <c r="M11" s="17"/>
      <c r="N11" s="17">
        <v>0</v>
      </c>
      <c r="O11" s="17">
        <v>0.148696959166711</v>
      </c>
      <c r="P11" s="17">
        <v>0.18313749955495401</v>
      </c>
      <c r="Q11" s="17">
        <v>0.21691699474151999</v>
      </c>
      <c r="R11" s="17">
        <v>0.23539164294201101</v>
      </c>
      <c r="S11" s="17"/>
      <c r="T11" s="17">
        <v>0.13141839524527699</v>
      </c>
      <c r="U11" s="17">
        <v>0.18239561255518699</v>
      </c>
      <c r="V11" s="17">
        <v>0.19292713200825401</v>
      </c>
      <c r="W11" s="17">
        <v>0.240438392597324</v>
      </c>
      <c r="X11" s="17"/>
      <c r="Y11" s="17">
        <v>0.19968868890066099</v>
      </c>
      <c r="Z11" s="17">
        <v>0.14064982175420901</v>
      </c>
      <c r="AA11" s="17" t="s">
        <v>63</v>
      </c>
      <c r="AB11" s="17" t="s">
        <v>63</v>
      </c>
      <c r="AC11" s="17" t="s">
        <v>63</v>
      </c>
      <c r="AD11" s="17" t="s">
        <v>63</v>
      </c>
      <c r="AE11" s="17"/>
      <c r="AF11" s="17" t="s">
        <v>63</v>
      </c>
      <c r="AG11" s="17"/>
      <c r="AH11" s="17">
        <v>0.18622583570225301</v>
      </c>
      <c r="AI11" s="17"/>
      <c r="AJ11" s="17">
        <v>0.28233630925908798</v>
      </c>
      <c r="AK11" s="17">
        <v>0.158209863140989</v>
      </c>
      <c r="AL11" s="17">
        <v>0.22778684063472901</v>
      </c>
      <c r="AM11" s="17">
        <v>0.174987918272518</v>
      </c>
      <c r="AN11" s="17">
        <v>0.15520589297544601</v>
      </c>
      <c r="AO11" s="17">
        <v>4.8142853147655797E-2</v>
      </c>
      <c r="AP11" s="17">
        <v>0.222028723094506</v>
      </c>
      <c r="AQ11" s="17">
        <v>0</v>
      </c>
    </row>
    <row r="12" spans="2:43" x14ac:dyDescent="0.35">
      <c r="B12" s="18" t="s">
        <v>548</v>
      </c>
      <c r="C12" s="17">
        <v>0.14650181460856099</v>
      </c>
      <c r="D12" s="17">
        <v>0.164260268980642</v>
      </c>
      <c r="E12" s="17">
        <v>0.12606696435370601</v>
      </c>
      <c r="F12" s="17"/>
      <c r="G12" s="17">
        <v>0.155643760031351</v>
      </c>
      <c r="H12" s="17">
        <v>0.182890638027845</v>
      </c>
      <c r="I12" s="17">
        <v>0.121589178837345</v>
      </c>
      <c r="J12" s="17">
        <v>0.175063283677663</v>
      </c>
      <c r="K12" s="17">
        <v>0.106509785934638</v>
      </c>
      <c r="L12" s="17">
        <v>8.8086270109941203E-2</v>
      </c>
      <c r="M12" s="17"/>
      <c r="N12" s="17">
        <v>0.27832113320736201</v>
      </c>
      <c r="O12" s="17">
        <v>7.8608631558077305E-2</v>
      </c>
      <c r="P12" s="17">
        <v>7.8323487086272098E-2</v>
      </c>
      <c r="Q12" s="17">
        <v>0.203152173191435</v>
      </c>
      <c r="R12" s="17">
        <v>0.21698178633776299</v>
      </c>
      <c r="S12" s="17"/>
      <c r="T12" s="17">
        <v>3.2931808166531601E-2</v>
      </c>
      <c r="U12" s="17">
        <v>7.9599324090976406E-2</v>
      </c>
      <c r="V12" s="17">
        <v>0.190579175221746</v>
      </c>
      <c r="W12" s="17">
        <v>0.22048262177254199</v>
      </c>
      <c r="X12" s="17"/>
      <c r="Y12" s="17">
        <v>0.16587447271004399</v>
      </c>
      <c r="Z12" s="17">
        <v>6.1795089679472101E-2</v>
      </c>
      <c r="AA12" s="17" t="s">
        <v>63</v>
      </c>
      <c r="AB12" s="17" t="s">
        <v>63</v>
      </c>
      <c r="AC12" s="17" t="s">
        <v>63</v>
      </c>
      <c r="AD12" s="17" t="s">
        <v>63</v>
      </c>
      <c r="AE12" s="17"/>
      <c r="AF12" s="17" t="s">
        <v>63</v>
      </c>
      <c r="AG12" s="17"/>
      <c r="AH12" s="17">
        <v>0.149407323995843</v>
      </c>
      <c r="AI12" s="17"/>
      <c r="AJ12" s="17">
        <v>0.12897677300562599</v>
      </c>
      <c r="AK12" s="17">
        <v>0.18001533541815101</v>
      </c>
      <c r="AL12" s="17">
        <v>0.12768437086866499</v>
      </c>
      <c r="AM12" s="17">
        <v>0.130832363262987</v>
      </c>
      <c r="AN12" s="17">
        <v>7.5309160664707206E-2</v>
      </c>
      <c r="AO12" s="17">
        <v>0.200548934003111</v>
      </c>
      <c r="AP12" s="17">
        <v>0.24915159172086301</v>
      </c>
      <c r="AQ12" s="17">
        <v>0</v>
      </c>
    </row>
    <row r="13" spans="2:43" x14ac:dyDescent="0.35">
      <c r="B13" s="18" t="s">
        <v>549</v>
      </c>
      <c r="C13" s="17">
        <v>7.5837968489568905E-2</v>
      </c>
      <c r="D13" s="17">
        <v>9.0058329882080193E-2</v>
      </c>
      <c r="E13" s="17">
        <v>5.9349892047267802E-2</v>
      </c>
      <c r="F13" s="17"/>
      <c r="G13" s="17">
        <v>4.8438980709195098E-2</v>
      </c>
      <c r="H13" s="17">
        <v>6.9187952507514305E-2</v>
      </c>
      <c r="I13" s="17">
        <v>4.7004634243427303E-2</v>
      </c>
      <c r="J13" s="17">
        <v>0.113850558693848</v>
      </c>
      <c r="K13" s="17">
        <v>8.4878706273322294E-2</v>
      </c>
      <c r="L13" s="17">
        <v>8.7419489346570997E-2</v>
      </c>
      <c r="M13" s="17"/>
      <c r="N13" s="17">
        <v>0</v>
      </c>
      <c r="O13" s="17">
        <v>3.43528954816767E-2</v>
      </c>
      <c r="P13" s="17">
        <v>2.3818882368083601E-2</v>
      </c>
      <c r="Q13" s="17">
        <v>9.7779855829448994E-2</v>
      </c>
      <c r="R13" s="17">
        <v>0.16422890640745499</v>
      </c>
      <c r="S13" s="17"/>
      <c r="T13" s="17">
        <v>4.74618588649207E-2</v>
      </c>
      <c r="U13" s="17">
        <v>5.7169311356396801E-2</v>
      </c>
      <c r="V13" s="17">
        <v>7.2538089461696501E-2</v>
      </c>
      <c r="W13" s="17">
        <v>0.119717480816927</v>
      </c>
      <c r="X13" s="17"/>
      <c r="Y13" s="17">
        <v>8.0205618347816393E-2</v>
      </c>
      <c r="Z13" s="17">
        <v>5.6740469674947197E-2</v>
      </c>
      <c r="AA13" s="17" t="s">
        <v>63</v>
      </c>
      <c r="AB13" s="17" t="s">
        <v>63</v>
      </c>
      <c r="AC13" s="17" t="s">
        <v>63</v>
      </c>
      <c r="AD13" s="17" t="s">
        <v>63</v>
      </c>
      <c r="AE13" s="17"/>
      <c r="AF13" s="17" t="s">
        <v>63</v>
      </c>
      <c r="AG13" s="17"/>
      <c r="AH13" s="17">
        <v>7.8288479486728499E-2</v>
      </c>
      <c r="AI13" s="17"/>
      <c r="AJ13" s="17">
        <v>0.10233741234619</v>
      </c>
      <c r="AK13" s="17">
        <v>8.5107751234776194E-2</v>
      </c>
      <c r="AL13" s="17">
        <v>5.3536013803096402E-2</v>
      </c>
      <c r="AM13" s="17">
        <v>8.2593865078738199E-2</v>
      </c>
      <c r="AN13" s="17">
        <v>9.8093093529499006E-2</v>
      </c>
      <c r="AO13" s="17">
        <v>8.2706470883380095E-2</v>
      </c>
      <c r="AP13" s="17">
        <v>2.83961039166916E-2</v>
      </c>
      <c r="AQ13" s="17">
        <v>0</v>
      </c>
    </row>
    <row r="14" spans="2:43" x14ac:dyDescent="0.35">
      <c r="B14" s="18" t="s">
        <v>550</v>
      </c>
      <c r="C14" s="17">
        <v>4.4784889536349903E-2</v>
      </c>
      <c r="D14" s="17">
        <v>4.34867692755792E-2</v>
      </c>
      <c r="E14" s="17">
        <v>4.6445296101826197E-2</v>
      </c>
      <c r="F14" s="17"/>
      <c r="G14" s="17">
        <v>6.8213325856270199E-2</v>
      </c>
      <c r="H14" s="17">
        <v>5.1543035445752797E-2</v>
      </c>
      <c r="I14" s="17">
        <v>3.2151491150118498E-2</v>
      </c>
      <c r="J14" s="17">
        <v>4.7665256445979201E-2</v>
      </c>
      <c r="K14" s="17">
        <v>3.8688116371777499E-2</v>
      </c>
      <c r="L14" s="17">
        <v>3.4131691570198797E-2</v>
      </c>
      <c r="M14" s="17"/>
      <c r="N14" s="17">
        <v>0</v>
      </c>
      <c r="O14" s="17">
        <v>1.8730802527391999E-2</v>
      </c>
      <c r="P14" s="17">
        <v>3.3023567793439998E-2</v>
      </c>
      <c r="Q14" s="17">
        <v>6.33659337104132E-2</v>
      </c>
      <c r="R14" s="17">
        <v>7.4695237359560199E-2</v>
      </c>
      <c r="S14" s="17"/>
      <c r="T14" s="17">
        <v>8.1908141775425505E-2</v>
      </c>
      <c r="U14" s="17">
        <v>4.7048137308489703E-2</v>
      </c>
      <c r="V14" s="17">
        <v>3.9733238609373098E-2</v>
      </c>
      <c r="W14" s="17">
        <v>3.8730609055113698E-2</v>
      </c>
      <c r="X14" s="17"/>
      <c r="Y14" s="17">
        <v>4.3451310203029302E-2</v>
      </c>
      <c r="Z14" s="17">
        <v>5.0615949846554098E-2</v>
      </c>
      <c r="AA14" s="17" t="s">
        <v>63</v>
      </c>
      <c r="AB14" s="17" t="s">
        <v>63</v>
      </c>
      <c r="AC14" s="17" t="s">
        <v>63</v>
      </c>
      <c r="AD14" s="17" t="s">
        <v>63</v>
      </c>
      <c r="AE14" s="17"/>
      <c r="AF14" s="17" t="s">
        <v>63</v>
      </c>
      <c r="AG14" s="17"/>
      <c r="AH14" s="17">
        <v>4.3930008558309801E-2</v>
      </c>
      <c r="AI14" s="17"/>
      <c r="AJ14" s="17">
        <v>5.6874828117968602E-2</v>
      </c>
      <c r="AK14" s="17">
        <v>5.2998984807175901E-2</v>
      </c>
      <c r="AL14" s="17">
        <v>2.6085062496089401E-2</v>
      </c>
      <c r="AM14" s="17">
        <v>3.4095713542244201E-2</v>
      </c>
      <c r="AN14" s="17">
        <v>0.13844413566959701</v>
      </c>
      <c r="AO14" s="17">
        <v>0</v>
      </c>
      <c r="AP14" s="17">
        <v>2.83961039166916E-2</v>
      </c>
      <c r="AQ14" s="17">
        <v>8.6598029115488903E-2</v>
      </c>
    </row>
    <row r="15" spans="2:43" x14ac:dyDescent="0.35">
      <c r="B15" s="18" t="s">
        <v>551</v>
      </c>
      <c r="C15" s="17">
        <v>2.1968820961715398E-2</v>
      </c>
      <c r="D15" s="17">
        <v>2.1766748682429699E-2</v>
      </c>
      <c r="E15" s="17">
        <v>2.2272324866670499E-2</v>
      </c>
      <c r="F15" s="17"/>
      <c r="G15" s="17">
        <v>2.82843688518725E-2</v>
      </c>
      <c r="H15" s="17">
        <v>5.1021978205203003E-3</v>
      </c>
      <c r="I15" s="17">
        <v>4.9408510407597798E-2</v>
      </c>
      <c r="J15" s="17">
        <v>8.51495278102413E-3</v>
      </c>
      <c r="K15" s="17">
        <v>1.29907459308987E-2</v>
      </c>
      <c r="L15" s="17">
        <v>5.2508688451998797E-2</v>
      </c>
      <c r="M15" s="17"/>
      <c r="N15" s="17">
        <v>0</v>
      </c>
      <c r="O15" s="17">
        <v>9.9706564099619494E-3</v>
      </c>
      <c r="P15" s="17">
        <v>3.3379337162161599E-2</v>
      </c>
      <c r="Q15" s="17">
        <v>3.4316185510640598E-2</v>
      </c>
      <c r="R15" s="17">
        <v>1.5575712413652101E-2</v>
      </c>
      <c r="S15" s="17"/>
      <c r="T15" s="17">
        <v>6.0960317840865502E-2</v>
      </c>
      <c r="U15" s="17">
        <v>1.79531509894982E-2</v>
      </c>
      <c r="V15" s="17">
        <v>1.5746872806165501E-2</v>
      </c>
      <c r="W15" s="17">
        <v>1.42944468053036E-2</v>
      </c>
      <c r="X15" s="17"/>
      <c r="Y15" s="17">
        <v>2.42994774983523E-2</v>
      </c>
      <c r="Z15" s="17">
        <v>1.17780520378594E-2</v>
      </c>
      <c r="AA15" s="17" t="s">
        <v>63</v>
      </c>
      <c r="AB15" s="17" t="s">
        <v>63</v>
      </c>
      <c r="AC15" s="17" t="s">
        <v>63</v>
      </c>
      <c r="AD15" s="17" t="s">
        <v>63</v>
      </c>
      <c r="AE15" s="17"/>
      <c r="AF15" s="17" t="s">
        <v>63</v>
      </c>
      <c r="AG15" s="17"/>
      <c r="AH15" s="17">
        <v>2.2678687515811199E-2</v>
      </c>
      <c r="AI15" s="17"/>
      <c r="AJ15" s="17">
        <v>2.3944074146238E-2</v>
      </c>
      <c r="AK15" s="17">
        <v>1.92260302122685E-2</v>
      </c>
      <c r="AL15" s="17">
        <v>1.0041380001110401E-2</v>
      </c>
      <c r="AM15" s="17">
        <v>8.85360874702836E-3</v>
      </c>
      <c r="AN15" s="17">
        <v>3.9849111167207497E-2</v>
      </c>
      <c r="AO15" s="17">
        <v>5.26721458278816E-2</v>
      </c>
      <c r="AP15" s="17">
        <v>4.4468425448921697E-2</v>
      </c>
      <c r="AQ15" s="17">
        <v>0</v>
      </c>
    </row>
    <row r="16" spans="2:43" x14ac:dyDescent="0.35">
      <c r="B16" s="18" t="s">
        <v>552</v>
      </c>
      <c r="C16" s="19">
        <v>2.3459474723895601E-2</v>
      </c>
      <c r="D16" s="19">
        <v>2.0328205717558199E-2</v>
      </c>
      <c r="E16" s="19">
        <v>2.7210680125760701E-2</v>
      </c>
      <c r="F16" s="19"/>
      <c r="G16" s="19">
        <v>1.9381693178584399E-2</v>
      </c>
      <c r="H16" s="19">
        <v>4.1468622845491999E-2</v>
      </c>
      <c r="I16" s="19">
        <v>8.0662138695924198E-3</v>
      </c>
      <c r="J16" s="19">
        <v>2.3885344594667599E-2</v>
      </c>
      <c r="K16" s="19">
        <v>2.8130960147385701E-2</v>
      </c>
      <c r="L16" s="19">
        <v>0</v>
      </c>
      <c r="M16" s="19"/>
      <c r="N16" s="19">
        <v>0</v>
      </c>
      <c r="O16" s="19">
        <v>4.5877579296660601E-2</v>
      </c>
      <c r="P16" s="19">
        <v>0</v>
      </c>
      <c r="Q16" s="19">
        <v>1.5633599083429799E-2</v>
      </c>
      <c r="R16" s="19">
        <v>1.25689709666537E-2</v>
      </c>
      <c r="S16" s="19"/>
      <c r="T16" s="19">
        <v>3.4558815069157402E-2</v>
      </c>
      <c r="U16" s="19">
        <v>2.06431400192638E-2</v>
      </c>
      <c r="V16" s="19">
        <v>2.63888090038208E-2</v>
      </c>
      <c r="W16" s="19">
        <v>7.4281636947100297E-3</v>
      </c>
      <c r="X16" s="19"/>
      <c r="Y16" s="19">
        <v>2.0498742021704298E-2</v>
      </c>
      <c r="Z16" s="19">
        <v>3.6405244441159099E-2</v>
      </c>
      <c r="AA16" s="19" t="s">
        <v>63</v>
      </c>
      <c r="AB16" s="19" t="s">
        <v>63</v>
      </c>
      <c r="AC16" s="19" t="s">
        <v>63</v>
      </c>
      <c r="AD16" s="19" t="s">
        <v>63</v>
      </c>
      <c r="AE16" s="19"/>
      <c r="AF16" s="19" t="s">
        <v>63</v>
      </c>
      <c r="AG16" s="19"/>
      <c r="AH16" s="19">
        <v>2.42175079616451E-2</v>
      </c>
      <c r="AI16" s="19"/>
      <c r="AJ16" s="19">
        <v>2.25251351174965E-2</v>
      </c>
      <c r="AK16" s="19">
        <v>2.1049364908102101E-2</v>
      </c>
      <c r="AL16" s="19">
        <v>1.6259390026697199E-2</v>
      </c>
      <c r="AM16" s="19">
        <v>3.8753264468309102E-2</v>
      </c>
      <c r="AN16" s="19">
        <v>0</v>
      </c>
      <c r="AO16" s="19">
        <v>1.9375991235278899E-2</v>
      </c>
      <c r="AP16" s="19">
        <v>4.18507031588361E-2</v>
      </c>
      <c r="AQ16" s="19">
        <v>0</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545</v>
      </c>
      <c r="C9" s="17">
        <v>0.535800468126852</v>
      </c>
      <c r="D9" s="17">
        <v>0.46152077872814701</v>
      </c>
      <c r="E9" s="17">
        <v>0.62472406414249504</v>
      </c>
      <c r="F9" s="17"/>
      <c r="G9" s="17">
        <v>0.35464333228616801</v>
      </c>
      <c r="H9" s="17">
        <v>0.54347890900494999</v>
      </c>
      <c r="I9" s="17">
        <v>0.53826193629301899</v>
      </c>
      <c r="J9" s="17">
        <v>0.52395962130139195</v>
      </c>
      <c r="K9" s="17">
        <v>0.66095298541279601</v>
      </c>
      <c r="L9" s="17">
        <v>0.47246752114322099</v>
      </c>
      <c r="M9" s="17"/>
      <c r="N9" s="17">
        <v>0.639325786025988</v>
      </c>
      <c r="O9" s="17">
        <v>0.64723273421610195</v>
      </c>
      <c r="P9" s="17">
        <v>0.61143612070284004</v>
      </c>
      <c r="Q9" s="17">
        <v>0.49575389638332201</v>
      </c>
      <c r="R9" s="17">
        <v>0.31878270886703702</v>
      </c>
      <c r="S9" s="17"/>
      <c r="T9" s="17">
        <v>0.53879794155428695</v>
      </c>
      <c r="U9" s="17">
        <v>0.67521513114422904</v>
      </c>
      <c r="V9" s="17">
        <v>0.49255695350800999</v>
      </c>
      <c r="W9" s="17">
        <v>0.42298908852329098</v>
      </c>
      <c r="X9" s="17"/>
      <c r="Y9" s="17">
        <v>0.52194752700928304</v>
      </c>
      <c r="Z9" s="17">
        <v>0.59637229397324498</v>
      </c>
      <c r="AA9" s="17" t="s">
        <v>63</v>
      </c>
      <c r="AB9" s="17" t="s">
        <v>63</v>
      </c>
      <c r="AC9" s="17" t="s">
        <v>63</v>
      </c>
      <c r="AD9" s="17" t="s">
        <v>63</v>
      </c>
      <c r="AE9" s="17"/>
      <c r="AF9" s="17" t="s">
        <v>63</v>
      </c>
      <c r="AG9" s="17"/>
      <c r="AH9" s="17">
        <v>0.53991199969604298</v>
      </c>
      <c r="AI9" s="17"/>
      <c r="AJ9" s="17">
        <v>0.46692508857568799</v>
      </c>
      <c r="AK9" s="17">
        <v>0.58642531253197305</v>
      </c>
      <c r="AL9" s="17">
        <v>0.52997928570233599</v>
      </c>
      <c r="AM9" s="17">
        <v>0.59563701789690604</v>
      </c>
      <c r="AN9" s="17">
        <v>0.45163780375998602</v>
      </c>
      <c r="AO9" s="17">
        <v>0.59398687887476298</v>
      </c>
      <c r="AP9" s="17">
        <v>0.43084773909249102</v>
      </c>
      <c r="AQ9" s="17">
        <v>0.60951843127642402</v>
      </c>
    </row>
    <row r="10" spans="2:43" x14ac:dyDescent="0.35">
      <c r="B10" s="18" t="s">
        <v>546</v>
      </c>
      <c r="C10" s="17">
        <v>0.11537339884195701</v>
      </c>
      <c r="D10" s="17">
        <v>0.14254465969380301</v>
      </c>
      <c r="E10" s="17">
        <v>8.3780464294506501E-2</v>
      </c>
      <c r="F10" s="17"/>
      <c r="G10" s="17">
        <v>0.203518872332838</v>
      </c>
      <c r="H10" s="17">
        <v>9.0767221919755503E-2</v>
      </c>
      <c r="I10" s="17">
        <v>8.1420908810214701E-2</v>
      </c>
      <c r="J10" s="17">
        <v>0.12676778299446601</v>
      </c>
      <c r="K10" s="17">
        <v>0.14034620886497301</v>
      </c>
      <c r="L10" s="17">
        <v>8.8283116811159704E-2</v>
      </c>
      <c r="M10" s="17"/>
      <c r="N10" s="17">
        <v>0.246881843613621</v>
      </c>
      <c r="O10" s="17">
        <v>0.116569436840202</v>
      </c>
      <c r="P10" s="17">
        <v>0.10584196969019199</v>
      </c>
      <c r="Q10" s="17">
        <v>0.10906216592587201</v>
      </c>
      <c r="R10" s="17">
        <v>0.121846422658487</v>
      </c>
      <c r="S10" s="17"/>
      <c r="T10" s="17">
        <v>0.17555469848507399</v>
      </c>
      <c r="U10" s="17">
        <v>8.8235876400330204E-2</v>
      </c>
      <c r="V10" s="17">
        <v>0.107777983394317</v>
      </c>
      <c r="W10" s="17">
        <v>0.14945818622131599</v>
      </c>
      <c r="X10" s="17"/>
      <c r="Y10" s="17">
        <v>0.111523495893842</v>
      </c>
      <c r="Z10" s="17">
        <v>0.132207055241684</v>
      </c>
      <c r="AA10" s="17" t="s">
        <v>63</v>
      </c>
      <c r="AB10" s="17" t="s">
        <v>63</v>
      </c>
      <c r="AC10" s="17" t="s">
        <v>63</v>
      </c>
      <c r="AD10" s="17" t="s">
        <v>63</v>
      </c>
      <c r="AE10" s="17"/>
      <c r="AF10" s="17" t="s">
        <v>63</v>
      </c>
      <c r="AG10" s="17"/>
      <c r="AH10" s="17">
        <v>0.10307965750187099</v>
      </c>
      <c r="AI10" s="17"/>
      <c r="AJ10" s="17">
        <v>0.13079779786983101</v>
      </c>
      <c r="AK10" s="17">
        <v>8.31875730165655E-2</v>
      </c>
      <c r="AL10" s="17">
        <v>6.3499568726059594E-2</v>
      </c>
      <c r="AM10" s="17">
        <v>0.113278899464735</v>
      </c>
      <c r="AN10" s="17">
        <v>0.22274279424898899</v>
      </c>
      <c r="AO10" s="17">
        <v>0.10781724794478301</v>
      </c>
      <c r="AP10" s="17">
        <v>0.15850183027642101</v>
      </c>
      <c r="AQ10" s="17">
        <v>0.20038815663044801</v>
      </c>
    </row>
    <row r="11" spans="2:43" x14ac:dyDescent="0.35">
      <c r="B11" s="18" t="s">
        <v>547</v>
      </c>
      <c r="C11" s="17">
        <v>0.15565116783656399</v>
      </c>
      <c r="D11" s="17">
        <v>0.18821126715431399</v>
      </c>
      <c r="E11" s="17">
        <v>0.11784468935462999</v>
      </c>
      <c r="F11" s="17"/>
      <c r="G11" s="17">
        <v>0.12822677767104401</v>
      </c>
      <c r="H11" s="17">
        <v>0.137836076177967</v>
      </c>
      <c r="I11" s="17">
        <v>0.18660899325079999</v>
      </c>
      <c r="J11" s="17">
        <v>0.20163678519352099</v>
      </c>
      <c r="K11" s="17">
        <v>7.3836575076554806E-2</v>
      </c>
      <c r="L11" s="17">
        <v>0.21903473645841701</v>
      </c>
      <c r="M11" s="17"/>
      <c r="N11" s="17">
        <v>0.113792370360391</v>
      </c>
      <c r="O11" s="17">
        <v>0.110357468547626</v>
      </c>
      <c r="P11" s="17">
        <v>0.163369606249227</v>
      </c>
      <c r="Q11" s="17">
        <v>0.19172114913539201</v>
      </c>
      <c r="R11" s="17">
        <v>0.17581080907486099</v>
      </c>
      <c r="S11" s="17"/>
      <c r="T11" s="17">
        <v>4.6488695983814103E-2</v>
      </c>
      <c r="U11" s="17">
        <v>0.13121970344899</v>
      </c>
      <c r="V11" s="17">
        <v>0.198596872614834</v>
      </c>
      <c r="W11" s="17">
        <v>0.17796038042153201</v>
      </c>
      <c r="X11" s="17"/>
      <c r="Y11" s="17">
        <v>0.173742103127946</v>
      </c>
      <c r="Z11" s="17">
        <v>7.6548761165807E-2</v>
      </c>
      <c r="AA11" s="17" t="s">
        <v>63</v>
      </c>
      <c r="AB11" s="17" t="s">
        <v>63</v>
      </c>
      <c r="AC11" s="17" t="s">
        <v>63</v>
      </c>
      <c r="AD11" s="17" t="s">
        <v>63</v>
      </c>
      <c r="AE11" s="17"/>
      <c r="AF11" s="17" t="s">
        <v>63</v>
      </c>
      <c r="AG11" s="17"/>
      <c r="AH11" s="17">
        <v>0.160680639301859</v>
      </c>
      <c r="AI11" s="17"/>
      <c r="AJ11" s="17">
        <v>0.168060217990398</v>
      </c>
      <c r="AK11" s="17">
        <v>0.15316302005867699</v>
      </c>
      <c r="AL11" s="17">
        <v>0.14828776711073299</v>
      </c>
      <c r="AM11" s="17">
        <v>0.133308488392546</v>
      </c>
      <c r="AN11" s="17">
        <v>0</v>
      </c>
      <c r="AO11" s="17">
        <v>0.19297530635119101</v>
      </c>
      <c r="AP11" s="17">
        <v>0.26926322681494003</v>
      </c>
      <c r="AQ11" s="17">
        <v>8.1782532801915206E-2</v>
      </c>
    </row>
    <row r="12" spans="2:43" x14ac:dyDescent="0.35">
      <c r="B12" s="18" t="s">
        <v>548</v>
      </c>
      <c r="C12" s="17">
        <v>7.1267084620093499E-2</v>
      </c>
      <c r="D12" s="17">
        <v>8.6691167832521301E-2</v>
      </c>
      <c r="E12" s="17">
        <v>5.0347384213404102E-2</v>
      </c>
      <c r="F12" s="17"/>
      <c r="G12" s="17">
        <v>0.11441238724703701</v>
      </c>
      <c r="H12" s="17">
        <v>6.2309388265919301E-2</v>
      </c>
      <c r="I12" s="17">
        <v>7.8659319621995002E-2</v>
      </c>
      <c r="J12" s="17">
        <v>5.2698629778842002E-2</v>
      </c>
      <c r="K12" s="17">
        <v>6.4381513585133096E-2</v>
      </c>
      <c r="L12" s="17">
        <v>9.8425260914396101E-2</v>
      </c>
      <c r="M12" s="17"/>
      <c r="N12" s="17">
        <v>0</v>
      </c>
      <c r="O12" s="17">
        <v>3.2532156964458298E-2</v>
      </c>
      <c r="P12" s="17">
        <v>1.43657766359586E-2</v>
      </c>
      <c r="Q12" s="17">
        <v>8.2561446940830202E-2</v>
      </c>
      <c r="R12" s="17">
        <v>0.17813221502201099</v>
      </c>
      <c r="S12" s="17"/>
      <c r="T12" s="17">
        <v>9.1701206088352805E-2</v>
      </c>
      <c r="U12" s="17">
        <v>3.7001431512917501E-2</v>
      </c>
      <c r="V12" s="17">
        <v>6.4562651617881398E-2</v>
      </c>
      <c r="W12" s="17">
        <v>0.10974494612025699</v>
      </c>
      <c r="X12" s="17"/>
      <c r="Y12" s="17">
        <v>7.2896239247604105E-2</v>
      </c>
      <c r="Z12" s="17">
        <v>6.4143624732628302E-2</v>
      </c>
      <c r="AA12" s="17" t="s">
        <v>63</v>
      </c>
      <c r="AB12" s="17" t="s">
        <v>63</v>
      </c>
      <c r="AC12" s="17" t="s">
        <v>63</v>
      </c>
      <c r="AD12" s="17" t="s">
        <v>63</v>
      </c>
      <c r="AE12" s="17"/>
      <c r="AF12" s="17" t="s">
        <v>63</v>
      </c>
      <c r="AG12" s="17"/>
      <c r="AH12" s="17">
        <v>7.1741575127559298E-2</v>
      </c>
      <c r="AI12" s="17"/>
      <c r="AJ12" s="17">
        <v>5.8764309727795901E-2</v>
      </c>
      <c r="AK12" s="17">
        <v>7.2959598144059695E-2</v>
      </c>
      <c r="AL12" s="17">
        <v>0.14688537111449201</v>
      </c>
      <c r="AM12" s="17">
        <v>7.5106922700859793E-2</v>
      </c>
      <c r="AN12" s="17">
        <v>9.2505571694225006E-2</v>
      </c>
      <c r="AO12" s="17">
        <v>5.0877673299337997E-2</v>
      </c>
      <c r="AP12" s="17">
        <v>0</v>
      </c>
      <c r="AQ12" s="17">
        <v>0</v>
      </c>
    </row>
    <row r="13" spans="2:43" x14ac:dyDescent="0.35">
      <c r="B13" s="18" t="s">
        <v>549</v>
      </c>
      <c r="C13" s="17">
        <v>4.6593031935455102E-2</v>
      </c>
      <c r="D13" s="17">
        <v>5.67675913035635E-2</v>
      </c>
      <c r="E13" s="17">
        <v>3.4772911950722102E-2</v>
      </c>
      <c r="F13" s="17"/>
      <c r="G13" s="17">
        <v>7.1250750085079598E-2</v>
      </c>
      <c r="H13" s="17">
        <v>8.0172968229610106E-2</v>
      </c>
      <c r="I13" s="17">
        <v>4.6884187535612999E-2</v>
      </c>
      <c r="J13" s="17">
        <v>2.3376014121061099E-2</v>
      </c>
      <c r="K13" s="17">
        <v>1.9971519689202299E-2</v>
      </c>
      <c r="L13" s="17">
        <v>3.2088049481868303E-2</v>
      </c>
      <c r="M13" s="17"/>
      <c r="N13" s="17">
        <v>0</v>
      </c>
      <c r="O13" s="17">
        <v>8.37345828793532E-3</v>
      </c>
      <c r="P13" s="17">
        <v>4.85782782060213E-2</v>
      </c>
      <c r="Q13" s="17">
        <v>4.9822765329006702E-2</v>
      </c>
      <c r="R13" s="17">
        <v>0.121008661221395</v>
      </c>
      <c r="S13" s="17"/>
      <c r="T13" s="17">
        <v>4.8277280906680098E-2</v>
      </c>
      <c r="U13" s="17">
        <v>1.3218675784236E-2</v>
      </c>
      <c r="V13" s="17">
        <v>3.20339048363159E-2</v>
      </c>
      <c r="W13" s="17">
        <v>0.10577142242919101</v>
      </c>
      <c r="X13" s="17"/>
      <c r="Y13" s="17">
        <v>5.2647678093771598E-2</v>
      </c>
      <c r="Z13" s="17">
        <v>2.0119161184790499E-2</v>
      </c>
      <c r="AA13" s="17" t="s">
        <v>63</v>
      </c>
      <c r="AB13" s="17" t="s">
        <v>63</v>
      </c>
      <c r="AC13" s="17" t="s">
        <v>63</v>
      </c>
      <c r="AD13" s="17" t="s">
        <v>63</v>
      </c>
      <c r="AE13" s="17"/>
      <c r="AF13" s="17" t="s">
        <v>63</v>
      </c>
      <c r="AG13" s="17"/>
      <c r="AH13" s="17">
        <v>4.8098567215775101E-2</v>
      </c>
      <c r="AI13" s="17"/>
      <c r="AJ13" s="17">
        <v>9.22329282838526E-2</v>
      </c>
      <c r="AK13" s="17">
        <v>2.59297918434107E-2</v>
      </c>
      <c r="AL13" s="17">
        <v>5.1499491354891999E-2</v>
      </c>
      <c r="AM13" s="17">
        <v>1.0176067428250999E-2</v>
      </c>
      <c r="AN13" s="17">
        <v>0.16178423643431999</v>
      </c>
      <c r="AO13" s="17">
        <v>0</v>
      </c>
      <c r="AP13" s="17">
        <v>5.3350229734642998E-2</v>
      </c>
      <c r="AQ13" s="17">
        <v>0</v>
      </c>
    </row>
    <row r="14" spans="2:43" x14ac:dyDescent="0.35">
      <c r="B14" s="18" t="s">
        <v>550</v>
      </c>
      <c r="C14" s="17">
        <v>2.3130430971171099E-2</v>
      </c>
      <c r="D14" s="17">
        <v>2.4815111501198701E-2</v>
      </c>
      <c r="E14" s="17">
        <v>2.1219574568909601E-2</v>
      </c>
      <c r="F14" s="17"/>
      <c r="G14" s="17">
        <v>6.18204179690931E-2</v>
      </c>
      <c r="H14" s="17">
        <v>2.7166649878830499E-2</v>
      </c>
      <c r="I14" s="17">
        <v>2.27910885876982E-2</v>
      </c>
      <c r="J14" s="17">
        <v>9.88819561600837E-3</v>
      </c>
      <c r="K14" s="17">
        <v>2.16837524753823E-2</v>
      </c>
      <c r="L14" s="17">
        <v>0</v>
      </c>
      <c r="M14" s="17"/>
      <c r="N14" s="17">
        <v>0</v>
      </c>
      <c r="O14" s="17">
        <v>2.0326914226189301E-2</v>
      </c>
      <c r="P14" s="17">
        <v>1.1148840155506099E-2</v>
      </c>
      <c r="Q14" s="17">
        <v>3.7175029766222202E-2</v>
      </c>
      <c r="R14" s="17">
        <v>1.25689709666537E-2</v>
      </c>
      <c r="S14" s="17"/>
      <c r="T14" s="17">
        <v>2.6168103631736699E-2</v>
      </c>
      <c r="U14" s="17">
        <v>2.67264781942682E-2</v>
      </c>
      <c r="V14" s="17">
        <v>2.8015837655017601E-2</v>
      </c>
      <c r="W14" s="17">
        <v>1.4168249099406701E-2</v>
      </c>
      <c r="X14" s="17"/>
      <c r="Y14" s="17">
        <v>2.49467603494078E-2</v>
      </c>
      <c r="Z14" s="17">
        <v>1.51885516370626E-2</v>
      </c>
      <c r="AA14" s="17" t="s">
        <v>63</v>
      </c>
      <c r="AB14" s="17" t="s">
        <v>63</v>
      </c>
      <c r="AC14" s="17" t="s">
        <v>63</v>
      </c>
      <c r="AD14" s="17" t="s">
        <v>63</v>
      </c>
      <c r="AE14" s="17"/>
      <c r="AF14" s="17" t="s">
        <v>63</v>
      </c>
      <c r="AG14" s="17"/>
      <c r="AH14" s="17">
        <v>2.38778319972375E-2</v>
      </c>
      <c r="AI14" s="17"/>
      <c r="AJ14" s="17">
        <v>2.8972041528142398E-2</v>
      </c>
      <c r="AK14" s="17">
        <v>5.6464236592068E-2</v>
      </c>
      <c r="AL14" s="17">
        <v>0</v>
      </c>
      <c r="AM14" s="17">
        <v>2.2426177644830798E-2</v>
      </c>
      <c r="AN14" s="17">
        <v>0</v>
      </c>
      <c r="AO14" s="17">
        <v>0</v>
      </c>
      <c r="AP14" s="17">
        <v>2.3753573384908199E-2</v>
      </c>
      <c r="AQ14" s="17">
        <v>0</v>
      </c>
    </row>
    <row r="15" spans="2:43" x14ac:dyDescent="0.35">
      <c r="B15" s="18" t="s">
        <v>551</v>
      </c>
      <c r="C15" s="17">
        <v>9.7220427846947902E-3</v>
      </c>
      <c r="D15" s="17">
        <v>1.47527728029672E-2</v>
      </c>
      <c r="E15" s="17">
        <v>3.8376926937663202E-3</v>
      </c>
      <c r="F15" s="17"/>
      <c r="G15" s="17">
        <v>5.10870287424217E-2</v>
      </c>
      <c r="H15" s="17">
        <v>0</v>
      </c>
      <c r="I15" s="17">
        <v>1.5316294961182199E-2</v>
      </c>
      <c r="J15" s="17">
        <v>0</v>
      </c>
      <c r="K15" s="17">
        <v>0</v>
      </c>
      <c r="L15" s="17">
        <v>2.5432975831518299E-2</v>
      </c>
      <c r="M15" s="17"/>
      <c r="N15" s="17">
        <v>0</v>
      </c>
      <c r="O15" s="17">
        <v>6.1176365138522603E-3</v>
      </c>
      <c r="P15" s="17">
        <v>2.4053241104499301E-2</v>
      </c>
      <c r="Q15" s="17">
        <v>1.32790139325689E-2</v>
      </c>
      <c r="R15" s="17">
        <v>0</v>
      </c>
      <c r="S15" s="17"/>
      <c r="T15" s="17">
        <v>2.46506922046793E-2</v>
      </c>
      <c r="U15" s="17">
        <v>0</v>
      </c>
      <c r="V15" s="17">
        <v>1.21286058102069E-2</v>
      </c>
      <c r="W15" s="17">
        <v>6.5227520502493704E-3</v>
      </c>
      <c r="X15" s="17"/>
      <c r="Y15" s="17">
        <v>1.19455003799867E-2</v>
      </c>
      <c r="Z15" s="17">
        <v>0</v>
      </c>
      <c r="AA15" s="17" t="s">
        <v>63</v>
      </c>
      <c r="AB15" s="17" t="s">
        <v>63</v>
      </c>
      <c r="AC15" s="17" t="s">
        <v>63</v>
      </c>
      <c r="AD15" s="17" t="s">
        <v>63</v>
      </c>
      <c r="AE15" s="17"/>
      <c r="AF15" s="17" t="s">
        <v>63</v>
      </c>
      <c r="AG15" s="17"/>
      <c r="AH15" s="17">
        <v>1.0036185861483899E-2</v>
      </c>
      <c r="AI15" s="17"/>
      <c r="AJ15" s="17">
        <v>1.15141851758874E-2</v>
      </c>
      <c r="AK15" s="17">
        <v>0</v>
      </c>
      <c r="AL15" s="17">
        <v>1.39607276998282E-2</v>
      </c>
      <c r="AM15" s="17">
        <v>8.85360874702836E-3</v>
      </c>
      <c r="AN15" s="17">
        <v>3.9849111167207497E-2</v>
      </c>
      <c r="AO15" s="17">
        <v>0</v>
      </c>
      <c r="AP15" s="17">
        <v>2.2432697537760699E-2</v>
      </c>
      <c r="AQ15" s="17">
        <v>0</v>
      </c>
    </row>
    <row r="16" spans="2:43" x14ac:dyDescent="0.35">
      <c r="B16" s="18" t="s">
        <v>552</v>
      </c>
      <c r="C16" s="19">
        <v>4.2462374883212299E-2</v>
      </c>
      <c r="D16" s="19">
        <v>2.4696650983485401E-2</v>
      </c>
      <c r="E16" s="19">
        <v>6.3473218781566407E-2</v>
      </c>
      <c r="F16" s="19"/>
      <c r="G16" s="19">
        <v>1.50404336663187E-2</v>
      </c>
      <c r="H16" s="19">
        <v>5.8268786522968102E-2</v>
      </c>
      <c r="I16" s="19">
        <v>3.00572709394775E-2</v>
      </c>
      <c r="J16" s="19">
        <v>6.1672970994710703E-2</v>
      </c>
      <c r="K16" s="19">
        <v>1.8827444895958698E-2</v>
      </c>
      <c r="L16" s="19">
        <v>6.4268339359420196E-2</v>
      </c>
      <c r="M16" s="19"/>
      <c r="N16" s="19">
        <v>0</v>
      </c>
      <c r="O16" s="19">
        <v>5.8490194403635003E-2</v>
      </c>
      <c r="P16" s="19">
        <v>2.1206167255754801E-2</v>
      </c>
      <c r="Q16" s="19">
        <v>2.0624532586785801E-2</v>
      </c>
      <c r="R16" s="19">
        <v>7.1850212189555507E-2</v>
      </c>
      <c r="S16" s="19"/>
      <c r="T16" s="19">
        <v>4.8361381145375498E-2</v>
      </c>
      <c r="U16" s="19">
        <v>2.8382703515029702E-2</v>
      </c>
      <c r="V16" s="19">
        <v>6.4327190563417402E-2</v>
      </c>
      <c r="W16" s="19">
        <v>1.33849751347574E-2</v>
      </c>
      <c r="X16" s="19"/>
      <c r="Y16" s="19">
        <v>3.0350695898159301E-2</v>
      </c>
      <c r="Z16" s="19">
        <v>9.5420552064782102E-2</v>
      </c>
      <c r="AA16" s="19" t="s">
        <v>63</v>
      </c>
      <c r="AB16" s="19" t="s">
        <v>63</v>
      </c>
      <c r="AC16" s="19" t="s">
        <v>63</v>
      </c>
      <c r="AD16" s="19" t="s">
        <v>63</v>
      </c>
      <c r="AE16" s="19"/>
      <c r="AF16" s="19" t="s">
        <v>63</v>
      </c>
      <c r="AG16" s="19"/>
      <c r="AH16" s="19">
        <v>4.2573543298170799E-2</v>
      </c>
      <c r="AI16" s="19"/>
      <c r="AJ16" s="19">
        <v>4.2733430848404801E-2</v>
      </c>
      <c r="AK16" s="19">
        <v>2.1870467813245802E-2</v>
      </c>
      <c r="AL16" s="19">
        <v>4.5887788291659098E-2</v>
      </c>
      <c r="AM16" s="19">
        <v>4.1212817724843198E-2</v>
      </c>
      <c r="AN16" s="19">
        <v>3.1480482695272399E-2</v>
      </c>
      <c r="AO16" s="19">
        <v>5.4342893529925301E-2</v>
      </c>
      <c r="AP16" s="19">
        <v>4.18507031588361E-2</v>
      </c>
      <c r="AQ16" s="19">
        <v>0.108310879291212</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545</v>
      </c>
      <c r="C9" s="17">
        <v>0.71600699483306496</v>
      </c>
      <c r="D9" s="17">
        <v>0.680695739972491</v>
      </c>
      <c r="E9" s="17">
        <v>0.75966495238946996</v>
      </c>
      <c r="F9" s="17"/>
      <c r="G9" s="17">
        <v>0.46051636563946302</v>
      </c>
      <c r="H9" s="17">
        <v>0.62228926603199397</v>
      </c>
      <c r="I9" s="17">
        <v>0.74536586308085795</v>
      </c>
      <c r="J9" s="17">
        <v>0.78604657133185696</v>
      </c>
      <c r="K9" s="17">
        <v>0.83362490913076404</v>
      </c>
      <c r="L9" s="17">
        <v>0.79759113211683796</v>
      </c>
      <c r="M9" s="17"/>
      <c r="N9" s="17">
        <v>1</v>
      </c>
      <c r="O9" s="17">
        <v>0.77559806234531103</v>
      </c>
      <c r="P9" s="17">
        <v>0.752055526358966</v>
      </c>
      <c r="Q9" s="17">
        <v>0.69317738735470702</v>
      </c>
      <c r="R9" s="17">
        <v>0.58752222658936104</v>
      </c>
      <c r="S9" s="17"/>
      <c r="T9" s="17">
        <v>0.68680506323577795</v>
      </c>
      <c r="U9" s="17">
        <v>0.793479469890915</v>
      </c>
      <c r="V9" s="17">
        <v>0.70635952684649905</v>
      </c>
      <c r="W9" s="17">
        <v>0.66981298285948199</v>
      </c>
      <c r="X9" s="17"/>
      <c r="Y9" s="17">
        <v>0.70400758444536604</v>
      </c>
      <c r="Z9" s="17">
        <v>0.76847427886283504</v>
      </c>
      <c r="AA9" s="17" t="s">
        <v>63</v>
      </c>
      <c r="AB9" s="17" t="s">
        <v>63</v>
      </c>
      <c r="AC9" s="17" t="s">
        <v>63</v>
      </c>
      <c r="AD9" s="17" t="s">
        <v>63</v>
      </c>
      <c r="AE9" s="17"/>
      <c r="AF9" s="17" t="s">
        <v>63</v>
      </c>
      <c r="AG9" s="17"/>
      <c r="AH9" s="17">
        <v>0.70683048343463994</v>
      </c>
      <c r="AI9" s="17"/>
      <c r="AJ9" s="17">
        <v>0.672404068062608</v>
      </c>
      <c r="AK9" s="17">
        <v>0.67067018191944106</v>
      </c>
      <c r="AL9" s="17">
        <v>0.690508180878464</v>
      </c>
      <c r="AM9" s="17">
        <v>0.76631956400844603</v>
      </c>
      <c r="AN9" s="17">
        <v>0.59915595508077402</v>
      </c>
      <c r="AO9" s="17">
        <v>0.82297159555085997</v>
      </c>
      <c r="AP9" s="17">
        <v>0.71803456213025396</v>
      </c>
      <c r="AQ9" s="17">
        <v>0.91340197088451103</v>
      </c>
    </row>
    <row r="10" spans="2:43" x14ac:dyDescent="0.35">
      <c r="B10" s="18" t="s">
        <v>546</v>
      </c>
      <c r="C10" s="17">
        <v>8.1378872570585403E-2</v>
      </c>
      <c r="D10" s="17">
        <v>9.8864229779083199E-2</v>
      </c>
      <c r="E10" s="17">
        <v>6.1069483387687397E-2</v>
      </c>
      <c r="F10" s="17"/>
      <c r="G10" s="17">
        <v>0.231360282768234</v>
      </c>
      <c r="H10" s="17">
        <v>8.3538836952011294E-2</v>
      </c>
      <c r="I10" s="17">
        <v>3.9330056014991899E-2</v>
      </c>
      <c r="J10" s="17">
        <v>7.0207198989152994E-2</v>
      </c>
      <c r="K10" s="17">
        <v>8.1498059798960604E-2</v>
      </c>
      <c r="L10" s="17">
        <v>3.2088049481868303E-2</v>
      </c>
      <c r="M10" s="17"/>
      <c r="N10" s="17">
        <v>0</v>
      </c>
      <c r="O10" s="17">
        <v>6.2614530973516699E-2</v>
      </c>
      <c r="P10" s="17">
        <v>0.10331383016135801</v>
      </c>
      <c r="Q10" s="17">
        <v>9.2272591364664605E-2</v>
      </c>
      <c r="R10" s="17">
        <v>8.8466789044648997E-2</v>
      </c>
      <c r="S10" s="17"/>
      <c r="T10" s="17">
        <v>9.0637154850217505E-2</v>
      </c>
      <c r="U10" s="17">
        <v>4.92605872273306E-2</v>
      </c>
      <c r="V10" s="17">
        <v>8.3886554024514198E-2</v>
      </c>
      <c r="W10" s="17">
        <v>0.10129732696369501</v>
      </c>
      <c r="X10" s="17"/>
      <c r="Y10" s="17">
        <v>8.8823310632933097E-2</v>
      </c>
      <c r="Z10" s="17">
        <v>4.8828152690247699E-2</v>
      </c>
      <c r="AA10" s="17" t="s">
        <v>63</v>
      </c>
      <c r="AB10" s="17" t="s">
        <v>63</v>
      </c>
      <c r="AC10" s="17" t="s">
        <v>63</v>
      </c>
      <c r="AD10" s="17" t="s">
        <v>63</v>
      </c>
      <c r="AE10" s="17"/>
      <c r="AF10" s="17" t="s">
        <v>63</v>
      </c>
      <c r="AG10" s="17"/>
      <c r="AH10" s="17">
        <v>8.4008423785397995E-2</v>
      </c>
      <c r="AI10" s="17"/>
      <c r="AJ10" s="17">
        <v>8.1299273672977193E-2</v>
      </c>
      <c r="AK10" s="17">
        <v>7.4914677217565701E-2</v>
      </c>
      <c r="AL10" s="17">
        <v>0.103999447148182</v>
      </c>
      <c r="AM10" s="17">
        <v>9.1475239800074798E-2</v>
      </c>
      <c r="AN10" s="17">
        <v>0.170773734349004</v>
      </c>
      <c r="AO10" s="17">
        <v>4.2652248454905797E-2</v>
      </c>
      <c r="AP10" s="17">
        <v>2.4954125817951499E-2</v>
      </c>
      <c r="AQ10" s="17">
        <v>8.6598029115488903E-2</v>
      </c>
    </row>
    <row r="11" spans="2:43" x14ac:dyDescent="0.35">
      <c r="B11" s="18" t="s">
        <v>547</v>
      </c>
      <c r="C11" s="17">
        <v>6.6266956353848702E-2</v>
      </c>
      <c r="D11" s="17">
        <v>8.0516875230428095E-2</v>
      </c>
      <c r="E11" s="17">
        <v>4.9715394358611699E-2</v>
      </c>
      <c r="F11" s="17"/>
      <c r="G11" s="17">
        <v>8.1365631043062797E-2</v>
      </c>
      <c r="H11" s="17">
        <v>8.6940229405899697E-2</v>
      </c>
      <c r="I11" s="17">
        <v>8.5692428815473107E-2</v>
      </c>
      <c r="J11" s="17">
        <v>5.30750744376286E-2</v>
      </c>
      <c r="K11" s="17">
        <v>2.6939728475776401E-2</v>
      </c>
      <c r="L11" s="17">
        <v>4.7820342292409099E-2</v>
      </c>
      <c r="M11" s="17"/>
      <c r="N11" s="17">
        <v>0</v>
      </c>
      <c r="O11" s="17">
        <v>7.7286901338898706E-2</v>
      </c>
      <c r="P11" s="17">
        <v>6.9129797872213503E-2</v>
      </c>
      <c r="Q11" s="17">
        <v>7.0512808074719199E-2</v>
      </c>
      <c r="R11" s="17">
        <v>3.8557944849053498E-2</v>
      </c>
      <c r="S11" s="17"/>
      <c r="T11" s="17">
        <v>8.1230201123070403E-2</v>
      </c>
      <c r="U11" s="17">
        <v>7.6073165735639894E-2</v>
      </c>
      <c r="V11" s="17">
        <v>6.7686545355544803E-2</v>
      </c>
      <c r="W11" s="17">
        <v>5.5387595290337897E-2</v>
      </c>
      <c r="X11" s="17"/>
      <c r="Y11" s="17">
        <v>7.3348268135290606E-2</v>
      </c>
      <c r="Z11" s="17">
        <v>3.5304001963929597E-2</v>
      </c>
      <c r="AA11" s="17" t="s">
        <v>63</v>
      </c>
      <c r="AB11" s="17" t="s">
        <v>63</v>
      </c>
      <c r="AC11" s="17" t="s">
        <v>63</v>
      </c>
      <c r="AD11" s="17" t="s">
        <v>63</v>
      </c>
      <c r="AE11" s="17"/>
      <c r="AF11" s="17" t="s">
        <v>63</v>
      </c>
      <c r="AG11" s="17"/>
      <c r="AH11" s="17">
        <v>6.8408204445373294E-2</v>
      </c>
      <c r="AI11" s="17"/>
      <c r="AJ11" s="17">
        <v>7.8896407951492997E-2</v>
      </c>
      <c r="AK11" s="17">
        <v>5.9166510401823698E-2</v>
      </c>
      <c r="AL11" s="17">
        <v>0.109358930762497</v>
      </c>
      <c r="AM11" s="17">
        <v>3.3681781831142101E-2</v>
      </c>
      <c r="AN11" s="17">
        <v>9.5049573802921297E-2</v>
      </c>
      <c r="AO11" s="17">
        <v>3.94817038586108E-2</v>
      </c>
      <c r="AP11" s="17">
        <v>8.7574636928453894E-2</v>
      </c>
      <c r="AQ11" s="17">
        <v>0</v>
      </c>
    </row>
    <row r="12" spans="2:43" x14ac:dyDescent="0.35">
      <c r="B12" s="18" t="s">
        <v>548</v>
      </c>
      <c r="C12" s="17">
        <v>4.8267133012296001E-2</v>
      </c>
      <c r="D12" s="17">
        <v>5.1396011687155199E-2</v>
      </c>
      <c r="E12" s="17">
        <v>4.4734128222595697E-2</v>
      </c>
      <c r="F12" s="17"/>
      <c r="G12" s="17">
        <v>4.9040864809952601E-2</v>
      </c>
      <c r="H12" s="17">
        <v>8.5970523152802805E-2</v>
      </c>
      <c r="I12" s="17">
        <v>4.19648812189089E-2</v>
      </c>
      <c r="J12" s="17">
        <v>3.60952650539072E-2</v>
      </c>
      <c r="K12" s="17">
        <v>3.5683008448994601E-2</v>
      </c>
      <c r="L12" s="17">
        <v>0</v>
      </c>
      <c r="M12" s="17"/>
      <c r="N12" s="17">
        <v>0</v>
      </c>
      <c r="O12" s="17">
        <v>2.9564223266024401E-2</v>
      </c>
      <c r="P12" s="17">
        <v>9.6888059403050092E-3</v>
      </c>
      <c r="Q12" s="17">
        <v>6.3242260186579496E-2</v>
      </c>
      <c r="R12" s="17">
        <v>9.0939789882540395E-2</v>
      </c>
      <c r="S12" s="17"/>
      <c r="T12" s="17">
        <v>3.9644003884452203E-2</v>
      </c>
      <c r="U12" s="17">
        <v>1.3218675784236E-2</v>
      </c>
      <c r="V12" s="17">
        <v>6.1632890318327797E-2</v>
      </c>
      <c r="W12" s="17">
        <v>7.6802458469384799E-2</v>
      </c>
      <c r="X12" s="17"/>
      <c r="Y12" s="17">
        <v>4.8977859006606402E-2</v>
      </c>
      <c r="Z12" s="17">
        <v>4.5159491769435102E-2</v>
      </c>
      <c r="AA12" s="17" t="s">
        <v>63</v>
      </c>
      <c r="AB12" s="17" t="s">
        <v>63</v>
      </c>
      <c r="AC12" s="17" t="s">
        <v>63</v>
      </c>
      <c r="AD12" s="17" t="s">
        <v>63</v>
      </c>
      <c r="AE12" s="17"/>
      <c r="AF12" s="17" t="s">
        <v>63</v>
      </c>
      <c r="AG12" s="17"/>
      <c r="AH12" s="17">
        <v>4.9826762609497803E-2</v>
      </c>
      <c r="AI12" s="17"/>
      <c r="AJ12" s="17">
        <v>4.2938031944971103E-2</v>
      </c>
      <c r="AK12" s="17">
        <v>5.1903269155063998E-2</v>
      </c>
      <c r="AL12" s="17">
        <v>3.31957866123576E-2</v>
      </c>
      <c r="AM12" s="17">
        <v>4.4936344561486402E-2</v>
      </c>
      <c r="AN12" s="17">
        <v>6.3691142904820905E-2</v>
      </c>
      <c r="AO12" s="17">
        <v>5.7535002545599102E-2</v>
      </c>
      <c r="AP12" s="17">
        <v>0.101516463532006</v>
      </c>
      <c r="AQ12" s="17">
        <v>0</v>
      </c>
    </row>
    <row r="13" spans="2:43" x14ac:dyDescent="0.35">
      <c r="B13" s="18" t="s">
        <v>549</v>
      </c>
      <c r="C13" s="17">
        <v>2.7121844202798302E-2</v>
      </c>
      <c r="D13" s="17">
        <v>3.7813688260812398E-2</v>
      </c>
      <c r="E13" s="17">
        <v>1.46351932784192E-2</v>
      </c>
      <c r="F13" s="17"/>
      <c r="G13" s="17">
        <v>0.114310776141514</v>
      </c>
      <c r="H13" s="17">
        <v>2.40152090158742E-2</v>
      </c>
      <c r="I13" s="17">
        <v>2.6314975191168499E-2</v>
      </c>
      <c r="J13" s="17">
        <v>5.6668070270218304E-3</v>
      </c>
      <c r="K13" s="17">
        <v>1.21733146021083E-2</v>
      </c>
      <c r="L13" s="17">
        <v>2.5432975831518299E-2</v>
      </c>
      <c r="M13" s="17"/>
      <c r="N13" s="17">
        <v>0</v>
      </c>
      <c r="O13" s="17">
        <v>1.40536842583156E-2</v>
      </c>
      <c r="P13" s="17">
        <v>2.1263169670716901E-2</v>
      </c>
      <c r="Q13" s="17">
        <v>2.2481263719032699E-2</v>
      </c>
      <c r="R13" s="17">
        <v>6.9677956135861502E-2</v>
      </c>
      <c r="S13" s="17"/>
      <c r="T13" s="17">
        <v>2.46506922046793E-2</v>
      </c>
      <c r="U13" s="17">
        <v>2.09071734203936E-2</v>
      </c>
      <c r="V13" s="17">
        <v>1.8274520028514901E-2</v>
      </c>
      <c r="W13" s="17">
        <v>5.2026958489812702E-2</v>
      </c>
      <c r="X13" s="17"/>
      <c r="Y13" s="17">
        <v>3.1823911921723298E-2</v>
      </c>
      <c r="Z13" s="17">
        <v>6.5621071353054597E-3</v>
      </c>
      <c r="AA13" s="17" t="s">
        <v>63</v>
      </c>
      <c r="AB13" s="17" t="s">
        <v>63</v>
      </c>
      <c r="AC13" s="17" t="s">
        <v>63</v>
      </c>
      <c r="AD13" s="17" t="s">
        <v>63</v>
      </c>
      <c r="AE13" s="17"/>
      <c r="AF13" s="17" t="s">
        <v>63</v>
      </c>
      <c r="AG13" s="17"/>
      <c r="AH13" s="17">
        <v>2.7998217592090101E-2</v>
      </c>
      <c r="AI13" s="17"/>
      <c r="AJ13" s="17">
        <v>4.6534397386892801E-2</v>
      </c>
      <c r="AK13" s="17">
        <v>5.1445918470551501E-2</v>
      </c>
      <c r="AL13" s="17">
        <v>1.7872022180616901E-2</v>
      </c>
      <c r="AM13" s="17">
        <v>2.2374252074007998E-2</v>
      </c>
      <c r="AN13" s="17">
        <v>0</v>
      </c>
      <c r="AO13" s="17">
        <v>0</v>
      </c>
      <c r="AP13" s="17">
        <v>0</v>
      </c>
      <c r="AQ13" s="17">
        <v>0</v>
      </c>
    </row>
    <row r="14" spans="2:43" x14ac:dyDescent="0.35">
      <c r="B14" s="18" t="s">
        <v>550</v>
      </c>
      <c r="C14" s="17">
        <v>2.23558253518529E-2</v>
      </c>
      <c r="D14" s="17">
        <v>2.5796834128013601E-2</v>
      </c>
      <c r="E14" s="17">
        <v>1.53751647361123E-2</v>
      </c>
      <c r="F14" s="17"/>
      <c r="G14" s="17">
        <v>4.4024386419190001E-2</v>
      </c>
      <c r="H14" s="17">
        <v>5.44821767046475E-2</v>
      </c>
      <c r="I14" s="17">
        <v>6.6586608485133501E-3</v>
      </c>
      <c r="J14" s="17">
        <v>7.8440279551775308E-3</v>
      </c>
      <c r="K14" s="17">
        <v>0</v>
      </c>
      <c r="L14" s="17">
        <v>3.2799160917946303E-2</v>
      </c>
      <c r="M14" s="17"/>
      <c r="N14" s="17">
        <v>0</v>
      </c>
      <c r="O14" s="17">
        <v>3.9277040572357298E-3</v>
      </c>
      <c r="P14" s="17">
        <v>1.1148840155506099E-2</v>
      </c>
      <c r="Q14" s="17">
        <v>1.6787362337775402E-2</v>
      </c>
      <c r="R14" s="17">
        <v>8.1431988556190493E-2</v>
      </c>
      <c r="S14" s="17"/>
      <c r="T14" s="17">
        <v>2.6168103631736699E-2</v>
      </c>
      <c r="U14" s="17">
        <v>2.5795893201219899E-2</v>
      </c>
      <c r="V14" s="17">
        <v>9.4149446789975697E-3</v>
      </c>
      <c r="W14" s="17">
        <v>3.7244514232576797E-2</v>
      </c>
      <c r="X14" s="17"/>
      <c r="Y14" s="17">
        <v>1.89017927865581E-2</v>
      </c>
      <c r="Z14" s="17">
        <v>3.7458543051813099E-2</v>
      </c>
      <c r="AA14" s="17" t="s">
        <v>63</v>
      </c>
      <c r="AB14" s="17" t="s">
        <v>63</v>
      </c>
      <c r="AC14" s="17" t="s">
        <v>63</v>
      </c>
      <c r="AD14" s="17" t="s">
        <v>63</v>
      </c>
      <c r="AE14" s="17"/>
      <c r="AF14" s="17" t="s">
        <v>63</v>
      </c>
      <c r="AG14" s="17"/>
      <c r="AH14" s="17">
        <v>2.3078196968160498E-2</v>
      </c>
      <c r="AI14" s="17"/>
      <c r="AJ14" s="17">
        <v>3.7383891818941403E-2</v>
      </c>
      <c r="AK14" s="17">
        <v>5.0802944810039899E-2</v>
      </c>
      <c r="AL14" s="17">
        <v>2.6953542871770798E-2</v>
      </c>
      <c r="AM14" s="17">
        <v>0</v>
      </c>
      <c r="AN14" s="17">
        <v>0</v>
      </c>
      <c r="AO14" s="17">
        <v>0</v>
      </c>
      <c r="AP14" s="17">
        <v>0</v>
      </c>
      <c r="AQ14" s="17">
        <v>0</v>
      </c>
    </row>
    <row r="15" spans="2:43" x14ac:dyDescent="0.35">
      <c r="B15" s="18" t="s">
        <v>551</v>
      </c>
      <c r="C15" s="17">
        <v>1.5970158762589799E-3</v>
      </c>
      <c r="D15" s="17">
        <v>2.9596979996226701E-3</v>
      </c>
      <c r="E15" s="17">
        <v>0</v>
      </c>
      <c r="F15" s="17"/>
      <c r="G15" s="17">
        <v>0</v>
      </c>
      <c r="H15" s="17">
        <v>0</v>
      </c>
      <c r="I15" s="17">
        <v>7.2828020005279498E-3</v>
      </c>
      <c r="J15" s="17">
        <v>0</v>
      </c>
      <c r="K15" s="17">
        <v>0</v>
      </c>
      <c r="L15" s="17">
        <v>0</v>
      </c>
      <c r="M15" s="17"/>
      <c r="N15" s="17">
        <v>0</v>
      </c>
      <c r="O15" s="17">
        <v>0</v>
      </c>
      <c r="P15" s="17">
        <v>1.21938625851795E-2</v>
      </c>
      <c r="Q15" s="17">
        <v>0</v>
      </c>
      <c r="R15" s="17">
        <v>0</v>
      </c>
      <c r="S15" s="17"/>
      <c r="T15" s="17">
        <v>0</v>
      </c>
      <c r="U15" s="17">
        <v>0</v>
      </c>
      <c r="V15" s="17">
        <v>0</v>
      </c>
      <c r="W15" s="17">
        <v>0</v>
      </c>
      <c r="X15" s="17"/>
      <c r="Y15" s="17">
        <v>1.9622577455356599E-3</v>
      </c>
      <c r="Z15" s="17">
        <v>0</v>
      </c>
      <c r="AA15" s="17" t="s">
        <v>63</v>
      </c>
      <c r="AB15" s="17" t="s">
        <v>63</v>
      </c>
      <c r="AC15" s="17" t="s">
        <v>63</v>
      </c>
      <c r="AD15" s="17" t="s">
        <v>63</v>
      </c>
      <c r="AE15" s="17"/>
      <c r="AF15" s="17" t="s">
        <v>63</v>
      </c>
      <c r="AG15" s="17"/>
      <c r="AH15" s="17">
        <v>1.64861938101201E-3</v>
      </c>
      <c r="AI15" s="17"/>
      <c r="AJ15" s="17">
        <v>0</v>
      </c>
      <c r="AK15" s="17">
        <v>0</v>
      </c>
      <c r="AL15" s="17">
        <v>0</v>
      </c>
      <c r="AM15" s="17">
        <v>0</v>
      </c>
      <c r="AN15" s="17">
        <v>3.9849111167207497E-2</v>
      </c>
      <c r="AO15" s="17">
        <v>0</v>
      </c>
      <c r="AP15" s="17">
        <v>0</v>
      </c>
      <c r="AQ15" s="17">
        <v>0</v>
      </c>
    </row>
    <row r="16" spans="2:43" x14ac:dyDescent="0.35">
      <c r="B16" s="18" t="s">
        <v>552</v>
      </c>
      <c r="C16" s="19">
        <v>3.7005357799294397E-2</v>
      </c>
      <c r="D16" s="19">
        <v>2.19569229423934E-2</v>
      </c>
      <c r="E16" s="19">
        <v>5.4805683627103197E-2</v>
      </c>
      <c r="F16" s="19"/>
      <c r="G16" s="19">
        <v>1.9381693178584399E-2</v>
      </c>
      <c r="H16" s="19">
        <v>4.2763758736770401E-2</v>
      </c>
      <c r="I16" s="19">
        <v>4.7390332829558401E-2</v>
      </c>
      <c r="J16" s="19">
        <v>4.1065055205254497E-2</v>
      </c>
      <c r="K16" s="19">
        <v>1.00809795433957E-2</v>
      </c>
      <c r="L16" s="19">
        <v>6.4268339359420196E-2</v>
      </c>
      <c r="M16" s="19"/>
      <c r="N16" s="19">
        <v>0</v>
      </c>
      <c r="O16" s="19">
        <v>3.6954893760697702E-2</v>
      </c>
      <c r="P16" s="19">
        <v>2.1206167255754801E-2</v>
      </c>
      <c r="Q16" s="19">
        <v>4.1526326962521301E-2</v>
      </c>
      <c r="R16" s="19">
        <v>4.3403304942344102E-2</v>
      </c>
      <c r="S16" s="19"/>
      <c r="T16" s="19">
        <v>5.0864781070066097E-2</v>
      </c>
      <c r="U16" s="19">
        <v>2.1265034740264602E-2</v>
      </c>
      <c r="V16" s="19">
        <v>5.2745018747601499E-2</v>
      </c>
      <c r="W16" s="19">
        <v>7.4281636947100297E-3</v>
      </c>
      <c r="X16" s="19"/>
      <c r="Y16" s="19">
        <v>3.2155015325987198E-2</v>
      </c>
      <c r="Z16" s="19">
        <v>5.8213424526433598E-2</v>
      </c>
      <c r="AA16" s="19" t="s">
        <v>63</v>
      </c>
      <c r="AB16" s="19" t="s">
        <v>63</v>
      </c>
      <c r="AC16" s="19" t="s">
        <v>63</v>
      </c>
      <c r="AD16" s="19" t="s">
        <v>63</v>
      </c>
      <c r="AE16" s="19"/>
      <c r="AF16" s="19" t="s">
        <v>63</v>
      </c>
      <c r="AG16" s="19"/>
      <c r="AH16" s="19">
        <v>3.82010917838283E-2</v>
      </c>
      <c r="AI16" s="19"/>
      <c r="AJ16" s="19">
        <v>4.0543929162116903E-2</v>
      </c>
      <c r="AK16" s="19">
        <v>4.1096498025514398E-2</v>
      </c>
      <c r="AL16" s="19">
        <v>1.8112089546112001E-2</v>
      </c>
      <c r="AM16" s="19">
        <v>4.1212817724843198E-2</v>
      </c>
      <c r="AN16" s="19">
        <v>3.1480482695272399E-2</v>
      </c>
      <c r="AO16" s="19">
        <v>3.7359449590024199E-2</v>
      </c>
      <c r="AP16" s="19">
        <v>6.7920211591335405E-2</v>
      </c>
      <c r="AQ16" s="19">
        <v>0</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545</v>
      </c>
      <c r="C9" s="17">
        <v>0.379622615884328</v>
      </c>
      <c r="D9" s="17">
        <v>0.34746314830436498</v>
      </c>
      <c r="E9" s="17">
        <v>0.418565553912016</v>
      </c>
      <c r="F9" s="17"/>
      <c r="G9" s="17">
        <v>0.20308346009261799</v>
      </c>
      <c r="H9" s="17">
        <v>0.32367153553351702</v>
      </c>
      <c r="I9" s="17">
        <v>0.405483685164713</v>
      </c>
      <c r="J9" s="17">
        <v>0.41951222327058701</v>
      </c>
      <c r="K9" s="17">
        <v>0.44626507499864199</v>
      </c>
      <c r="L9" s="17">
        <v>0.45215736435314802</v>
      </c>
      <c r="M9" s="17"/>
      <c r="N9" s="17">
        <v>0.88620762963960897</v>
      </c>
      <c r="O9" s="17">
        <v>0.48661766378016202</v>
      </c>
      <c r="P9" s="17">
        <v>0.48097995919824699</v>
      </c>
      <c r="Q9" s="17">
        <v>0.317974303328452</v>
      </c>
      <c r="R9" s="17">
        <v>0.161398665905575</v>
      </c>
      <c r="S9" s="17"/>
      <c r="T9" s="17">
        <v>0.40363829083094899</v>
      </c>
      <c r="U9" s="17">
        <v>0.43921836658839802</v>
      </c>
      <c r="V9" s="17">
        <v>0.34653224237671298</v>
      </c>
      <c r="W9" s="17">
        <v>0.32251559815518299</v>
      </c>
      <c r="X9" s="17"/>
      <c r="Y9" s="17">
        <v>0.356678020736724</v>
      </c>
      <c r="Z9" s="17">
        <v>0.47994759450089602</v>
      </c>
      <c r="AA9" s="17" t="s">
        <v>63</v>
      </c>
      <c r="AB9" s="17" t="s">
        <v>63</v>
      </c>
      <c r="AC9" s="17" t="s">
        <v>63</v>
      </c>
      <c r="AD9" s="17" t="s">
        <v>63</v>
      </c>
      <c r="AE9" s="17"/>
      <c r="AF9" s="17" t="s">
        <v>63</v>
      </c>
      <c r="AG9" s="17"/>
      <c r="AH9" s="17">
        <v>0.38005717977672598</v>
      </c>
      <c r="AI9" s="17"/>
      <c r="AJ9" s="17">
        <v>0.28487652317251899</v>
      </c>
      <c r="AK9" s="17">
        <v>0.37211049864464701</v>
      </c>
      <c r="AL9" s="17">
        <v>0.45349145406348501</v>
      </c>
      <c r="AM9" s="17">
        <v>0.444431688456846</v>
      </c>
      <c r="AN9" s="17">
        <v>0.42315115833300698</v>
      </c>
      <c r="AO9" s="17">
        <v>0.42956187877386198</v>
      </c>
      <c r="AP9" s="17">
        <v>0.27329393004463798</v>
      </c>
      <c r="AQ9" s="17">
        <v>0.44252455619187198</v>
      </c>
    </row>
    <row r="10" spans="2:43" x14ac:dyDescent="0.35">
      <c r="B10" s="18" t="s">
        <v>546</v>
      </c>
      <c r="C10" s="17">
        <v>7.4768949509164295E-2</v>
      </c>
      <c r="D10" s="17">
        <v>7.7090861324867796E-2</v>
      </c>
      <c r="E10" s="17">
        <v>6.9261163499562906E-2</v>
      </c>
      <c r="F10" s="17"/>
      <c r="G10" s="17">
        <v>0.112549666137121</v>
      </c>
      <c r="H10" s="17">
        <v>8.8540989091286604E-2</v>
      </c>
      <c r="I10" s="17">
        <v>5.3762734520948499E-2</v>
      </c>
      <c r="J10" s="17">
        <v>0.101481917812179</v>
      </c>
      <c r="K10" s="17">
        <v>3.3839150940690101E-2</v>
      </c>
      <c r="L10" s="17">
        <v>5.5998220628072901E-2</v>
      </c>
      <c r="M10" s="17"/>
      <c r="N10" s="17">
        <v>0</v>
      </c>
      <c r="O10" s="17">
        <v>8.3781980829367206E-2</v>
      </c>
      <c r="P10" s="17">
        <v>8.5370934273240301E-2</v>
      </c>
      <c r="Q10" s="17">
        <v>7.9386012601004294E-2</v>
      </c>
      <c r="R10" s="17">
        <v>4.5217822383030501E-2</v>
      </c>
      <c r="S10" s="17"/>
      <c r="T10" s="17">
        <v>0.172510980777245</v>
      </c>
      <c r="U10" s="17">
        <v>8.70816965518737E-2</v>
      </c>
      <c r="V10" s="17">
        <v>4.5067238357381502E-2</v>
      </c>
      <c r="W10" s="17">
        <v>5.8393743029766597E-2</v>
      </c>
      <c r="X10" s="17"/>
      <c r="Y10" s="17">
        <v>7.20642227221618E-2</v>
      </c>
      <c r="Z10" s="17">
        <v>8.659533630414E-2</v>
      </c>
      <c r="AA10" s="17" t="s">
        <v>63</v>
      </c>
      <c r="AB10" s="17" t="s">
        <v>63</v>
      </c>
      <c r="AC10" s="17" t="s">
        <v>63</v>
      </c>
      <c r="AD10" s="17" t="s">
        <v>63</v>
      </c>
      <c r="AE10" s="17"/>
      <c r="AF10" s="17" t="s">
        <v>63</v>
      </c>
      <c r="AG10" s="17"/>
      <c r="AH10" s="17">
        <v>7.5539210779808699E-2</v>
      </c>
      <c r="AI10" s="17"/>
      <c r="AJ10" s="17">
        <v>7.2928378727069101E-2</v>
      </c>
      <c r="AK10" s="17">
        <v>6.8482521497942303E-2</v>
      </c>
      <c r="AL10" s="17">
        <v>9.4714341842952604E-2</v>
      </c>
      <c r="AM10" s="17">
        <v>8.8661653847909902E-2</v>
      </c>
      <c r="AN10" s="17">
        <v>3.3990226206443902E-2</v>
      </c>
      <c r="AO10" s="17">
        <v>2.2492477103627E-2</v>
      </c>
      <c r="AP10" s="17">
        <v>9.7672336473711999E-2</v>
      </c>
      <c r="AQ10" s="17">
        <v>8.6598029115488903E-2</v>
      </c>
    </row>
    <row r="11" spans="2:43" x14ac:dyDescent="0.35">
      <c r="B11" s="18" t="s">
        <v>547</v>
      </c>
      <c r="C11" s="17">
        <v>0.120799379315468</v>
      </c>
      <c r="D11" s="17">
        <v>0.12932746135918999</v>
      </c>
      <c r="E11" s="17">
        <v>0.111137505121151</v>
      </c>
      <c r="F11" s="17"/>
      <c r="G11" s="17">
        <v>0.19233153670130901</v>
      </c>
      <c r="H11" s="17">
        <v>0.169281512295476</v>
      </c>
      <c r="I11" s="17">
        <v>8.7947457741806803E-2</v>
      </c>
      <c r="J11" s="17">
        <v>9.6897187354994405E-2</v>
      </c>
      <c r="K11" s="17">
        <v>8.9785179518385702E-2</v>
      </c>
      <c r="L11" s="17">
        <v>0.109192790531372</v>
      </c>
      <c r="M11" s="17"/>
      <c r="N11" s="17">
        <v>0</v>
      </c>
      <c r="O11" s="17">
        <v>0.12641561953462899</v>
      </c>
      <c r="P11" s="17">
        <v>0.111730389376762</v>
      </c>
      <c r="Q11" s="17">
        <v>8.8288819776144695E-2</v>
      </c>
      <c r="R11" s="17">
        <v>0.18937967846734899</v>
      </c>
      <c r="S11" s="17"/>
      <c r="T11" s="17">
        <v>9.6924197750785104E-2</v>
      </c>
      <c r="U11" s="17">
        <v>0.14794125745570499</v>
      </c>
      <c r="V11" s="17">
        <v>0.122382082554158</v>
      </c>
      <c r="W11" s="17">
        <v>9.4730967264010396E-2</v>
      </c>
      <c r="X11" s="17"/>
      <c r="Y11" s="17">
        <v>0.113403052281915</v>
      </c>
      <c r="Z11" s="17">
        <v>0.15313973427526401</v>
      </c>
      <c r="AA11" s="17" t="s">
        <v>63</v>
      </c>
      <c r="AB11" s="17" t="s">
        <v>63</v>
      </c>
      <c r="AC11" s="17" t="s">
        <v>63</v>
      </c>
      <c r="AD11" s="17" t="s">
        <v>63</v>
      </c>
      <c r="AE11" s="17"/>
      <c r="AF11" s="17" t="s">
        <v>63</v>
      </c>
      <c r="AG11" s="17"/>
      <c r="AH11" s="17">
        <v>0.12195348765820201</v>
      </c>
      <c r="AI11" s="17"/>
      <c r="AJ11" s="17">
        <v>0.135814323632102</v>
      </c>
      <c r="AK11" s="17">
        <v>0.132411611840732</v>
      </c>
      <c r="AL11" s="17">
        <v>7.5283525342742796E-2</v>
      </c>
      <c r="AM11" s="17">
        <v>0.135813645270006</v>
      </c>
      <c r="AN11" s="17">
        <v>0.16984875228892901</v>
      </c>
      <c r="AO11" s="17">
        <v>0.17469810111722001</v>
      </c>
      <c r="AP11" s="17">
        <v>3.8559414446819602E-2</v>
      </c>
      <c r="AQ11" s="17">
        <v>8.6598029115488903E-2</v>
      </c>
    </row>
    <row r="12" spans="2:43" x14ac:dyDescent="0.35">
      <c r="B12" s="18" t="s">
        <v>548</v>
      </c>
      <c r="C12" s="17">
        <v>0.183002092484888</v>
      </c>
      <c r="D12" s="17">
        <v>0.201241015265124</v>
      </c>
      <c r="E12" s="17">
        <v>0.16211206729932801</v>
      </c>
      <c r="F12" s="17"/>
      <c r="G12" s="17">
        <v>0.23391674777684601</v>
      </c>
      <c r="H12" s="17">
        <v>0.19472247020117101</v>
      </c>
      <c r="I12" s="17">
        <v>0.15246141293677801</v>
      </c>
      <c r="J12" s="17">
        <v>0.172588017658242</v>
      </c>
      <c r="K12" s="17">
        <v>0.18116206344916999</v>
      </c>
      <c r="L12" s="17">
        <v>0.21036860289224199</v>
      </c>
      <c r="M12" s="17"/>
      <c r="N12" s="17">
        <v>0</v>
      </c>
      <c r="O12" s="17">
        <v>0.158679190867066</v>
      </c>
      <c r="P12" s="17">
        <v>0.108933969452864</v>
      </c>
      <c r="Q12" s="17">
        <v>0.231601960479593</v>
      </c>
      <c r="R12" s="17">
        <v>0.20979975404134499</v>
      </c>
      <c r="S12" s="17"/>
      <c r="T12" s="17">
        <v>8.0080527198282597E-2</v>
      </c>
      <c r="U12" s="17">
        <v>0.19390348220291001</v>
      </c>
      <c r="V12" s="17">
        <v>0.182223984645669</v>
      </c>
      <c r="W12" s="17">
        <v>0.22373344428800401</v>
      </c>
      <c r="X12" s="17"/>
      <c r="Y12" s="17">
        <v>0.18680587161471099</v>
      </c>
      <c r="Z12" s="17">
        <v>0.16637011195061599</v>
      </c>
      <c r="AA12" s="17" t="s">
        <v>63</v>
      </c>
      <c r="AB12" s="17" t="s">
        <v>63</v>
      </c>
      <c r="AC12" s="17" t="s">
        <v>63</v>
      </c>
      <c r="AD12" s="17" t="s">
        <v>63</v>
      </c>
      <c r="AE12" s="17"/>
      <c r="AF12" s="17" t="s">
        <v>63</v>
      </c>
      <c r="AG12" s="17"/>
      <c r="AH12" s="17">
        <v>0.18524526459054899</v>
      </c>
      <c r="AI12" s="17"/>
      <c r="AJ12" s="17">
        <v>0.187185025244924</v>
      </c>
      <c r="AK12" s="17">
        <v>0.17427980538018401</v>
      </c>
      <c r="AL12" s="17">
        <v>0.22889865269731299</v>
      </c>
      <c r="AM12" s="17">
        <v>0.129397076510406</v>
      </c>
      <c r="AN12" s="17">
        <v>0</v>
      </c>
      <c r="AO12" s="17">
        <v>0.182255088004807</v>
      </c>
      <c r="AP12" s="17">
        <v>0.31243284420437201</v>
      </c>
      <c r="AQ12" s="17">
        <v>0.18870672526027599</v>
      </c>
    </row>
    <row r="13" spans="2:43" x14ac:dyDescent="0.35">
      <c r="B13" s="18" t="s">
        <v>549</v>
      </c>
      <c r="C13" s="17">
        <v>0.13918947847734101</v>
      </c>
      <c r="D13" s="17">
        <v>0.145760179311306</v>
      </c>
      <c r="E13" s="17">
        <v>0.13188369981637901</v>
      </c>
      <c r="F13" s="17"/>
      <c r="G13" s="17">
        <v>0.14347976227255099</v>
      </c>
      <c r="H13" s="17">
        <v>0.140403184631189</v>
      </c>
      <c r="I13" s="17">
        <v>0.16665776437067401</v>
      </c>
      <c r="J13" s="17">
        <v>0.12990204902536101</v>
      </c>
      <c r="K13" s="17">
        <v>0.13291358726097899</v>
      </c>
      <c r="L13" s="17">
        <v>7.9581208978234202E-2</v>
      </c>
      <c r="M13" s="17"/>
      <c r="N13" s="17">
        <v>0.113792370360391</v>
      </c>
      <c r="O13" s="17">
        <v>8.1180923942569094E-2</v>
      </c>
      <c r="P13" s="17">
        <v>0.110521533835079</v>
      </c>
      <c r="Q13" s="17">
        <v>0.18722220994632999</v>
      </c>
      <c r="R13" s="17">
        <v>0.18866935699463899</v>
      </c>
      <c r="S13" s="17"/>
      <c r="T13" s="17">
        <v>0.114213359155159</v>
      </c>
      <c r="U13" s="17">
        <v>9.9703686016612697E-2</v>
      </c>
      <c r="V13" s="17">
        <v>0.16870096922335301</v>
      </c>
      <c r="W13" s="17">
        <v>0.17398567570238199</v>
      </c>
      <c r="X13" s="17"/>
      <c r="Y13" s="17">
        <v>0.161521647510079</v>
      </c>
      <c r="Z13" s="17">
        <v>4.1542326010364297E-2</v>
      </c>
      <c r="AA13" s="17" t="s">
        <v>63</v>
      </c>
      <c r="AB13" s="17" t="s">
        <v>63</v>
      </c>
      <c r="AC13" s="17" t="s">
        <v>63</v>
      </c>
      <c r="AD13" s="17" t="s">
        <v>63</v>
      </c>
      <c r="AE13" s="17"/>
      <c r="AF13" s="17" t="s">
        <v>63</v>
      </c>
      <c r="AG13" s="17"/>
      <c r="AH13" s="17">
        <v>0.13463435982393099</v>
      </c>
      <c r="AI13" s="17"/>
      <c r="AJ13" s="17">
        <v>0.16594599879161101</v>
      </c>
      <c r="AK13" s="17">
        <v>0.14237392412246999</v>
      </c>
      <c r="AL13" s="17">
        <v>5.2637293903924298E-2</v>
      </c>
      <c r="AM13" s="17">
        <v>0.104966583771105</v>
      </c>
      <c r="AN13" s="17">
        <v>0.17866658210872799</v>
      </c>
      <c r="AO13" s="17">
        <v>0.17161646376520401</v>
      </c>
      <c r="AP13" s="17">
        <v>0.210121263239122</v>
      </c>
      <c r="AQ13" s="17">
        <v>0.19557266031687401</v>
      </c>
    </row>
    <row r="14" spans="2:43" x14ac:dyDescent="0.35">
      <c r="B14" s="18" t="s">
        <v>550</v>
      </c>
      <c r="C14" s="17">
        <v>6.0952365588434899E-2</v>
      </c>
      <c r="D14" s="17">
        <v>6.00386332672272E-2</v>
      </c>
      <c r="E14" s="17">
        <v>6.2209480101656403E-2</v>
      </c>
      <c r="F14" s="17"/>
      <c r="G14" s="17">
        <v>5.22907526077643E-2</v>
      </c>
      <c r="H14" s="17">
        <v>3.8737859940357298E-2</v>
      </c>
      <c r="I14" s="17">
        <v>7.5219463539550502E-2</v>
      </c>
      <c r="J14" s="17">
        <v>5.5128393754444699E-2</v>
      </c>
      <c r="K14" s="17">
        <v>8.6166884273839298E-2</v>
      </c>
      <c r="L14" s="17">
        <v>6.1207404190679299E-2</v>
      </c>
      <c r="M14" s="17"/>
      <c r="N14" s="17">
        <v>0</v>
      </c>
      <c r="O14" s="17">
        <v>1.93985807239902E-2</v>
      </c>
      <c r="P14" s="17">
        <v>5.9435690054078602E-2</v>
      </c>
      <c r="Q14" s="17">
        <v>6.8708713873125105E-2</v>
      </c>
      <c r="R14" s="17">
        <v>0.13723783731765199</v>
      </c>
      <c r="S14" s="17"/>
      <c r="T14" s="17">
        <v>8.5892633494140405E-2</v>
      </c>
      <c r="U14" s="17">
        <v>1.4030293922300799E-2</v>
      </c>
      <c r="V14" s="17">
        <v>7.0846108184724199E-2</v>
      </c>
      <c r="W14" s="17">
        <v>9.5493185165015995E-2</v>
      </c>
      <c r="X14" s="17"/>
      <c r="Y14" s="17">
        <v>6.6762826927780294E-2</v>
      </c>
      <c r="Z14" s="17">
        <v>3.5546190152687E-2</v>
      </c>
      <c r="AA14" s="17" t="s">
        <v>63</v>
      </c>
      <c r="AB14" s="17" t="s">
        <v>63</v>
      </c>
      <c r="AC14" s="17" t="s">
        <v>63</v>
      </c>
      <c r="AD14" s="17" t="s">
        <v>63</v>
      </c>
      <c r="AE14" s="17"/>
      <c r="AF14" s="17" t="s">
        <v>63</v>
      </c>
      <c r="AG14" s="17"/>
      <c r="AH14" s="17">
        <v>6.1093562194137398E-2</v>
      </c>
      <c r="AI14" s="17"/>
      <c r="AJ14" s="17">
        <v>0.10960348180094</v>
      </c>
      <c r="AK14" s="17">
        <v>7.8640892435028101E-2</v>
      </c>
      <c r="AL14" s="17">
        <v>4.6315639438734298E-2</v>
      </c>
      <c r="AM14" s="17">
        <v>4.5216827539860401E-2</v>
      </c>
      <c r="AN14" s="17">
        <v>9.8093093529499006E-2</v>
      </c>
      <c r="AO14" s="17">
        <v>0</v>
      </c>
      <c r="AP14" s="17">
        <v>2.3054816515814099E-2</v>
      </c>
      <c r="AQ14" s="17">
        <v>0</v>
      </c>
    </row>
    <row r="15" spans="2:43" x14ac:dyDescent="0.35">
      <c r="B15" s="18" t="s">
        <v>551</v>
      </c>
      <c r="C15" s="17">
        <v>1.39967542837639E-2</v>
      </c>
      <c r="D15" s="17">
        <v>1.9920158875033799E-2</v>
      </c>
      <c r="E15" s="17">
        <v>7.0759158385183497E-3</v>
      </c>
      <c r="F15" s="17"/>
      <c r="G15" s="17">
        <v>0</v>
      </c>
      <c r="H15" s="17">
        <v>9.7487178407920407E-3</v>
      </c>
      <c r="I15" s="17">
        <v>3.7926867686255798E-2</v>
      </c>
      <c r="J15" s="17">
        <v>6.0870627271592198E-3</v>
      </c>
      <c r="K15" s="17">
        <v>1.19888749278048E-2</v>
      </c>
      <c r="L15" s="17">
        <v>0</v>
      </c>
      <c r="M15" s="17"/>
      <c r="N15" s="17">
        <v>0</v>
      </c>
      <c r="O15" s="17">
        <v>0</v>
      </c>
      <c r="P15" s="17">
        <v>3.3877487744038599E-2</v>
      </c>
      <c r="Q15" s="17">
        <v>5.8664051268676699E-3</v>
      </c>
      <c r="R15" s="17">
        <v>4.4478851428385403E-2</v>
      </c>
      <c r="S15" s="17"/>
      <c r="T15" s="17">
        <v>0</v>
      </c>
      <c r="U15" s="17">
        <v>7.8944019559447094E-3</v>
      </c>
      <c r="V15" s="17">
        <v>2.57684609703627E-2</v>
      </c>
      <c r="W15" s="17">
        <v>7.3980310610157404E-3</v>
      </c>
      <c r="X15" s="17"/>
      <c r="Y15" s="17">
        <v>1.71978500113678E-2</v>
      </c>
      <c r="Z15" s="17">
        <v>0</v>
      </c>
      <c r="AA15" s="17" t="s">
        <v>63</v>
      </c>
      <c r="AB15" s="17" t="s">
        <v>63</v>
      </c>
      <c r="AC15" s="17" t="s">
        <v>63</v>
      </c>
      <c r="AD15" s="17" t="s">
        <v>63</v>
      </c>
      <c r="AE15" s="17"/>
      <c r="AF15" s="17" t="s">
        <v>63</v>
      </c>
      <c r="AG15" s="17"/>
      <c r="AH15" s="17">
        <v>1.29145379192501E-2</v>
      </c>
      <c r="AI15" s="17"/>
      <c r="AJ15" s="17">
        <v>2.2236474870604501E-2</v>
      </c>
      <c r="AK15" s="17">
        <v>0</v>
      </c>
      <c r="AL15" s="17">
        <v>2.25744222995535E-2</v>
      </c>
      <c r="AM15" s="17">
        <v>1.15327471976056E-2</v>
      </c>
      <c r="AN15" s="17">
        <v>3.9849111167207497E-2</v>
      </c>
      <c r="AO15" s="17">
        <v>0</v>
      </c>
      <c r="AP15" s="17">
        <v>2.2432697537760699E-2</v>
      </c>
      <c r="AQ15" s="17">
        <v>0</v>
      </c>
    </row>
    <row r="16" spans="2:43" x14ac:dyDescent="0.35">
      <c r="B16" s="18" t="s">
        <v>552</v>
      </c>
      <c r="C16" s="19">
        <v>2.7668364456612801E-2</v>
      </c>
      <c r="D16" s="19">
        <v>1.91585422928864E-2</v>
      </c>
      <c r="E16" s="19">
        <v>3.7754614411388103E-2</v>
      </c>
      <c r="F16" s="19"/>
      <c r="G16" s="19">
        <v>6.2348074411791403E-2</v>
      </c>
      <c r="H16" s="19">
        <v>3.4893730466210603E-2</v>
      </c>
      <c r="I16" s="19">
        <v>2.0540614039274398E-2</v>
      </c>
      <c r="J16" s="19">
        <v>1.8403148397032498E-2</v>
      </c>
      <c r="K16" s="19">
        <v>1.7879184630489701E-2</v>
      </c>
      <c r="L16" s="19">
        <v>3.1494408426251001E-2</v>
      </c>
      <c r="M16" s="19"/>
      <c r="N16" s="19">
        <v>0</v>
      </c>
      <c r="O16" s="19">
        <v>4.3926040322216899E-2</v>
      </c>
      <c r="P16" s="19">
        <v>9.1500360656898705E-3</v>
      </c>
      <c r="Q16" s="19">
        <v>2.0951574868483699E-2</v>
      </c>
      <c r="R16" s="19">
        <v>2.3818033462025E-2</v>
      </c>
      <c r="S16" s="19"/>
      <c r="T16" s="19">
        <v>4.6740010793439403E-2</v>
      </c>
      <c r="U16" s="19">
        <v>1.0226815306255001E-2</v>
      </c>
      <c r="V16" s="19">
        <v>3.8478913687638401E-2</v>
      </c>
      <c r="W16" s="19">
        <v>2.3749355334621299E-2</v>
      </c>
      <c r="X16" s="19"/>
      <c r="Y16" s="19">
        <v>2.5566508195260199E-2</v>
      </c>
      <c r="Z16" s="19">
        <v>3.68587068060321E-2</v>
      </c>
      <c r="AA16" s="19" t="s">
        <v>63</v>
      </c>
      <c r="AB16" s="19" t="s">
        <v>63</v>
      </c>
      <c r="AC16" s="19" t="s">
        <v>63</v>
      </c>
      <c r="AD16" s="19" t="s">
        <v>63</v>
      </c>
      <c r="AE16" s="19"/>
      <c r="AF16" s="19" t="s">
        <v>63</v>
      </c>
      <c r="AG16" s="19"/>
      <c r="AH16" s="19">
        <v>2.85623972573948E-2</v>
      </c>
      <c r="AI16" s="19"/>
      <c r="AJ16" s="19">
        <v>2.1409793760229601E-2</v>
      </c>
      <c r="AK16" s="19">
        <v>3.1700746078996297E-2</v>
      </c>
      <c r="AL16" s="19">
        <v>2.6084670411293701E-2</v>
      </c>
      <c r="AM16" s="19">
        <v>3.9979777406260499E-2</v>
      </c>
      <c r="AN16" s="19">
        <v>5.6401076366184903E-2</v>
      </c>
      <c r="AO16" s="19">
        <v>1.9375991235278899E-2</v>
      </c>
      <c r="AP16" s="19">
        <v>2.2432697537760699E-2</v>
      </c>
      <c r="AQ16" s="19">
        <v>0</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ht="43.5" x14ac:dyDescent="0.35">
      <c r="B9" s="18" t="s">
        <v>560</v>
      </c>
      <c r="C9" s="17">
        <v>0.30907820329721702</v>
      </c>
      <c r="D9" s="17">
        <v>0.339709362126698</v>
      </c>
      <c r="E9" s="17">
        <v>0.27399989675783598</v>
      </c>
      <c r="F9" s="17"/>
      <c r="G9" s="17">
        <v>0.38342196244903198</v>
      </c>
      <c r="H9" s="17">
        <v>0.21458992656482101</v>
      </c>
      <c r="I9" s="17">
        <v>0.32535873134179299</v>
      </c>
      <c r="J9" s="17">
        <v>0.31151718839237502</v>
      </c>
      <c r="K9" s="17">
        <v>0.37078281116267398</v>
      </c>
      <c r="L9" s="17">
        <v>0.32719681311824</v>
      </c>
      <c r="M9" s="17"/>
      <c r="N9" s="17">
        <v>0.52520297682098305</v>
      </c>
      <c r="O9" s="17">
        <v>0.25452431151194699</v>
      </c>
      <c r="P9" s="17">
        <v>0.282501739541555</v>
      </c>
      <c r="Q9" s="17">
        <v>0.37521200847939501</v>
      </c>
      <c r="R9" s="17">
        <v>0.29498821813329101</v>
      </c>
      <c r="S9" s="17"/>
      <c r="T9" s="17">
        <v>0.249849874860014</v>
      </c>
      <c r="U9" s="17">
        <v>0.25188613500409202</v>
      </c>
      <c r="V9" s="17">
        <v>0.35976949218635601</v>
      </c>
      <c r="W9" s="17">
        <v>0.34333834220351001</v>
      </c>
      <c r="X9" s="17"/>
      <c r="Y9" s="17">
        <v>0.31600643469341699</v>
      </c>
      <c r="Z9" s="17">
        <v>0.27878459113265203</v>
      </c>
      <c r="AA9" s="17" t="s">
        <v>63</v>
      </c>
      <c r="AB9" s="17" t="s">
        <v>63</v>
      </c>
      <c r="AC9" s="17" t="s">
        <v>63</v>
      </c>
      <c r="AD9" s="17" t="s">
        <v>63</v>
      </c>
      <c r="AE9" s="17"/>
      <c r="AF9" s="17" t="s">
        <v>63</v>
      </c>
      <c r="AG9" s="17"/>
      <c r="AH9" s="17">
        <v>0.31514251556320599</v>
      </c>
      <c r="AI9" s="17"/>
      <c r="AJ9" s="17">
        <v>0.39347746368886</v>
      </c>
      <c r="AK9" s="17">
        <v>0.31341859569025798</v>
      </c>
      <c r="AL9" s="17">
        <v>0.260732384893126</v>
      </c>
      <c r="AM9" s="17">
        <v>0.29896348355192798</v>
      </c>
      <c r="AN9" s="17">
        <v>0.28096402280585703</v>
      </c>
      <c r="AO9" s="17">
        <v>0.32666553399084902</v>
      </c>
      <c r="AP9" s="17">
        <v>0.234471263630909</v>
      </c>
      <c r="AQ9" s="17">
        <v>0.18218671147860699</v>
      </c>
    </row>
    <row r="10" spans="2:43" ht="29" x14ac:dyDescent="0.35">
      <c r="B10" s="18" t="s">
        <v>561</v>
      </c>
      <c r="C10" s="17">
        <v>0.26873301424951901</v>
      </c>
      <c r="D10" s="17">
        <v>0.31083486542248401</v>
      </c>
      <c r="E10" s="17">
        <v>0.21704699158273399</v>
      </c>
      <c r="F10" s="17"/>
      <c r="G10" s="17">
        <v>0.32269007189165</v>
      </c>
      <c r="H10" s="17">
        <v>0.279050081833699</v>
      </c>
      <c r="I10" s="17">
        <v>0.34959949469519003</v>
      </c>
      <c r="J10" s="17">
        <v>0.247939991778755</v>
      </c>
      <c r="K10" s="17">
        <v>0.14677657394511801</v>
      </c>
      <c r="L10" s="17">
        <v>0.26573739845948702</v>
      </c>
      <c r="M10" s="17"/>
      <c r="N10" s="17">
        <v>0.21449491607121399</v>
      </c>
      <c r="O10" s="17">
        <v>0.21265531702896201</v>
      </c>
      <c r="P10" s="17">
        <v>0.23920319607398499</v>
      </c>
      <c r="Q10" s="17">
        <v>0.31239455473743599</v>
      </c>
      <c r="R10" s="17">
        <v>0.32576915896284497</v>
      </c>
      <c r="S10" s="17"/>
      <c r="T10" s="17">
        <v>0.20617767763264899</v>
      </c>
      <c r="U10" s="17">
        <v>0.28828090627662301</v>
      </c>
      <c r="V10" s="17">
        <v>0.27520137936057998</v>
      </c>
      <c r="W10" s="17">
        <v>0.26420216862332602</v>
      </c>
      <c r="X10" s="17"/>
      <c r="Y10" s="17">
        <v>0.28018842934142901</v>
      </c>
      <c r="Z10" s="17">
        <v>0.218644343399306</v>
      </c>
      <c r="AA10" s="17" t="s">
        <v>63</v>
      </c>
      <c r="AB10" s="17" t="s">
        <v>63</v>
      </c>
      <c r="AC10" s="17" t="s">
        <v>63</v>
      </c>
      <c r="AD10" s="17" t="s">
        <v>63</v>
      </c>
      <c r="AE10" s="17"/>
      <c r="AF10" s="17" t="s">
        <v>63</v>
      </c>
      <c r="AG10" s="17"/>
      <c r="AH10" s="17">
        <v>0.27202522793075601</v>
      </c>
      <c r="AI10" s="17"/>
      <c r="AJ10" s="17">
        <v>0.28013548982942599</v>
      </c>
      <c r="AK10" s="17">
        <v>0.38120251592655402</v>
      </c>
      <c r="AL10" s="17">
        <v>0.27157767014115403</v>
      </c>
      <c r="AM10" s="17">
        <v>0.20311499500136901</v>
      </c>
      <c r="AN10" s="17">
        <v>0.247111488564877</v>
      </c>
      <c r="AO10" s="17">
        <v>0.17412472338732099</v>
      </c>
      <c r="AP10" s="17">
        <v>0.319431643258343</v>
      </c>
      <c r="AQ10" s="17">
        <v>0.100404178676692</v>
      </c>
    </row>
    <row r="11" spans="2:43" x14ac:dyDescent="0.35">
      <c r="B11" s="18" t="s">
        <v>562</v>
      </c>
      <c r="C11" s="17">
        <v>0.23010102717052799</v>
      </c>
      <c r="D11" s="17">
        <v>0.209100652486608</v>
      </c>
      <c r="E11" s="17">
        <v>0.25247467901717702</v>
      </c>
      <c r="F11" s="17"/>
      <c r="G11" s="17">
        <v>0.34042833750904</v>
      </c>
      <c r="H11" s="17">
        <v>0.29407569177996701</v>
      </c>
      <c r="I11" s="17">
        <v>0.217025038606493</v>
      </c>
      <c r="J11" s="17">
        <v>0.21696237908392299</v>
      </c>
      <c r="K11" s="17">
        <v>0.16210108283494401</v>
      </c>
      <c r="L11" s="17">
        <v>9.0841023634349594E-2</v>
      </c>
      <c r="M11" s="17"/>
      <c r="N11" s="17">
        <v>0.123632223732136</v>
      </c>
      <c r="O11" s="17">
        <v>0.221639274177201</v>
      </c>
      <c r="P11" s="17">
        <v>0.15684004212948899</v>
      </c>
      <c r="Q11" s="17">
        <v>0.28745092704676001</v>
      </c>
      <c r="R11" s="17">
        <v>0.200460432796981</v>
      </c>
      <c r="S11" s="17"/>
      <c r="T11" s="17">
        <v>0.25205987568321198</v>
      </c>
      <c r="U11" s="17">
        <v>0.231462896377956</v>
      </c>
      <c r="V11" s="17">
        <v>0.201128827521662</v>
      </c>
      <c r="W11" s="17">
        <v>0.24908919999179299</v>
      </c>
      <c r="X11" s="17"/>
      <c r="Y11" s="17">
        <v>0.23257997854458301</v>
      </c>
      <c r="Z11" s="17">
        <v>0.21926184077417901</v>
      </c>
      <c r="AA11" s="17" t="s">
        <v>63</v>
      </c>
      <c r="AB11" s="17" t="s">
        <v>63</v>
      </c>
      <c r="AC11" s="17" t="s">
        <v>63</v>
      </c>
      <c r="AD11" s="17" t="s">
        <v>63</v>
      </c>
      <c r="AE11" s="17"/>
      <c r="AF11" s="17" t="s">
        <v>63</v>
      </c>
      <c r="AG11" s="17"/>
      <c r="AH11" s="17">
        <v>0.231821471647086</v>
      </c>
      <c r="AI11" s="17"/>
      <c r="AJ11" s="17">
        <v>0.25288746453178002</v>
      </c>
      <c r="AK11" s="17">
        <v>0.28629944719469003</v>
      </c>
      <c r="AL11" s="17">
        <v>0.26782792468864303</v>
      </c>
      <c r="AM11" s="17">
        <v>0.142768897960347</v>
      </c>
      <c r="AN11" s="17">
        <v>0.205199607360883</v>
      </c>
      <c r="AO11" s="17">
        <v>0.19272452142715099</v>
      </c>
      <c r="AP11" s="17">
        <v>0.18702993820868399</v>
      </c>
      <c r="AQ11" s="17">
        <v>0.25979408734646697</v>
      </c>
    </row>
    <row r="12" spans="2:43" ht="29" x14ac:dyDescent="0.35">
      <c r="B12" s="18" t="s">
        <v>563</v>
      </c>
      <c r="C12" s="17">
        <v>0.21405641440696099</v>
      </c>
      <c r="D12" s="17">
        <v>0.20562446532109099</v>
      </c>
      <c r="E12" s="17">
        <v>0.22461083820135899</v>
      </c>
      <c r="F12" s="17"/>
      <c r="G12" s="17">
        <v>0.111688474195079</v>
      </c>
      <c r="H12" s="17">
        <v>0.23319965742905499</v>
      </c>
      <c r="I12" s="17">
        <v>0.21891191563460999</v>
      </c>
      <c r="J12" s="17">
        <v>0.24532190895675801</v>
      </c>
      <c r="K12" s="17">
        <v>0.223460844129902</v>
      </c>
      <c r="L12" s="17">
        <v>0.14215503814185301</v>
      </c>
      <c r="M12" s="17"/>
      <c r="N12" s="17">
        <v>0</v>
      </c>
      <c r="O12" s="17">
        <v>9.4290934241315294E-2</v>
      </c>
      <c r="P12" s="17">
        <v>0.144146754776561</v>
      </c>
      <c r="Q12" s="17">
        <v>0.316214508073418</v>
      </c>
      <c r="R12" s="17">
        <v>0.33171720542819</v>
      </c>
      <c r="S12" s="17"/>
      <c r="T12" s="17">
        <v>0.194996109208292</v>
      </c>
      <c r="U12" s="17">
        <v>0.14380458825755399</v>
      </c>
      <c r="V12" s="17">
        <v>0.23714139088601599</v>
      </c>
      <c r="W12" s="17">
        <v>0.29085665847757702</v>
      </c>
      <c r="X12" s="17"/>
      <c r="Y12" s="17">
        <v>0.22259387046630599</v>
      </c>
      <c r="Z12" s="17">
        <v>0.17672648589509701</v>
      </c>
      <c r="AA12" s="17" t="s">
        <v>63</v>
      </c>
      <c r="AB12" s="17" t="s">
        <v>63</v>
      </c>
      <c r="AC12" s="17" t="s">
        <v>63</v>
      </c>
      <c r="AD12" s="17" t="s">
        <v>63</v>
      </c>
      <c r="AE12" s="17"/>
      <c r="AF12" s="17" t="s">
        <v>63</v>
      </c>
      <c r="AG12" s="17"/>
      <c r="AH12" s="17">
        <v>0.213130353567241</v>
      </c>
      <c r="AI12" s="17"/>
      <c r="AJ12" s="17">
        <v>0.24056268179435999</v>
      </c>
      <c r="AK12" s="17">
        <v>0.25049065870164799</v>
      </c>
      <c r="AL12" s="17">
        <v>0.22782027051715201</v>
      </c>
      <c r="AM12" s="17">
        <v>0.118919681000159</v>
      </c>
      <c r="AN12" s="17">
        <v>0.18591444900293599</v>
      </c>
      <c r="AO12" s="17">
        <v>0.18628197524096601</v>
      </c>
      <c r="AP12" s="17">
        <v>0.339990206313593</v>
      </c>
      <c r="AQ12" s="17">
        <v>0.108310879291212</v>
      </c>
    </row>
    <row r="13" spans="2:43" x14ac:dyDescent="0.35">
      <c r="B13" s="18" t="s">
        <v>564</v>
      </c>
      <c r="C13" s="17">
        <v>0.16278303022913501</v>
      </c>
      <c r="D13" s="17">
        <v>0.162889875958454</v>
      </c>
      <c r="E13" s="17">
        <v>0.16314626267214799</v>
      </c>
      <c r="F13" s="17"/>
      <c r="G13" s="17">
        <v>9.7926654042979303E-2</v>
      </c>
      <c r="H13" s="17">
        <v>0.16969057635356199</v>
      </c>
      <c r="I13" s="17">
        <v>0.13587680657152301</v>
      </c>
      <c r="J13" s="17">
        <v>0.18140236158530601</v>
      </c>
      <c r="K13" s="17">
        <v>0.16527992013933701</v>
      </c>
      <c r="L13" s="17">
        <v>0.25914967026594798</v>
      </c>
      <c r="M13" s="17"/>
      <c r="N13" s="17">
        <v>0.251490697524902</v>
      </c>
      <c r="O13" s="17">
        <v>0.21638869066429001</v>
      </c>
      <c r="P13" s="17">
        <v>0.24152366674971901</v>
      </c>
      <c r="Q13" s="17">
        <v>8.0845705070020896E-2</v>
      </c>
      <c r="R13" s="17">
        <v>0.14492265440041099</v>
      </c>
      <c r="S13" s="17"/>
      <c r="T13" s="17">
        <v>0.13587463858346999</v>
      </c>
      <c r="U13" s="17">
        <v>0.21667015211807</v>
      </c>
      <c r="V13" s="17">
        <v>0.14075852277766601</v>
      </c>
      <c r="W13" s="17">
        <v>0.127063248065414</v>
      </c>
      <c r="X13" s="17"/>
      <c r="Y13" s="17">
        <v>0.15722049214817199</v>
      </c>
      <c r="Z13" s="17">
        <v>0.187105164066598</v>
      </c>
      <c r="AA13" s="17" t="s">
        <v>63</v>
      </c>
      <c r="AB13" s="17" t="s">
        <v>63</v>
      </c>
      <c r="AC13" s="17" t="s">
        <v>63</v>
      </c>
      <c r="AD13" s="17" t="s">
        <v>63</v>
      </c>
      <c r="AE13" s="17"/>
      <c r="AF13" s="17" t="s">
        <v>63</v>
      </c>
      <c r="AG13" s="17"/>
      <c r="AH13" s="17">
        <v>0.158295354680134</v>
      </c>
      <c r="AI13" s="17"/>
      <c r="AJ13" s="17">
        <v>0.153596454923658</v>
      </c>
      <c r="AK13" s="17">
        <v>6.9525561504207301E-2</v>
      </c>
      <c r="AL13" s="17">
        <v>0.21135711103246399</v>
      </c>
      <c r="AM13" s="17">
        <v>0.238336213957872</v>
      </c>
      <c r="AN13" s="17">
        <v>0.16543693681379801</v>
      </c>
      <c r="AO13" s="17">
        <v>0.23115427875757899</v>
      </c>
      <c r="AP13" s="17">
        <v>9.9657379759724704E-2</v>
      </c>
      <c r="AQ13" s="17">
        <v>0.113790127514959</v>
      </c>
    </row>
    <row r="14" spans="2:43" x14ac:dyDescent="0.35">
      <c r="B14" s="18" t="s">
        <v>565</v>
      </c>
      <c r="C14" s="17">
        <v>0.117938932227033</v>
      </c>
      <c r="D14" s="17">
        <v>0.115859976483183</v>
      </c>
      <c r="E14" s="17">
        <v>0.120736876065308</v>
      </c>
      <c r="F14" s="17"/>
      <c r="G14" s="17">
        <v>0.17284424676701199</v>
      </c>
      <c r="H14" s="17">
        <v>0.10638936339945</v>
      </c>
      <c r="I14" s="17">
        <v>0.15069327831559201</v>
      </c>
      <c r="J14" s="17">
        <v>8.5665929803149896E-2</v>
      </c>
      <c r="K14" s="17">
        <v>0.133501183450491</v>
      </c>
      <c r="L14" s="17">
        <v>3.2799160917946303E-2</v>
      </c>
      <c r="M14" s="17"/>
      <c r="N14" s="17">
        <v>0</v>
      </c>
      <c r="O14" s="17">
        <v>9.2644220769644597E-2</v>
      </c>
      <c r="P14" s="17">
        <v>9.3170833219275898E-2</v>
      </c>
      <c r="Q14" s="17">
        <v>0.13905997362515499</v>
      </c>
      <c r="R14" s="17">
        <v>0.15724025802484201</v>
      </c>
      <c r="S14" s="17"/>
      <c r="T14" s="17">
        <v>0.18203860522784299</v>
      </c>
      <c r="U14" s="17">
        <v>6.6943317823058596E-2</v>
      </c>
      <c r="V14" s="17">
        <v>0.14067392090537401</v>
      </c>
      <c r="W14" s="17">
        <v>0.132788758928958</v>
      </c>
      <c r="X14" s="17"/>
      <c r="Y14" s="17">
        <v>0.121297512316526</v>
      </c>
      <c r="Z14" s="17">
        <v>0.103253579380631</v>
      </c>
      <c r="AA14" s="17" t="s">
        <v>63</v>
      </c>
      <c r="AB14" s="17" t="s">
        <v>63</v>
      </c>
      <c r="AC14" s="17" t="s">
        <v>63</v>
      </c>
      <c r="AD14" s="17" t="s">
        <v>63</v>
      </c>
      <c r="AE14" s="17"/>
      <c r="AF14" s="17" t="s">
        <v>63</v>
      </c>
      <c r="AG14" s="17"/>
      <c r="AH14" s="17">
        <v>0.11773971730759</v>
      </c>
      <c r="AI14" s="17"/>
      <c r="AJ14" s="17">
        <v>0.20811478901651201</v>
      </c>
      <c r="AK14" s="17">
        <v>9.4206234109871001E-2</v>
      </c>
      <c r="AL14" s="17">
        <v>7.4899912813575206E-2</v>
      </c>
      <c r="AM14" s="17">
        <v>0.112099282668727</v>
      </c>
      <c r="AN14" s="17">
        <v>7.2638723643180206E-2</v>
      </c>
      <c r="AO14" s="17">
        <v>8.7687656117552304E-2</v>
      </c>
      <c r="AP14" s="17">
        <v>0.13082167415871401</v>
      </c>
      <c r="AQ14" s="17">
        <v>0</v>
      </c>
    </row>
    <row r="15" spans="2:43" x14ac:dyDescent="0.35">
      <c r="B15" s="18" t="s">
        <v>566</v>
      </c>
      <c r="C15" s="17">
        <v>0.116522673179232</v>
      </c>
      <c r="D15" s="17">
        <v>0.13153547206896701</v>
      </c>
      <c r="E15" s="17">
        <v>9.6222330980813106E-2</v>
      </c>
      <c r="F15" s="17"/>
      <c r="G15" s="17">
        <v>0.102599668493514</v>
      </c>
      <c r="H15" s="17">
        <v>0.12725652458980999</v>
      </c>
      <c r="I15" s="17">
        <v>0.103245063574223</v>
      </c>
      <c r="J15" s="17">
        <v>0.105814197595461</v>
      </c>
      <c r="K15" s="17">
        <v>0.13941215389146799</v>
      </c>
      <c r="L15" s="17">
        <v>0.11844661564654101</v>
      </c>
      <c r="M15" s="17"/>
      <c r="N15" s="17">
        <v>0</v>
      </c>
      <c r="O15" s="17">
        <v>9.4850371906330902E-2</v>
      </c>
      <c r="P15" s="17">
        <v>9.7821924231018001E-2</v>
      </c>
      <c r="Q15" s="17">
        <v>0.15985068492945601</v>
      </c>
      <c r="R15" s="17">
        <v>0.100348283870102</v>
      </c>
      <c r="S15" s="17"/>
      <c r="T15" s="17">
        <v>0.15852630844107499</v>
      </c>
      <c r="U15" s="17">
        <v>9.9176091348269504E-2</v>
      </c>
      <c r="V15" s="17">
        <v>0.14981370261750401</v>
      </c>
      <c r="W15" s="17">
        <v>8.2325134172491904E-2</v>
      </c>
      <c r="X15" s="17"/>
      <c r="Y15" s="17">
        <v>0.111462265795678</v>
      </c>
      <c r="Z15" s="17">
        <v>0.13864924631247599</v>
      </c>
      <c r="AA15" s="17" t="s">
        <v>63</v>
      </c>
      <c r="AB15" s="17" t="s">
        <v>63</v>
      </c>
      <c r="AC15" s="17" t="s">
        <v>63</v>
      </c>
      <c r="AD15" s="17" t="s">
        <v>63</v>
      </c>
      <c r="AE15" s="17"/>
      <c r="AF15" s="17" t="s">
        <v>63</v>
      </c>
      <c r="AG15" s="17"/>
      <c r="AH15" s="17">
        <v>0.120287806894324</v>
      </c>
      <c r="AI15" s="17"/>
      <c r="AJ15" s="17">
        <v>0.117912496824726</v>
      </c>
      <c r="AK15" s="17">
        <v>0.18684459357268199</v>
      </c>
      <c r="AL15" s="17">
        <v>0.119424113225766</v>
      </c>
      <c r="AM15" s="17">
        <v>9.1603610605089605E-2</v>
      </c>
      <c r="AN15" s="17">
        <v>3.3990226206443902E-2</v>
      </c>
      <c r="AO15" s="17">
        <v>5.9329475074142803E-2</v>
      </c>
      <c r="AP15" s="17">
        <v>0.119728106152807</v>
      </c>
      <c r="AQ15" s="17">
        <v>8.1782532801915206E-2</v>
      </c>
    </row>
    <row r="16" spans="2:43" x14ac:dyDescent="0.35">
      <c r="B16" s="18" t="s">
        <v>82</v>
      </c>
      <c r="C16" s="19">
        <v>0.13859743648689599</v>
      </c>
      <c r="D16" s="19">
        <v>0.10058330965045301</v>
      </c>
      <c r="E16" s="19">
        <v>0.18369865078519099</v>
      </c>
      <c r="F16" s="19"/>
      <c r="G16" s="19">
        <v>5.9982440204683803E-2</v>
      </c>
      <c r="H16" s="19">
        <v>0.12536753766952599</v>
      </c>
      <c r="I16" s="19">
        <v>0.148379926659542</v>
      </c>
      <c r="J16" s="19">
        <v>0.12642957597417301</v>
      </c>
      <c r="K16" s="19">
        <v>0.202438475979037</v>
      </c>
      <c r="L16" s="19">
        <v>0.14342708801849</v>
      </c>
      <c r="M16" s="19"/>
      <c r="N16" s="19">
        <v>0.122603779943291</v>
      </c>
      <c r="O16" s="19">
        <v>0.17470580873170599</v>
      </c>
      <c r="P16" s="19">
        <v>0.14699285545258201</v>
      </c>
      <c r="Q16" s="19">
        <v>0.10136487852712101</v>
      </c>
      <c r="R16" s="19">
        <v>0.131909312851994</v>
      </c>
      <c r="S16" s="19"/>
      <c r="T16" s="19">
        <v>0.14200664613303199</v>
      </c>
      <c r="U16" s="19">
        <v>0.13842741961463501</v>
      </c>
      <c r="V16" s="19">
        <v>0.17490954592313299</v>
      </c>
      <c r="W16" s="19">
        <v>8.4067328608680505E-2</v>
      </c>
      <c r="X16" s="19"/>
      <c r="Y16" s="19">
        <v>0.13802085764746599</v>
      </c>
      <c r="Z16" s="19">
        <v>0.14111852083658499</v>
      </c>
      <c r="AA16" s="19" t="s">
        <v>63</v>
      </c>
      <c r="AB16" s="19" t="s">
        <v>63</v>
      </c>
      <c r="AC16" s="19" t="s">
        <v>63</v>
      </c>
      <c r="AD16" s="19" t="s">
        <v>63</v>
      </c>
      <c r="AE16" s="19"/>
      <c r="AF16" s="19" t="s">
        <v>63</v>
      </c>
      <c r="AG16" s="19"/>
      <c r="AH16" s="19">
        <v>0.13796475560202101</v>
      </c>
      <c r="AI16" s="19"/>
      <c r="AJ16" s="19">
        <v>9.4325870171123205E-2</v>
      </c>
      <c r="AK16" s="19">
        <v>0.14789365368047699</v>
      </c>
      <c r="AL16" s="19">
        <v>0.10362639188888199</v>
      </c>
      <c r="AM16" s="19">
        <v>0.142062118612586</v>
      </c>
      <c r="AN16" s="19">
        <v>0.207376677183505</v>
      </c>
      <c r="AO16" s="19">
        <v>0.13335721544800599</v>
      </c>
      <c r="AP16" s="19">
        <v>0.165592548065047</v>
      </c>
      <c r="AQ16" s="19">
        <v>0.33591819436875497</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ht="43.5" x14ac:dyDescent="0.35">
      <c r="B9" s="18" t="s">
        <v>560</v>
      </c>
      <c r="C9" s="17">
        <v>0.25360694901480202</v>
      </c>
      <c r="D9" s="17">
        <v>0.27865144432142702</v>
      </c>
      <c r="E9" s="17">
        <v>0.224929101535467</v>
      </c>
      <c r="F9" s="17"/>
      <c r="G9" s="17">
        <v>0.203396752694773</v>
      </c>
      <c r="H9" s="17">
        <v>0.248643179298314</v>
      </c>
      <c r="I9" s="17">
        <v>0.211938861558011</v>
      </c>
      <c r="J9" s="17">
        <v>0.28556861279781898</v>
      </c>
      <c r="K9" s="17">
        <v>0.303298013990214</v>
      </c>
      <c r="L9" s="17">
        <v>0.24903767982955399</v>
      </c>
      <c r="M9" s="17"/>
      <c r="N9" s="17">
        <v>0.41141060646059202</v>
      </c>
      <c r="O9" s="17">
        <v>0.21588531346520701</v>
      </c>
      <c r="P9" s="17">
        <v>0.24371939655879499</v>
      </c>
      <c r="Q9" s="17">
        <v>0.27400269083338402</v>
      </c>
      <c r="R9" s="17">
        <v>0.28605322567012997</v>
      </c>
      <c r="S9" s="17"/>
      <c r="T9" s="17">
        <v>0.104159546429137</v>
      </c>
      <c r="U9" s="17">
        <v>0.22504087279174001</v>
      </c>
      <c r="V9" s="17">
        <v>0.27357046994997702</v>
      </c>
      <c r="W9" s="17">
        <v>0.32668751992120498</v>
      </c>
      <c r="X9" s="17"/>
      <c r="Y9" s="17">
        <v>0.25967272823475701</v>
      </c>
      <c r="Z9" s="17">
        <v>0.227084399080062</v>
      </c>
      <c r="AA9" s="17" t="s">
        <v>63</v>
      </c>
      <c r="AB9" s="17" t="s">
        <v>63</v>
      </c>
      <c r="AC9" s="17" t="s">
        <v>63</v>
      </c>
      <c r="AD9" s="17" t="s">
        <v>63</v>
      </c>
      <c r="AE9" s="17"/>
      <c r="AF9" s="17" t="s">
        <v>63</v>
      </c>
      <c r="AG9" s="17"/>
      <c r="AH9" s="17">
        <v>0.25272045287594902</v>
      </c>
      <c r="AI9" s="17"/>
      <c r="AJ9" s="17">
        <v>0.31166519870718001</v>
      </c>
      <c r="AK9" s="17">
        <v>0.24877324174021101</v>
      </c>
      <c r="AL9" s="17">
        <v>0.23857246039264199</v>
      </c>
      <c r="AM9" s="17">
        <v>0.23395618943773699</v>
      </c>
      <c r="AN9" s="17">
        <v>0.24231552536912099</v>
      </c>
      <c r="AO9" s="17">
        <v>0.21071711304377799</v>
      </c>
      <c r="AP9" s="17">
        <v>0.26714674577340197</v>
      </c>
      <c r="AQ9" s="17">
        <v>0.173196058230978</v>
      </c>
    </row>
    <row r="10" spans="2:43" ht="29" x14ac:dyDescent="0.35">
      <c r="B10" s="18" t="s">
        <v>561</v>
      </c>
      <c r="C10" s="17">
        <v>0.23590100257882901</v>
      </c>
      <c r="D10" s="17">
        <v>0.28738624012032998</v>
      </c>
      <c r="E10" s="17">
        <v>0.173086362703159</v>
      </c>
      <c r="F10" s="17"/>
      <c r="G10" s="17">
        <v>0.44422391917456799</v>
      </c>
      <c r="H10" s="17">
        <v>0.198009582326163</v>
      </c>
      <c r="I10" s="17">
        <v>0.269118660459639</v>
      </c>
      <c r="J10" s="17">
        <v>0.23512979315338201</v>
      </c>
      <c r="K10" s="17">
        <v>0.13996198029017301</v>
      </c>
      <c r="L10" s="17">
        <v>0.21182773704661501</v>
      </c>
      <c r="M10" s="17"/>
      <c r="N10" s="17">
        <v>0.113792370360391</v>
      </c>
      <c r="O10" s="17">
        <v>0.19081189965686299</v>
      </c>
      <c r="P10" s="17">
        <v>0.22554972723987601</v>
      </c>
      <c r="Q10" s="17">
        <v>0.27268043853380902</v>
      </c>
      <c r="R10" s="17">
        <v>0.274611774229782</v>
      </c>
      <c r="S10" s="17"/>
      <c r="T10" s="17">
        <v>0.222648283872591</v>
      </c>
      <c r="U10" s="17">
        <v>0.18842530129026</v>
      </c>
      <c r="V10" s="17">
        <v>0.268004419932037</v>
      </c>
      <c r="W10" s="17">
        <v>0.27174606738763102</v>
      </c>
      <c r="X10" s="17"/>
      <c r="Y10" s="17">
        <v>0.24592800865807601</v>
      </c>
      <c r="Z10" s="17">
        <v>0.19205803372201199</v>
      </c>
      <c r="AA10" s="17" t="s">
        <v>63</v>
      </c>
      <c r="AB10" s="17" t="s">
        <v>63</v>
      </c>
      <c r="AC10" s="17" t="s">
        <v>63</v>
      </c>
      <c r="AD10" s="17" t="s">
        <v>63</v>
      </c>
      <c r="AE10" s="17"/>
      <c r="AF10" s="17" t="s">
        <v>63</v>
      </c>
      <c r="AG10" s="17"/>
      <c r="AH10" s="17">
        <v>0.23939322852978101</v>
      </c>
      <c r="AI10" s="17"/>
      <c r="AJ10" s="17">
        <v>0.19260320438140799</v>
      </c>
      <c r="AK10" s="17">
        <v>0.32040827574416703</v>
      </c>
      <c r="AL10" s="17">
        <v>0.189207256806779</v>
      </c>
      <c r="AM10" s="17">
        <v>0.259649919912813</v>
      </c>
      <c r="AN10" s="17">
        <v>0.16514429533740499</v>
      </c>
      <c r="AO10" s="17">
        <v>0.17222440866256999</v>
      </c>
      <c r="AP10" s="17">
        <v>0.33719112936607298</v>
      </c>
      <c r="AQ10" s="17">
        <v>0.18218671147860699</v>
      </c>
    </row>
    <row r="11" spans="2:43" x14ac:dyDescent="0.35">
      <c r="B11" s="18" t="s">
        <v>564</v>
      </c>
      <c r="C11" s="17">
        <v>0.21563311205067601</v>
      </c>
      <c r="D11" s="17">
        <v>0.204083716948296</v>
      </c>
      <c r="E11" s="17">
        <v>0.22985677983581601</v>
      </c>
      <c r="F11" s="17"/>
      <c r="G11" s="17">
        <v>0.10137719869413001</v>
      </c>
      <c r="H11" s="17">
        <v>0.22813011682590201</v>
      </c>
      <c r="I11" s="17">
        <v>0.207317769946293</v>
      </c>
      <c r="J11" s="17">
        <v>0.19575347817164099</v>
      </c>
      <c r="K11" s="17">
        <v>0.28252402462939502</v>
      </c>
      <c r="L11" s="17">
        <v>0.25856554671162602</v>
      </c>
      <c r="M11" s="17"/>
      <c r="N11" s="17">
        <v>0.22025918419990101</v>
      </c>
      <c r="O11" s="17">
        <v>0.29574713277159698</v>
      </c>
      <c r="P11" s="17">
        <v>0.25079924879965498</v>
      </c>
      <c r="Q11" s="17">
        <v>0.15917761677567999</v>
      </c>
      <c r="R11" s="17">
        <v>0.13390250352044</v>
      </c>
      <c r="S11" s="17"/>
      <c r="T11" s="17">
        <v>0.16135165956092201</v>
      </c>
      <c r="U11" s="17">
        <v>0.29393071636274198</v>
      </c>
      <c r="V11" s="17">
        <v>0.12902380934850399</v>
      </c>
      <c r="W11" s="17">
        <v>0.23705209890378601</v>
      </c>
      <c r="X11" s="17"/>
      <c r="Y11" s="17">
        <v>0.20692527279857001</v>
      </c>
      <c r="Z11" s="17">
        <v>0.253708039114939</v>
      </c>
      <c r="AA11" s="17" t="s">
        <v>63</v>
      </c>
      <c r="AB11" s="17" t="s">
        <v>63</v>
      </c>
      <c r="AC11" s="17" t="s">
        <v>63</v>
      </c>
      <c r="AD11" s="17" t="s">
        <v>63</v>
      </c>
      <c r="AE11" s="17"/>
      <c r="AF11" s="17" t="s">
        <v>63</v>
      </c>
      <c r="AG11" s="17"/>
      <c r="AH11" s="17">
        <v>0.21285315242924899</v>
      </c>
      <c r="AI11" s="17"/>
      <c r="AJ11" s="17">
        <v>0.213318102017236</v>
      </c>
      <c r="AK11" s="17">
        <v>0.16615916611829001</v>
      </c>
      <c r="AL11" s="17">
        <v>0.25068769297579802</v>
      </c>
      <c r="AM11" s="17">
        <v>0.25940749966584598</v>
      </c>
      <c r="AN11" s="17">
        <v>0.14144132520296099</v>
      </c>
      <c r="AO11" s="17">
        <v>0.29250551160263999</v>
      </c>
      <c r="AP11" s="17">
        <v>0.137976491204408</v>
      </c>
      <c r="AQ11" s="17">
        <v>0.19557266031687401</v>
      </c>
    </row>
    <row r="12" spans="2:43" x14ac:dyDescent="0.35">
      <c r="B12" s="18" t="s">
        <v>562</v>
      </c>
      <c r="C12" s="17">
        <v>0.186755921596202</v>
      </c>
      <c r="D12" s="17">
        <v>0.184495065727077</v>
      </c>
      <c r="E12" s="17">
        <v>0.18697139799322299</v>
      </c>
      <c r="F12" s="17"/>
      <c r="G12" s="17">
        <v>0.31089289908185003</v>
      </c>
      <c r="H12" s="17">
        <v>0.138387390662497</v>
      </c>
      <c r="I12" s="17">
        <v>0.28705777732584298</v>
      </c>
      <c r="J12" s="17">
        <v>0.14756474752218501</v>
      </c>
      <c r="K12" s="17">
        <v>0.120501199309329</v>
      </c>
      <c r="L12" s="17">
        <v>0.14736912365413399</v>
      </c>
      <c r="M12" s="17"/>
      <c r="N12" s="17">
        <v>0.36935865312835098</v>
      </c>
      <c r="O12" s="17">
        <v>0.14666514669241301</v>
      </c>
      <c r="P12" s="17">
        <v>0.19905055155454701</v>
      </c>
      <c r="Q12" s="17">
        <v>0.20813147392224299</v>
      </c>
      <c r="R12" s="17">
        <v>0.203151889046082</v>
      </c>
      <c r="S12" s="17"/>
      <c r="T12" s="17">
        <v>0.196075894702741</v>
      </c>
      <c r="U12" s="17">
        <v>0.13927101133448599</v>
      </c>
      <c r="V12" s="17">
        <v>0.18810537230791399</v>
      </c>
      <c r="W12" s="17">
        <v>0.23669178361992901</v>
      </c>
      <c r="X12" s="17"/>
      <c r="Y12" s="17">
        <v>0.19402106314666501</v>
      </c>
      <c r="Z12" s="17">
        <v>0.15498917365370601</v>
      </c>
      <c r="AA12" s="17" t="s">
        <v>63</v>
      </c>
      <c r="AB12" s="17" t="s">
        <v>63</v>
      </c>
      <c r="AC12" s="17" t="s">
        <v>63</v>
      </c>
      <c r="AD12" s="17" t="s">
        <v>63</v>
      </c>
      <c r="AE12" s="17"/>
      <c r="AF12" s="17" t="s">
        <v>63</v>
      </c>
      <c r="AG12" s="17"/>
      <c r="AH12" s="17">
        <v>0.18833667446145</v>
      </c>
      <c r="AI12" s="17"/>
      <c r="AJ12" s="17">
        <v>0.193375960275113</v>
      </c>
      <c r="AK12" s="17">
        <v>0.18906512987389501</v>
      </c>
      <c r="AL12" s="17">
        <v>0.11128770501829199</v>
      </c>
      <c r="AM12" s="17">
        <v>0.18813579343971301</v>
      </c>
      <c r="AN12" s="17">
        <v>0.23460773811088401</v>
      </c>
      <c r="AO12" s="17">
        <v>0.236550672667352</v>
      </c>
      <c r="AP12" s="17">
        <v>0.23682716111101701</v>
      </c>
      <c r="AQ12" s="17">
        <v>0.168380561917404</v>
      </c>
    </row>
    <row r="13" spans="2:43" ht="29" x14ac:dyDescent="0.35">
      <c r="B13" s="18" t="s">
        <v>563</v>
      </c>
      <c r="C13" s="17">
        <v>0.17143209916194499</v>
      </c>
      <c r="D13" s="17">
        <v>0.190967379194625</v>
      </c>
      <c r="E13" s="17">
        <v>0.14898348219357399</v>
      </c>
      <c r="F13" s="17"/>
      <c r="G13" s="17">
        <v>0.27826869962862999</v>
      </c>
      <c r="H13" s="17">
        <v>0.15324457051293</v>
      </c>
      <c r="I13" s="17">
        <v>0.16277593341018001</v>
      </c>
      <c r="J13" s="17">
        <v>0.14898714752671599</v>
      </c>
      <c r="K13" s="17">
        <v>0.18655862361717801</v>
      </c>
      <c r="L13" s="17">
        <v>0.14716737500324101</v>
      </c>
      <c r="M13" s="17"/>
      <c r="N13" s="17">
        <v>0</v>
      </c>
      <c r="O13" s="17">
        <v>9.5524102993110802E-2</v>
      </c>
      <c r="P13" s="17">
        <v>0.12641107578382499</v>
      </c>
      <c r="Q13" s="17">
        <v>0.24650460998205101</v>
      </c>
      <c r="R13" s="17">
        <v>0.22933347755839401</v>
      </c>
      <c r="S13" s="17"/>
      <c r="T13" s="17">
        <v>0.21901287300831701</v>
      </c>
      <c r="U13" s="17">
        <v>0.115849650599927</v>
      </c>
      <c r="V13" s="17">
        <v>0.19962285966523</v>
      </c>
      <c r="W13" s="17">
        <v>0.20144979282987799</v>
      </c>
      <c r="X13" s="17"/>
      <c r="Y13" s="17">
        <v>0.183025037495994</v>
      </c>
      <c r="Z13" s="17">
        <v>0.120742109515815</v>
      </c>
      <c r="AA13" s="17" t="s">
        <v>63</v>
      </c>
      <c r="AB13" s="17" t="s">
        <v>63</v>
      </c>
      <c r="AC13" s="17" t="s">
        <v>63</v>
      </c>
      <c r="AD13" s="17" t="s">
        <v>63</v>
      </c>
      <c r="AE13" s="17"/>
      <c r="AF13" s="17" t="s">
        <v>63</v>
      </c>
      <c r="AG13" s="17"/>
      <c r="AH13" s="17">
        <v>0.17153792173247001</v>
      </c>
      <c r="AI13" s="17"/>
      <c r="AJ13" s="17">
        <v>0.14499495605041501</v>
      </c>
      <c r="AK13" s="17">
        <v>0.24969614408486601</v>
      </c>
      <c r="AL13" s="17">
        <v>0.182349296125699</v>
      </c>
      <c r="AM13" s="17">
        <v>0.12153772414370501</v>
      </c>
      <c r="AN13" s="17">
        <v>0.29979878513115499</v>
      </c>
      <c r="AO13" s="17">
        <v>0.122459263022238</v>
      </c>
      <c r="AP13" s="17">
        <v>0.188450201806421</v>
      </c>
      <c r="AQ13" s="17">
        <v>8.8302546583584399E-2</v>
      </c>
    </row>
    <row r="14" spans="2:43" x14ac:dyDescent="0.35">
      <c r="B14" s="18" t="s">
        <v>566</v>
      </c>
      <c r="C14" s="17">
        <v>0.125250401842155</v>
      </c>
      <c r="D14" s="17">
        <v>0.131942354727342</v>
      </c>
      <c r="E14" s="17">
        <v>0.11475729344209799</v>
      </c>
      <c r="F14" s="17"/>
      <c r="G14" s="17">
        <v>0.20387800577043999</v>
      </c>
      <c r="H14" s="17">
        <v>0.10753616541984699</v>
      </c>
      <c r="I14" s="17">
        <v>0.124724389738592</v>
      </c>
      <c r="J14" s="17">
        <v>0.11935280491953899</v>
      </c>
      <c r="K14" s="17">
        <v>0.108191845213173</v>
      </c>
      <c r="L14" s="17">
        <v>0.143478686178691</v>
      </c>
      <c r="M14" s="17"/>
      <c r="N14" s="17">
        <v>0.122603779943291</v>
      </c>
      <c r="O14" s="17">
        <v>9.6734915406660404E-2</v>
      </c>
      <c r="P14" s="17">
        <v>0.165531229667751</v>
      </c>
      <c r="Q14" s="17">
        <v>0.148440494497037</v>
      </c>
      <c r="R14" s="17">
        <v>0.107947658913928</v>
      </c>
      <c r="S14" s="17"/>
      <c r="T14" s="17">
        <v>0.12311860279970099</v>
      </c>
      <c r="U14" s="17">
        <v>0.121081824678162</v>
      </c>
      <c r="V14" s="17">
        <v>0.15503323390447499</v>
      </c>
      <c r="W14" s="17">
        <v>0.109995720205604</v>
      </c>
      <c r="X14" s="17"/>
      <c r="Y14" s="17">
        <v>0.12724487422633099</v>
      </c>
      <c r="Z14" s="17">
        <v>0.116529594261695</v>
      </c>
      <c r="AA14" s="17" t="s">
        <v>63</v>
      </c>
      <c r="AB14" s="17" t="s">
        <v>63</v>
      </c>
      <c r="AC14" s="17" t="s">
        <v>63</v>
      </c>
      <c r="AD14" s="17" t="s">
        <v>63</v>
      </c>
      <c r="AE14" s="17"/>
      <c r="AF14" s="17" t="s">
        <v>63</v>
      </c>
      <c r="AG14" s="17"/>
      <c r="AH14" s="17">
        <v>0.129297549903025</v>
      </c>
      <c r="AI14" s="17"/>
      <c r="AJ14" s="17">
        <v>0.123588793355372</v>
      </c>
      <c r="AK14" s="17">
        <v>0.17591351773136599</v>
      </c>
      <c r="AL14" s="17">
        <v>0.124046998097446</v>
      </c>
      <c r="AM14" s="17">
        <v>9.0141029422286897E-2</v>
      </c>
      <c r="AN14" s="17">
        <v>7.00947215344839E-2</v>
      </c>
      <c r="AO14" s="17">
        <v>7.0720247411223097E-2</v>
      </c>
      <c r="AP14" s="17">
        <v>0.108759966703354</v>
      </c>
      <c r="AQ14" s="17">
        <v>0.24761564778517101</v>
      </c>
    </row>
    <row r="15" spans="2:43" x14ac:dyDescent="0.35">
      <c r="B15" s="18" t="s">
        <v>565</v>
      </c>
      <c r="C15" s="17">
        <v>9.97735122851824E-2</v>
      </c>
      <c r="D15" s="17">
        <v>0.106318148424667</v>
      </c>
      <c r="E15" s="17">
        <v>9.2380008421934001E-2</v>
      </c>
      <c r="F15" s="17"/>
      <c r="G15" s="17">
        <v>0.11219059721133399</v>
      </c>
      <c r="H15" s="17">
        <v>6.6536439450885596E-2</v>
      </c>
      <c r="I15" s="17">
        <v>9.0136006269557603E-2</v>
      </c>
      <c r="J15" s="17">
        <v>0.109532165430526</v>
      </c>
      <c r="K15" s="17">
        <v>0.16418641906129799</v>
      </c>
      <c r="L15" s="17">
        <v>3.2799160917946303E-2</v>
      </c>
      <c r="M15" s="17"/>
      <c r="N15" s="17">
        <v>0</v>
      </c>
      <c r="O15" s="17">
        <v>7.4035972569513706E-2</v>
      </c>
      <c r="P15" s="17">
        <v>0.101331265434106</v>
      </c>
      <c r="Q15" s="17">
        <v>9.6637936857737097E-2</v>
      </c>
      <c r="R15" s="17">
        <v>0.16561687706044201</v>
      </c>
      <c r="S15" s="17"/>
      <c r="T15" s="17">
        <v>4.5084814591310599E-2</v>
      </c>
      <c r="U15" s="17">
        <v>7.43154223856832E-2</v>
      </c>
      <c r="V15" s="17">
        <v>0.13335719828548401</v>
      </c>
      <c r="W15" s="17">
        <v>0.119388464730959</v>
      </c>
      <c r="X15" s="17"/>
      <c r="Y15" s="17">
        <v>0.10273838072460301</v>
      </c>
      <c r="Z15" s="17">
        <v>8.6809659104411102E-2</v>
      </c>
      <c r="AA15" s="17" t="s">
        <v>63</v>
      </c>
      <c r="AB15" s="17" t="s">
        <v>63</v>
      </c>
      <c r="AC15" s="17" t="s">
        <v>63</v>
      </c>
      <c r="AD15" s="17" t="s">
        <v>63</v>
      </c>
      <c r="AE15" s="17"/>
      <c r="AF15" s="17" t="s">
        <v>63</v>
      </c>
      <c r="AG15" s="17"/>
      <c r="AH15" s="17">
        <v>0.102997439480881</v>
      </c>
      <c r="AI15" s="17"/>
      <c r="AJ15" s="17">
        <v>0.14011246398099</v>
      </c>
      <c r="AK15" s="17">
        <v>0.12457485318938399</v>
      </c>
      <c r="AL15" s="17">
        <v>7.9650021733020895E-2</v>
      </c>
      <c r="AM15" s="17">
        <v>6.0594813324213397E-2</v>
      </c>
      <c r="AN15" s="17">
        <v>0.18544087637555001</v>
      </c>
      <c r="AO15" s="17">
        <v>7.5193418470472007E-2</v>
      </c>
      <c r="AP15" s="17">
        <v>2.73310583192449E-2</v>
      </c>
      <c r="AQ15" s="17">
        <v>0.108310879291212</v>
      </c>
    </row>
    <row r="16" spans="2:43" x14ac:dyDescent="0.35">
      <c r="B16" s="18" t="s">
        <v>82</v>
      </c>
      <c r="C16" s="19">
        <v>0.133997555977385</v>
      </c>
      <c r="D16" s="19">
        <v>0.100870140264853</v>
      </c>
      <c r="E16" s="19">
        <v>0.17334070425362</v>
      </c>
      <c r="F16" s="19"/>
      <c r="G16" s="19">
        <v>3.71797803141347E-2</v>
      </c>
      <c r="H16" s="19">
        <v>0.15344706810387401</v>
      </c>
      <c r="I16" s="19">
        <v>0.12290914003180101</v>
      </c>
      <c r="J16" s="19">
        <v>0.142686933402108</v>
      </c>
      <c r="K16" s="19">
        <v>0.138973835296786</v>
      </c>
      <c r="L16" s="19">
        <v>0.20216783466638999</v>
      </c>
      <c r="M16" s="19"/>
      <c r="N16" s="19">
        <v>0</v>
      </c>
      <c r="O16" s="19">
        <v>0.14929594745847399</v>
      </c>
      <c r="P16" s="19">
        <v>0.124020848987169</v>
      </c>
      <c r="Q16" s="19">
        <v>0.134089168542808</v>
      </c>
      <c r="R16" s="19">
        <v>0.120934098533371</v>
      </c>
      <c r="S16" s="19"/>
      <c r="T16" s="19">
        <v>0.239114851591646</v>
      </c>
      <c r="U16" s="19">
        <v>0.11679532011590101</v>
      </c>
      <c r="V16" s="19">
        <v>0.16119529299246799</v>
      </c>
      <c r="W16" s="19">
        <v>6.5395791417059299E-2</v>
      </c>
      <c r="X16" s="19"/>
      <c r="Y16" s="19">
        <v>0.123080012405079</v>
      </c>
      <c r="Z16" s="19">
        <v>0.18173438978904899</v>
      </c>
      <c r="AA16" s="19" t="s">
        <v>63</v>
      </c>
      <c r="AB16" s="19" t="s">
        <v>63</v>
      </c>
      <c r="AC16" s="19" t="s">
        <v>63</v>
      </c>
      <c r="AD16" s="19" t="s">
        <v>63</v>
      </c>
      <c r="AE16" s="19"/>
      <c r="AF16" s="19" t="s">
        <v>63</v>
      </c>
      <c r="AG16" s="19"/>
      <c r="AH16" s="19">
        <v>0.13195534646497301</v>
      </c>
      <c r="AI16" s="19"/>
      <c r="AJ16" s="19">
        <v>0.12560549784053501</v>
      </c>
      <c r="AK16" s="19">
        <v>0.115370999478524</v>
      </c>
      <c r="AL16" s="19">
        <v>0.14231024935148301</v>
      </c>
      <c r="AM16" s="19">
        <v>0.138214787731017</v>
      </c>
      <c r="AN16" s="19">
        <v>0.24256440990332201</v>
      </c>
      <c r="AO16" s="19">
        <v>0.140271900390632</v>
      </c>
      <c r="AP16" s="19">
        <v>0.191723053951249</v>
      </c>
      <c r="AQ16" s="19">
        <v>0</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0.46286280214729503</v>
      </c>
      <c r="D9" s="17">
        <v>0.419090060678115</v>
      </c>
      <c r="E9" s="17">
        <v>0.51570692825421305</v>
      </c>
      <c r="F9" s="17"/>
      <c r="G9" s="17">
        <v>0.27485863204420602</v>
      </c>
      <c r="H9" s="17">
        <v>0.42317920330893199</v>
      </c>
      <c r="I9" s="17">
        <v>0.43430402137736801</v>
      </c>
      <c r="J9" s="17">
        <v>0.51807844638772904</v>
      </c>
      <c r="K9" s="17">
        <v>0.57550929292111197</v>
      </c>
      <c r="L9" s="17">
        <v>0.503045783577585</v>
      </c>
      <c r="M9" s="17"/>
      <c r="N9" s="17">
        <v>0.75414660017522395</v>
      </c>
      <c r="O9" s="17">
        <v>0.45398102480528502</v>
      </c>
      <c r="P9" s="17">
        <v>0.57901892079082495</v>
      </c>
      <c r="Q9" s="17">
        <v>0.50161516387973004</v>
      </c>
      <c r="R9" s="17">
        <v>0.29295869988372297</v>
      </c>
      <c r="S9" s="17"/>
      <c r="T9" s="17">
        <v>0.34498374102381402</v>
      </c>
      <c r="U9" s="17">
        <v>0.54156824608588705</v>
      </c>
      <c r="V9" s="17">
        <v>0.43086373794389798</v>
      </c>
      <c r="W9" s="17">
        <v>0.46468349701741202</v>
      </c>
      <c r="X9" s="17"/>
      <c r="Y9" s="17">
        <v>0.46024721324650603</v>
      </c>
      <c r="Z9" s="17">
        <v>0.47429943455912299</v>
      </c>
      <c r="AA9" s="17" t="s">
        <v>63</v>
      </c>
      <c r="AB9" s="17" t="s">
        <v>63</v>
      </c>
      <c r="AC9" s="17" t="s">
        <v>63</v>
      </c>
      <c r="AD9" s="17" t="s">
        <v>63</v>
      </c>
      <c r="AE9" s="17"/>
      <c r="AF9" s="17" t="s">
        <v>63</v>
      </c>
      <c r="AG9" s="17"/>
      <c r="AH9" s="17">
        <v>0.46343031061506901</v>
      </c>
      <c r="AI9" s="17"/>
      <c r="AJ9" s="17">
        <v>0.40128950075569603</v>
      </c>
      <c r="AK9" s="17">
        <v>0.503830901652778</v>
      </c>
      <c r="AL9" s="17">
        <v>0.461424805678539</v>
      </c>
      <c r="AM9" s="17">
        <v>0.55347686102072602</v>
      </c>
      <c r="AN9" s="17">
        <v>0.49641750293516901</v>
      </c>
      <c r="AO9" s="17">
        <v>0.45260599967419302</v>
      </c>
      <c r="AP9" s="17">
        <v>0.28948509485024998</v>
      </c>
      <c r="AQ9" s="17">
        <v>0.55265994749455405</v>
      </c>
    </row>
    <row r="10" spans="2:43" ht="43.5" x14ac:dyDescent="0.35">
      <c r="B10" s="18" t="s">
        <v>560</v>
      </c>
      <c r="C10" s="17">
        <v>0.19357893929054901</v>
      </c>
      <c r="D10" s="17">
        <v>0.22664100367804499</v>
      </c>
      <c r="E10" s="17">
        <v>0.15529630356672999</v>
      </c>
      <c r="F10" s="17"/>
      <c r="G10" s="17">
        <v>0.206391751030228</v>
      </c>
      <c r="H10" s="17">
        <v>0.17974277895326299</v>
      </c>
      <c r="I10" s="17">
        <v>0.212684278810127</v>
      </c>
      <c r="J10" s="17">
        <v>0.1802799876183</v>
      </c>
      <c r="K10" s="17">
        <v>0.219646932645267</v>
      </c>
      <c r="L10" s="17">
        <v>0.13475361384269699</v>
      </c>
      <c r="M10" s="17"/>
      <c r="N10" s="17">
        <v>0.123249619881484</v>
      </c>
      <c r="O10" s="17">
        <v>0.18374953962663301</v>
      </c>
      <c r="P10" s="17">
        <v>0.18309753200598</v>
      </c>
      <c r="Q10" s="17">
        <v>0.17288036080593</v>
      </c>
      <c r="R10" s="17">
        <v>0.26782916101416199</v>
      </c>
      <c r="S10" s="17"/>
      <c r="T10" s="17">
        <v>0.17768812997644401</v>
      </c>
      <c r="U10" s="17">
        <v>0.10668422726921201</v>
      </c>
      <c r="V10" s="17">
        <v>0.23236826157597601</v>
      </c>
      <c r="W10" s="17">
        <v>0.25167756023991</v>
      </c>
      <c r="X10" s="17"/>
      <c r="Y10" s="17">
        <v>0.202604264081582</v>
      </c>
      <c r="Z10" s="17">
        <v>0.15411581035569599</v>
      </c>
      <c r="AA10" s="17" t="s">
        <v>63</v>
      </c>
      <c r="AB10" s="17" t="s">
        <v>63</v>
      </c>
      <c r="AC10" s="17" t="s">
        <v>63</v>
      </c>
      <c r="AD10" s="17" t="s">
        <v>63</v>
      </c>
      <c r="AE10" s="17"/>
      <c r="AF10" s="17" t="s">
        <v>63</v>
      </c>
      <c r="AG10" s="17"/>
      <c r="AH10" s="17">
        <v>0.193294455738066</v>
      </c>
      <c r="AI10" s="17"/>
      <c r="AJ10" s="17">
        <v>0.229550549936299</v>
      </c>
      <c r="AK10" s="17">
        <v>0.17406026243296799</v>
      </c>
      <c r="AL10" s="17">
        <v>0.135543257580718</v>
      </c>
      <c r="AM10" s="17">
        <v>0.20353600286444701</v>
      </c>
      <c r="AN10" s="17">
        <v>0.30054249792541499</v>
      </c>
      <c r="AO10" s="17">
        <v>0.23549882036137099</v>
      </c>
      <c r="AP10" s="17">
        <v>0.18543526169605501</v>
      </c>
      <c r="AQ10" s="17">
        <v>8.6598029115488903E-2</v>
      </c>
    </row>
    <row r="11" spans="2:43" x14ac:dyDescent="0.35">
      <c r="B11" s="18" t="s">
        <v>562</v>
      </c>
      <c r="C11" s="17">
        <v>0.11681615843950199</v>
      </c>
      <c r="D11" s="17">
        <v>0.12959886039084201</v>
      </c>
      <c r="E11" s="17">
        <v>9.9138141792957504E-2</v>
      </c>
      <c r="F11" s="17"/>
      <c r="G11" s="17">
        <v>0.26617846792968902</v>
      </c>
      <c r="H11" s="17">
        <v>0.15648600351407699</v>
      </c>
      <c r="I11" s="17">
        <v>0.12684351107726999</v>
      </c>
      <c r="J11" s="17">
        <v>5.4943420283341503E-2</v>
      </c>
      <c r="K11" s="17">
        <v>5.3260787957444301E-2</v>
      </c>
      <c r="L11" s="17">
        <v>9.0841023634349594E-2</v>
      </c>
      <c r="M11" s="17"/>
      <c r="N11" s="17">
        <v>0</v>
      </c>
      <c r="O11" s="17">
        <v>0.134400425774473</v>
      </c>
      <c r="P11" s="17">
        <v>8.8548963987758397E-2</v>
      </c>
      <c r="Q11" s="17">
        <v>0.12583641782981</v>
      </c>
      <c r="R11" s="17">
        <v>9.4275988439625993E-2</v>
      </c>
      <c r="S11" s="17"/>
      <c r="T11" s="17">
        <v>0.13706273615898301</v>
      </c>
      <c r="U11" s="17">
        <v>8.0795782488023202E-2</v>
      </c>
      <c r="V11" s="17">
        <v>0.130158692688465</v>
      </c>
      <c r="W11" s="17">
        <v>0.13550984213101899</v>
      </c>
      <c r="X11" s="17"/>
      <c r="Y11" s="17">
        <v>0.12447821059483</v>
      </c>
      <c r="Z11" s="17">
        <v>8.3313923438304002E-2</v>
      </c>
      <c r="AA11" s="17" t="s">
        <v>63</v>
      </c>
      <c r="AB11" s="17" t="s">
        <v>63</v>
      </c>
      <c r="AC11" s="17" t="s">
        <v>63</v>
      </c>
      <c r="AD11" s="17" t="s">
        <v>63</v>
      </c>
      <c r="AE11" s="17"/>
      <c r="AF11" s="17" t="s">
        <v>63</v>
      </c>
      <c r="AG11" s="17"/>
      <c r="AH11" s="17">
        <v>0.114876090613765</v>
      </c>
      <c r="AI11" s="17"/>
      <c r="AJ11" s="17">
        <v>0.11420881966234001</v>
      </c>
      <c r="AK11" s="17">
        <v>7.4291826812166298E-2</v>
      </c>
      <c r="AL11" s="17">
        <v>0.16054892556908901</v>
      </c>
      <c r="AM11" s="17">
        <v>8.8464414634054703E-2</v>
      </c>
      <c r="AN11" s="17">
        <v>0.16518621251373</v>
      </c>
      <c r="AO11" s="17">
        <v>0.110207148373481</v>
      </c>
      <c r="AP11" s="17">
        <v>0.15740401001257001</v>
      </c>
      <c r="AQ11" s="17">
        <v>0.168380561917404</v>
      </c>
    </row>
    <row r="12" spans="2:43" ht="29" x14ac:dyDescent="0.35">
      <c r="B12" s="18" t="s">
        <v>561</v>
      </c>
      <c r="C12" s="17">
        <v>0.11417617919032901</v>
      </c>
      <c r="D12" s="17">
        <v>0.149658110271676</v>
      </c>
      <c r="E12" s="17">
        <v>6.9807644381152306E-2</v>
      </c>
      <c r="F12" s="17"/>
      <c r="G12" s="17">
        <v>0.10998936304536699</v>
      </c>
      <c r="H12" s="17">
        <v>0.13859678699681199</v>
      </c>
      <c r="I12" s="17">
        <v>0.13324935597437301</v>
      </c>
      <c r="J12" s="17">
        <v>0.109028348530989</v>
      </c>
      <c r="K12" s="17">
        <v>8.4320479642043394E-2</v>
      </c>
      <c r="L12" s="17">
        <v>5.7239211455861902E-2</v>
      </c>
      <c r="M12" s="17"/>
      <c r="N12" s="17">
        <v>0.122603779943291</v>
      </c>
      <c r="O12" s="17">
        <v>0.107086170240609</v>
      </c>
      <c r="P12" s="17">
        <v>0.112983375694692</v>
      </c>
      <c r="Q12" s="17">
        <v>9.4605600175548296E-2</v>
      </c>
      <c r="R12" s="17">
        <v>0.167098864630814</v>
      </c>
      <c r="S12" s="17"/>
      <c r="T12" s="17">
        <v>0.13438286887044601</v>
      </c>
      <c r="U12" s="17">
        <v>7.5495089361901205E-2</v>
      </c>
      <c r="V12" s="17">
        <v>0.158719283503297</v>
      </c>
      <c r="W12" s="17">
        <v>9.4356242837450893E-2</v>
      </c>
      <c r="X12" s="17"/>
      <c r="Y12" s="17">
        <v>0.124239260141446</v>
      </c>
      <c r="Z12" s="17">
        <v>7.01754733708157E-2</v>
      </c>
      <c r="AA12" s="17" t="s">
        <v>63</v>
      </c>
      <c r="AB12" s="17" t="s">
        <v>63</v>
      </c>
      <c r="AC12" s="17" t="s">
        <v>63</v>
      </c>
      <c r="AD12" s="17" t="s">
        <v>63</v>
      </c>
      <c r="AE12" s="17"/>
      <c r="AF12" s="17" t="s">
        <v>63</v>
      </c>
      <c r="AG12" s="17"/>
      <c r="AH12" s="17">
        <v>0.113917794087096</v>
      </c>
      <c r="AI12" s="17"/>
      <c r="AJ12" s="17">
        <v>0.12931923503661899</v>
      </c>
      <c r="AK12" s="17">
        <v>9.5323887480426195E-2</v>
      </c>
      <c r="AL12" s="17">
        <v>0.13107773337787801</v>
      </c>
      <c r="AM12" s="17">
        <v>8.7348379860029898E-2</v>
      </c>
      <c r="AN12" s="17">
        <v>3.3990226206443902E-2</v>
      </c>
      <c r="AO12" s="17">
        <v>0.141894648255669</v>
      </c>
      <c r="AP12" s="17">
        <v>0.21669665664999599</v>
      </c>
      <c r="AQ12" s="17">
        <v>0</v>
      </c>
    </row>
    <row r="13" spans="2:43" ht="29" x14ac:dyDescent="0.35">
      <c r="B13" s="18" t="s">
        <v>563</v>
      </c>
      <c r="C13" s="17">
        <v>8.6948437985748694E-2</v>
      </c>
      <c r="D13" s="17">
        <v>9.7906274381012695E-2</v>
      </c>
      <c r="E13" s="17">
        <v>7.4328772977616905E-2</v>
      </c>
      <c r="F13" s="17"/>
      <c r="G13" s="17">
        <v>0.18949795189188601</v>
      </c>
      <c r="H13" s="17">
        <v>0.15453688621518699</v>
      </c>
      <c r="I13" s="17">
        <v>7.5098586688383401E-2</v>
      </c>
      <c r="J13" s="17">
        <v>2.1207724756314598E-2</v>
      </c>
      <c r="K13" s="17">
        <v>4.3714086685606897E-2</v>
      </c>
      <c r="L13" s="17">
        <v>5.9874873538426701E-2</v>
      </c>
      <c r="M13" s="17"/>
      <c r="N13" s="17">
        <v>0</v>
      </c>
      <c r="O13" s="17">
        <v>4.2960118893754402E-2</v>
      </c>
      <c r="P13" s="17">
        <v>6.6559979921564205E-2</v>
      </c>
      <c r="Q13" s="17">
        <v>9.6537139204301195E-2</v>
      </c>
      <c r="R13" s="17">
        <v>0.181225180012275</v>
      </c>
      <c r="S13" s="17"/>
      <c r="T13" s="17">
        <v>9.5761698494830197E-2</v>
      </c>
      <c r="U13" s="17">
        <v>5.6785058202286097E-2</v>
      </c>
      <c r="V13" s="17">
        <v>7.6703899693547795E-2</v>
      </c>
      <c r="W13" s="17">
        <v>0.119090709885559</v>
      </c>
      <c r="X13" s="17"/>
      <c r="Y13" s="17">
        <v>9.18244773681864E-2</v>
      </c>
      <c r="Z13" s="17">
        <v>6.5628011818730903E-2</v>
      </c>
      <c r="AA13" s="17" t="s">
        <v>63</v>
      </c>
      <c r="AB13" s="17" t="s">
        <v>63</v>
      </c>
      <c r="AC13" s="17" t="s">
        <v>63</v>
      </c>
      <c r="AD13" s="17" t="s">
        <v>63</v>
      </c>
      <c r="AE13" s="17"/>
      <c r="AF13" s="17" t="s">
        <v>63</v>
      </c>
      <c r="AG13" s="17"/>
      <c r="AH13" s="17">
        <v>8.4706748549189498E-2</v>
      </c>
      <c r="AI13" s="17"/>
      <c r="AJ13" s="17">
        <v>0.12528515351546801</v>
      </c>
      <c r="AK13" s="17">
        <v>6.1724090479467801E-2</v>
      </c>
      <c r="AL13" s="17">
        <v>9.4172292633948607E-2</v>
      </c>
      <c r="AM13" s="17">
        <v>3.7555096695175601E-2</v>
      </c>
      <c r="AN13" s="17">
        <v>5.6401076366184903E-2</v>
      </c>
      <c r="AO13" s="17">
        <v>0.10501641641867</v>
      </c>
      <c r="AP13" s="17">
        <v>0.12903671840738901</v>
      </c>
      <c r="AQ13" s="17">
        <v>8.1782532801915206E-2</v>
      </c>
    </row>
    <row r="14" spans="2:43" x14ac:dyDescent="0.35">
      <c r="B14" s="18" t="s">
        <v>565</v>
      </c>
      <c r="C14" s="17">
        <v>7.6605914552316204E-2</v>
      </c>
      <c r="D14" s="17">
        <v>7.32907063429976E-2</v>
      </c>
      <c r="E14" s="17">
        <v>8.0732933279150307E-2</v>
      </c>
      <c r="F14" s="17"/>
      <c r="G14" s="17">
        <v>0.167312775114836</v>
      </c>
      <c r="H14" s="17">
        <v>5.4905437525511303E-2</v>
      </c>
      <c r="I14" s="17">
        <v>8.2547235867563004E-2</v>
      </c>
      <c r="J14" s="17">
        <v>6.8731412372272593E-2</v>
      </c>
      <c r="K14" s="17">
        <v>7.5054271860865995E-2</v>
      </c>
      <c r="L14" s="17">
        <v>3.2799160917946303E-2</v>
      </c>
      <c r="M14" s="17"/>
      <c r="N14" s="17">
        <v>0</v>
      </c>
      <c r="O14" s="17">
        <v>6.0411607192806298E-2</v>
      </c>
      <c r="P14" s="17">
        <v>2.6066273852251399E-2</v>
      </c>
      <c r="Q14" s="17">
        <v>8.8103576025289801E-2</v>
      </c>
      <c r="R14" s="17">
        <v>0.13236843432303499</v>
      </c>
      <c r="S14" s="17"/>
      <c r="T14" s="17">
        <v>3.5096321309402101E-2</v>
      </c>
      <c r="U14" s="17">
        <v>7.7923344270646497E-2</v>
      </c>
      <c r="V14" s="17">
        <v>7.6037080530934303E-2</v>
      </c>
      <c r="W14" s="17">
        <v>9.9723490350550101E-2</v>
      </c>
      <c r="X14" s="17"/>
      <c r="Y14" s="17">
        <v>7.00652265717807E-2</v>
      </c>
      <c r="Z14" s="17">
        <v>0.105204997585316</v>
      </c>
      <c r="AA14" s="17" t="s">
        <v>63</v>
      </c>
      <c r="AB14" s="17" t="s">
        <v>63</v>
      </c>
      <c r="AC14" s="17" t="s">
        <v>63</v>
      </c>
      <c r="AD14" s="17" t="s">
        <v>63</v>
      </c>
      <c r="AE14" s="17"/>
      <c r="AF14" s="17" t="s">
        <v>63</v>
      </c>
      <c r="AG14" s="17"/>
      <c r="AH14" s="17">
        <v>7.9081239772607906E-2</v>
      </c>
      <c r="AI14" s="17"/>
      <c r="AJ14" s="17">
        <v>0.104939985414798</v>
      </c>
      <c r="AK14" s="17">
        <v>8.9068624890700096E-2</v>
      </c>
      <c r="AL14" s="17">
        <v>8.2328437695607395E-2</v>
      </c>
      <c r="AM14" s="17">
        <v>6.8795719330871599E-2</v>
      </c>
      <c r="AN14" s="17">
        <v>5.6401076366184903E-2</v>
      </c>
      <c r="AO14" s="17">
        <v>1.6983443939901099E-2</v>
      </c>
      <c r="AP14" s="17">
        <v>2.83961039166916E-2</v>
      </c>
      <c r="AQ14" s="17">
        <v>0.108310879291212</v>
      </c>
    </row>
    <row r="15" spans="2:43" x14ac:dyDescent="0.35">
      <c r="B15" s="18" t="s">
        <v>566</v>
      </c>
      <c r="C15" s="17">
        <v>7.5341722799364394E-2</v>
      </c>
      <c r="D15" s="17">
        <v>7.3720777393965695E-2</v>
      </c>
      <c r="E15" s="17">
        <v>7.4470424075230801E-2</v>
      </c>
      <c r="F15" s="17"/>
      <c r="G15" s="17">
        <v>0.110586020394309</v>
      </c>
      <c r="H15" s="17">
        <v>0.102941141171359</v>
      </c>
      <c r="I15" s="17">
        <v>6.0992153665672302E-2</v>
      </c>
      <c r="J15" s="17">
        <v>4.8447674398743E-2</v>
      </c>
      <c r="K15" s="17">
        <v>4.7728679493769098E-2</v>
      </c>
      <c r="L15" s="17">
        <v>0.13635383458501299</v>
      </c>
      <c r="M15" s="17"/>
      <c r="N15" s="17">
        <v>0</v>
      </c>
      <c r="O15" s="17">
        <v>7.8402903662463302E-2</v>
      </c>
      <c r="P15" s="17">
        <v>3.7565320010907198E-2</v>
      </c>
      <c r="Q15" s="17">
        <v>6.4296283460049106E-2</v>
      </c>
      <c r="R15" s="17">
        <v>0.125634556532595</v>
      </c>
      <c r="S15" s="17"/>
      <c r="T15" s="17">
        <v>0.15106413659007201</v>
      </c>
      <c r="U15" s="17">
        <v>3.4161780481885902E-2</v>
      </c>
      <c r="V15" s="17">
        <v>8.9477709420715396E-2</v>
      </c>
      <c r="W15" s="17">
        <v>7.00116163098186E-2</v>
      </c>
      <c r="X15" s="17"/>
      <c r="Y15" s="17">
        <v>6.7329322795531998E-2</v>
      </c>
      <c r="Z15" s="17">
        <v>0.110375849742146</v>
      </c>
      <c r="AA15" s="17" t="s">
        <v>63</v>
      </c>
      <c r="AB15" s="17" t="s">
        <v>63</v>
      </c>
      <c r="AC15" s="17" t="s">
        <v>63</v>
      </c>
      <c r="AD15" s="17" t="s">
        <v>63</v>
      </c>
      <c r="AE15" s="17"/>
      <c r="AF15" s="17" t="s">
        <v>63</v>
      </c>
      <c r="AG15" s="17"/>
      <c r="AH15" s="17">
        <v>7.7776198879643196E-2</v>
      </c>
      <c r="AI15" s="17"/>
      <c r="AJ15" s="17">
        <v>0.120575542126186</v>
      </c>
      <c r="AK15" s="17">
        <v>7.2924657017980399E-2</v>
      </c>
      <c r="AL15" s="17">
        <v>6.67146128999975E-2</v>
      </c>
      <c r="AM15" s="17">
        <v>6.1649764974601499E-2</v>
      </c>
      <c r="AN15" s="17">
        <v>0</v>
      </c>
      <c r="AO15" s="17">
        <v>8.2928410427216104E-2</v>
      </c>
      <c r="AP15" s="17">
        <v>6.8358136903703001E-2</v>
      </c>
      <c r="AQ15" s="17">
        <v>0</v>
      </c>
    </row>
    <row r="16" spans="2:43" x14ac:dyDescent="0.35">
      <c r="B16" s="18" t="s">
        <v>82</v>
      </c>
      <c r="C16" s="19">
        <v>0.12759364459945899</v>
      </c>
      <c r="D16" s="19">
        <v>0.114727294642199</v>
      </c>
      <c r="E16" s="19">
        <v>0.14310099493416401</v>
      </c>
      <c r="F16" s="19"/>
      <c r="G16" s="19">
        <v>7.1443091438710096E-2</v>
      </c>
      <c r="H16" s="19">
        <v>0.10186628665416</v>
      </c>
      <c r="I16" s="19">
        <v>0.13400256981242201</v>
      </c>
      <c r="J16" s="19">
        <v>0.150668922602084</v>
      </c>
      <c r="K16" s="19">
        <v>0.103655756762162</v>
      </c>
      <c r="L16" s="19">
        <v>0.27603000050084903</v>
      </c>
      <c r="M16" s="19"/>
      <c r="N16" s="19">
        <v>0</v>
      </c>
      <c r="O16" s="19">
        <v>0.15570278703819099</v>
      </c>
      <c r="P16" s="19">
        <v>9.6625851436661095E-2</v>
      </c>
      <c r="Q16" s="19">
        <v>0.113653914940788</v>
      </c>
      <c r="R16" s="19">
        <v>0.13113889791782599</v>
      </c>
      <c r="S16" s="19"/>
      <c r="T16" s="19">
        <v>0.193938599043771</v>
      </c>
      <c r="U16" s="19">
        <v>0.15309623899434499</v>
      </c>
      <c r="V16" s="19">
        <v>0.10649424848571901</v>
      </c>
      <c r="W16" s="19">
        <v>8.6364298020787406E-2</v>
      </c>
      <c r="X16" s="19"/>
      <c r="Y16" s="19">
        <v>0.115314999717633</v>
      </c>
      <c r="Z16" s="19">
        <v>0.18128187824599201</v>
      </c>
      <c r="AA16" s="19" t="s">
        <v>63</v>
      </c>
      <c r="AB16" s="19" t="s">
        <v>63</v>
      </c>
      <c r="AC16" s="19" t="s">
        <v>63</v>
      </c>
      <c r="AD16" s="19" t="s">
        <v>63</v>
      </c>
      <c r="AE16" s="19"/>
      <c r="AF16" s="19" t="s">
        <v>63</v>
      </c>
      <c r="AG16" s="19"/>
      <c r="AH16" s="19">
        <v>0.12813989004394</v>
      </c>
      <c r="AI16" s="19"/>
      <c r="AJ16" s="19">
        <v>0.13038877526134601</v>
      </c>
      <c r="AK16" s="19">
        <v>0.13872029740290601</v>
      </c>
      <c r="AL16" s="19">
        <v>0.113143618542595</v>
      </c>
      <c r="AM16" s="19">
        <v>9.1896250079198799E-2</v>
      </c>
      <c r="AN16" s="19">
        <v>0.13035935831991</v>
      </c>
      <c r="AO16" s="19">
        <v>0.12884288304446601</v>
      </c>
      <c r="AP16" s="19">
        <v>0.222776092983728</v>
      </c>
      <c r="AQ16" s="19">
        <v>8.4050582181340303E-2</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0.47136469700476102</v>
      </c>
      <c r="D9" s="17">
        <v>0.45584196995934201</v>
      </c>
      <c r="E9" s="17">
        <v>0.49102690164860002</v>
      </c>
      <c r="F9" s="17"/>
      <c r="G9" s="17">
        <v>0.29095345356089303</v>
      </c>
      <c r="H9" s="17">
        <v>0.421813447600494</v>
      </c>
      <c r="I9" s="17">
        <v>0.49308474731268997</v>
      </c>
      <c r="J9" s="17">
        <v>0.52296009256002596</v>
      </c>
      <c r="K9" s="17">
        <v>0.52622062446690399</v>
      </c>
      <c r="L9" s="17">
        <v>0.53056332126765005</v>
      </c>
      <c r="M9" s="17"/>
      <c r="N9" s="17">
        <v>0.47582546696786199</v>
      </c>
      <c r="O9" s="17">
        <v>0.50039506749665297</v>
      </c>
      <c r="P9" s="17">
        <v>0.470061654917248</v>
      </c>
      <c r="Q9" s="17">
        <v>0.49185350697789199</v>
      </c>
      <c r="R9" s="17">
        <v>0.372483665185389</v>
      </c>
      <c r="S9" s="17"/>
      <c r="T9" s="17">
        <v>0.41558972363911401</v>
      </c>
      <c r="U9" s="17">
        <v>0.48757110090198602</v>
      </c>
      <c r="V9" s="17">
        <v>0.44596714881414801</v>
      </c>
      <c r="W9" s="17">
        <v>0.528694155223974</v>
      </c>
      <c r="X9" s="17"/>
      <c r="Y9" s="17">
        <v>0.45853015253401802</v>
      </c>
      <c r="Z9" s="17">
        <v>0.52748359521574995</v>
      </c>
      <c r="AA9" s="17" t="s">
        <v>63</v>
      </c>
      <c r="AB9" s="17" t="s">
        <v>63</v>
      </c>
      <c r="AC9" s="17" t="s">
        <v>63</v>
      </c>
      <c r="AD9" s="17" t="s">
        <v>63</v>
      </c>
      <c r="AE9" s="17"/>
      <c r="AF9" s="17" t="s">
        <v>63</v>
      </c>
      <c r="AG9" s="17"/>
      <c r="AH9" s="17">
        <v>0.47316176818512401</v>
      </c>
      <c r="AI9" s="17"/>
      <c r="AJ9" s="17">
        <v>0.43126656317088402</v>
      </c>
      <c r="AK9" s="17">
        <v>0.44954790895019903</v>
      </c>
      <c r="AL9" s="17">
        <v>0.472507077147784</v>
      </c>
      <c r="AM9" s="17">
        <v>0.50429641406721804</v>
      </c>
      <c r="AN9" s="17">
        <v>0.31436540776262301</v>
      </c>
      <c r="AO9" s="17">
        <v>0.67119866549778595</v>
      </c>
      <c r="AP9" s="17">
        <v>0.41426238218162797</v>
      </c>
      <c r="AQ9" s="17">
        <v>0.48607025108669299</v>
      </c>
    </row>
    <row r="10" spans="2:43" ht="43.5" x14ac:dyDescent="0.35">
      <c r="B10" s="18" t="s">
        <v>560</v>
      </c>
      <c r="C10" s="17">
        <v>0.16682721350847801</v>
      </c>
      <c r="D10" s="17">
        <v>0.178668417685729</v>
      </c>
      <c r="E10" s="17">
        <v>0.153409034723515</v>
      </c>
      <c r="F10" s="17"/>
      <c r="G10" s="17">
        <v>0.25926189573396002</v>
      </c>
      <c r="H10" s="17">
        <v>0.14547164531361301</v>
      </c>
      <c r="I10" s="17">
        <v>0.197316638641818</v>
      </c>
      <c r="J10" s="17">
        <v>0.12656813845685</v>
      </c>
      <c r="K10" s="17">
        <v>0.15702370038712299</v>
      </c>
      <c r="L10" s="17">
        <v>0.16891166201020899</v>
      </c>
      <c r="M10" s="17"/>
      <c r="N10" s="17">
        <v>0.123249619881484</v>
      </c>
      <c r="O10" s="17">
        <v>0.14711563873286301</v>
      </c>
      <c r="P10" s="17">
        <v>0.134238687501085</v>
      </c>
      <c r="Q10" s="17">
        <v>0.15416657384989199</v>
      </c>
      <c r="R10" s="17">
        <v>0.260459447977199</v>
      </c>
      <c r="S10" s="17"/>
      <c r="T10" s="17">
        <v>0.14139072934076199</v>
      </c>
      <c r="U10" s="17">
        <v>0.12887419414124601</v>
      </c>
      <c r="V10" s="17">
        <v>0.153244596936329</v>
      </c>
      <c r="W10" s="17">
        <v>0.23376366164725501</v>
      </c>
      <c r="X10" s="17"/>
      <c r="Y10" s="17">
        <v>0.179794047852465</v>
      </c>
      <c r="Z10" s="17">
        <v>0.110129879346931</v>
      </c>
      <c r="AA10" s="17" t="s">
        <v>63</v>
      </c>
      <c r="AB10" s="17" t="s">
        <v>63</v>
      </c>
      <c r="AC10" s="17" t="s">
        <v>63</v>
      </c>
      <c r="AD10" s="17" t="s">
        <v>63</v>
      </c>
      <c r="AE10" s="17"/>
      <c r="AF10" s="17" t="s">
        <v>63</v>
      </c>
      <c r="AG10" s="17"/>
      <c r="AH10" s="17">
        <v>0.16475742375900601</v>
      </c>
      <c r="AI10" s="17"/>
      <c r="AJ10" s="17">
        <v>0.201474493161902</v>
      </c>
      <c r="AK10" s="17">
        <v>0.14487821750813701</v>
      </c>
      <c r="AL10" s="17">
        <v>0.14805055839748099</v>
      </c>
      <c r="AM10" s="17">
        <v>0.180448687676349</v>
      </c>
      <c r="AN10" s="17">
        <v>0.32011203786047498</v>
      </c>
      <c r="AO10" s="17">
        <v>0.106588088386996</v>
      </c>
      <c r="AP10" s="17">
        <v>0.15865367768320701</v>
      </c>
      <c r="AQ10" s="17">
        <v>8.6598029115488903E-2</v>
      </c>
    </row>
    <row r="11" spans="2:43" ht="29" x14ac:dyDescent="0.35">
      <c r="B11" s="18" t="s">
        <v>561</v>
      </c>
      <c r="C11" s="17">
        <v>0.14298894398561601</v>
      </c>
      <c r="D11" s="17">
        <v>0.19786911471843599</v>
      </c>
      <c r="E11" s="17">
        <v>7.5904603509539606E-2</v>
      </c>
      <c r="F11" s="17"/>
      <c r="G11" s="17">
        <v>0.216191800534518</v>
      </c>
      <c r="H11" s="17">
        <v>0.14496368850001701</v>
      </c>
      <c r="I11" s="17">
        <v>0.16146549157956999</v>
      </c>
      <c r="J11" s="17">
        <v>0.117388803750602</v>
      </c>
      <c r="K11" s="17">
        <v>0.10950968295211</v>
      </c>
      <c r="L11" s="17">
        <v>0.139661719538996</v>
      </c>
      <c r="M11" s="17"/>
      <c r="N11" s="17">
        <v>0.113792370360391</v>
      </c>
      <c r="O11" s="17">
        <v>0.130465628906688</v>
      </c>
      <c r="P11" s="17">
        <v>8.6219877589430297E-2</v>
      </c>
      <c r="Q11" s="17">
        <v>0.163163807280053</v>
      </c>
      <c r="R11" s="17">
        <v>0.17523001334666799</v>
      </c>
      <c r="S11" s="17"/>
      <c r="T11" s="17">
        <v>6.7853949057570903E-2</v>
      </c>
      <c r="U11" s="17">
        <v>0.118497093168135</v>
      </c>
      <c r="V11" s="17">
        <v>0.20405308280020901</v>
      </c>
      <c r="W11" s="17">
        <v>0.124169991318809</v>
      </c>
      <c r="X11" s="17"/>
      <c r="Y11" s="17">
        <v>0.16035893691519701</v>
      </c>
      <c r="Z11" s="17">
        <v>6.7038849507170706E-2</v>
      </c>
      <c r="AA11" s="17" t="s">
        <v>63</v>
      </c>
      <c r="AB11" s="17" t="s">
        <v>63</v>
      </c>
      <c r="AC11" s="17" t="s">
        <v>63</v>
      </c>
      <c r="AD11" s="17" t="s">
        <v>63</v>
      </c>
      <c r="AE11" s="17"/>
      <c r="AF11" s="17" t="s">
        <v>63</v>
      </c>
      <c r="AG11" s="17"/>
      <c r="AH11" s="17">
        <v>0.14760926790366999</v>
      </c>
      <c r="AI11" s="17"/>
      <c r="AJ11" s="17">
        <v>0.12789782611845199</v>
      </c>
      <c r="AK11" s="17">
        <v>0.18713843749953599</v>
      </c>
      <c r="AL11" s="17">
        <v>0.139394381139259</v>
      </c>
      <c r="AM11" s="17">
        <v>0.16033237811887199</v>
      </c>
      <c r="AN11" s="17">
        <v>0.105034161886112</v>
      </c>
      <c r="AO11" s="17">
        <v>0.122902807535157</v>
      </c>
      <c r="AP11" s="17">
        <v>0.17333001283494801</v>
      </c>
      <c r="AQ11" s="17">
        <v>0</v>
      </c>
    </row>
    <row r="12" spans="2:43" ht="29" x14ac:dyDescent="0.35">
      <c r="B12" s="18" t="s">
        <v>563</v>
      </c>
      <c r="C12" s="17">
        <v>0.136895425265179</v>
      </c>
      <c r="D12" s="17">
        <v>0.17215500355694699</v>
      </c>
      <c r="E12" s="17">
        <v>9.5859428875222794E-2</v>
      </c>
      <c r="F12" s="17"/>
      <c r="G12" s="17">
        <v>0.137698304633078</v>
      </c>
      <c r="H12" s="17">
        <v>0.18720100198036099</v>
      </c>
      <c r="I12" s="17">
        <v>0.117249730223202</v>
      </c>
      <c r="J12" s="17">
        <v>0.14252886102408599</v>
      </c>
      <c r="K12" s="17">
        <v>8.2620757814096404E-2</v>
      </c>
      <c r="L12" s="17">
        <v>0.13893525250496699</v>
      </c>
      <c r="M12" s="17"/>
      <c r="N12" s="17">
        <v>0.16452876284697199</v>
      </c>
      <c r="O12" s="17">
        <v>6.5880946728715306E-2</v>
      </c>
      <c r="P12" s="17">
        <v>8.7201628019336397E-2</v>
      </c>
      <c r="Q12" s="17">
        <v>0.194520325671804</v>
      </c>
      <c r="R12" s="17">
        <v>0.206179285430246</v>
      </c>
      <c r="S12" s="17"/>
      <c r="T12" s="17">
        <v>0.11682467308710801</v>
      </c>
      <c r="U12" s="17">
        <v>0.127821699851462</v>
      </c>
      <c r="V12" s="17">
        <v>0.16284439299487199</v>
      </c>
      <c r="W12" s="17">
        <v>0.133602909454937</v>
      </c>
      <c r="X12" s="17"/>
      <c r="Y12" s="17">
        <v>0.143967394091226</v>
      </c>
      <c r="Z12" s="17">
        <v>0.10597332284036</v>
      </c>
      <c r="AA12" s="17" t="s">
        <v>63</v>
      </c>
      <c r="AB12" s="17" t="s">
        <v>63</v>
      </c>
      <c r="AC12" s="17" t="s">
        <v>63</v>
      </c>
      <c r="AD12" s="17" t="s">
        <v>63</v>
      </c>
      <c r="AE12" s="17"/>
      <c r="AF12" s="17" t="s">
        <v>63</v>
      </c>
      <c r="AG12" s="17"/>
      <c r="AH12" s="17">
        <v>0.13737115479426501</v>
      </c>
      <c r="AI12" s="17"/>
      <c r="AJ12" s="17">
        <v>9.2981248655287493E-2</v>
      </c>
      <c r="AK12" s="17">
        <v>0.20524559746679</v>
      </c>
      <c r="AL12" s="17">
        <v>0.21350800259000299</v>
      </c>
      <c r="AM12" s="17">
        <v>0.113644112505492</v>
      </c>
      <c r="AN12" s="17">
        <v>7.4045538229921298E-2</v>
      </c>
      <c r="AO12" s="17">
        <v>8.3483684738006894E-2</v>
      </c>
      <c r="AP12" s="17">
        <v>0.17421323098636701</v>
      </c>
      <c r="AQ12" s="17">
        <v>0</v>
      </c>
    </row>
    <row r="13" spans="2:43" x14ac:dyDescent="0.35">
      <c r="B13" s="18" t="s">
        <v>562</v>
      </c>
      <c r="C13" s="17">
        <v>0.111873468280002</v>
      </c>
      <c r="D13" s="17">
        <v>0.10446772917349199</v>
      </c>
      <c r="E13" s="17">
        <v>0.117911807191936</v>
      </c>
      <c r="F13" s="17"/>
      <c r="G13" s="17">
        <v>0.193325559653343</v>
      </c>
      <c r="H13" s="17">
        <v>0.12709052993567499</v>
      </c>
      <c r="I13" s="17">
        <v>0.165563279522708</v>
      </c>
      <c r="J13" s="17">
        <v>6.3099694878093804E-2</v>
      </c>
      <c r="K13" s="17">
        <v>4.7674109433463799E-2</v>
      </c>
      <c r="L13" s="17">
        <v>8.4838071426616604E-2</v>
      </c>
      <c r="M13" s="17"/>
      <c r="N13" s="17">
        <v>0.122603779943291</v>
      </c>
      <c r="O13" s="17">
        <v>0.10367155932099401</v>
      </c>
      <c r="P13" s="17">
        <v>0.12816885604803599</v>
      </c>
      <c r="Q13" s="17">
        <v>0.13645158433703999</v>
      </c>
      <c r="R13" s="17">
        <v>6.7456931465310593E-2</v>
      </c>
      <c r="S13" s="17"/>
      <c r="T13" s="17">
        <v>0.117115002321248</v>
      </c>
      <c r="U13" s="17">
        <v>0.130800171095283</v>
      </c>
      <c r="V13" s="17">
        <v>0.12580534839299701</v>
      </c>
      <c r="W13" s="17">
        <v>6.9117865819480706E-2</v>
      </c>
      <c r="X13" s="17"/>
      <c r="Y13" s="17">
        <v>0.12533285515523099</v>
      </c>
      <c r="Z13" s="17">
        <v>5.3022453835734701E-2</v>
      </c>
      <c r="AA13" s="17" t="s">
        <v>63</v>
      </c>
      <c r="AB13" s="17" t="s">
        <v>63</v>
      </c>
      <c r="AC13" s="17" t="s">
        <v>63</v>
      </c>
      <c r="AD13" s="17" t="s">
        <v>63</v>
      </c>
      <c r="AE13" s="17"/>
      <c r="AF13" s="17" t="s">
        <v>63</v>
      </c>
      <c r="AG13" s="17"/>
      <c r="AH13" s="17">
        <v>0.113186384030559</v>
      </c>
      <c r="AI13" s="17"/>
      <c r="AJ13" s="17">
        <v>9.5991460147351507E-2</v>
      </c>
      <c r="AK13" s="17">
        <v>0.121197975266065</v>
      </c>
      <c r="AL13" s="17">
        <v>0.133411850563429</v>
      </c>
      <c r="AM13" s="17">
        <v>3.6690258383629201E-2</v>
      </c>
      <c r="AN13" s="17">
        <v>0.24838355535439899</v>
      </c>
      <c r="AO13" s="17">
        <v>0.11187789607552399</v>
      </c>
      <c r="AP13" s="17">
        <v>0.15740401001257001</v>
      </c>
      <c r="AQ13" s="17">
        <v>0.173196058230978</v>
      </c>
    </row>
    <row r="14" spans="2:43" x14ac:dyDescent="0.35">
      <c r="B14" s="18" t="s">
        <v>566</v>
      </c>
      <c r="C14" s="17">
        <v>9.4115081104146694E-2</v>
      </c>
      <c r="D14" s="17">
        <v>0.114386287335779</v>
      </c>
      <c r="E14" s="17">
        <v>6.7566274248025901E-2</v>
      </c>
      <c r="F14" s="17"/>
      <c r="G14" s="17">
        <v>0.14638244418184199</v>
      </c>
      <c r="H14" s="17">
        <v>0.10619746504880399</v>
      </c>
      <c r="I14" s="17">
        <v>6.7082010368602604E-2</v>
      </c>
      <c r="J14" s="17">
        <v>9.1196681053435702E-2</v>
      </c>
      <c r="K14" s="17">
        <v>7.7518935558666999E-2</v>
      </c>
      <c r="L14" s="17">
        <v>0.119482753263988</v>
      </c>
      <c r="M14" s="17"/>
      <c r="N14" s="17">
        <v>0</v>
      </c>
      <c r="O14" s="17">
        <v>8.7019281424051298E-2</v>
      </c>
      <c r="P14" s="17">
        <v>3.3010795250698E-2</v>
      </c>
      <c r="Q14" s="17">
        <v>0.10970471423254401</v>
      </c>
      <c r="R14" s="17">
        <v>0.13274069602157301</v>
      </c>
      <c r="S14" s="17"/>
      <c r="T14" s="17">
        <v>9.1027870992822904E-2</v>
      </c>
      <c r="U14" s="17">
        <v>9.9919534727970299E-2</v>
      </c>
      <c r="V14" s="17">
        <v>0.101526257905377</v>
      </c>
      <c r="W14" s="17">
        <v>7.8146332633083807E-2</v>
      </c>
      <c r="X14" s="17"/>
      <c r="Y14" s="17">
        <v>9.3211162340474801E-2</v>
      </c>
      <c r="Z14" s="17">
        <v>9.8067455510978299E-2</v>
      </c>
      <c r="AA14" s="17" t="s">
        <v>63</v>
      </c>
      <c r="AB14" s="17" t="s">
        <v>63</v>
      </c>
      <c r="AC14" s="17" t="s">
        <v>63</v>
      </c>
      <c r="AD14" s="17" t="s">
        <v>63</v>
      </c>
      <c r="AE14" s="17"/>
      <c r="AF14" s="17" t="s">
        <v>63</v>
      </c>
      <c r="AG14" s="17"/>
      <c r="AH14" s="17">
        <v>9.5535397744435702E-2</v>
      </c>
      <c r="AI14" s="17"/>
      <c r="AJ14" s="17">
        <v>7.9472306889370695E-2</v>
      </c>
      <c r="AK14" s="17">
        <v>8.3044172302218E-2</v>
      </c>
      <c r="AL14" s="17">
        <v>0.153050010872395</v>
      </c>
      <c r="AM14" s="17">
        <v>9.5144264438246196E-2</v>
      </c>
      <c r="AN14" s="17">
        <v>4.1692017163314103E-2</v>
      </c>
      <c r="AO14" s="17">
        <v>2.33769958092373E-2</v>
      </c>
      <c r="AP14" s="17">
        <v>0.20562498148372799</v>
      </c>
      <c r="AQ14" s="17">
        <v>0</v>
      </c>
    </row>
    <row r="15" spans="2:43" x14ac:dyDescent="0.35">
      <c r="B15" s="18" t="s">
        <v>565</v>
      </c>
      <c r="C15" s="17">
        <v>7.3523841218354896E-2</v>
      </c>
      <c r="D15" s="17">
        <v>7.9753036931156096E-2</v>
      </c>
      <c r="E15" s="17">
        <v>6.6422306436447601E-2</v>
      </c>
      <c r="F15" s="17"/>
      <c r="G15" s="17">
        <v>0.19534877641095899</v>
      </c>
      <c r="H15" s="17">
        <v>6.5182224333062699E-2</v>
      </c>
      <c r="I15" s="17">
        <v>7.8853498150046594E-2</v>
      </c>
      <c r="J15" s="17">
        <v>5.4337054324457602E-2</v>
      </c>
      <c r="K15" s="17">
        <v>4.9907977169532297E-2</v>
      </c>
      <c r="L15" s="17">
        <v>3.2799160917946303E-2</v>
      </c>
      <c r="M15" s="17"/>
      <c r="N15" s="17">
        <v>0</v>
      </c>
      <c r="O15" s="17">
        <v>6.4037030478305904E-2</v>
      </c>
      <c r="P15" s="17">
        <v>8.17801820967229E-2</v>
      </c>
      <c r="Q15" s="17">
        <v>7.0014727079226804E-2</v>
      </c>
      <c r="R15" s="17">
        <v>9.9477737227911894E-2</v>
      </c>
      <c r="S15" s="17"/>
      <c r="T15" s="17">
        <v>3.6544440666003701E-2</v>
      </c>
      <c r="U15" s="17">
        <v>6.7539788834689002E-2</v>
      </c>
      <c r="V15" s="17">
        <v>9.8457034693416004E-2</v>
      </c>
      <c r="W15" s="17">
        <v>7.5087164204548099E-2</v>
      </c>
      <c r="X15" s="17"/>
      <c r="Y15" s="17">
        <v>8.4571488658587393E-2</v>
      </c>
      <c r="Z15" s="17">
        <v>2.5218129739263399E-2</v>
      </c>
      <c r="AA15" s="17" t="s">
        <v>63</v>
      </c>
      <c r="AB15" s="17" t="s">
        <v>63</v>
      </c>
      <c r="AC15" s="17" t="s">
        <v>63</v>
      </c>
      <c r="AD15" s="17" t="s">
        <v>63</v>
      </c>
      <c r="AE15" s="17"/>
      <c r="AF15" s="17" t="s">
        <v>63</v>
      </c>
      <c r="AG15" s="17"/>
      <c r="AH15" s="17">
        <v>7.4071253073426602E-2</v>
      </c>
      <c r="AI15" s="17"/>
      <c r="AJ15" s="17">
        <v>9.4130179864954394E-2</v>
      </c>
      <c r="AK15" s="17">
        <v>6.6702592762538704E-2</v>
      </c>
      <c r="AL15" s="17">
        <v>0.112633272711118</v>
      </c>
      <c r="AM15" s="17">
        <v>8.72635052696039E-2</v>
      </c>
      <c r="AN15" s="17">
        <v>0.124669901710559</v>
      </c>
      <c r="AO15" s="17">
        <v>0</v>
      </c>
      <c r="AP15" s="17">
        <v>1.9965033400122099E-2</v>
      </c>
      <c r="AQ15" s="17">
        <v>0</v>
      </c>
    </row>
    <row r="16" spans="2:43" x14ac:dyDescent="0.35">
      <c r="B16" s="18" t="s">
        <v>82</v>
      </c>
      <c r="C16" s="19">
        <v>0.118424634202746</v>
      </c>
      <c r="D16" s="19">
        <v>8.1690090150239106E-2</v>
      </c>
      <c r="E16" s="19">
        <v>0.16196114111184601</v>
      </c>
      <c r="F16" s="19"/>
      <c r="G16" s="19">
        <v>6.5464149166007193E-2</v>
      </c>
      <c r="H16" s="19">
        <v>8.4144189136051303E-2</v>
      </c>
      <c r="I16" s="19">
        <v>9.9047499234800093E-2</v>
      </c>
      <c r="J16" s="19">
        <v>0.146956279039027</v>
      </c>
      <c r="K16" s="19">
        <v>0.184640987722551</v>
      </c>
      <c r="L16" s="19">
        <v>0.11951691687228599</v>
      </c>
      <c r="M16" s="19"/>
      <c r="N16" s="19">
        <v>0</v>
      </c>
      <c r="O16" s="19">
        <v>0.14562892101574099</v>
      </c>
      <c r="P16" s="19">
        <v>0.15419999173144999</v>
      </c>
      <c r="Q16" s="19">
        <v>7.2939156967356797E-2</v>
      </c>
      <c r="R16" s="19">
        <v>0.133436881794359</v>
      </c>
      <c r="S16" s="19"/>
      <c r="T16" s="19">
        <v>0.22539462976584401</v>
      </c>
      <c r="U16" s="19">
        <v>9.9176165375631495E-2</v>
      </c>
      <c r="V16" s="19">
        <v>0.14535621213451699</v>
      </c>
      <c r="W16" s="19">
        <v>4.3395956121990403E-2</v>
      </c>
      <c r="X16" s="19"/>
      <c r="Y16" s="19">
        <v>0.101616044102221</v>
      </c>
      <c r="Z16" s="19">
        <v>0.191920001262469</v>
      </c>
      <c r="AA16" s="19" t="s">
        <v>63</v>
      </c>
      <c r="AB16" s="19" t="s">
        <v>63</v>
      </c>
      <c r="AC16" s="19" t="s">
        <v>63</v>
      </c>
      <c r="AD16" s="19" t="s">
        <v>63</v>
      </c>
      <c r="AE16" s="19"/>
      <c r="AF16" s="19" t="s">
        <v>63</v>
      </c>
      <c r="AG16" s="19"/>
      <c r="AH16" s="19">
        <v>0.11592783950876601</v>
      </c>
      <c r="AI16" s="19"/>
      <c r="AJ16" s="19">
        <v>0.14382015419249899</v>
      </c>
      <c r="AK16" s="19">
        <v>0.116738395107508</v>
      </c>
      <c r="AL16" s="19">
        <v>7.0821047042570501E-2</v>
      </c>
      <c r="AM16" s="19">
        <v>0.111559425762685</v>
      </c>
      <c r="AN16" s="19">
        <v>0.204960354495939</v>
      </c>
      <c r="AO16" s="19">
        <v>4.3306091360705901E-2</v>
      </c>
      <c r="AP16" s="19">
        <v>0.118602063101658</v>
      </c>
      <c r="AQ16" s="19">
        <v>0.25413566156683998</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0.35613310258903602</v>
      </c>
      <c r="D9" s="17">
        <v>0.34454413818355201</v>
      </c>
      <c r="E9" s="17">
        <v>0.37082519674137598</v>
      </c>
      <c r="F9" s="17"/>
      <c r="G9" s="17">
        <v>0.212881818860366</v>
      </c>
      <c r="H9" s="17">
        <v>0.33428029513962199</v>
      </c>
      <c r="I9" s="17">
        <v>0.40992228188624202</v>
      </c>
      <c r="J9" s="17">
        <v>0.40063385770092402</v>
      </c>
      <c r="K9" s="17">
        <v>0.33848303302237898</v>
      </c>
      <c r="L9" s="17">
        <v>0.35991904724379697</v>
      </c>
      <c r="M9" s="17"/>
      <c r="N9" s="17">
        <v>0.64035422981483403</v>
      </c>
      <c r="O9" s="17">
        <v>0.35058646357976098</v>
      </c>
      <c r="P9" s="17">
        <v>0.39317916441316397</v>
      </c>
      <c r="Q9" s="17">
        <v>0.39544653685633802</v>
      </c>
      <c r="R9" s="17">
        <v>0.23945985398435199</v>
      </c>
      <c r="S9" s="17"/>
      <c r="T9" s="17">
        <v>0.34253954683557603</v>
      </c>
      <c r="U9" s="17">
        <v>0.382229616727079</v>
      </c>
      <c r="V9" s="17">
        <v>0.29073978262681099</v>
      </c>
      <c r="W9" s="17">
        <v>0.41467506383560998</v>
      </c>
      <c r="X9" s="17"/>
      <c r="Y9" s="17">
        <v>0.35008120189144198</v>
      </c>
      <c r="Z9" s="17">
        <v>0.38259496884424199</v>
      </c>
      <c r="AA9" s="17" t="s">
        <v>63</v>
      </c>
      <c r="AB9" s="17" t="s">
        <v>63</v>
      </c>
      <c r="AC9" s="17" t="s">
        <v>63</v>
      </c>
      <c r="AD9" s="17" t="s">
        <v>63</v>
      </c>
      <c r="AE9" s="17"/>
      <c r="AF9" s="17" t="s">
        <v>63</v>
      </c>
      <c r="AG9" s="17"/>
      <c r="AH9" s="17">
        <v>0.35611392455188401</v>
      </c>
      <c r="AI9" s="17"/>
      <c r="AJ9" s="17">
        <v>0.29870999366374101</v>
      </c>
      <c r="AK9" s="17">
        <v>0.37143780341391103</v>
      </c>
      <c r="AL9" s="17">
        <v>0.36050075056453701</v>
      </c>
      <c r="AM9" s="17">
        <v>0.40264339810453398</v>
      </c>
      <c r="AN9" s="17">
        <v>0.244307880689665</v>
      </c>
      <c r="AO9" s="17">
        <v>0.54806186128169598</v>
      </c>
      <c r="AP9" s="17">
        <v>0.21558624543743099</v>
      </c>
      <c r="AQ9" s="17">
        <v>0.36140577530013002</v>
      </c>
    </row>
    <row r="10" spans="2:43" ht="43.5" x14ac:dyDescent="0.35">
      <c r="B10" s="18" t="s">
        <v>560</v>
      </c>
      <c r="C10" s="17">
        <v>0.23476126813033699</v>
      </c>
      <c r="D10" s="17">
        <v>0.21876967012543599</v>
      </c>
      <c r="E10" s="17">
        <v>0.25426411700662199</v>
      </c>
      <c r="F10" s="17"/>
      <c r="G10" s="17">
        <v>0.30357530300345897</v>
      </c>
      <c r="H10" s="17">
        <v>0.19415145802122499</v>
      </c>
      <c r="I10" s="17">
        <v>0.20216841400628199</v>
      </c>
      <c r="J10" s="17">
        <v>0.26381297366885897</v>
      </c>
      <c r="K10" s="17">
        <v>0.234270127061697</v>
      </c>
      <c r="L10" s="17">
        <v>0.30285328780319398</v>
      </c>
      <c r="M10" s="17"/>
      <c r="N10" s="17">
        <v>0.237041990241875</v>
      </c>
      <c r="O10" s="17">
        <v>0.23971908119701299</v>
      </c>
      <c r="P10" s="17">
        <v>0.227121860620486</v>
      </c>
      <c r="Q10" s="17">
        <v>0.24023410785399599</v>
      </c>
      <c r="R10" s="17">
        <v>0.21958571649629499</v>
      </c>
      <c r="S10" s="17"/>
      <c r="T10" s="17">
        <v>0.21537831406008001</v>
      </c>
      <c r="U10" s="17">
        <v>0.199771347837223</v>
      </c>
      <c r="V10" s="17">
        <v>0.27241526029875601</v>
      </c>
      <c r="W10" s="17">
        <v>0.21760939721007999</v>
      </c>
      <c r="X10" s="17"/>
      <c r="Y10" s="17">
        <v>0.23215088139114201</v>
      </c>
      <c r="Z10" s="17">
        <v>0.24617515415037899</v>
      </c>
      <c r="AA10" s="17" t="s">
        <v>63</v>
      </c>
      <c r="AB10" s="17" t="s">
        <v>63</v>
      </c>
      <c r="AC10" s="17" t="s">
        <v>63</v>
      </c>
      <c r="AD10" s="17" t="s">
        <v>63</v>
      </c>
      <c r="AE10" s="17"/>
      <c r="AF10" s="17" t="s">
        <v>63</v>
      </c>
      <c r="AG10" s="17"/>
      <c r="AH10" s="17">
        <v>0.235194818884333</v>
      </c>
      <c r="AI10" s="17"/>
      <c r="AJ10" s="17">
        <v>0.22404353478484701</v>
      </c>
      <c r="AK10" s="17">
        <v>0.23772304433392399</v>
      </c>
      <c r="AL10" s="17">
        <v>0.24701631545969599</v>
      </c>
      <c r="AM10" s="17">
        <v>0.293804157314209</v>
      </c>
      <c r="AN10" s="17">
        <v>0.24504871852808999</v>
      </c>
      <c r="AO10" s="17">
        <v>0.19483238797306601</v>
      </c>
      <c r="AP10" s="17">
        <v>0.27670794267582099</v>
      </c>
      <c r="AQ10" s="17">
        <v>0</v>
      </c>
    </row>
    <row r="11" spans="2:43" ht="29" x14ac:dyDescent="0.35">
      <c r="B11" s="18" t="s">
        <v>561</v>
      </c>
      <c r="C11" s="17">
        <v>0.18834005059480299</v>
      </c>
      <c r="D11" s="17">
        <v>0.213008753853168</v>
      </c>
      <c r="E11" s="17">
        <v>0.15690500652564099</v>
      </c>
      <c r="F11" s="17"/>
      <c r="G11" s="17">
        <v>0.28280690301760297</v>
      </c>
      <c r="H11" s="17">
        <v>0.174543436897835</v>
      </c>
      <c r="I11" s="17">
        <v>0.21154893009161099</v>
      </c>
      <c r="J11" s="17">
        <v>0.16760445173569799</v>
      </c>
      <c r="K11" s="17">
        <v>0.14521145703680799</v>
      </c>
      <c r="L11" s="17">
        <v>0.206411339982774</v>
      </c>
      <c r="M11" s="17"/>
      <c r="N11" s="17">
        <v>0.113792370360391</v>
      </c>
      <c r="O11" s="17">
        <v>0.17251593389914099</v>
      </c>
      <c r="P11" s="17">
        <v>0.18789336280525501</v>
      </c>
      <c r="Q11" s="17">
        <v>0.19913358832762901</v>
      </c>
      <c r="R11" s="17">
        <v>0.206177651177083</v>
      </c>
      <c r="S11" s="17"/>
      <c r="T11" s="17">
        <v>0.12212642766128801</v>
      </c>
      <c r="U11" s="17">
        <v>0.19504455378506899</v>
      </c>
      <c r="V11" s="17">
        <v>0.21883172127499601</v>
      </c>
      <c r="W11" s="17">
        <v>0.182365993886205</v>
      </c>
      <c r="X11" s="17"/>
      <c r="Y11" s="17">
        <v>0.19721971202918301</v>
      </c>
      <c r="Z11" s="17">
        <v>0.14951383301303101</v>
      </c>
      <c r="AA11" s="17" t="s">
        <v>63</v>
      </c>
      <c r="AB11" s="17" t="s">
        <v>63</v>
      </c>
      <c r="AC11" s="17" t="s">
        <v>63</v>
      </c>
      <c r="AD11" s="17" t="s">
        <v>63</v>
      </c>
      <c r="AE11" s="17"/>
      <c r="AF11" s="17" t="s">
        <v>63</v>
      </c>
      <c r="AG11" s="17"/>
      <c r="AH11" s="17">
        <v>0.18505680979661199</v>
      </c>
      <c r="AI11" s="17"/>
      <c r="AJ11" s="17">
        <v>0.158882419239571</v>
      </c>
      <c r="AK11" s="17">
        <v>0.197972386636103</v>
      </c>
      <c r="AL11" s="17">
        <v>0.157886505115756</v>
      </c>
      <c r="AM11" s="17">
        <v>0.20742663698152</v>
      </c>
      <c r="AN11" s="17">
        <v>0.26740806960302199</v>
      </c>
      <c r="AO11" s="17">
        <v>0.13291610988899499</v>
      </c>
      <c r="AP11" s="17">
        <v>0.34081575839151401</v>
      </c>
      <c r="AQ11" s="17">
        <v>0.100404178676692</v>
      </c>
    </row>
    <row r="12" spans="2:43" x14ac:dyDescent="0.35">
      <c r="B12" s="18" t="s">
        <v>562</v>
      </c>
      <c r="C12" s="17">
        <v>0.18224329212579801</v>
      </c>
      <c r="D12" s="17">
        <v>0.181293282607706</v>
      </c>
      <c r="E12" s="17">
        <v>0.18090433788173399</v>
      </c>
      <c r="F12" s="17"/>
      <c r="G12" s="17">
        <v>0.190790566286793</v>
      </c>
      <c r="H12" s="17">
        <v>0.22833977229968699</v>
      </c>
      <c r="I12" s="17">
        <v>0.207531284154818</v>
      </c>
      <c r="J12" s="17">
        <v>7.9935457440234406E-2</v>
      </c>
      <c r="K12" s="17">
        <v>0.19805367265853899</v>
      </c>
      <c r="L12" s="17">
        <v>0.217970055367087</v>
      </c>
      <c r="M12" s="17"/>
      <c r="N12" s="17">
        <v>0.122603779943291</v>
      </c>
      <c r="O12" s="17">
        <v>0.20736985952192999</v>
      </c>
      <c r="P12" s="17">
        <v>0.15960416116406601</v>
      </c>
      <c r="Q12" s="17">
        <v>0.170309171987023</v>
      </c>
      <c r="R12" s="17">
        <v>0.176107553545369</v>
      </c>
      <c r="S12" s="17"/>
      <c r="T12" s="17">
        <v>0.185824161853516</v>
      </c>
      <c r="U12" s="17">
        <v>0.19585711843571799</v>
      </c>
      <c r="V12" s="17">
        <v>0.19324796630912999</v>
      </c>
      <c r="W12" s="17">
        <v>0.163000232266514</v>
      </c>
      <c r="X12" s="17"/>
      <c r="Y12" s="17">
        <v>0.185122758508111</v>
      </c>
      <c r="Z12" s="17">
        <v>0.169652858458335</v>
      </c>
      <c r="AA12" s="17" t="s">
        <v>63</v>
      </c>
      <c r="AB12" s="17" t="s">
        <v>63</v>
      </c>
      <c r="AC12" s="17" t="s">
        <v>63</v>
      </c>
      <c r="AD12" s="17" t="s">
        <v>63</v>
      </c>
      <c r="AE12" s="17"/>
      <c r="AF12" s="17" t="s">
        <v>63</v>
      </c>
      <c r="AG12" s="17"/>
      <c r="AH12" s="17">
        <v>0.17955287412126</v>
      </c>
      <c r="AI12" s="17"/>
      <c r="AJ12" s="17">
        <v>0.20391019258409401</v>
      </c>
      <c r="AK12" s="17">
        <v>0.223486246424212</v>
      </c>
      <c r="AL12" s="17">
        <v>0.180361869578749</v>
      </c>
      <c r="AM12" s="17">
        <v>0.12747517001856201</v>
      </c>
      <c r="AN12" s="17">
        <v>0.17192110423420101</v>
      </c>
      <c r="AO12" s="17">
        <v>0.14764367014122701</v>
      </c>
      <c r="AP12" s="17">
        <v>0.19470807282993899</v>
      </c>
      <c r="AQ12" s="17">
        <v>0.173196058230978</v>
      </c>
    </row>
    <row r="13" spans="2:43" ht="29" x14ac:dyDescent="0.35">
      <c r="B13" s="18" t="s">
        <v>563</v>
      </c>
      <c r="C13" s="17">
        <v>0.13259846718856599</v>
      </c>
      <c r="D13" s="17">
        <v>0.14591320125558499</v>
      </c>
      <c r="E13" s="17">
        <v>0.11734539003170801</v>
      </c>
      <c r="F13" s="17"/>
      <c r="G13" s="17">
        <v>0.11614326941238901</v>
      </c>
      <c r="H13" s="17">
        <v>0.22193018105259199</v>
      </c>
      <c r="I13" s="17">
        <v>8.7399117415850797E-2</v>
      </c>
      <c r="J13" s="17">
        <v>0.12707815051444199</v>
      </c>
      <c r="K13" s="17">
        <v>8.3252997336848406E-2</v>
      </c>
      <c r="L13" s="17">
        <v>0.12609461459049401</v>
      </c>
      <c r="M13" s="17"/>
      <c r="N13" s="17">
        <v>0</v>
      </c>
      <c r="O13" s="17">
        <v>6.1647648941440002E-2</v>
      </c>
      <c r="P13" s="17">
        <v>8.6434383865809497E-2</v>
      </c>
      <c r="Q13" s="17">
        <v>0.171768486993956</v>
      </c>
      <c r="R13" s="17">
        <v>0.248017223499606</v>
      </c>
      <c r="S13" s="17"/>
      <c r="T13" s="17">
        <v>7.0491871239117196E-2</v>
      </c>
      <c r="U13" s="17">
        <v>9.4457083532108896E-2</v>
      </c>
      <c r="V13" s="17">
        <v>0.211284668299203</v>
      </c>
      <c r="W13" s="17">
        <v>0.102279436709731</v>
      </c>
      <c r="X13" s="17"/>
      <c r="Y13" s="17">
        <v>0.13664239317538401</v>
      </c>
      <c r="Z13" s="17">
        <v>0.114916447281723</v>
      </c>
      <c r="AA13" s="17" t="s">
        <v>63</v>
      </c>
      <c r="AB13" s="17" t="s">
        <v>63</v>
      </c>
      <c r="AC13" s="17" t="s">
        <v>63</v>
      </c>
      <c r="AD13" s="17" t="s">
        <v>63</v>
      </c>
      <c r="AE13" s="17"/>
      <c r="AF13" s="17" t="s">
        <v>63</v>
      </c>
      <c r="AG13" s="17"/>
      <c r="AH13" s="17">
        <v>0.12853420829529</v>
      </c>
      <c r="AI13" s="17"/>
      <c r="AJ13" s="17">
        <v>0.14595486152163301</v>
      </c>
      <c r="AK13" s="17">
        <v>0.101565867857923</v>
      </c>
      <c r="AL13" s="17">
        <v>0.146776552688999</v>
      </c>
      <c r="AM13" s="17">
        <v>7.9259598276104598E-2</v>
      </c>
      <c r="AN13" s="17">
        <v>0.203167510314503</v>
      </c>
      <c r="AO13" s="17">
        <v>0.187122591348061</v>
      </c>
      <c r="AP13" s="17">
        <v>0.175930029932926</v>
      </c>
      <c r="AQ13" s="17">
        <v>0.108310879291212</v>
      </c>
    </row>
    <row r="14" spans="2:43" x14ac:dyDescent="0.35">
      <c r="B14" s="18" t="s">
        <v>566</v>
      </c>
      <c r="C14" s="17">
        <v>0.114829654874587</v>
      </c>
      <c r="D14" s="17">
        <v>0.136337210761653</v>
      </c>
      <c r="E14" s="17">
        <v>8.6889742901537795E-2</v>
      </c>
      <c r="F14" s="17"/>
      <c r="G14" s="17">
        <v>0.14730137434429599</v>
      </c>
      <c r="H14" s="17">
        <v>0.15022322053713399</v>
      </c>
      <c r="I14" s="17">
        <v>6.9653179886768099E-2</v>
      </c>
      <c r="J14" s="17">
        <v>0.102739541098551</v>
      </c>
      <c r="K14" s="17">
        <v>0.108810586365022</v>
      </c>
      <c r="L14" s="17">
        <v>0.147899003045845</v>
      </c>
      <c r="M14" s="17"/>
      <c r="N14" s="17">
        <v>0</v>
      </c>
      <c r="O14" s="17">
        <v>0.11167361485956299</v>
      </c>
      <c r="P14" s="17">
        <v>8.0205352067177604E-2</v>
      </c>
      <c r="Q14" s="17">
        <v>0.11156648171052</v>
      </c>
      <c r="R14" s="17">
        <v>0.163507664492409</v>
      </c>
      <c r="S14" s="17"/>
      <c r="T14" s="17">
        <v>0.13565876982321501</v>
      </c>
      <c r="U14" s="17">
        <v>8.3057456301184995E-2</v>
      </c>
      <c r="V14" s="17">
        <v>0.164684232878752</v>
      </c>
      <c r="W14" s="17">
        <v>8.9559637587184507E-2</v>
      </c>
      <c r="X14" s="17"/>
      <c r="Y14" s="17">
        <v>0.109697985352702</v>
      </c>
      <c r="Z14" s="17">
        <v>0.13726782088878101</v>
      </c>
      <c r="AA14" s="17" t="s">
        <v>63</v>
      </c>
      <c r="AB14" s="17" t="s">
        <v>63</v>
      </c>
      <c r="AC14" s="17" t="s">
        <v>63</v>
      </c>
      <c r="AD14" s="17" t="s">
        <v>63</v>
      </c>
      <c r="AE14" s="17"/>
      <c r="AF14" s="17" t="s">
        <v>63</v>
      </c>
      <c r="AG14" s="17"/>
      <c r="AH14" s="17">
        <v>0.115127388977603</v>
      </c>
      <c r="AI14" s="17"/>
      <c r="AJ14" s="17">
        <v>0.123577987221148</v>
      </c>
      <c r="AK14" s="17">
        <v>0.13129747515687001</v>
      </c>
      <c r="AL14" s="17">
        <v>0.101501221827126</v>
      </c>
      <c r="AM14" s="17">
        <v>0.16155664668923</v>
      </c>
      <c r="AN14" s="17">
        <v>3.3990226206443902E-2</v>
      </c>
      <c r="AO14" s="17">
        <v>7.6783915548006704E-2</v>
      </c>
      <c r="AP14" s="17">
        <v>0.120631391231504</v>
      </c>
      <c r="AQ14" s="17">
        <v>0</v>
      </c>
    </row>
    <row r="15" spans="2:43" x14ac:dyDescent="0.35">
      <c r="B15" s="18" t="s">
        <v>565</v>
      </c>
      <c r="C15" s="17">
        <v>8.0845746672651195E-2</v>
      </c>
      <c r="D15" s="17">
        <v>7.5874084258685706E-2</v>
      </c>
      <c r="E15" s="17">
        <v>8.6932633497532594E-2</v>
      </c>
      <c r="F15" s="17"/>
      <c r="G15" s="17">
        <v>0.190900703649971</v>
      </c>
      <c r="H15" s="17">
        <v>5.6962957549051702E-2</v>
      </c>
      <c r="I15" s="17">
        <v>5.5119009937212901E-2</v>
      </c>
      <c r="J15" s="17">
        <v>5.4028861815590301E-2</v>
      </c>
      <c r="K15" s="17">
        <v>0.12706193892147</v>
      </c>
      <c r="L15" s="17">
        <v>6.4887210399814599E-2</v>
      </c>
      <c r="M15" s="17"/>
      <c r="N15" s="17">
        <v>0</v>
      </c>
      <c r="O15" s="17">
        <v>6.9305330002349896E-2</v>
      </c>
      <c r="P15" s="17">
        <v>6.4303206000638699E-2</v>
      </c>
      <c r="Q15" s="17">
        <v>7.04508147871723E-2</v>
      </c>
      <c r="R15" s="17">
        <v>0.14402394487412301</v>
      </c>
      <c r="S15" s="17"/>
      <c r="T15" s="17">
        <v>5.92797807743035E-2</v>
      </c>
      <c r="U15" s="17">
        <v>5.9376292088868403E-2</v>
      </c>
      <c r="V15" s="17">
        <v>0.102920197845178</v>
      </c>
      <c r="W15" s="17">
        <v>9.3199664604552507E-2</v>
      </c>
      <c r="X15" s="17"/>
      <c r="Y15" s="17">
        <v>8.0875772530827103E-2</v>
      </c>
      <c r="Z15" s="17">
        <v>8.0714458952817106E-2</v>
      </c>
      <c r="AA15" s="17" t="s">
        <v>63</v>
      </c>
      <c r="AB15" s="17" t="s">
        <v>63</v>
      </c>
      <c r="AC15" s="17" t="s">
        <v>63</v>
      </c>
      <c r="AD15" s="17" t="s">
        <v>63</v>
      </c>
      <c r="AE15" s="17"/>
      <c r="AF15" s="17" t="s">
        <v>63</v>
      </c>
      <c r="AG15" s="17"/>
      <c r="AH15" s="17">
        <v>8.2197176088153495E-2</v>
      </c>
      <c r="AI15" s="17"/>
      <c r="AJ15" s="17">
        <v>0.14905336487625101</v>
      </c>
      <c r="AK15" s="17">
        <v>5.7840721559809703E-2</v>
      </c>
      <c r="AL15" s="17">
        <v>6.2974235350495497E-2</v>
      </c>
      <c r="AM15" s="17">
        <v>8.4510599994853094E-2</v>
      </c>
      <c r="AN15" s="17">
        <v>7.2638723643180206E-2</v>
      </c>
      <c r="AO15" s="17">
        <v>4.6466908341965298E-2</v>
      </c>
      <c r="AP15" s="17">
        <v>5.0681851510322999E-2</v>
      </c>
      <c r="AQ15" s="17">
        <v>0</v>
      </c>
    </row>
    <row r="16" spans="2:43" x14ac:dyDescent="0.35">
      <c r="B16" s="18" t="s">
        <v>82</v>
      </c>
      <c r="C16" s="19">
        <v>0.12737059065506501</v>
      </c>
      <c r="D16" s="19">
        <v>0.112845748826898</v>
      </c>
      <c r="E16" s="19">
        <v>0.14482680254653099</v>
      </c>
      <c r="F16" s="19"/>
      <c r="G16" s="19">
        <v>5.8428510600794799E-2</v>
      </c>
      <c r="H16" s="19">
        <v>0.12087780441681201</v>
      </c>
      <c r="I16" s="19">
        <v>0.118098061226672</v>
      </c>
      <c r="J16" s="19">
        <v>0.14234700601022399</v>
      </c>
      <c r="K16" s="19">
        <v>0.16268247644932901</v>
      </c>
      <c r="L16" s="19">
        <v>0.14153354959953299</v>
      </c>
      <c r="M16" s="19"/>
      <c r="N16" s="19">
        <v>0</v>
      </c>
      <c r="O16" s="19">
        <v>0.14201438432897801</v>
      </c>
      <c r="P16" s="19">
        <v>0.13425559707697601</v>
      </c>
      <c r="Q16" s="19">
        <v>0.10062877445921201</v>
      </c>
      <c r="R16" s="19">
        <v>0.154491409335342</v>
      </c>
      <c r="S16" s="19"/>
      <c r="T16" s="19">
        <v>0.19327481653450199</v>
      </c>
      <c r="U16" s="19">
        <v>0.107948979637509</v>
      </c>
      <c r="V16" s="19">
        <v>0.114739350698394</v>
      </c>
      <c r="W16" s="19">
        <v>0.12650322507974199</v>
      </c>
      <c r="X16" s="19"/>
      <c r="Y16" s="19">
        <v>0.11656894945971601</v>
      </c>
      <c r="Z16" s="19">
        <v>0.17460064265537001</v>
      </c>
      <c r="AA16" s="19" t="s">
        <v>63</v>
      </c>
      <c r="AB16" s="19" t="s">
        <v>63</v>
      </c>
      <c r="AC16" s="19" t="s">
        <v>63</v>
      </c>
      <c r="AD16" s="19" t="s">
        <v>63</v>
      </c>
      <c r="AE16" s="19"/>
      <c r="AF16" s="19" t="s">
        <v>63</v>
      </c>
      <c r="AG16" s="19"/>
      <c r="AH16" s="19">
        <v>0.129735590240873</v>
      </c>
      <c r="AI16" s="19"/>
      <c r="AJ16" s="19">
        <v>0.14457900801833901</v>
      </c>
      <c r="AK16" s="19">
        <v>9.4860618685688805E-2</v>
      </c>
      <c r="AL16" s="19">
        <v>0.12035831111265199</v>
      </c>
      <c r="AM16" s="19">
        <v>9.3178194664452402E-2</v>
      </c>
      <c r="AN16" s="19">
        <v>0.26713814374767197</v>
      </c>
      <c r="AO16" s="19">
        <v>4.0829905626233197E-2</v>
      </c>
      <c r="AP16" s="19">
        <v>0.19636558448303201</v>
      </c>
      <c r="AQ16" s="19">
        <v>0.25668310850098802</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0.51414036290748999</v>
      </c>
      <c r="D9" s="17">
        <v>0.51795159891348597</v>
      </c>
      <c r="E9" s="17">
        <v>0.51120424780383</v>
      </c>
      <c r="F9" s="17"/>
      <c r="G9" s="17">
        <v>0.31414304937265503</v>
      </c>
      <c r="H9" s="17">
        <v>0.49671422006612498</v>
      </c>
      <c r="I9" s="17">
        <v>0.51776025749280497</v>
      </c>
      <c r="J9" s="17">
        <v>0.56683589770052201</v>
      </c>
      <c r="K9" s="17">
        <v>0.59950674954971095</v>
      </c>
      <c r="L9" s="17">
        <v>0.45437485947127998</v>
      </c>
      <c r="M9" s="17"/>
      <c r="N9" s="17">
        <v>0.62221254113940005</v>
      </c>
      <c r="O9" s="17">
        <v>0.52385095320612596</v>
      </c>
      <c r="P9" s="17">
        <v>0.61033981229952405</v>
      </c>
      <c r="Q9" s="17">
        <v>0.51937149343559197</v>
      </c>
      <c r="R9" s="17">
        <v>0.40155626470967698</v>
      </c>
      <c r="S9" s="17"/>
      <c r="T9" s="17">
        <v>0.38173800407524799</v>
      </c>
      <c r="U9" s="17">
        <v>0.55418606410669702</v>
      </c>
      <c r="V9" s="17">
        <v>0.50418390746164998</v>
      </c>
      <c r="W9" s="17">
        <v>0.51742134765595305</v>
      </c>
      <c r="X9" s="17"/>
      <c r="Y9" s="17">
        <v>0.51862336873701098</v>
      </c>
      <c r="Z9" s="17">
        <v>0.49453847143408203</v>
      </c>
      <c r="AA9" s="17" t="s">
        <v>63</v>
      </c>
      <c r="AB9" s="17" t="s">
        <v>63</v>
      </c>
      <c r="AC9" s="17" t="s">
        <v>63</v>
      </c>
      <c r="AD9" s="17" t="s">
        <v>63</v>
      </c>
      <c r="AE9" s="17"/>
      <c r="AF9" s="17" t="s">
        <v>63</v>
      </c>
      <c r="AG9" s="17"/>
      <c r="AH9" s="17">
        <v>0.51798554803425101</v>
      </c>
      <c r="AI9" s="17"/>
      <c r="AJ9" s="17">
        <v>0.47440317425415301</v>
      </c>
      <c r="AK9" s="17">
        <v>0.51816132070542797</v>
      </c>
      <c r="AL9" s="17">
        <v>0.49165872674497502</v>
      </c>
      <c r="AM9" s="17">
        <v>0.57644680065065401</v>
      </c>
      <c r="AN9" s="17">
        <v>0.47068066605111097</v>
      </c>
      <c r="AO9" s="17">
        <v>0.61049716009205302</v>
      </c>
      <c r="AP9" s="17">
        <v>0.46923475389024799</v>
      </c>
      <c r="AQ9" s="17">
        <v>0.46435740091097</v>
      </c>
    </row>
    <row r="10" spans="2:43" ht="43.5" x14ac:dyDescent="0.35">
      <c r="B10" s="18" t="s">
        <v>560</v>
      </c>
      <c r="C10" s="17">
        <v>0.155711897973141</v>
      </c>
      <c r="D10" s="17">
        <v>0.151333577413585</v>
      </c>
      <c r="E10" s="17">
        <v>0.16132613936607501</v>
      </c>
      <c r="F10" s="17"/>
      <c r="G10" s="17">
        <v>0.23609784961691699</v>
      </c>
      <c r="H10" s="17">
        <v>0.154552162850108</v>
      </c>
      <c r="I10" s="17">
        <v>0.157268258427712</v>
      </c>
      <c r="J10" s="17">
        <v>0.126450444672351</v>
      </c>
      <c r="K10" s="17">
        <v>0.13170170431370701</v>
      </c>
      <c r="L10" s="17">
        <v>0.20121581500005001</v>
      </c>
      <c r="M10" s="17"/>
      <c r="N10" s="17">
        <v>0.123249619881484</v>
      </c>
      <c r="O10" s="17">
        <v>0.17178300510481301</v>
      </c>
      <c r="P10" s="17">
        <v>0.13404394526614699</v>
      </c>
      <c r="Q10" s="17">
        <v>0.14950464292735</v>
      </c>
      <c r="R10" s="17">
        <v>0.15405311379606901</v>
      </c>
      <c r="S10" s="17"/>
      <c r="T10" s="17">
        <v>0.12564699202091401</v>
      </c>
      <c r="U10" s="17">
        <v>0.150134357601897</v>
      </c>
      <c r="V10" s="17">
        <v>0.145090885437484</v>
      </c>
      <c r="W10" s="17">
        <v>0.18111460350854</v>
      </c>
      <c r="X10" s="17"/>
      <c r="Y10" s="17">
        <v>0.15542255018151399</v>
      </c>
      <c r="Z10" s="17">
        <v>0.15697706786701199</v>
      </c>
      <c r="AA10" s="17" t="s">
        <v>63</v>
      </c>
      <c r="AB10" s="17" t="s">
        <v>63</v>
      </c>
      <c r="AC10" s="17" t="s">
        <v>63</v>
      </c>
      <c r="AD10" s="17" t="s">
        <v>63</v>
      </c>
      <c r="AE10" s="17"/>
      <c r="AF10" s="17" t="s">
        <v>63</v>
      </c>
      <c r="AG10" s="17"/>
      <c r="AH10" s="17">
        <v>0.15386380078401601</v>
      </c>
      <c r="AI10" s="17"/>
      <c r="AJ10" s="17">
        <v>0.18677060312797999</v>
      </c>
      <c r="AK10" s="17">
        <v>0.10914895931214499</v>
      </c>
      <c r="AL10" s="17">
        <v>0.21570528721566501</v>
      </c>
      <c r="AM10" s="17">
        <v>0.18069169751488601</v>
      </c>
      <c r="AN10" s="17">
        <v>8.3384034326628304E-2</v>
      </c>
      <c r="AO10" s="17">
        <v>0.131619756839331</v>
      </c>
      <c r="AP10" s="17">
        <v>0.155282907760978</v>
      </c>
      <c r="AQ10" s="17">
        <v>0</v>
      </c>
    </row>
    <row r="11" spans="2:43" ht="29" x14ac:dyDescent="0.35">
      <c r="B11" s="18" t="s">
        <v>563</v>
      </c>
      <c r="C11" s="17">
        <v>0.115098207699375</v>
      </c>
      <c r="D11" s="17">
        <v>0.131677507234499</v>
      </c>
      <c r="E11" s="17">
        <v>9.5955132400387597E-2</v>
      </c>
      <c r="F11" s="17"/>
      <c r="G11" s="17">
        <v>0.286637097769603</v>
      </c>
      <c r="H11" s="17">
        <v>0.12097977182099801</v>
      </c>
      <c r="I11" s="17">
        <v>0.111388165604646</v>
      </c>
      <c r="J11" s="17">
        <v>6.7846053274621607E-2</v>
      </c>
      <c r="K11" s="17">
        <v>9.6705939038707306E-2</v>
      </c>
      <c r="L11" s="17">
        <v>5.9874873538426701E-2</v>
      </c>
      <c r="M11" s="17"/>
      <c r="N11" s="17">
        <v>0</v>
      </c>
      <c r="O11" s="17">
        <v>5.70124148597606E-2</v>
      </c>
      <c r="P11" s="17">
        <v>8.5236233744372294E-2</v>
      </c>
      <c r="Q11" s="17">
        <v>0.17538223972290301</v>
      </c>
      <c r="R11" s="17">
        <v>0.149054986520335</v>
      </c>
      <c r="S11" s="17"/>
      <c r="T11" s="17">
        <v>0.128097322000989</v>
      </c>
      <c r="U11" s="17">
        <v>7.6010062721780694E-2</v>
      </c>
      <c r="V11" s="17">
        <v>0.121097304240283</v>
      </c>
      <c r="W11" s="17">
        <v>0.166986063096181</v>
      </c>
      <c r="X11" s="17"/>
      <c r="Y11" s="17">
        <v>0.120031322208106</v>
      </c>
      <c r="Z11" s="17">
        <v>9.3528221198514894E-2</v>
      </c>
      <c r="AA11" s="17" t="s">
        <v>63</v>
      </c>
      <c r="AB11" s="17" t="s">
        <v>63</v>
      </c>
      <c r="AC11" s="17" t="s">
        <v>63</v>
      </c>
      <c r="AD11" s="17" t="s">
        <v>63</v>
      </c>
      <c r="AE11" s="17"/>
      <c r="AF11" s="17" t="s">
        <v>63</v>
      </c>
      <c r="AG11" s="17"/>
      <c r="AH11" s="17">
        <v>0.114894549951019</v>
      </c>
      <c r="AI11" s="17"/>
      <c r="AJ11" s="17">
        <v>0.16668792405117799</v>
      </c>
      <c r="AK11" s="17">
        <v>0.11175186985027501</v>
      </c>
      <c r="AL11" s="17">
        <v>7.6794452433074797E-2</v>
      </c>
      <c r="AM11" s="17">
        <v>8.6766849774960395E-2</v>
      </c>
      <c r="AN11" s="17">
        <v>5.6401076366184903E-2</v>
      </c>
      <c r="AO11" s="17">
        <v>6.8861131654083294E-2</v>
      </c>
      <c r="AP11" s="17">
        <v>0.19500212093373201</v>
      </c>
      <c r="AQ11" s="17">
        <v>0.108310879291212</v>
      </c>
    </row>
    <row r="12" spans="2:43" ht="29" x14ac:dyDescent="0.35">
      <c r="B12" s="18" t="s">
        <v>561</v>
      </c>
      <c r="C12" s="17">
        <v>0.11145047899857601</v>
      </c>
      <c r="D12" s="17">
        <v>0.124548041786109</v>
      </c>
      <c r="E12" s="17">
        <v>9.3386235518818195E-2</v>
      </c>
      <c r="F12" s="17"/>
      <c r="G12" s="17">
        <v>0.21902337487579801</v>
      </c>
      <c r="H12" s="17">
        <v>0.123631480502838</v>
      </c>
      <c r="I12" s="17">
        <v>0.123123885469413</v>
      </c>
      <c r="J12" s="17">
        <v>8.2134716390745405E-2</v>
      </c>
      <c r="K12" s="17">
        <v>4.5720117190520701E-2</v>
      </c>
      <c r="L12" s="17">
        <v>0.14189605083811199</v>
      </c>
      <c r="M12" s="17"/>
      <c r="N12" s="17">
        <v>0</v>
      </c>
      <c r="O12" s="17">
        <v>8.0455110510952096E-2</v>
      </c>
      <c r="P12" s="17">
        <v>0.13557625575895699</v>
      </c>
      <c r="Q12" s="17">
        <v>0.106361737868018</v>
      </c>
      <c r="R12" s="17">
        <v>0.17555341258992599</v>
      </c>
      <c r="S12" s="17"/>
      <c r="T12" s="17">
        <v>0.142306777248</v>
      </c>
      <c r="U12" s="17">
        <v>9.5896239412935305E-2</v>
      </c>
      <c r="V12" s="17">
        <v>0.115935892818625</v>
      </c>
      <c r="W12" s="17">
        <v>0.119287915882061</v>
      </c>
      <c r="X12" s="17"/>
      <c r="Y12" s="17">
        <v>0.118707637038849</v>
      </c>
      <c r="Z12" s="17">
        <v>7.9718638862642494E-2</v>
      </c>
      <c r="AA12" s="17" t="s">
        <v>63</v>
      </c>
      <c r="AB12" s="17" t="s">
        <v>63</v>
      </c>
      <c r="AC12" s="17" t="s">
        <v>63</v>
      </c>
      <c r="AD12" s="17" t="s">
        <v>63</v>
      </c>
      <c r="AE12" s="17"/>
      <c r="AF12" s="17" t="s">
        <v>63</v>
      </c>
      <c r="AG12" s="17"/>
      <c r="AH12" s="17">
        <v>0.109660507727211</v>
      </c>
      <c r="AI12" s="17"/>
      <c r="AJ12" s="17">
        <v>0.143413810529497</v>
      </c>
      <c r="AK12" s="17">
        <v>0.108493296726622</v>
      </c>
      <c r="AL12" s="17">
        <v>0.148190058346031</v>
      </c>
      <c r="AM12" s="17">
        <v>4.6424348115236498E-2</v>
      </c>
      <c r="AN12" s="17">
        <v>0.12908171718569</v>
      </c>
      <c r="AO12" s="17">
        <v>3.6461502085250903E-2</v>
      </c>
      <c r="AP12" s="17">
        <v>0.18949148047619599</v>
      </c>
      <c r="AQ12" s="17">
        <v>8.1782532801915206E-2</v>
      </c>
    </row>
    <row r="13" spans="2:43" x14ac:dyDescent="0.35">
      <c r="B13" s="18" t="s">
        <v>562</v>
      </c>
      <c r="C13" s="17">
        <v>9.7669258623865704E-2</v>
      </c>
      <c r="D13" s="17">
        <v>9.3767816374867696E-2</v>
      </c>
      <c r="E13" s="17">
        <v>9.95456967227622E-2</v>
      </c>
      <c r="F13" s="17"/>
      <c r="G13" s="17">
        <v>0.160308579963896</v>
      </c>
      <c r="H13" s="17">
        <v>0.105407234297771</v>
      </c>
      <c r="I13" s="17">
        <v>0.12707771681080701</v>
      </c>
      <c r="J13" s="17">
        <v>7.4549951504841505E-2</v>
      </c>
      <c r="K13" s="17">
        <v>5.8126979767622398E-2</v>
      </c>
      <c r="L13" s="17">
        <v>5.6709332064150797E-2</v>
      </c>
      <c r="M13" s="17"/>
      <c r="N13" s="17">
        <v>0</v>
      </c>
      <c r="O13" s="17">
        <v>0.121579761698047</v>
      </c>
      <c r="P13" s="17">
        <v>5.2209896496765197E-2</v>
      </c>
      <c r="Q13" s="17">
        <v>0.10460688070684</v>
      </c>
      <c r="R13" s="17">
        <v>7.7817647095276193E-2</v>
      </c>
      <c r="S13" s="17"/>
      <c r="T13" s="17">
        <v>0.10152488084738399</v>
      </c>
      <c r="U13" s="17">
        <v>9.8159429920844907E-2</v>
      </c>
      <c r="V13" s="17">
        <v>9.14377336860311E-2</v>
      </c>
      <c r="W13" s="17">
        <v>0.103575101451479</v>
      </c>
      <c r="X13" s="17"/>
      <c r="Y13" s="17">
        <v>0.106584345341556</v>
      </c>
      <c r="Z13" s="17">
        <v>5.8688144397905199E-2</v>
      </c>
      <c r="AA13" s="17" t="s">
        <v>63</v>
      </c>
      <c r="AB13" s="17" t="s">
        <v>63</v>
      </c>
      <c r="AC13" s="17" t="s">
        <v>63</v>
      </c>
      <c r="AD13" s="17" t="s">
        <v>63</v>
      </c>
      <c r="AE13" s="17"/>
      <c r="AF13" s="17" t="s">
        <v>63</v>
      </c>
      <c r="AG13" s="17"/>
      <c r="AH13" s="17">
        <v>9.4853126578489294E-2</v>
      </c>
      <c r="AI13" s="17"/>
      <c r="AJ13" s="17">
        <v>9.8710641081981895E-2</v>
      </c>
      <c r="AK13" s="17">
        <v>7.9682373785812194E-2</v>
      </c>
      <c r="AL13" s="17">
        <v>9.5166974202169297E-2</v>
      </c>
      <c r="AM13" s="17">
        <v>6.2867880776739299E-2</v>
      </c>
      <c r="AN13" s="17">
        <v>0.14401023468198501</v>
      </c>
      <c r="AO13" s="17">
        <v>0.10471654368073099</v>
      </c>
      <c r="AP13" s="17">
        <v>0.14718607264824701</v>
      </c>
      <c r="AQ13" s="17">
        <v>0.17064861129682901</v>
      </c>
    </row>
    <row r="14" spans="2:43" x14ac:dyDescent="0.35">
      <c r="B14" s="18" t="s">
        <v>565</v>
      </c>
      <c r="C14" s="17">
        <v>7.7164350795643905E-2</v>
      </c>
      <c r="D14" s="17">
        <v>8.6089893431089207E-2</v>
      </c>
      <c r="E14" s="17">
        <v>6.6904234420771702E-2</v>
      </c>
      <c r="F14" s="17"/>
      <c r="G14" s="17">
        <v>0.152066131157368</v>
      </c>
      <c r="H14" s="17">
        <v>9.6864687614882206E-2</v>
      </c>
      <c r="I14" s="17">
        <v>4.7136478390812302E-2</v>
      </c>
      <c r="J14" s="17">
        <v>3.9535600065418598E-2</v>
      </c>
      <c r="K14" s="17">
        <v>9.8610090692146601E-2</v>
      </c>
      <c r="L14" s="17">
        <v>6.6930852488145107E-2</v>
      </c>
      <c r="M14" s="17"/>
      <c r="N14" s="17">
        <v>0</v>
      </c>
      <c r="O14" s="17">
        <v>6.3728755811087098E-2</v>
      </c>
      <c r="P14" s="17">
        <v>4.87813745120304E-2</v>
      </c>
      <c r="Q14" s="17">
        <v>9.5455320222578299E-2</v>
      </c>
      <c r="R14" s="17">
        <v>9.7098972122713095E-2</v>
      </c>
      <c r="S14" s="17"/>
      <c r="T14" s="17">
        <v>3.8409490719029597E-2</v>
      </c>
      <c r="U14" s="17">
        <v>6.2747527620753502E-2</v>
      </c>
      <c r="V14" s="17">
        <v>0.113822911817475</v>
      </c>
      <c r="W14" s="17">
        <v>7.4683165544610505E-2</v>
      </c>
      <c r="X14" s="17"/>
      <c r="Y14" s="17">
        <v>8.5935003803716797E-2</v>
      </c>
      <c r="Z14" s="17">
        <v>3.8814771305236299E-2</v>
      </c>
      <c r="AA14" s="17" t="s">
        <v>63</v>
      </c>
      <c r="AB14" s="17" t="s">
        <v>63</v>
      </c>
      <c r="AC14" s="17" t="s">
        <v>63</v>
      </c>
      <c r="AD14" s="17" t="s">
        <v>63</v>
      </c>
      <c r="AE14" s="17"/>
      <c r="AF14" s="17" t="s">
        <v>63</v>
      </c>
      <c r="AG14" s="17"/>
      <c r="AH14" s="17">
        <v>7.6751118171889204E-2</v>
      </c>
      <c r="AI14" s="17"/>
      <c r="AJ14" s="17">
        <v>7.8721637143928505E-2</v>
      </c>
      <c r="AK14" s="17">
        <v>0.11044765167084999</v>
      </c>
      <c r="AL14" s="17">
        <v>6.6756411275779498E-2</v>
      </c>
      <c r="AM14" s="17">
        <v>7.96853338087775E-2</v>
      </c>
      <c r="AN14" s="17">
        <v>5.6401076366184903E-2</v>
      </c>
      <c r="AO14" s="17">
        <v>5.7535002545599102E-2</v>
      </c>
      <c r="AP14" s="17">
        <v>8.4123266152628107E-2</v>
      </c>
      <c r="AQ14" s="17">
        <v>0</v>
      </c>
    </row>
    <row r="15" spans="2:43" x14ac:dyDescent="0.35">
      <c r="B15" s="18" t="s">
        <v>566</v>
      </c>
      <c r="C15" s="17">
        <v>7.5665606047791906E-2</v>
      </c>
      <c r="D15" s="17">
        <v>8.6806499596598793E-2</v>
      </c>
      <c r="E15" s="17">
        <v>5.97939369126924E-2</v>
      </c>
      <c r="F15" s="17"/>
      <c r="G15" s="17">
        <v>0.223319597139053</v>
      </c>
      <c r="H15" s="17">
        <v>3.6911580421225797E-2</v>
      </c>
      <c r="I15" s="17">
        <v>0.123263892504944</v>
      </c>
      <c r="J15" s="17">
        <v>1.93903475539089E-2</v>
      </c>
      <c r="K15" s="17">
        <v>5.6142935181460199E-2</v>
      </c>
      <c r="L15" s="17">
        <v>8.3237850684301201E-2</v>
      </c>
      <c r="M15" s="17"/>
      <c r="N15" s="17">
        <v>0.122603779943291</v>
      </c>
      <c r="O15" s="17">
        <v>5.4671109680042899E-2</v>
      </c>
      <c r="P15" s="17">
        <v>8.46342312009008E-2</v>
      </c>
      <c r="Q15" s="17">
        <v>8.7640291243934104E-2</v>
      </c>
      <c r="R15" s="17">
        <v>8.4742943504785798E-2</v>
      </c>
      <c r="S15" s="17"/>
      <c r="T15" s="17">
        <v>0.13260773256533301</v>
      </c>
      <c r="U15" s="17">
        <v>4.9596715261036498E-2</v>
      </c>
      <c r="V15" s="17">
        <v>0.101356942024887</v>
      </c>
      <c r="W15" s="17">
        <v>4.7012743619563299E-2</v>
      </c>
      <c r="X15" s="17"/>
      <c r="Y15" s="17">
        <v>7.2272023003649294E-2</v>
      </c>
      <c r="Z15" s="17">
        <v>9.0504008911165806E-2</v>
      </c>
      <c r="AA15" s="17" t="s">
        <v>63</v>
      </c>
      <c r="AB15" s="17" t="s">
        <v>63</v>
      </c>
      <c r="AC15" s="17" t="s">
        <v>63</v>
      </c>
      <c r="AD15" s="17" t="s">
        <v>63</v>
      </c>
      <c r="AE15" s="17"/>
      <c r="AF15" s="17" t="s">
        <v>63</v>
      </c>
      <c r="AG15" s="17"/>
      <c r="AH15" s="17">
        <v>7.8110547591187296E-2</v>
      </c>
      <c r="AI15" s="17"/>
      <c r="AJ15" s="17">
        <v>0.12310864918021799</v>
      </c>
      <c r="AK15" s="17">
        <v>4.1646232393304901E-2</v>
      </c>
      <c r="AL15" s="17">
        <v>5.5088417903667697E-2</v>
      </c>
      <c r="AM15" s="17">
        <v>8.8439246927485907E-2</v>
      </c>
      <c r="AN15" s="17">
        <v>3.9849111167207497E-2</v>
      </c>
      <c r="AO15" s="17">
        <v>3.6359435175179998E-2</v>
      </c>
      <c r="AP15" s="17">
        <v>8.7980827511420598E-2</v>
      </c>
      <c r="AQ15" s="17">
        <v>8.1782532801915206E-2</v>
      </c>
    </row>
    <row r="16" spans="2:43" x14ac:dyDescent="0.35">
      <c r="B16" s="18" t="s">
        <v>82</v>
      </c>
      <c r="C16" s="19">
        <v>0.121415204564761</v>
      </c>
      <c r="D16" s="19">
        <v>0.102303126430961</v>
      </c>
      <c r="E16" s="19">
        <v>0.144245757642398</v>
      </c>
      <c r="F16" s="19"/>
      <c r="G16" s="19">
        <v>3.76630139932932E-2</v>
      </c>
      <c r="H16" s="19">
        <v>0.105593192874759</v>
      </c>
      <c r="I16" s="19">
        <v>0.111347190439491</v>
      </c>
      <c r="J16" s="19">
        <v>0.134589225236144</v>
      </c>
      <c r="K16" s="19">
        <v>0.14640949396501399</v>
      </c>
      <c r="L16" s="19">
        <v>0.232763231571636</v>
      </c>
      <c r="M16" s="19"/>
      <c r="N16" s="19">
        <v>0.131934059035824</v>
      </c>
      <c r="O16" s="19">
        <v>0.140684621104844</v>
      </c>
      <c r="P16" s="19">
        <v>9.5074163503089407E-2</v>
      </c>
      <c r="Q16" s="19">
        <v>0.107148611125175</v>
      </c>
      <c r="R16" s="19">
        <v>0.12898937752522999</v>
      </c>
      <c r="S16" s="19"/>
      <c r="T16" s="19">
        <v>0.21270380573603201</v>
      </c>
      <c r="U16" s="19">
        <v>0.11077076091794701</v>
      </c>
      <c r="V16" s="19">
        <v>0.117252030083512</v>
      </c>
      <c r="W16" s="19">
        <v>0.11233364345656199</v>
      </c>
      <c r="X16" s="19"/>
      <c r="Y16" s="19">
        <v>0.108124384404163</v>
      </c>
      <c r="Z16" s="19">
        <v>0.179529162986374</v>
      </c>
      <c r="AA16" s="19" t="s">
        <v>63</v>
      </c>
      <c r="AB16" s="19" t="s">
        <v>63</v>
      </c>
      <c r="AC16" s="19" t="s">
        <v>63</v>
      </c>
      <c r="AD16" s="19" t="s">
        <v>63</v>
      </c>
      <c r="AE16" s="19"/>
      <c r="AF16" s="19" t="s">
        <v>63</v>
      </c>
      <c r="AG16" s="19"/>
      <c r="AH16" s="19">
        <v>0.11961001059857</v>
      </c>
      <c r="AI16" s="19"/>
      <c r="AJ16" s="19">
        <v>9.9112585412805404E-2</v>
      </c>
      <c r="AK16" s="19">
        <v>0.14232810283379099</v>
      </c>
      <c r="AL16" s="19">
        <v>0.117823756899977</v>
      </c>
      <c r="AM16" s="19">
        <v>0.10110998616601501</v>
      </c>
      <c r="AN16" s="19">
        <v>0.24552398857409</v>
      </c>
      <c r="AO16" s="19">
        <v>7.9345587712609994E-2</v>
      </c>
      <c r="AP16" s="19">
        <v>0.14253773154923299</v>
      </c>
      <c r="AQ16" s="19">
        <v>0.174900575699073</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0.31995033098590497</v>
      </c>
      <c r="D9" s="17">
        <v>0.31559656413576698</v>
      </c>
      <c r="E9" s="17">
        <v>0.326028908299692</v>
      </c>
      <c r="F9" s="17"/>
      <c r="G9" s="17">
        <v>0.21899778948467499</v>
      </c>
      <c r="H9" s="17">
        <v>0.29027370702722</v>
      </c>
      <c r="I9" s="17">
        <v>0.309304060765692</v>
      </c>
      <c r="J9" s="17">
        <v>0.38119050492963802</v>
      </c>
      <c r="K9" s="17">
        <v>0.314793102910089</v>
      </c>
      <c r="L9" s="17">
        <v>0.42646462760501702</v>
      </c>
      <c r="M9" s="17"/>
      <c r="N9" s="17">
        <v>0.375122921257039</v>
      </c>
      <c r="O9" s="17">
        <v>0.37178214151762501</v>
      </c>
      <c r="P9" s="17">
        <v>0.30656813424443402</v>
      </c>
      <c r="Q9" s="17">
        <v>0.312640406374667</v>
      </c>
      <c r="R9" s="17">
        <v>0.23357953568068299</v>
      </c>
      <c r="S9" s="17"/>
      <c r="T9" s="17">
        <v>0.30562109615553101</v>
      </c>
      <c r="U9" s="17">
        <v>0.33719095741323502</v>
      </c>
      <c r="V9" s="17">
        <v>0.272158283581661</v>
      </c>
      <c r="W9" s="17">
        <v>0.37387517062190401</v>
      </c>
      <c r="X9" s="17"/>
      <c r="Y9" s="17">
        <v>0.313756810604775</v>
      </c>
      <c r="Z9" s="17">
        <v>0.34703142767995598</v>
      </c>
      <c r="AA9" s="17" t="s">
        <v>63</v>
      </c>
      <c r="AB9" s="17" t="s">
        <v>63</v>
      </c>
      <c r="AC9" s="17" t="s">
        <v>63</v>
      </c>
      <c r="AD9" s="17" t="s">
        <v>63</v>
      </c>
      <c r="AE9" s="17"/>
      <c r="AF9" s="17" t="s">
        <v>63</v>
      </c>
      <c r="AG9" s="17"/>
      <c r="AH9" s="17">
        <v>0.31429663906472399</v>
      </c>
      <c r="AI9" s="17"/>
      <c r="AJ9" s="17">
        <v>0.25992822848417901</v>
      </c>
      <c r="AK9" s="17">
        <v>0.31157376664543901</v>
      </c>
      <c r="AL9" s="17">
        <v>0.27956035997131501</v>
      </c>
      <c r="AM9" s="17">
        <v>0.359757414847516</v>
      </c>
      <c r="AN9" s="17">
        <v>0.38867159010186803</v>
      </c>
      <c r="AO9" s="17">
        <v>0.50446198082355798</v>
      </c>
      <c r="AP9" s="17">
        <v>0.27930032883137301</v>
      </c>
      <c r="AQ9" s="17">
        <v>0.29597683899356603</v>
      </c>
    </row>
    <row r="10" spans="2:43" ht="29" x14ac:dyDescent="0.35">
      <c r="B10" s="18" t="s">
        <v>561</v>
      </c>
      <c r="C10" s="17">
        <v>0.24923198745988401</v>
      </c>
      <c r="D10" s="17">
        <v>0.30819311223804402</v>
      </c>
      <c r="E10" s="17">
        <v>0.17766959069183499</v>
      </c>
      <c r="F10" s="17"/>
      <c r="G10" s="17">
        <v>0.40830804646472402</v>
      </c>
      <c r="H10" s="17">
        <v>0.24865696997793499</v>
      </c>
      <c r="I10" s="17">
        <v>0.312231219821416</v>
      </c>
      <c r="J10" s="17">
        <v>0.22095002309692999</v>
      </c>
      <c r="K10" s="17">
        <v>0.124232252713047</v>
      </c>
      <c r="L10" s="17">
        <v>0.22608037976072801</v>
      </c>
      <c r="M10" s="17"/>
      <c r="N10" s="17">
        <v>0.26523130855779498</v>
      </c>
      <c r="O10" s="17">
        <v>0.22538945839216401</v>
      </c>
      <c r="P10" s="17">
        <v>0.24966327668628599</v>
      </c>
      <c r="Q10" s="17">
        <v>0.25760628714102002</v>
      </c>
      <c r="R10" s="17">
        <v>0.28022204704475301</v>
      </c>
      <c r="S10" s="17"/>
      <c r="T10" s="17">
        <v>0.277368227279018</v>
      </c>
      <c r="U10" s="17">
        <v>0.224596838226963</v>
      </c>
      <c r="V10" s="17">
        <v>0.33090167667284398</v>
      </c>
      <c r="W10" s="17">
        <v>0.18773433906537099</v>
      </c>
      <c r="X10" s="17"/>
      <c r="Y10" s="17">
        <v>0.25860980118926002</v>
      </c>
      <c r="Z10" s="17">
        <v>0.208227604692726</v>
      </c>
      <c r="AA10" s="17" t="s">
        <v>63</v>
      </c>
      <c r="AB10" s="17" t="s">
        <v>63</v>
      </c>
      <c r="AC10" s="17" t="s">
        <v>63</v>
      </c>
      <c r="AD10" s="17" t="s">
        <v>63</v>
      </c>
      <c r="AE10" s="17"/>
      <c r="AF10" s="17" t="s">
        <v>63</v>
      </c>
      <c r="AG10" s="17"/>
      <c r="AH10" s="17">
        <v>0.25498329427638999</v>
      </c>
      <c r="AI10" s="17"/>
      <c r="AJ10" s="17">
        <v>0.25400540819169798</v>
      </c>
      <c r="AK10" s="17">
        <v>0.25441728446963902</v>
      </c>
      <c r="AL10" s="17">
        <v>0.31857444930416201</v>
      </c>
      <c r="AM10" s="17">
        <v>0.25921521455937802</v>
      </c>
      <c r="AN10" s="17">
        <v>0.106670867025949</v>
      </c>
      <c r="AO10" s="17">
        <v>0.21480060382048599</v>
      </c>
      <c r="AP10" s="17">
        <v>0.256321116694262</v>
      </c>
      <c r="AQ10" s="17">
        <v>0.108310879291212</v>
      </c>
    </row>
    <row r="11" spans="2:43" x14ac:dyDescent="0.35">
      <c r="B11" s="18" t="s">
        <v>562</v>
      </c>
      <c r="C11" s="17">
        <v>0.16151372916068599</v>
      </c>
      <c r="D11" s="17">
        <v>0.13405421150598601</v>
      </c>
      <c r="E11" s="17">
        <v>0.19127403936216</v>
      </c>
      <c r="F11" s="17"/>
      <c r="G11" s="17">
        <v>0.13937102802597701</v>
      </c>
      <c r="H11" s="17">
        <v>0.183307605812385</v>
      </c>
      <c r="I11" s="17">
        <v>0.18796029725960101</v>
      </c>
      <c r="J11" s="17">
        <v>0.12933334789996201</v>
      </c>
      <c r="K11" s="17">
        <v>0.154195910169728</v>
      </c>
      <c r="L11" s="17">
        <v>0.15000478573669801</v>
      </c>
      <c r="M11" s="17"/>
      <c r="N11" s="17">
        <v>0.236396150303682</v>
      </c>
      <c r="O11" s="17">
        <v>0.13738417958219001</v>
      </c>
      <c r="P11" s="17">
        <v>0.157469822203294</v>
      </c>
      <c r="Q11" s="17">
        <v>0.204868871750295</v>
      </c>
      <c r="R11" s="17">
        <v>0.12356993914223301</v>
      </c>
      <c r="S11" s="17"/>
      <c r="T11" s="17">
        <v>0.10523114674133</v>
      </c>
      <c r="U11" s="17">
        <v>0.15791937769338199</v>
      </c>
      <c r="V11" s="17">
        <v>0.133463641982034</v>
      </c>
      <c r="W11" s="17">
        <v>0.217572336326116</v>
      </c>
      <c r="X11" s="17"/>
      <c r="Y11" s="17">
        <v>0.17316213071930101</v>
      </c>
      <c r="Z11" s="17">
        <v>0.110581227202496</v>
      </c>
      <c r="AA11" s="17" t="s">
        <v>63</v>
      </c>
      <c r="AB11" s="17" t="s">
        <v>63</v>
      </c>
      <c r="AC11" s="17" t="s">
        <v>63</v>
      </c>
      <c r="AD11" s="17" t="s">
        <v>63</v>
      </c>
      <c r="AE11" s="17"/>
      <c r="AF11" s="17" t="s">
        <v>63</v>
      </c>
      <c r="AG11" s="17"/>
      <c r="AH11" s="17">
        <v>0.16227884480110399</v>
      </c>
      <c r="AI11" s="17"/>
      <c r="AJ11" s="17">
        <v>0.144833947963868</v>
      </c>
      <c r="AK11" s="17">
        <v>0.204173609072093</v>
      </c>
      <c r="AL11" s="17">
        <v>0.166937684942318</v>
      </c>
      <c r="AM11" s="17">
        <v>0.12858805061071901</v>
      </c>
      <c r="AN11" s="17">
        <v>0</v>
      </c>
      <c r="AO11" s="17">
        <v>0.13684655891362399</v>
      </c>
      <c r="AP11" s="17">
        <v>0.18129309023307499</v>
      </c>
      <c r="AQ11" s="17">
        <v>0.336761123834808</v>
      </c>
    </row>
    <row r="12" spans="2:43" ht="43.5" x14ac:dyDescent="0.35">
      <c r="B12" s="18" t="s">
        <v>560</v>
      </c>
      <c r="C12" s="17">
        <v>0.15735968671053199</v>
      </c>
      <c r="D12" s="17">
        <v>0.152836388982384</v>
      </c>
      <c r="E12" s="17">
        <v>0.16314929472148901</v>
      </c>
      <c r="F12" s="17"/>
      <c r="G12" s="17">
        <v>0.11206401959911801</v>
      </c>
      <c r="H12" s="17">
        <v>0.186480749443661</v>
      </c>
      <c r="I12" s="17">
        <v>0.165378150177862</v>
      </c>
      <c r="J12" s="17">
        <v>0.108969807564059</v>
      </c>
      <c r="K12" s="17">
        <v>0.21024738188741801</v>
      </c>
      <c r="L12" s="17">
        <v>0.11031356330478199</v>
      </c>
      <c r="M12" s="17"/>
      <c r="N12" s="17">
        <v>0.237041990241875</v>
      </c>
      <c r="O12" s="17">
        <v>0.123285178452778</v>
      </c>
      <c r="P12" s="17">
        <v>0.17377257362883899</v>
      </c>
      <c r="Q12" s="17">
        <v>0.143966614367631</v>
      </c>
      <c r="R12" s="17">
        <v>0.23436333996594999</v>
      </c>
      <c r="S12" s="17"/>
      <c r="T12" s="17">
        <v>5.7319815633105002E-2</v>
      </c>
      <c r="U12" s="17">
        <v>0.12735475724242101</v>
      </c>
      <c r="V12" s="17">
        <v>0.17023277777919199</v>
      </c>
      <c r="W12" s="17">
        <v>0.21211771591126599</v>
      </c>
      <c r="X12" s="17"/>
      <c r="Y12" s="17">
        <v>0.16896626605655099</v>
      </c>
      <c r="Z12" s="17">
        <v>0.106610051896316</v>
      </c>
      <c r="AA12" s="17" t="s">
        <v>63</v>
      </c>
      <c r="AB12" s="17" t="s">
        <v>63</v>
      </c>
      <c r="AC12" s="17" t="s">
        <v>63</v>
      </c>
      <c r="AD12" s="17" t="s">
        <v>63</v>
      </c>
      <c r="AE12" s="17"/>
      <c r="AF12" s="17" t="s">
        <v>63</v>
      </c>
      <c r="AG12" s="17"/>
      <c r="AH12" s="17">
        <v>0.156087487072672</v>
      </c>
      <c r="AI12" s="17"/>
      <c r="AJ12" s="17">
        <v>0.21976267431430299</v>
      </c>
      <c r="AK12" s="17">
        <v>0.11415064687426001</v>
      </c>
      <c r="AL12" s="17">
        <v>0.218422756371107</v>
      </c>
      <c r="AM12" s="17">
        <v>0.13211883598433799</v>
      </c>
      <c r="AN12" s="17">
        <v>9.6250187533392401E-2</v>
      </c>
      <c r="AO12" s="17">
        <v>0.16137288569752201</v>
      </c>
      <c r="AP12" s="17">
        <v>0.130459710597117</v>
      </c>
      <c r="AQ12" s="17">
        <v>0</v>
      </c>
    </row>
    <row r="13" spans="2:43" ht="29" x14ac:dyDescent="0.35">
      <c r="B13" s="18" t="s">
        <v>563</v>
      </c>
      <c r="C13" s="17">
        <v>0.101959018503681</v>
      </c>
      <c r="D13" s="17">
        <v>9.83817798478481E-2</v>
      </c>
      <c r="E13" s="17">
        <v>0.106470183831815</v>
      </c>
      <c r="F13" s="17"/>
      <c r="G13" s="17">
        <v>0.14790170245154399</v>
      </c>
      <c r="H13" s="17">
        <v>0.116837843785322</v>
      </c>
      <c r="I13" s="17">
        <v>0.10577191057892101</v>
      </c>
      <c r="J13" s="17">
        <v>8.2921817823003993E-2</v>
      </c>
      <c r="K13" s="17">
        <v>9.0011598566485398E-2</v>
      </c>
      <c r="L13" s="17">
        <v>5.9874873538426701E-2</v>
      </c>
      <c r="M13" s="17"/>
      <c r="N13" s="17">
        <v>0</v>
      </c>
      <c r="O13" s="17">
        <v>8.3434337324749197E-2</v>
      </c>
      <c r="P13" s="17">
        <v>5.7396359898912702E-2</v>
      </c>
      <c r="Q13" s="17">
        <v>0.13231881904805001</v>
      </c>
      <c r="R13" s="17">
        <v>0.12322471455933399</v>
      </c>
      <c r="S13" s="17"/>
      <c r="T13" s="17">
        <v>0.111654746541857</v>
      </c>
      <c r="U13" s="17">
        <v>7.0915007803269606E-2</v>
      </c>
      <c r="V13" s="17">
        <v>0.11875846177987601</v>
      </c>
      <c r="W13" s="17">
        <v>9.9414239281129205E-2</v>
      </c>
      <c r="X13" s="17"/>
      <c r="Y13" s="17">
        <v>0.107438848070476</v>
      </c>
      <c r="Z13" s="17">
        <v>7.7998526693975195E-2</v>
      </c>
      <c r="AA13" s="17" t="s">
        <v>63</v>
      </c>
      <c r="AB13" s="17" t="s">
        <v>63</v>
      </c>
      <c r="AC13" s="17" t="s">
        <v>63</v>
      </c>
      <c r="AD13" s="17" t="s">
        <v>63</v>
      </c>
      <c r="AE13" s="17"/>
      <c r="AF13" s="17" t="s">
        <v>63</v>
      </c>
      <c r="AG13" s="17"/>
      <c r="AH13" s="17">
        <v>0.102951574035056</v>
      </c>
      <c r="AI13" s="17"/>
      <c r="AJ13" s="17">
        <v>0.107864097648491</v>
      </c>
      <c r="AK13" s="17">
        <v>0.12126681584556701</v>
      </c>
      <c r="AL13" s="17">
        <v>7.9912470166724495E-2</v>
      </c>
      <c r="AM13" s="17">
        <v>0.10428730713553599</v>
      </c>
      <c r="AN13" s="17">
        <v>5.6401076366184903E-2</v>
      </c>
      <c r="AO13" s="17">
        <v>3.4360812236043099E-2</v>
      </c>
      <c r="AP13" s="17">
        <v>0.23327578202718999</v>
      </c>
      <c r="AQ13" s="17">
        <v>0</v>
      </c>
    </row>
    <row r="14" spans="2:43" x14ac:dyDescent="0.35">
      <c r="B14" s="18" t="s">
        <v>565</v>
      </c>
      <c r="C14" s="17">
        <v>9.1368498356471303E-2</v>
      </c>
      <c r="D14" s="17">
        <v>8.0576431518519301E-2</v>
      </c>
      <c r="E14" s="17">
        <v>0.10432877917813201</v>
      </c>
      <c r="F14" s="17"/>
      <c r="G14" s="17">
        <v>0.14052987897435801</v>
      </c>
      <c r="H14" s="17">
        <v>8.2879899892096903E-2</v>
      </c>
      <c r="I14" s="17">
        <v>0.100022393030076</v>
      </c>
      <c r="J14" s="17">
        <v>7.3461642277661096E-2</v>
      </c>
      <c r="K14" s="17">
        <v>0.108992788220223</v>
      </c>
      <c r="L14" s="17">
        <v>3.2799160917946303E-2</v>
      </c>
      <c r="M14" s="17"/>
      <c r="N14" s="17">
        <v>0</v>
      </c>
      <c r="O14" s="17">
        <v>7.0374153836790701E-2</v>
      </c>
      <c r="P14" s="17">
        <v>7.9160674683204493E-2</v>
      </c>
      <c r="Q14" s="17">
        <v>0.104313357212311</v>
      </c>
      <c r="R14" s="17">
        <v>0.12599978487441699</v>
      </c>
      <c r="S14" s="17"/>
      <c r="T14" s="17">
        <v>3.5545798173610602E-2</v>
      </c>
      <c r="U14" s="17">
        <v>7.1666007650514896E-2</v>
      </c>
      <c r="V14" s="17">
        <v>0.109463836469951</v>
      </c>
      <c r="W14" s="17">
        <v>0.13046055036127099</v>
      </c>
      <c r="X14" s="17"/>
      <c r="Y14" s="17">
        <v>9.11727933108573E-2</v>
      </c>
      <c r="Z14" s="17">
        <v>9.2224216419486804E-2</v>
      </c>
      <c r="AA14" s="17" t="s">
        <v>63</v>
      </c>
      <c r="AB14" s="17" t="s">
        <v>63</v>
      </c>
      <c r="AC14" s="17" t="s">
        <v>63</v>
      </c>
      <c r="AD14" s="17" t="s">
        <v>63</v>
      </c>
      <c r="AE14" s="17"/>
      <c r="AF14" s="17" t="s">
        <v>63</v>
      </c>
      <c r="AG14" s="17"/>
      <c r="AH14" s="17">
        <v>9.2675131813876002E-2</v>
      </c>
      <c r="AI14" s="17"/>
      <c r="AJ14" s="17">
        <v>0.13383785686104099</v>
      </c>
      <c r="AK14" s="17">
        <v>0.116055213757022</v>
      </c>
      <c r="AL14" s="17">
        <v>9.3036398845732296E-2</v>
      </c>
      <c r="AM14" s="17">
        <v>0.112670893412482</v>
      </c>
      <c r="AN14" s="17">
        <v>5.6401076366184903E-2</v>
      </c>
      <c r="AO14" s="17">
        <v>0</v>
      </c>
      <c r="AP14" s="17">
        <v>2.83961039166916E-2</v>
      </c>
      <c r="AQ14" s="17">
        <v>0</v>
      </c>
    </row>
    <row r="15" spans="2:43" x14ac:dyDescent="0.35">
      <c r="B15" s="18" t="s">
        <v>566</v>
      </c>
      <c r="C15" s="17">
        <v>9.1209839334710094E-2</v>
      </c>
      <c r="D15" s="17">
        <v>0.117066080309221</v>
      </c>
      <c r="E15" s="17">
        <v>5.8087186815166898E-2</v>
      </c>
      <c r="F15" s="17"/>
      <c r="G15" s="17">
        <v>0.215450043122938</v>
      </c>
      <c r="H15" s="17">
        <v>6.7880446395253799E-2</v>
      </c>
      <c r="I15" s="17">
        <v>4.7841697430427002E-2</v>
      </c>
      <c r="J15" s="17">
        <v>6.4220599467805298E-2</v>
      </c>
      <c r="K15" s="17">
        <v>0.12647984443263199</v>
      </c>
      <c r="L15" s="17">
        <v>0.145417721961487</v>
      </c>
      <c r="M15" s="17"/>
      <c r="N15" s="17">
        <v>0</v>
      </c>
      <c r="O15" s="17">
        <v>6.9825186972329395E-2</v>
      </c>
      <c r="P15" s="17">
        <v>5.3742105716521299E-2</v>
      </c>
      <c r="Q15" s="17">
        <v>0.106745516539259</v>
      </c>
      <c r="R15" s="17">
        <v>0.14092890494209701</v>
      </c>
      <c r="S15" s="17"/>
      <c r="T15" s="17">
        <v>0.114797814705208</v>
      </c>
      <c r="U15" s="17">
        <v>7.0534004974639505E-2</v>
      </c>
      <c r="V15" s="17">
        <v>0.104271307502574</v>
      </c>
      <c r="W15" s="17">
        <v>9.7426141764878002E-2</v>
      </c>
      <c r="X15" s="17"/>
      <c r="Y15" s="17">
        <v>8.6755406567119095E-2</v>
      </c>
      <c r="Z15" s="17">
        <v>0.110686795423176</v>
      </c>
      <c r="AA15" s="17" t="s">
        <v>63</v>
      </c>
      <c r="AB15" s="17" t="s">
        <v>63</v>
      </c>
      <c r="AC15" s="17" t="s">
        <v>63</v>
      </c>
      <c r="AD15" s="17" t="s">
        <v>63</v>
      </c>
      <c r="AE15" s="17"/>
      <c r="AF15" s="17" t="s">
        <v>63</v>
      </c>
      <c r="AG15" s="17"/>
      <c r="AH15" s="17">
        <v>9.1407836977647594E-2</v>
      </c>
      <c r="AI15" s="17"/>
      <c r="AJ15" s="17">
        <v>0.11854486884908701</v>
      </c>
      <c r="AK15" s="17">
        <v>0.118108583554921</v>
      </c>
      <c r="AL15" s="17">
        <v>7.4939396755106302E-2</v>
      </c>
      <c r="AM15" s="17">
        <v>9.0288442966610205E-2</v>
      </c>
      <c r="AN15" s="17">
        <v>7.00947215344839E-2</v>
      </c>
      <c r="AO15" s="17">
        <v>0</v>
      </c>
      <c r="AP15" s="17">
        <v>0.14494968196003</v>
      </c>
      <c r="AQ15" s="17">
        <v>0</v>
      </c>
    </row>
    <row r="16" spans="2:43" x14ac:dyDescent="0.35">
      <c r="B16" s="18" t="s">
        <v>82</v>
      </c>
      <c r="C16" s="19">
        <v>0.14519294900649601</v>
      </c>
      <c r="D16" s="19">
        <v>0.109320023596679</v>
      </c>
      <c r="E16" s="19">
        <v>0.18779702030113701</v>
      </c>
      <c r="F16" s="19"/>
      <c r="G16" s="19">
        <v>5.3223308601890701E-2</v>
      </c>
      <c r="H16" s="19">
        <v>0.16558945708824599</v>
      </c>
      <c r="I16" s="19">
        <v>0.110308171318912</v>
      </c>
      <c r="J16" s="19">
        <v>0.174430648522756</v>
      </c>
      <c r="K16" s="19">
        <v>0.17458127059294001</v>
      </c>
      <c r="L16" s="19">
        <v>0.147036747115979</v>
      </c>
      <c r="M16" s="19"/>
      <c r="N16" s="19">
        <v>0</v>
      </c>
      <c r="O16" s="19">
        <v>0.18515066770935701</v>
      </c>
      <c r="P16" s="19">
        <v>0.109536836483019</v>
      </c>
      <c r="Q16" s="19">
        <v>0.12688520614606999</v>
      </c>
      <c r="R16" s="19">
        <v>0.13794988668529101</v>
      </c>
      <c r="S16" s="19"/>
      <c r="T16" s="19">
        <v>0.19466055355279999</v>
      </c>
      <c r="U16" s="19">
        <v>0.16172983749611</v>
      </c>
      <c r="V16" s="19">
        <v>0.14531934515278699</v>
      </c>
      <c r="W16" s="19">
        <v>9.7410284723705096E-2</v>
      </c>
      <c r="X16" s="19"/>
      <c r="Y16" s="19">
        <v>0.13338274289516899</v>
      </c>
      <c r="Z16" s="19">
        <v>0.19683293951205699</v>
      </c>
      <c r="AA16" s="19" t="s">
        <v>63</v>
      </c>
      <c r="AB16" s="19" t="s">
        <v>63</v>
      </c>
      <c r="AC16" s="19" t="s">
        <v>63</v>
      </c>
      <c r="AD16" s="19" t="s">
        <v>63</v>
      </c>
      <c r="AE16" s="19"/>
      <c r="AF16" s="19" t="s">
        <v>63</v>
      </c>
      <c r="AG16" s="19"/>
      <c r="AH16" s="19">
        <v>0.14482199949111299</v>
      </c>
      <c r="AI16" s="19"/>
      <c r="AJ16" s="19">
        <v>0.14559155450976399</v>
      </c>
      <c r="AK16" s="19">
        <v>0.16675341996395199</v>
      </c>
      <c r="AL16" s="19">
        <v>9.3096423510404799E-2</v>
      </c>
      <c r="AM16" s="19">
        <v>9.9761241400359593E-2</v>
      </c>
      <c r="AN16" s="19">
        <v>0.315901783644565</v>
      </c>
      <c r="AO16" s="19">
        <v>0.124412798296983</v>
      </c>
      <c r="AP16" s="19">
        <v>0.16703898056059699</v>
      </c>
      <c r="AQ16" s="19">
        <v>0.25895115788041401</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0.48629208695630399</v>
      </c>
      <c r="D9" s="17">
        <v>0.499404083375587</v>
      </c>
      <c r="E9" s="17">
        <v>0.47233944603517902</v>
      </c>
      <c r="F9" s="17"/>
      <c r="G9" s="17">
        <v>0.17995696524591401</v>
      </c>
      <c r="H9" s="17">
        <v>0.43481238947099599</v>
      </c>
      <c r="I9" s="17">
        <v>0.55885944024262502</v>
      </c>
      <c r="J9" s="17">
        <v>0.561506972985514</v>
      </c>
      <c r="K9" s="17">
        <v>0.54595805792152197</v>
      </c>
      <c r="L9" s="17">
        <v>0.46727032132604401</v>
      </c>
      <c r="M9" s="17"/>
      <c r="N9" s="17">
        <v>0.50842017077900903</v>
      </c>
      <c r="O9" s="17">
        <v>0.48867006363374099</v>
      </c>
      <c r="P9" s="17">
        <v>0.56884091871744102</v>
      </c>
      <c r="Q9" s="17">
        <v>0.54389566560842295</v>
      </c>
      <c r="R9" s="17">
        <v>0.30412391896344698</v>
      </c>
      <c r="S9" s="17"/>
      <c r="T9" s="17">
        <v>0.39578647742186701</v>
      </c>
      <c r="U9" s="17">
        <v>0.480868462552628</v>
      </c>
      <c r="V9" s="17">
        <v>0.460595723389221</v>
      </c>
      <c r="W9" s="17">
        <v>0.55801189239417603</v>
      </c>
      <c r="X9" s="17"/>
      <c r="Y9" s="17">
        <v>0.484719709968634</v>
      </c>
      <c r="Z9" s="17">
        <v>0.49316728726602199</v>
      </c>
      <c r="AA9" s="17" t="s">
        <v>63</v>
      </c>
      <c r="AB9" s="17" t="s">
        <v>63</v>
      </c>
      <c r="AC9" s="17" t="s">
        <v>63</v>
      </c>
      <c r="AD9" s="17" t="s">
        <v>63</v>
      </c>
      <c r="AE9" s="17"/>
      <c r="AF9" s="17" t="s">
        <v>63</v>
      </c>
      <c r="AG9" s="17"/>
      <c r="AH9" s="17">
        <v>0.48716446962439902</v>
      </c>
      <c r="AI9" s="17"/>
      <c r="AJ9" s="17">
        <v>0.44375874794956099</v>
      </c>
      <c r="AK9" s="17">
        <v>0.47879925237582599</v>
      </c>
      <c r="AL9" s="17">
        <v>0.48276511746616502</v>
      </c>
      <c r="AM9" s="17">
        <v>0.54835998040225598</v>
      </c>
      <c r="AN9" s="17">
        <v>0.44576007238019899</v>
      </c>
      <c r="AO9" s="17">
        <v>0.60059944945599997</v>
      </c>
      <c r="AP9" s="17">
        <v>0.44808992491250299</v>
      </c>
      <c r="AQ9" s="17">
        <v>0.385666072410002</v>
      </c>
    </row>
    <row r="10" spans="2:43" ht="43.5" x14ac:dyDescent="0.35">
      <c r="B10" s="18" t="s">
        <v>560</v>
      </c>
      <c r="C10" s="17">
        <v>0.18681361346768899</v>
      </c>
      <c r="D10" s="17">
        <v>0.215608530533272</v>
      </c>
      <c r="E10" s="17">
        <v>0.153526627111122</v>
      </c>
      <c r="F10" s="17"/>
      <c r="G10" s="17">
        <v>0.22013932695218799</v>
      </c>
      <c r="H10" s="17">
        <v>0.176123391427252</v>
      </c>
      <c r="I10" s="17">
        <v>0.183188866906143</v>
      </c>
      <c r="J10" s="17">
        <v>0.20366839514061899</v>
      </c>
      <c r="K10" s="17">
        <v>0.18350300239025</v>
      </c>
      <c r="L10" s="17">
        <v>0.13951937605928799</v>
      </c>
      <c r="M10" s="17"/>
      <c r="N10" s="17">
        <v>0.237041990241875</v>
      </c>
      <c r="O10" s="17">
        <v>0.115042839434674</v>
      </c>
      <c r="P10" s="17">
        <v>0.13775215169705399</v>
      </c>
      <c r="Q10" s="17">
        <v>0.21705017542920099</v>
      </c>
      <c r="R10" s="17">
        <v>0.308707444021524</v>
      </c>
      <c r="S10" s="17"/>
      <c r="T10" s="17">
        <v>0.118087277669245</v>
      </c>
      <c r="U10" s="17">
        <v>0.15196612958192299</v>
      </c>
      <c r="V10" s="17">
        <v>0.20744865430627399</v>
      </c>
      <c r="W10" s="17">
        <v>0.229112369797146</v>
      </c>
      <c r="X10" s="17"/>
      <c r="Y10" s="17">
        <v>0.20198094312984899</v>
      </c>
      <c r="Z10" s="17">
        <v>0.12049463881428001</v>
      </c>
      <c r="AA10" s="17" t="s">
        <v>63</v>
      </c>
      <c r="AB10" s="17" t="s">
        <v>63</v>
      </c>
      <c r="AC10" s="17" t="s">
        <v>63</v>
      </c>
      <c r="AD10" s="17" t="s">
        <v>63</v>
      </c>
      <c r="AE10" s="17"/>
      <c r="AF10" s="17" t="s">
        <v>63</v>
      </c>
      <c r="AG10" s="17"/>
      <c r="AH10" s="17">
        <v>0.190548029339737</v>
      </c>
      <c r="AI10" s="17"/>
      <c r="AJ10" s="17">
        <v>0.20087683941837201</v>
      </c>
      <c r="AK10" s="17">
        <v>0.18759965701869799</v>
      </c>
      <c r="AL10" s="17">
        <v>0.233873765633448</v>
      </c>
      <c r="AM10" s="17">
        <v>0.133802859975064</v>
      </c>
      <c r="AN10" s="17">
        <v>0.230447776390931</v>
      </c>
      <c r="AO10" s="17">
        <v>0.20106602799527301</v>
      </c>
      <c r="AP10" s="17">
        <v>0.23818895338329499</v>
      </c>
      <c r="AQ10" s="17">
        <v>0</v>
      </c>
    </row>
    <row r="11" spans="2:43" ht="29" x14ac:dyDescent="0.35">
      <c r="B11" s="18" t="s">
        <v>561</v>
      </c>
      <c r="C11" s="17">
        <v>0.128329328734511</v>
      </c>
      <c r="D11" s="17">
        <v>0.123326829894591</v>
      </c>
      <c r="E11" s="17">
        <v>0.13159211211492799</v>
      </c>
      <c r="F11" s="17"/>
      <c r="G11" s="17">
        <v>0.20129294921948701</v>
      </c>
      <c r="H11" s="17">
        <v>0.17616867034324399</v>
      </c>
      <c r="I11" s="17">
        <v>0.132867731413159</v>
      </c>
      <c r="J11" s="17">
        <v>6.5912743922265205E-2</v>
      </c>
      <c r="K11" s="17">
        <v>9.8773962233515394E-2</v>
      </c>
      <c r="L11" s="17">
        <v>0.115810953563976</v>
      </c>
      <c r="M11" s="17"/>
      <c r="N11" s="17">
        <v>0</v>
      </c>
      <c r="O11" s="17">
        <v>0.100294893926926</v>
      </c>
      <c r="P11" s="17">
        <v>5.9889813190916602E-2</v>
      </c>
      <c r="Q11" s="17">
        <v>0.150913299187245</v>
      </c>
      <c r="R11" s="17">
        <v>0.20469788680599299</v>
      </c>
      <c r="S11" s="17"/>
      <c r="T11" s="17">
        <v>4.1600527361914802E-2</v>
      </c>
      <c r="U11" s="17">
        <v>0.158504700687401</v>
      </c>
      <c r="V11" s="17">
        <v>0.137274713062364</v>
      </c>
      <c r="W11" s="17">
        <v>0.13748473881839901</v>
      </c>
      <c r="X11" s="17"/>
      <c r="Y11" s="17">
        <v>0.135094592220693</v>
      </c>
      <c r="Z11" s="17">
        <v>9.8748291883769504E-2</v>
      </c>
      <c r="AA11" s="17" t="s">
        <v>63</v>
      </c>
      <c r="AB11" s="17" t="s">
        <v>63</v>
      </c>
      <c r="AC11" s="17" t="s">
        <v>63</v>
      </c>
      <c r="AD11" s="17" t="s">
        <v>63</v>
      </c>
      <c r="AE11" s="17"/>
      <c r="AF11" s="17" t="s">
        <v>63</v>
      </c>
      <c r="AG11" s="17"/>
      <c r="AH11" s="17">
        <v>0.12637646780817499</v>
      </c>
      <c r="AI11" s="17"/>
      <c r="AJ11" s="17">
        <v>0.158436576126229</v>
      </c>
      <c r="AK11" s="17">
        <v>0.19134990810394001</v>
      </c>
      <c r="AL11" s="17">
        <v>0.12425372874545999</v>
      </c>
      <c r="AM11" s="17">
        <v>8.3716292827311606E-2</v>
      </c>
      <c r="AN11" s="17">
        <v>7.2680640819505204E-2</v>
      </c>
      <c r="AO11" s="17">
        <v>2.31741903095561E-2</v>
      </c>
      <c r="AP11" s="17">
        <v>0.15813102165991999</v>
      </c>
      <c r="AQ11" s="17">
        <v>0.100404178676692</v>
      </c>
    </row>
    <row r="12" spans="2:43" x14ac:dyDescent="0.35">
      <c r="B12" s="18" t="s">
        <v>562</v>
      </c>
      <c r="C12" s="17">
        <v>9.4889523945909202E-2</v>
      </c>
      <c r="D12" s="17">
        <v>9.2853142202835803E-2</v>
      </c>
      <c r="E12" s="17">
        <v>9.4565265074564697E-2</v>
      </c>
      <c r="F12" s="17"/>
      <c r="G12" s="17">
        <v>0.19611324758224299</v>
      </c>
      <c r="H12" s="17">
        <v>9.9471385847589897E-2</v>
      </c>
      <c r="I12" s="17">
        <v>7.7411730875504695E-2</v>
      </c>
      <c r="J12" s="17">
        <v>5.71922972917722E-2</v>
      </c>
      <c r="K12" s="17">
        <v>7.6033749809995096E-2</v>
      </c>
      <c r="L12" s="17">
        <v>0.169883254815104</v>
      </c>
      <c r="M12" s="17"/>
      <c r="N12" s="17">
        <v>0.122603779943291</v>
      </c>
      <c r="O12" s="17">
        <v>9.8269655707696205E-2</v>
      </c>
      <c r="P12" s="17">
        <v>8.6710902628423098E-2</v>
      </c>
      <c r="Q12" s="17">
        <v>0.10383903875516</v>
      </c>
      <c r="R12" s="17">
        <v>7.4525789599275097E-2</v>
      </c>
      <c r="S12" s="17"/>
      <c r="T12" s="17">
        <v>0.165365284028372</v>
      </c>
      <c r="U12" s="17">
        <v>0.126185514169288</v>
      </c>
      <c r="V12" s="17">
        <v>5.3861260444923301E-2</v>
      </c>
      <c r="W12" s="17">
        <v>7.3035216577693907E-2</v>
      </c>
      <c r="X12" s="17"/>
      <c r="Y12" s="17">
        <v>9.2357992602656494E-2</v>
      </c>
      <c r="Z12" s="17">
        <v>0.105958615653354</v>
      </c>
      <c r="AA12" s="17" t="s">
        <v>63</v>
      </c>
      <c r="AB12" s="17" t="s">
        <v>63</v>
      </c>
      <c r="AC12" s="17" t="s">
        <v>63</v>
      </c>
      <c r="AD12" s="17" t="s">
        <v>63</v>
      </c>
      <c r="AE12" s="17"/>
      <c r="AF12" s="17" t="s">
        <v>63</v>
      </c>
      <c r="AG12" s="17"/>
      <c r="AH12" s="17">
        <v>9.2125707426797696E-2</v>
      </c>
      <c r="AI12" s="17"/>
      <c r="AJ12" s="17">
        <v>0.10352721438196</v>
      </c>
      <c r="AK12" s="17">
        <v>0.104609689941319</v>
      </c>
      <c r="AL12" s="17">
        <v>6.7487220163877995E-2</v>
      </c>
      <c r="AM12" s="17">
        <v>0.112395847567896</v>
      </c>
      <c r="AN12" s="17">
        <v>0</v>
      </c>
      <c r="AO12" s="17">
        <v>7.0720247411223097E-2</v>
      </c>
      <c r="AP12" s="17">
        <v>9.1458910412310704E-2</v>
      </c>
      <c r="AQ12" s="17">
        <v>0.173196058230978</v>
      </c>
    </row>
    <row r="13" spans="2:43" x14ac:dyDescent="0.35">
      <c r="B13" s="18" t="s">
        <v>566</v>
      </c>
      <c r="C13" s="17">
        <v>7.3485890842237001E-2</v>
      </c>
      <c r="D13" s="17">
        <v>8.2050730470516697E-2</v>
      </c>
      <c r="E13" s="17">
        <v>6.0635787429042701E-2</v>
      </c>
      <c r="F13" s="17"/>
      <c r="G13" s="17">
        <v>0.21098019939604001</v>
      </c>
      <c r="H13" s="17">
        <v>7.2950737088848194E-2</v>
      </c>
      <c r="I13" s="17">
        <v>6.3804076333392398E-2</v>
      </c>
      <c r="J13" s="17">
        <v>2.21980538570976E-2</v>
      </c>
      <c r="K13" s="17">
        <v>3.81329771308766E-2</v>
      </c>
      <c r="L13" s="17">
        <v>0.17857694644517899</v>
      </c>
      <c r="M13" s="17"/>
      <c r="N13" s="17">
        <v>0</v>
      </c>
      <c r="O13" s="17">
        <v>6.85221552910555E-2</v>
      </c>
      <c r="P13" s="17">
        <v>3.2788066826394402E-2</v>
      </c>
      <c r="Q13" s="17">
        <v>5.9778613354500798E-2</v>
      </c>
      <c r="R13" s="17">
        <v>0.14752528472347901</v>
      </c>
      <c r="S13" s="17"/>
      <c r="T13" s="17">
        <v>9.4035746504428003E-2</v>
      </c>
      <c r="U13" s="17">
        <v>5.0193335658076703E-2</v>
      </c>
      <c r="V13" s="17">
        <v>9.7652619930481299E-2</v>
      </c>
      <c r="W13" s="17">
        <v>7.1467885723079994E-2</v>
      </c>
      <c r="X13" s="17"/>
      <c r="Y13" s="17">
        <v>6.9505832429066799E-2</v>
      </c>
      <c r="Z13" s="17">
        <v>9.0888650517240099E-2</v>
      </c>
      <c r="AA13" s="17" t="s">
        <v>63</v>
      </c>
      <c r="AB13" s="17" t="s">
        <v>63</v>
      </c>
      <c r="AC13" s="17" t="s">
        <v>63</v>
      </c>
      <c r="AD13" s="17" t="s">
        <v>63</v>
      </c>
      <c r="AE13" s="17"/>
      <c r="AF13" s="17" t="s">
        <v>63</v>
      </c>
      <c r="AG13" s="17"/>
      <c r="AH13" s="17">
        <v>7.3708601593857406E-2</v>
      </c>
      <c r="AI13" s="17"/>
      <c r="AJ13" s="17">
        <v>0.123299413998583</v>
      </c>
      <c r="AK13" s="17">
        <v>8.5667017064920206E-2</v>
      </c>
      <c r="AL13" s="17">
        <v>6.6896609844788693E-2</v>
      </c>
      <c r="AM13" s="17">
        <v>5.3381338471538399E-2</v>
      </c>
      <c r="AN13" s="17">
        <v>0</v>
      </c>
      <c r="AO13" s="17">
        <v>5.1344256175944201E-2</v>
      </c>
      <c r="AP13" s="17">
        <v>5.9584723594729001E-2</v>
      </c>
      <c r="AQ13" s="17">
        <v>0</v>
      </c>
    </row>
    <row r="14" spans="2:43" x14ac:dyDescent="0.35">
      <c r="B14" s="18" t="s">
        <v>565</v>
      </c>
      <c r="C14" s="17">
        <v>6.6947211107656598E-2</v>
      </c>
      <c r="D14" s="17">
        <v>7.0210201907141695E-2</v>
      </c>
      <c r="E14" s="17">
        <v>6.3312654787066797E-2</v>
      </c>
      <c r="F14" s="17"/>
      <c r="G14" s="17">
        <v>0.101118386332626</v>
      </c>
      <c r="H14" s="17">
        <v>7.6523035070257595E-2</v>
      </c>
      <c r="I14" s="17">
        <v>4.79346627218947E-2</v>
      </c>
      <c r="J14" s="17">
        <v>5.25099005665004E-2</v>
      </c>
      <c r="K14" s="17">
        <v>7.7602188741434E-2</v>
      </c>
      <c r="L14" s="17">
        <v>6.6930852488145107E-2</v>
      </c>
      <c r="M14" s="17"/>
      <c r="N14" s="17">
        <v>0</v>
      </c>
      <c r="O14" s="17">
        <v>4.9690547814062902E-2</v>
      </c>
      <c r="P14" s="17">
        <v>7.4237322302254799E-2</v>
      </c>
      <c r="Q14" s="17">
        <v>6.8041627015943199E-2</v>
      </c>
      <c r="R14" s="17">
        <v>0.10008428750137099</v>
      </c>
      <c r="S14" s="17"/>
      <c r="T14" s="17">
        <v>5.3654551727749501E-2</v>
      </c>
      <c r="U14" s="17">
        <v>6.8542443032120495E-2</v>
      </c>
      <c r="V14" s="17">
        <v>6.4632192853446194E-2</v>
      </c>
      <c r="W14" s="17">
        <v>7.7822829571357097E-2</v>
      </c>
      <c r="X14" s="17"/>
      <c r="Y14" s="17">
        <v>6.8453375293127505E-2</v>
      </c>
      <c r="Z14" s="17">
        <v>6.0361525514672998E-2</v>
      </c>
      <c r="AA14" s="17" t="s">
        <v>63</v>
      </c>
      <c r="AB14" s="17" t="s">
        <v>63</v>
      </c>
      <c r="AC14" s="17" t="s">
        <v>63</v>
      </c>
      <c r="AD14" s="17" t="s">
        <v>63</v>
      </c>
      <c r="AE14" s="17"/>
      <c r="AF14" s="17" t="s">
        <v>63</v>
      </c>
      <c r="AG14" s="17"/>
      <c r="AH14" s="17">
        <v>6.3952043942531997E-2</v>
      </c>
      <c r="AI14" s="17"/>
      <c r="AJ14" s="17">
        <v>0.112450378046473</v>
      </c>
      <c r="AK14" s="17">
        <v>3.19376658556167E-2</v>
      </c>
      <c r="AL14" s="17">
        <v>0.110685672688579</v>
      </c>
      <c r="AM14" s="17">
        <v>4.7095100835153503E-2</v>
      </c>
      <c r="AN14" s="17">
        <v>5.6401076366184903E-2</v>
      </c>
      <c r="AO14" s="17">
        <v>5.86660116085026E-2</v>
      </c>
      <c r="AP14" s="17">
        <v>2.83961039166916E-2</v>
      </c>
      <c r="AQ14" s="17">
        <v>0</v>
      </c>
    </row>
    <row r="15" spans="2:43" ht="29" x14ac:dyDescent="0.35">
      <c r="B15" s="18" t="s">
        <v>563</v>
      </c>
      <c r="C15" s="17">
        <v>6.5940730690989005E-2</v>
      </c>
      <c r="D15" s="17">
        <v>8.4167515988835997E-2</v>
      </c>
      <c r="E15" s="17">
        <v>4.4713444493076002E-2</v>
      </c>
      <c r="F15" s="17"/>
      <c r="G15" s="17">
        <v>0.221186099470907</v>
      </c>
      <c r="H15" s="17">
        <v>5.6099843918975698E-2</v>
      </c>
      <c r="I15" s="17">
        <v>4.7726754288337399E-2</v>
      </c>
      <c r="J15" s="17">
        <v>4.02769885149213E-2</v>
      </c>
      <c r="K15" s="17">
        <v>3.9845209917056597E-2</v>
      </c>
      <c r="L15" s="17">
        <v>9.4006565108625498E-2</v>
      </c>
      <c r="M15" s="17"/>
      <c r="N15" s="17">
        <v>0.131934059035824</v>
      </c>
      <c r="O15" s="17">
        <v>5.1215878529098403E-2</v>
      </c>
      <c r="P15" s="17">
        <v>4.1440538392641703E-2</v>
      </c>
      <c r="Q15" s="17">
        <v>7.5255589763895694E-2</v>
      </c>
      <c r="R15" s="17">
        <v>9.14226917591167E-2</v>
      </c>
      <c r="S15" s="17"/>
      <c r="T15" s="17">
        <v>5.8105712662921402E-2</v>
      </c>
      <c r="U15" s="17">
        <v>7.6586412762651906E-2</v>
      </c>
      <c r="V15" s="17">
        <v>7.0034527092797394E-2</v>
      </c>
      <c r="W15" s="17">
        <v>5.3987598746249497E-2</v>
      </c>
      <c r="X15" s="17"/>
      <c r="Y15" s="17">
        <v>6.6875235524801499E-2</v>
      </c>
      <c r="Z15" s="17">
        <v>6.1854619043945701E-2</v>
      </c>
      <c r="AA15" s="17" t="s">
        <v>63</v>
      </c>
      <c r="AB15" s="17" t="s">
        <v>63</v>
      </c>
      <c r="AC15" s="17" t="s">
        <v>63</v>
      </c>
      <c r="AD15" s="17" t="s">
        <v>63</v>
      </c>
      <c r="AE15" s="17"/>
      <c r="AF15" s="17" t="s">
        <v>63</v>
      </c>
      <c r="AG15" s="17"/>
      <c r="AH15" s="17">
        <v>6.3617648052285994E-2</v>
      </c>
      <c r="AI15" s="17"/>
      <c r="AJ15" s="17">
        <v>7.8751085153207695E-2</v>
      </c>
      <c r="AK15" s="17">
        <v>5.6702959285911597E-2</v>
      </c>
      <c r="AL15" s="17">
        <v>9.2846578808663205E-2</v>
      </c>
      <c r="AM15" s="17">
        <v>4.0289320715653103E-2</v>
      </c>
      <c r="AN15" s="17">
        <v>9.6250187533392401E-2</v>
      </c>
      <c r="AO15" s="17">
        <v>4.0328583085896402E-2</v>
      </c>
      <c r="AP15" s="17">
        <v>0.10577099451739801</v>
      </c>
      <c r="AQ15" s="17">
        <v>0</v>
      </c>
    </row>
    <row r="16" spans="2:43" x14ac:dyDescent="0.35">
      <c r="B16" s="18" t="s">
        <v>82</v>
      </c>
      <c r="C16" s="19">
        <v>0.13835331964942299</v>
      </c>
      <c r="D16" s="19">
        <v>9.7292259134001496E-2</v>
      </c>
      <c r="E16" s="19">
        <v>0.18703542398386899</v>
      </c>
      <c r="F16" s="19"/>
      <c r="G16" s="19">
        <v>0.11147772552777099</v>
      </c>
      <c r="H16" s="19">
        <v>0.15111589152616101</v>
      </c>
      <c r="I16" s="19">
        <v>0.109629739080515</v>
      </c>
      <c r="J16" s="19">
        <v>0.16239068991644601</v>
      </c>
      <c r="K16" s="19">
        <v>0.12959541281758599</v>
      </c>
      <c r="L16" s="19">
        <v>0.17155582738095601</v>
      </c>
      <c r="M16" s="19"/>
      <c r="N16" s="19">
        <v>0</v>
      </c>
      <c r="O16" s="19">
        <v>0.19848975236868699</v>
      </c>
      <c r="P16" s="19">
        <v>0.115390594357449</v>
      </c>
      <c r="Q16" s="19">
        <v>0.108864581016428</v>
      </c>
      <c r="R16" s="19">
        <v>0.101203603514347</v>
      </c>
      <c r="S16" s="19"/>
      <c r="T16" s="19">
        <v>0.18671397639548701</v>
      </c>
      <c r="U16" s="19">
        <v>0.14206773509867199</v>
      </c>
      <c r="V16" s="19">
        <v>0.16830358833891601</v>
      </c>
      <c r="W16" s="19">
        <v>6.6080991202026804E-2</v>
      </c>
      <c r="X16" s="19"/>
      <c r="Y16" s="19">
        <v>0.12887028439686399</v>
      </c>
      <c r="Z16" s="19">
        <v>0.17981778231755199</v>
      </c>
      <c r="AA16" s="19" t="s">
        <v>63</v>
      </c>
      <c r="AB16" s="19" t="s">
        <v>63</v>
      </c>
      <c r="AC16" s="19" t="s">
        <v>63</v>
      </c>
      <c r="AD16" s="19" t="s">
        <v>63</v>
      </c>
      <c r="AE16" s="19"/>
      <c r="AF16" s="19" t="s">
        <v>63</v>
      </c>
      <c r="AG16" s="19"/>
      <c r="AH16" s="19">
        <v>0.13798634142494601</v>
      </c>
      <c r="AI16" s="19"/>
      <c r="AJ16" s="19">
        <v>0.117354199226176</v>
      </c>
      <c r="AK16" s="19">
        <v>0.133594228999765</v>
      </c>
      <c r="AL16" s="19">
        <v>0.11283558426438001</v>
      </c>
      <c r="AM16" s="19">
        <v>0.145450776278539</v>
      </c>
      <c r="AN16" s="19">
        <v>0.25111151040936402</v>
      </c>
      <c r="AO16" s="19">
        <v>7.6267804454842394E-2</v>
      </c>
      <c r="AP16" s="19">
        <v>0.14209480492984</v>
      </c>
      <c r="AQ16" s="19">
        <v>0.340733690682329</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0.48187765559939599</v>
      </c>
      <c r="D9" s="17">
        <v>0.50308950903727301</v>
      </c>
      <c r="E9" s="17">
        <v>0.45839050257247299</v>
      </c>
      <c r="F9" s="17"/>
      <c r="G9" s="17">
        <v>0.26937177046542599</v>
      </c>
      <c r="H9" s="17">
        <v>0.43503453783000101</v>
      </c>
      <c r="I9" s="17">
        <v>0.50758180694293098</v>
      </c>
      <c r="J9" s="17">
        <v>0.52850032729273699</v>
      </c>
      <c r="K9" s="17">
        <v>0.56438558974180397</v>
      </c>
      <c r="L9" s="17">
        <v>0.50692279628847803</v>
      </c>
      <c r="M9" s="17"/>
      <c r="N9" s="17">
        <v>0.65344405446440101</v>
      </c>
      <c r="O9" s="17">
        <v>0.49490686407020501</v>
      </c>
      <c r="P9" s="17">
        <v>0.56942601677575799</v>
      </c>
      <c r="Q9" s="17">
        <v>0.49831880528924999</v>
      </c>
      <c r="R9" s="17">
        <v>0.34210890439990099</v>
      </c>
      <c r="S9" s="17"/>
      <c r="T9" s="17">
        <v>0.37361681842908401</v>
      </c>
      <c r="U9" s="17">
        <v>0.50430310758555097</v>
      </c>
      <c r="V9" s="17">
        <v>0.449088489227563</v>
      </c>
      <c r="W9" s="17">
        <v>0.54273969331435301</v>
      </c>
      <c r="X9" s="17"/>
      <c r="Y9" s="17">
        <v>0.485130335726152</v>
      </c>
      <c r="Z9" s="17">
        <v>0.46765534912311901</v>
      </c>
      <c r="AA9" s="17" t="s">
        <v>63</v>
      </c>
      <c r="AB9" s="17" t="s">
        <v>63</v>
      </c>
      <c r="AC9" s="17" t="s">
        <v>63</v>
      </c>
      <c r="AD9" s="17" t="s">
        <v>63</v>
      </c>
      <c r="AE9" s="17"/>
      <c r="AF9" s="17" t="s">
        <v>63</v>
      </c>
      <c r="AG9" s="17"/>
      <c r="AH9" s="17">
        <v>0.477253496267039</v>
      </c>
      <c r="AI9" s="17"/>
      <c r="AJ9" s="17">
        <v>0.43100737816818402</v>
      </c>
      <c r="AK9" s="17">
        <v>0.49191874666952801</v>
      </c>
      <c r="AL9" s="17">
        <v>0.49670108079820702</v>
      </c>
      <c r="AM9" s="17">
        <v>0.58564780618603496</v>
      </c>
      <c r="AN9" s="17">
        <v>0.46402972327103698</v>
      </c>
      <c r="AO9" s="17">
        <v>0.60086998903077404</v>
      </c>
      <c r="AP9" s="17">
        <v>0.32895332357144902</v>
      </c>
      <c r="AQ9" s="17">
        <v>0.29597683899356603</v>
      </c>
    </row>
    <row r="10" spans="2:43" ht="43.5" x14ac:dyDescent="0.35">
      <c r="B10" s="18" t="s">
        <v>560</v>
      </c>
      <c r="C10" s="17">
        <v>0.16466966061139399</v>
      </c>
      <c r="D10" s="17">
        <v>0.146363877445677</v>
      </c>
      <c r="E10" s="17">
        <v>0.18668231711227401</v>
      </c>
      <c r="F10" s="17"/>
      <c r="G10" s="17">
        <v>0.26236916157026702</v>
      </c>
      <c r="H10" s="17">
        <v>0.16447643182065599</v>
      </c>
      <c r="I10" s="17">
        <v>0.16711470947968399</v>
      </c>
      <c r="J10" s="17">
        <v>0.12027800645014999</v>
      </c>
      <c r="K10" s="17">
        <v>0.16242943468489299</v>
      </c>
      <c r="L10" s="17">
        <v>0.17018799242288299</v>
      </c>
      <c r="M10" s="17"/>
      <c r="N10" s="17">
        <v>0.123249619881484</v>
      </c>
      <c r="O10" s="17">
        <v>0.14889640227218601</v>
      </c>
      <c r="P10" s="17">
        <v>0.12150948520464</v>
      </c>
      <c r="Q10" s="17">
        <v>0.149130349830181</v>
      </c>
      <c r="R10" s="17">
        <v>0.26375080233916098</v>
      </c>
      <c r="S10" s="17"/>
      <c r="T10" s="17">
        <v>0.122101185164996</v>
      </c>
      <c r="U10" s="17">
        <v>0.14786830077195701</v>
      </c>
      <c r="V10" s="17">
        <v>0.184781280151954</v>
      </c>
      <c r="W10" s="17">
        <v>0.16414239431655001</v>
      </c>
      <c r="X10" s="17"/>
      <c r="Y10" s="17">
        <v>0.172473149194947</v>
      </c>
      <c r="Z10" s="17">
        <v>0.13054899645309301</v>
      </c>
      <c r="AA10" s="17" t="s">
        <v>63</v>
      </c>
      <c r="AB10" s="17" t="s">
        <v>63</v>
      </c>
      <c r="AC10" s="17" t="s">
        <v>63</v>
      </c>
      <c r="AD10" s="17" t="s">
        <v>63</v>
      </c>
      <c r="AE10" s="17"/>
      <c r="AF10" s="17" t="s">
        <v>63</v>
      </c>
      <c r="AG10" s="17"/>
      <c r="AH10" s="17">
        <v>0.16604284388969301</v>
      </c>
      <c r="AI10" s="17"/>
      <c r="AJ10" s="17">
        <v>0.213406474890277</v>
      </c>
      <c r="AK10" s="17">
        <v>0.15141959612894701</v>
      </c>
      <c r="AL10" s="17">
        <v>0.140296910624125</v>
      </c>
      <c r="AM10" s="17">
        <v>0.16979824618946299</v>
      </c>
      <c r="AN10" s="17">
        <v>0.152543146833865</v>
      </c>
      <c r="AO10" s="17">
        <v>6.14301649233506E-2</v>
      </c>
      <c r="AP10" s="17">
        <v>0.211410396839529</v>
      </c>
      <c r="AQ10" s="17">
        <v>0.16356506560383</v>
      </c>
    </row>
    <row r="11" spans="2:43" ht="29" x14ac:dyDescent="0.35">
      <c r="B11" s="18" t="s">
        <v>561</v>
      </c>
      <c r="C11" s="17">
        <v>0.123101052020747</v>
      </c>
      <c r="D11" s="17">
        <v>0.14369243927202999</v>
      </c>
      <c r="E11" s="17">
        <v>9.6262920538722305E-2</v>
      </c>
      <c r="F11" s="17"/>
      <c r="G11" s="17">
        <v>0.175203353870693</v>
      </c>
      <c r="H11" s="17">
        <v>0.12879956235018999</v>
      </c>
      <c r="I11" s="17">
        <v>0.123346426290942</v>
      </c>
      <c r="J11" s="17">
        <v>0.16431650056284</v>
      </c>
      <c r="K11" s="17">
        <v>4.7730498236328203E-2</v>
      </c>
      <c r="L11" s="17">
        <v>8.1149382602066403E-2</v>
      </c>
      <c r="M11" s="17"/>
      <c r="N11" s="17">
        <v>0</v>
      </c>
      <c r="O11" s="17">
        <v>9.6187354003045705E-2</v>
      </c>
      <c r="P11" s="17">
        <v>0.119236620447143</v>
      </c>
      <c r="Q11" s="17">
        <v>0.1183869707191</v>
      </c>
      <c r="R11" s="17">
        <v>0.200481286034561</v>
      </c>
      <c r="S11" s="17"/>
      <c r="T11" s="17">
        <v>5.45659851631854E-2</v>
      </c>
      <c r="U11" s="17">
        <v>0.13119712728243599</v>
      </c>
      <c r="V11" s="17">
        <v>0.14554091425256099</v>
      </c>
      <c r="W11" s="17">
        <v>0.12594500220902799</v>
      </c>
      <c r="X11" s="17"/>
      <c r="Y11" s="17">
        <v>0.12823918843918</v>
      </c>
      <c r="Z11" s="17">
        <v>0.10063460957570899</v>
      </c>
      <c r="AA11" s="17" t="s">
        <v>63</v>
      </c>
      <c r="AB11" s="17" t="s">
        <v>63</v>
      </c>
      <c r="AC11" s="17" t="s">
        <v>63</v>
      </c>
      <c r="AD11" s="17" t="s">
        <v>63</v>
      </c>
      <c r="AE11" s="17"/>
      <c r="AF11" s="17" t="s">
        <v>63</v>
      </c>
      <c r="AG11" s="17"/>
      <c r="AH11" s="17">
        <v>0.119618362615293</v>
      </c>
      <c r="AI11" s="17"/>
      <c r="AJ11" s="17">
        <v>0.145314173489658</v>
      </c>
      <c r="AK11" s="17">
        <v>0.13157651449615501</v>
      </c>
      <c r="AL11" s="17">
        <v>9.8107343712464504E-2</v>
      </c>
      <c r="AM11" s="17">
        <v>9.7705687295846097E-2</v>
      </c>
      <c r="AN11" s="17">
        <v>0.141138657214152</v>
      </c>
      <c r="AO11" s="17">
        <v>4.7181541135131698E-2</v>
      </c>
      <c r="AP11" s="17">
        <v>0.22715723453447001</v>
      </c>
      <c r="AQ11" s="17">
        <v>0.108310879291212</v>
      </c>
    </row>
    <row r="12" spans="2:43" x14ac:dyDescent="0.35">
      <c r="B12" s="18" t="s">
        <v>562</v>
      </c>
      <c r="C12" s="17">
        <v>0.11378699855697</v>
      </c>
      <c r="D12" s="17">
        <v>9.6138057268534E-2</v>
      </c>
      <c r="E12" s="17">
        <v>0.13187180838654</v>
      </c>
      <c r="F12" s="17"/>
      <c r="G12" s="17">
        <v>0.125035721125969</v>
      </c>
      <c r="H12" s="17">
        <v>0.174691238560964</v>
      </c>
      <c r="I12" s="17">
        <v>0.110939601664012</v>
      </c>
      <c r="J12" s="17">
        <v>6.9002027289943604E-2</v>
      </c>
      <c r="K12" s="17">
        <v>7.3845917026415797E-2</v>
      </c>
      <c r="L12" s="17">
        <v>0.13767748262185001</v>
      </c>
      <c r="M12" s="17"/>
      <c r="N12" s="17">
        <v>0.122603779943291</v>
      </c>
      <c r="O12" s="17">
        <v>0.125022419300792</v>
      </c>
      <c r="P12" s="17">
        <v>0.14074777237223901</v>
      </c>
      <c r="Q12" s="17">
        <v>0.10647749930806701</v>
      </c>
      <c r="R12" s="17">
        <v>8.3603348835267294E-2</v>
      </c>
      <c r="S12" s="17"/>
      <c r="T12" s="17">
        <v>7.4934322692637903E-2</v>
      </c>
      <c r="U12" s="17">
        <v>0.105069242540064</v>
      </c>
      <c r="V12" s="17">
        <v>0.12245269093172401</v>
      </c>
      <c r="W12" s="17">
        <v>0.11187375440755799</v>
      </c>
      <c r="X12" s="17"/>
      <c r="Y12" s="17">
        <v>0.121607159317417</v>
      </c>
      <c r="Z12" s="17">
        <v>7.95934354967852E-2</v>
      </c>
      <c r="AA12" s="17" t="s">
        <v>63</v>
      </c>
      <c r="AB12" s="17" t="s">
        <v>63</v>
      </c>
      <c r="AC12" s="17" t="s">
        <v>63</v>
      </c>
      <c r="AD12" s="17" t="s">
        <v>63</v>
      </c>
      <c r="AE12" s="17"/>
      <c r="AF12" s="17" t="s">
        <v>63</v>
      </c>
      <c r="AG12" s="17"/>
      <c r="AH12" s="17">
        <v>0.112255142879411</v>
      </c>
      <c r="AI12" s="17"/>
      <c r="AJ12" s="17">
        <v>8.3449519762785807E-2</v>
      </c>
      <c r="AK12" s="17">
        <v>0.14190003118344799</v>
      </c>
      <c r="AL12" s="17">
        <v>0.13634404258112601</v>
      </c>
      <c r="AM12" s="17">
        <v>1.77451678099598E-2</v>
      </c>
      <c r="AN12" s="17">
        <v>0.16008419129527199</v>
      </c>
      <c r="AO12" s="17">
        <v>0.11337249586612901</v>
      </c>
      <c r="AP12" s="17">
        <v>0.20237828539366301</v>
      </c>
      <c r="AQ12" s="17">
        <v>0.254978591032893</v>
      </c>
    </row>
    <row r="13" spans="2:43" ht="29" x14ac:dyDescent="0.35">
      <c r="B13" s="18" t="s">
        <v>563</v>
      </c>
      <c r="C13" s="17">
        <v>0.10180281645016299</v>
      </c>
      <c r="D13" s="17">
        <v>8.7103289434648706E-2</v>
      </c>
      <c r="E13" s="17">
        <v>0.119387589526878</v>
      </c>
      <c r="F13" s="17"/>
      <c r="G13" s="17">
        <v>0.130657133674455</v>
      </c>
      <c r="H13" s="17">
        <v>0.13546142946634701</v>
      </c>
      <c r="I13" s="17">
        <v>8.9613139606651598E-2</v>
      </c>
      <c r="J13" s="17">
        <v>7.67843764146907E-2</v>
      </c>
      <c r="K13" s="17">
        <v>9.1391632158193195E-2</v>
      </c>
      <c r="L13" s="17">
        <v>8.6950586158907106E-2</v>
      </c>
      <c r="M13" s="17"/>
      <c r="N13" s="17">
        <v>0.100702545710823</v>
      </c>
      <c r="O13" s="17">
        <v>4.0694961335381301E-2</v>
      </c>
      <c r="P13" s="17">
        <v>6.3953687420867503E-2</v>
      </c>
      <c r="Q13" s="17">
        <v>0.15935154321247699</v>
      </c>
      <c r="R13" s="17">
        <v>0.14415991154900501</v>
      </c>
      <c r="S13" s="17"/>
      <c r="T13" s="17">
        <v>0.111217004728785</v>
      </c>
      <c r="U13" s="17">
        <v>6.1109117455466697E-2</v>
      </c>
      <c r="V13" s="17">
        <v>0.14319391814061999</v>
      </c>
      <c r="W13" s="17">
        <v>9.4734790607243602E-2</v>
      </c>
      <c r="X13" s="17"/>
      <c r="Y13" s="17">
        <v>0.10438345024027799</v>
      </c>
      <c r="Z13" s="17">
        <v>9.0519024858073505E-2</v>
      </c>
      <c r="AA13" s="17" t="s">
        <v>63</v>
      </c>
      <c r="AB13" s="17" t="s">
        <v>63</v>
      </c>
      <c r="AC13" s="17" t="s">
        <v>63</v>
      </c>
      <c r="AD13" s="17" t="s">
        <v>63</v>
      </c>
      <c r="AE13" s="17"/>
      <c r="AF13" s="17" t="s">
        <v>63</v>
      </c>
      <c r="AG13" s="17"/>
      <c r="AH13" s="17">
        <v>0.101529429517252</v>
      </c>
      <c r="AI13" s="17"/>
      <c r="AJ13" s="17">
        <v>0.11561510850145</v>
      </c>
      <c r="AK13" s="17">
        <v>0.122428846420069</v>
      </c>
      <c r="AL13" s="17">
        <v>0.111451965728254</v>
      </c>
      <c r="AM13" s="17">
        <v>8.2887443452454197E-3</v>
      </c>
      <c r="AN13" s="17">
        <v>8.8754597432792098E-2</v>
      </c>
      <c r="AO13" s="17">
        <v>0.116864477619742</v>
      </c>
      <c r="AP13" s="17">
        <v>0.14111429523230201</v>
      </c>
      <c r="AQ13" s="17">
        <v>0.19009341209312799</v>
      </c>
    </row>
    <row r="14" spans="2:43" x14ac:dyDescent="0.35">
      <c r="B14" s="18" t="s">
        <v>566</v>
      </c>
      <c r="C14" s="17">
        <v>8.0237731729676104E-2</v>
      </c>
      <c r="D14" s="17">
        <v>7.6105312481485193E-2</v>
      </c>
      <c r="E14" s="17">
        <v>8.2333333837867201E-2</v>
      </c>
      <c r="F14" s="17"/>
      <c r="G14" s="17">
        <v>0.20901313016175699</v>
      </c>
      <c r="H14" s="17">
        <v>6.15810122360426E-2</v>
      </c>
      <c r="I14" s="17">
        <v>8.7048858682258298E-2</v>
      </c>
      <c r="J14" s="17">
        <v>3.6008032487075799E-2</v>
      </c>
      <c r="K14" s="17">
        <v>8.1490145736729802E-2</v>
      </c>
      <c r="L14" s="17">
        <v>8.4314924076342307E-2</v>
      </c>
      <c r="M14" s="17"/>
      <c r="N14" s="17">
        <v>0</v>
      </c>
      <c r="O14" s="17">
        <v>6.6925207324643202E-2</v>
      </c>
      <c r="P14" s="17">
        <v>8.2257920470504897E-2</v>
      </c>
      <c r="Q14" s="17">
        <v>7.1061798906111806E-2</v>
      </c>
      <c r="R14" s="17">
        <v>0.13040966284243699</v>
      </c>
      <c r="S14" s="17"/>
      <c r="T14" s="17">
        <v>0.11824886636673</v>
      </c>
      <c r="U14" s="17">
        <v>6.04936607046936E-2</v>
      </c>
      <c r="V14" s="17">
        <v>9.4089213180054102E-2</v>
      </c>
      <c r="W14" s="17">
        <v>8.0871919420318905E-2</v>
      </c>
      <c r="X14" s="17"/>
      <c r="Y14" s="17">
        <v>7.8044580237590797E-2</v>
      </c>
      <c r="Z14" s="17">
        <v>8.9827261426360897E-2</v>
      </c>
      <c r="AA14" s="17" t="s">
        <v>63</v>
      </c>
      <c r="AB14" s="17" t="s">
        <v>63</v>
      </c>
      <c r="AC14" s="17" t="s">
        <v>63</v>
      </c>
      <c r="AD14" s="17" t="s">
        <v>63</v>
      </c>
      <c r="AE14" s="17"/>
      <c r="AF14" s="17" t="s">
        <v>63</v>
      </c>
      <c r="AG14" s="17"/>
      <c r="AH14" s="17">
        <v>7.9923807591200005E-2</v>
      </c>
      <c r="AI14" s="17"/>
      <c r="AJ14" s="17">
        <v>0.112321116531342</v>
      </c>
      <c r="AK14" s="17">
        <v>9.9989385494743704E-2</v>
      </c>
      <c r="AL14" s="17">
        <v>5.4516470604443701E-2</v>
      </c>
      <c r="AM14" s="17">
        <v>5.6049776843525898E-2</v>
      </c>
      <c r="AN14" s="17">
        <v>3.2353521066607202E-2</v>
      </c>
      <c r="AO14" s="17">
        <v>7.7312933428888106E-2</v>
      </c>
      <c r="AP14" s="17">
        <v>6.9624688097474199E-2</v>
      </c>
      <c r="AQ14" s="17">
        <v>8.1782532801915206E-2</v>
      </c>
    </row>
    <row r="15" spans="2:43" x14ac:dyDescent="0.35">
      <c r="B15" s="18" t="s">
        <v>565</v>
      </c>
      <c r="C15" s="17">
        <v>7.3714990798519495E-2</v>
      </c>
      <c r="D15" s="17">
        <v>6.1319144603413901E-2</v>
      </c>
      <c r="E15" s="17">
        <v>8.8507476834401494E-2</v>
      </c>
      <c r="F15" s="17"/>
      <c r="G15" s="17">
        <v>0.20619767624145999</v>
      </c>
      <c r="H15" s="17">
        <v>7.9462055366698703E-2</v>
      </c>
      <c r="I15" s="17">
        <v>5.17119335511999E-2</v>
      </c>
      <c r="J15" s="17">
        <v>5.5798012671640002E-2</v>
      </c>
      <c r="K15" s="17">
        <v>4.8708966271014398E-2</v>
      </c>
      <c r="L15" s="17">
        <v>5.8797800146385498E-2</v>
      </c>
      <c r="M15" s="17"/>
      <c r="N15" s="17">
        <v>0</v>
      </c>
      <c r="O15" s="17">
        <v>8.8395018513703003E-2</v>
      </c>
      <c r="P15" s="17">
        <v>4.37372610581769E-2</v>
      </c>
      <c r="Q15" s="17">
        <v>8.8238457147867197E-2</v>
      </c>
      <c r="R15" s="17">
        <v>4.4223527993860597E-2</v>
      </c>
      <c r="S15" s="17"/>
      <c r="T15" s="17">
        <v>0.10869215521570801</v>
      </c>
      <c r="U15" s="17">
        <v>4.9844939027916001E-2</v>
      </c>
      <c r="V15" s="17">
        <v>9.1498983767197895E-2</v>
      </c>
      <c r="W15" s="17">
        <v>6.8125529654630895E-2</v>
      </c>
      <c r="X15" s="17"/>
      <c r="Y15" s="17">
        <v>7.21069167458845E-2</v>
      </c>
      <c r="Z15" s="17">
        <v>8.0746276114586804E-2</v>
      </c>
      <c r="AA15" s="17" t="s">
        <v>63</v>
      </c>
      <c r="AB15" s="17" t="s">
        <v>63</v>
      </c>
      <c r="AC15" s="17" t="s">
        <v>63</v>
      </c>
      <c r="AD15" s="17" t="s">
        <v>63</v>
      </c>
      <c r="AE15" s="17"/>
      <c r="AF15" s="17" t="s">
        <v>63</v>
      </c>
      <c r="AG15" s="17"/>
      <c r="AH15" s="17">
        <v>7.4836007980734906E-2</v>
      </c>
      <c r="AI15" s="17"/>
      <c r="AJ15" s="17">
        <v>0.108055542498756</v>
      </c>
      <c r="AK15" s="17">
        <v>6.8190622736127707E-2</v>
      </c>
      <c r="AL15" s="17">
        <v>8.4745785548710095E-2</v>
      </c>
      <c r="AM15" s="17">
        <v>9.4607413492328402E-2</v>
      </c>
      <c r="AN15" s="17">
        <v>0</v>
      </c>
      <c r="AO15" s="17">
        <v>4.3343002044173698E-2</v>
      </c>
      <c r="AP15" s="17">
        <v>3.1188619678037401E-2</v>
      </c>
      <c r="AQ15" s="17">
        <v>0</v>
      </c>
    </row>
    <row r="16" spans="2:43" x14ac:dyDescent="0.35">
      <c r="B16" s="18" t="s">
        <v>82</v>
      </c>
      <c r="C16" s="19">
        <v>0.116377453241736</v>
      </c>
      <c r="D16" s="19">
        <v>9.6200898373327598E-2</v>
      </c>
      <c r="E16" s="19">
        <v>0.140444154075999</v>
      </c>
      <c r="F16" s="19"/>
      <c r="G16" s="19">
        <v>3.71797803141347E-2</v>
      </c>
      <c r="H16" s="19">
        <v>9.6027385573969407E-2</v>
      </c>
      <c r="I16" s="19">
        <v>8.8009123534530997E-2</v>
      </c>
      <c r="J16" s="19">
        <v>0.13448572095122799</v>
      </c>
      <c r="K16" s="19">
        <v>0.17359732134467501</v>
      </c>
      <c r="L16" s="19">
        <v>0.19755446660939599</v>
      </c>
      <c r="M16" s="19"/>
      <c r="N16" s="19">
        <v>0</v>
      </c>
      <c r="O16" s="19">
        <v>0.160086707391218</v>
      </c>
      <c r="P16" s="19">
        <v>8.7818355878853296E-2</v>
      </c>
      <c r="Q16" s="19">
        <v>7.4283938477719094E-2</v>
      </c>
      <c r="R16" s="19">
        <v>0.140014121510354</v>
      </c>
      <c r="S16" s="19"/>
      <c r="T16" s="19">
        <v>0.17794117682653801</v>
      </c>
      <c r="U16" s="19">
        <v>0.130137925536808</v>
      </c>
      <c r="V16" s="19">
        <v>0.101084455132304</v>
      </c>
      <c r="W16" s="19">
        <v>9.5417095182171702E-2</v>
      </c>
      <c r="X16" s="19"/>
      <c r="Y16" s="19">
        <v>0.103796523047073</v>
      </c>
      <c r="Z16" s="19">
        <v>0.17138742594495401</v>
      </c>
      <c r="AA16" s="19" t="s">
        <v>63</v>
      </c>
      <c r="AB16" s="19" t="s">
        <v>63</v>
      </c>
      <c r="AC16" s="19" t="s">
        <v>63</v>
      </c>
      <c r="AD16" s="19" t="s">
        <v>63</v>
      </c>
      <c r="AE16" s="19"/>
      <c r="AF16" s="19" t="s">
        <v>63</v>
      </c>
      <c r="AG16" s="19"/>
      <c r="AH16" s="19">
        <v>0.118387237561877</v>
      </c>
      <c r="AI16" s="19"/>
      <c r="AJ16" s="19">
        <v>0.11104003122931801</v>
      </c>
      <c r="AK16" s="19">
        <v>0.12207397460038399</v>
      </c>
      <c r="AL16" s="19">
        <v>8.2612301601015903E-2</v>
      </c>
      <c r="AM16" s="19">
        <v>0.103634171772527</v>
      </c>
      <c r="AN16" s="19">
        <v>0.13035935831991</v>
      </c>
      <c r="AO16" s="19">
        <v>7.52677900399982E-2</v>
      </c>
      <c r="AP16" s="19">
        <v>0.17049090884653201</v>
      </c>
      <c r="AQ16" s="19">
        <v>0.25895115788041401</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AQ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559</v>
      </c>
      <c r="D7" s="10">
        <v>280</v>
      </c>
      <c r="E7" s="10">
        <v>278</v>
      </c>
      <c r="F7" s="10"/>
      <c r="G7" s="10">
        <v>43</v>
      </c>
      <c r="H7" s="10">
        <v>122</v>
      </c>
      <c r="I7" s="10">
        <v>128</v>
      </c>
      <c r="J7" s="10">
        <v>129</v>
      </c>
      <c r="K7" s="10">
        <v>101</v>
      </c>
      <c r="L7" s="10">
        <v>36</v>
      </c>
      <c r="M7" s="10"/>
      <c r="N7" s="10">
        <v>8</v>
      </c>
      <c r="O7" s="10">
        <v>215</v>
      </c>
      <c r="P7" s="10">
        <v>85</v>
      </c>
      <c r="Q7" s="10">
        <v>168</v>
      </c>
      <c r="R7" s="10">
        <v>83</v>
      </c>
      <c r="S7" s="10"/>
      <c r="T7" s="10">
        <v>59</v>
      </c>
      <c r="U7" s="10">
        <v>169</v>
      </c>
      <c r="V7" s="10">
        <v>180</v>
      </c>
      <c r="W7" s="10">
        <v>130</v>
      </c>
      <c r="X7" s="10"/>
      <c r="Y7" s="10">
        <v>453</v>
      </c>
      <c r="Z7" s="10">
        <v>106</v>
      </c>
      <c r="AA7" s="10" t="s">
        <v>62</v>
      </c>
      <c r="AB7" s="10" t="s">
        <v>62</v>
      </c>
      <c r="AC7" s="10" t="s">
        <v>62</v>
      </c>
      <c r="AD7" s="10" t="s">
        <v>62</v>
      </c>
      <c r="AE7" s="10"/>
      <c r="AF7" s="10" t="s">
        <v>62</v>
      </c>
      <c r="AG7" s="10"/>
      <c r="AH7" s="10">
        <v>543</v>
      </c>
      <c r="AI7" s="10"/>
      <c r="AJ7" s="10">
        <v>147</v>
      </c>
      <c r="AK7" s="10">
        <v>99</v>
      </c>
      <c r="AL7" s="10">
        <v>97</v>
      </c>
      <c r="AM7" s="10">
        <v>93</v>
      </c>
      <c r="AN7" s="10">
        <v>25</v>
      </c>
      <c r="AO7" s="10">
        <v>46</v>
      </c>
      <c r="AP7" s="10">
        <v>41</v>
      </c>
      <c r="AQ7" s="10">
        <v>11</v>
      </c>
    </row>
    <row r="8" spans="2:43" ht="30" customHeight="1" x14ac:dyDescent="0.35">
      <c r="B8" s="11" t="s">
        <v>19</v>
      </c>
      <c r="C8" s="11">
        <v>570</v>
      </c>
      <c r="D8" s="11">
        <v>308</v>
      </c>
      <c r="E8" s="11">
        <v>262</v>
      </c>
      <c r="F8" s="11"/>
      <c r="G8" s="11">
        <v>54</v>
      </c>
      <c r="H8" s="11">
        <v>137</v>
      </c>
      <c r="I8" s="11">
        <v>125</v>
      </c>
      <c r="J8" s="11">
        <v>124</v>
      </c>
      <c r="K8" s="11">
        <v>96</v>
      </c>
      <c r="L8" s="11">
        <v>35</v>
      </c>
      <c r="M8" s="11"/>
      <c r="N8" s="11">
        <v>8</v>
      </c>
      <c r="O8" s="11">
        <v>200</v>
      </c>
      <c r="P8" s="11">
        <v>75</v>
      </c>
      <c r="Q8" s="11">
        <v>190</v>
      </c>
      <c r="R8" s="11">
        <v>98</v>
      </c>
      <c r="S8" s="11"/>
      <c r="T8" s="11">
        <v>62</v>
      </c>
      <c r="U8" s="11">
        <v>169</v>
      </c>
      <c r="V8" s="11">
        <v>184</v>
      </c>
      <c r="W8" s="11">
        <v>136</v>
      </c>
      <c r="X8" s="11"/>
      <c r="Y8" s="11">
        <v>464</v>
      </c>
      <c r="Z8" s="11">
        <v>106</v>
      </c>
      <c r="AA8" s="11" t="s">
        <v>62</v>
      </c>
      <c r="AB8" s="11" t="s">
        <v>62</v>
      </c>
      <c r="AC8" s="11" t="s">
        <v>62</v>
      </c>
      <c r="AD8" s="11" t="s">
        <v>62</v>
      </c>
      <c r="AE8" s="11"/>
      <c r="AF8" s="11" t="s">
        <v>62</v>
      </c>
      <c r="AG8" s="11"/>
      <c r="AH8" s="11">
        <v>552</v>
      </c>
      <c r="AI8" s="11"/>
      <c r="AJ8" s="11">
        <v>132</v>
      </c>
      <c r="AK8" s="11">
        <v>107</v>
      </c>
      <c r="AL8" s="11">
        <v>88</v>
      </c>
      <c r="AM8" s="11">
        <v>100</v>
      </c>
      <c r="AN8" s="11">
        <v>23</v>
      </c>
      <c r="AO8" s="11">
        <v>50</v>
      </c>
      <c r="AP8" s="11">
        <v>45</v>
      </c>
      <c r="AQ8" s="11">
        <v>26</v>
      </c>
    </row>
    <row r="9" spans="2:43" x14ac:dyDescent="0.35">
      <c r="B9" s="18" t="s">
        <v>564</v>
      </c>
      <c r="C9" s="17">
        <v>0.48553837429878899</v>
      </c>
      <c r="D9" s="17">
        <v>0.47622745145127898</v>
      </c>
      <c r="E9" s="17">
        <v>0.497941262539074</v>
      </c>
      <c r="F9" s="17"/>
      <c r="G9" s="17">
        <v>0.23122244253003599</v>
      </c>
      <c r="H9" s="17">
        <v>0.44992444684414801</v>
      </c>
      <c r="I9" s="17">
        <v>0.4685663207206</v>
      </c>
      <c r="J9" s="17">
        <v>0.58973855940803699</v>
      </c>
      <c r="K9" s="17">
        <v>0.56062564128438097</v>
      </c>
      <c r="L9" s="17">
        <v>0.49986492096936502</v>
      </c>
      <c r="M9" s="17"/>
      <c r="N9" s="17">
        <v>0.62221254113940005</v>
      </c>
      <c r="O9" s="17">
        <v>0.43886316472030201</v>
      </c>
      <c r="P9" s="17">
        <v>0.53836968855041401</v>
      </c>
      <c r="Q9" s="17">
        <v>0.57060033417988798</v>
      </c>
      <c r="R9" s="17">
        <v>0.364011502244173</v>
      </c>
      <c r="S9" s="17"/>
      <c r="T9" s="17">
        <v>0.36918510602819599</v>
      </c>
      <c r="U9" s="17">
        <v>0.53007525913189002</v>
      </c>
      <c r="V9" s="17">
        <v>0.433744263790454</v>
      </c>
      <c r="W9" s="17">
        <v>0.53654269884665096</v>
      </c>
      <c r="X9" s="17"/>
      <c r="Y9" s="17">
        <v>0.49398654871525899</v>
      </c>
      <c r="Z9" s="17">
        <v>0.44859882874442503</v>
      </c>
      <c r="AA9" s="17" t="s">
        <v>63</v>
      </c>
      <c r="AB9" s="17" t="s">
        <v>63</v>
      </c>
      <c r="AC9" s="17" t="s">
        <v>63</v>
      </c>
      <c r="AD9" s="17" t="s">
        <v>63</v>
      </c>
      <c r="AE9" s="17"/>
      <c r="AF9" s="17" t="s">
        <v>63</v>
      </c>
      <c r="AG9" s="17"/>
      <c r="AH9" s="17">
        <v>0.48779343179881501</v>
      </c>
      <c r="AI9" s="17"/>
      <c r="AJ9" s="17">
        <v>0.410877886035871</v>
      </c>
      <c r="AK9" s="17">
        <v>0.40420366755047299</v>
      </c>
      <c r="AL9" s="17">
        <v>0.55401069104465905</v>
      </c>
      <c r="AM9" s="17">
        <v>0.58970890580722002</v>
      </c>
      <c r="AN9" s="17">
        <v>0.50026913774939297</v>
      </c>
      <c r="AO9" s="17">
        <v>0.56356066226868196</v>
      </c>
      <c r="AP9" s="17">
        <v>0.44513937427477801</v>
      </c>
      <c r="AQ9" s="17">
        <v>0.47453215090491602</v>
      </c>
    </row>
    <row r="10" spans="2:43" ht="43.5" x14ac:dyDescent="0.35">
      <c r="B10" s="18" t="s">
        <v>560</v>
      </c>
      <c r="C10" s="17">
        <v>0.14872654685300099</v>
      </c>
      <c r="D10" s="17">
        <v>0.132275387296446</v>
      </c>
      <c r="E10" s="17">
        <v>0.16851124593456601</v>
      </c>
      <c r="F10" s="17"/>
      <c r="G10" s="17">
        <v>0.19463778520665301</v>
      </c>
      <c r="H10" s="17">
        <v>0.140937767492647</v>
      </c>
      <c r="I10" s="17">
        <v>0.206939332648337</v>
      </c>
      <c r="J10" s="17">
        <v>0.119590206986652</v>
      </c>
      <c r="K10" s="17">
        <v>8.9785850981706702E-2</v>
      </c>
      <c r="L10" s="17">
        <v>0.166010965125447</v>
      </c>
      <c r="M10" s="17"/>
      <c r="N10" s="17">
        <v>0.123249619881484</v>
      </c>
      <c r="O10" s="17">
        <v>0.164458483447954</v>
      </c>
      <c r="P10" s="17">
        <v>8.08473489687139E-2</v>
      </c>
      <c r="Q10" s="17">
        <v>0.13494408028298699</v>
      </c>
      <c r="R10" s="17">
        <v>0.19735691480912801</v>
      </c>
      <c r="S10" s="17"/>
      <c r="T10" s="17">
        <v>0.16533510345195199</v>
      </c>
      <c r="U10" s="17">
        <v>0.10400871336480801</v>
      </c>
      <c r="V10" s="17">
        <v>0.181817796178913</v>
      </c>
      <c r="W10" s="17">
        <v>0.16023283744691599</v>
      </c>
      <c r="X10" s="17"/>
      <c r="Y10" s="17">
        <v>0.15153039008619701</v>
      </c>
      <c r="Z10" s="17">
        <v>0.13646677453603301</v>
      </c>
      <c r="AA10" s="17" t="s">
        <v>63</v>
      </c>
      <c r="AB10" s="17" t="s">
        <v>63</v>
      </c>
      <c r="AC10" s="17" t="s">
        <v>63</v>
      </c>
      <c r="AD10" s="17" t="s">
        <v>63</v>
      </c>
      <c r="AE10" s="17"/>
      <c r="AF10" s="17" t="s">
        <v>63</v>
      </c>
      <c r="AG10" s="17"/>
      <c r="AH10" s="17">
        <v>0.15123027607233799</v>
      </c>
      <c r="AI10" s="17"/>
      <c r="AJ10" s="17">
        <v>0.15750640226211199</v>
      </c>
      <c r="AK10" s="17">
        <v>0.18338061001259601</v>
      </c>
      <c r="AL10" s="17">
        <v>0.120084539331388</v>
      </c>
      <c r="AM10" s="17">
        <v>0.155406917536307</v>
      </c>
      <c r="AN10" s="17">
        <v>7.59536064952476E-2</v>
      </c>
      <c r="AO10" s="17">
        <v>0.123035053969277</v>
      </c>
      <c r="AP10" s="17">
        <v>0.12772709354207301</v>
      </c>
      <c r="AQ10" s="17">
        <v>0.18218671147860699</v>
      </c>
    </row>
    <row r="11" spans="2:43" ht="29" x14ac:dyDescent="0.35">
      <c r="B11" s="18" t="s">
        <v>561</v>
      </c>
      <c r="C11" s="17">
        <v>0.13361438197653799</v>
      </c>
      <c r="D11" s="17">
        <v>0.16846402672119201</v>
      </c>
      <c r="E11" s="17">
        <v>9.0047461700584502E-2</v>
      </c>
      <c r="F11" s="17"/>
      <c r="G11" s="17">
        <v>0.27858182800027398</v>
      </c>
      <c r="H11" s="17">
        <v>0.10519725470185</v>
      </c>
      <c r="I11" s="17">
        <v>0.19357293121373301</v>
      </c>
      <c r="J11" s="17">
        <v>8.6002355651887602E-2</v>
      </c>
      <c r="K11" s="17">
        <v>5.9823516856797702E-2</v>
      </c>
      <c r="L11" s="17">
        <v>0.17955684185032</v>
      </c>
      <c r="M11" s="17"/>
      <c r="N11" s="17">
        <v>0</v>
      </c>
      <c r="O11" s="17">
        <v>0.121016650171052</v>
      </c>
      <c r="P11" s="17">
        <v>0.13741054522319901</v>
      </c>
      <c r="Q11" s="17">
        <v>0.122574399854</v>
      </c>
      <c r="R11" s="17">
        <v>0.18892327370759601</v>
      </c>
      <c r="S11" s="17"/>
      <c r="T11" s="17">
        <v>0.10852690504024599</v>
      </c>
      <c r="U11" s="17">
        <v>0.113427897432469</v>
      </c>
      <c r="V11" s="17">
        <v>0.139389947951817</v>
      </c>
      <c r="W11" s="17">
        <v>0.18241419529029401</v>
      </c>
      <c r="X11" s="17"/>
      <c r="Y11" s="17">
        <v>0.140045942805092</v>
      </c>
      <c r="Z11" s="17">
        <v>0.10549245616155099</v>
      </c>
      <c r="AA11" s="17" t="s">
        <v>63</v>
      </c>
      <c r="AB11" s="17" t="s">
        <v>63</v>
      </c>
      <c r="AC11" s="17" t="s">
        <v>63</v>
      </c>
      <c r="AD11" s="17" t="s">
        <v>63</v>
      </c>
      <c r="AE11" s="17"/>
      <c r="AF11" s="17" t="s">
        <v>63</v>
      </c>
      <c r="AG11" s="17"/>
      <c r="AH11" s="17">
        <v>0.12977152357376201</v>
      </c>
      <c r="AI11" s="17"/>
      <c r="AJ11" s="17">
        <v>0.16994236113750699</v>
      </c>
      <c r="AK11" s="17">
        <v>0.14135918141538101</v>
      </c>
      <c r="AL11" s="17">
        <v>9.3168264261410505E-2</v>
      </c>
      <c r="AM11" s="17">
        <v>0.10881347128695</v>
      </c>
      <c r="AN11" s="17">
        <v>0.12908171718569</v>
      </c>
      <c r="AO11" s="17">
        <v>0.14125851094188199</v>
      </c>
      <c r="AP11" s="17">
        <v>0.15538446289136801</v>
      </c>
      <c r="AQ11" s="17">
        <v>0.100404178676692</v>
      </c>
    </row>
    <row r="12" spans="2:43" ht="29" x14ac:dyDescent="0.35">
      <c r="B12" s="18" t="s">
        <v>563</v>
      </c>
      <c r="C12" s="17">
        <v>0.12548035719359499</v>
      </c>
      <c r="D12" s="17">
        <v>0.14302348703092599</v>
      </c>
      <c r="E12" s="17">
        <v>0.10523549136803199</v>
      </c>
      <c r="F12" s="17"/>
      <c r="G12" s="17">
        <v>0.21512346770358201</v>
      </c>
      <c r="H12" s="17">
        <v>0.13952725508816199</v>
      </c>
      <c r="I12" s="17">
        <v>0.14608584663927601</v>
      </c>
      <c r="J12" s="17">
        <v>9.7213776265141202E-2</v>
      </c>
      <c r="K12" s="17">
        <v>5.5940080416271999E-2</v>
      </c>
      <c r="L12" s="17">
        <v>0.150977161690239</v>
      </c>
      <c r="M12" s="17"/>
      <c r="N12" s="17">
        <v>0</v>
      </c>
      <c r="O12" s="17">
        <v>7.6412086007833196E-2</v>
      </c>
      <c r="P12" s="17">
        <v>6.7898195280984494E-2</v>
      </c>
      <c r="Q12" s="17">
        <v>0.17814851948309399</v>
      </c>
      <c r="R12" s="17">
        <v>0.17784567441061899</v>
      </c>
      <c r="S12" s="17"/>
      <c r="T12" s="17">
        <v>0.14437879897237699</v>
      </c>
      <c r="U12" s="17">
        <v>8.9059948644678796E-2</v>
      </c>
      <c r="V12" s="17">
        <v>0.15120708383946699</v>
      </c>
      <c r="W12" s="17">
        <v>0.130328467094248</v>
      </c>
      <c r="X12" s="17"/>
      <c r="Y12" s="17">
        <v>0.129516869966076</v>
      </c>
      <c r="Z12" s="17">
        <v>0.107830751481247</v>
      </c>
      <c r="AA12" s="17" t="s">
        <v>63</v>
      </c>
      <c r="AB12" s="17" t="s">
        <v>63</v>
      </c>
      <c r="AC12" s="17" t="s">
        <v>63</v>
      </c>
      <c r="AD12" s="17" t="s">
        <v>63</v>
      </c>
      <c r="AE12" s="17"/>
      <c r="AF12" s="17" t="s">
        <v>63</v>
      </c>
      <c r="AG12" s="17"/>
      <c r="AH12" s="17">
        <v>0.123222833497105</v>
      </c>
      <c r="AI12" s="17"/>
      <c r="AJ12" s="17">
        <v>0.180590128643694</v>
      </c>
      <c r="AK12" s="17">
        <v>0.127120671017531</v>
      </c>
      <c r="AL12" s="17">
        <v>0.103503869607156</v>
      </c>
      <c r="AM12" s="17">
        <v>7.5130096507426705E-2</v>
      </c>
      <c r="AN12" s="17">
        <v>3.9849111167207497E-2</v>
      </c>
      <c r="AO12" s="17">
        <v>0.101043899405986</v>
      </c>
      <c r="AP12" s="17">
        <v>0.25738979841482701</v>
      </c>
      <c r="AQ12" s="17">
        <v>0</v>
      </c>
    </row>
    <row r="13" spans="2:43" x14ac:dyDescent="0.35">
      <c r="B13" s="18" t="s">
        <v>562</v>
      </c>
      <c r="C13" s="17">
        <v>9.4211610465109896E-2</v>
      </c>
      <c r="D13" s="17">
        <v>7.9316432686364804E-2</v>
      </c>
      <c r="E13" s="17">
        <v>0.109000630412445</v>
      </c>
      <c r="F13" s="17"/>
      <c r="G13" s="17">
        <v>0.23430565079733401</v>
      </c>
      <c r="H13" s="17">
        <v>7.3943776010144402E-2</v>
      </c>
      <c r="I13" s="17">
        <v>0.13419471623790799</v>
      </c>
      <c r="J13" s="17">
        <v>5.6067468912080101E-2</v>
      </c>
      <c r="K13" s="17">
        <v>5.5539876179702199E-2</v>
      </c>
      <c r="L13" s="17">
        <v>5.6709332064150797E-2</v>
      </c>
      <c r="M13" s="17"/>
      <c r="N13" s="17">
        <v>0.25518367891730798</v>
      </c>
      <c r="O13" s="17">
        <v>0.11470141403787899</v>
      </c>
      <c r="P13" s="17">
        <v>9.1092441039976102E-2</v>
      </c>
      <c r="Q13" s="17">
        <v>6.6697147534314993E-2</v>
      </c>
      <c r="R13" s="17">
        <v>9.5101396149741196E-2</v>
      </c>
      <c r="S13" s="17"/>
      <c r="T13" s="17">
        <v>0.132684425555369</v>
      </c>
      <c r="U13" s="17">
        <v>6.5662675791051603E-2</v>
      </c>
      <c r="V13" s="17">
        <v>0.11618311620467001</v>
      </c>
      <c r="W13" s="17">
        <v>8.8478548920912503E-2</v>
      </c>
      <c r="X13" s="17"/>
      <c r="Y13" s="17">
        <v>9.1503217953959007E-2</v>
      </c>
      <c r="Z13" s="17">
        <v>0.10605402559679999</v>
      </c>
      <c r="AA13" s="17" t="s">
        <v>63</v>
      </c>
      <c r="AB13" s="17" t="s">
        <v>63</v>
      </c>
      <c r="AC13" s="17" t="s">
        <v>63</v>
      </c>
      <c r="AD13" s="17" t="s">
        <v>63</v>
      </c>
      <c r="AE13" s="17"/>
      <c r="AF13" s="17" t="s">
        <v>63</v>
      </c>
      <c r="AG13" s="17"/>
      <c r="AH13" s="17">
        <v>9.3692933025100997E-2</v>
      </c>
      <c r="AI13" s="17"/>
      <c r="AJ13" s="17">
        <v>5.7865859565985001E-2</v>
      </c>
      <c r="AK13" s="17">
        <v>0.126472799397569</v>
      </c>
      <c r="AL13" s="17">
        <v>9.4367127783709995E-2</v>
      </c>
      <c r="AM13" s="17">
        <v>5.5695757067439101E-2</v>
      </c>
      <c r="AN13" s="17">
        <v>9.2505571694225006E-2</v>
      </c>
      <c r="AO13" s="17">
        <v>8.8471436233552206E-2</v>
      </c>
      <c r="AP13" s="17">
        <v>0.12794286049843201</v>
      </c>
      <c r="AQ13" s="17">
        <v>0.25016309471931902</v>
      </c>
    </row>
    <row r="14" spans="2:43" x14ac:dyDescent="0.35">
      <c r="B14" s="18" t="s">
        <v>566</v>
      </c>
      <c r="C14" s="17">
        <v>8.4211797901217605E-2</v>
      </c>
      <c r="D14" s="17">
        <v>8.1877773261123402E-2</v>
      </c>
      <c r="E14" s="17">
        <v>8.4205349033783794E-2</v>
      </c>
      <c r="F14" s="17"/>
      <c r="G14" s="17">
        <v>4.8903294975377903E-2</v>
      </c>
      <c r="H14" s="17">
        <v>7.5998157510348704E-2</v>
      </c>
      <c r="I14" s="17">
        <v>0.11859736279427199</v>
      </c>
      <c r="J14" s="17">
        <v>3.2779880245477497E-2</v>
      </c>
      <c r="K14" s="17">
        <v>0.11626677292883</v>
      </c>
      <c r="L14" s="17">
        <v>0.141834335719669</v>
      </c>
      <c r="M14" s="17"/>
      <c r="N14" s="17">
        <v>0.122603779943291</v>
      </c>
      <c r="O14" s="17">
        <v>6.4957648770240406E-2</v>
      </c>
      <c r="P14" s="17">
        <v>9.3619097754706504E-2</v>
      </c>
      <c r="Q14" s="17">
        <v>5.2553256619167703E-2</v>
      </c>
      <c r="R14" s="17">
        <v>0.175108885442981</v>
      </c>
      <c r="S14" s="17"/>
      <c r="T14" s="17">
        <v>6.2595667183071302E-2</v>
      </c>
      <c r="U14" s="17">
        <v>7.3191192507825201E-2</v>
      </c>
      <c r="V14" s="17">
        <v>0.113553910512892</v>
      </c>
      <c r="W14" s="17">
        <v>7.07307000776215E-2</v>
      </c>
      <c r="X14" s="17"/>
      <c r="Y14" s="17">
        <v>8.7775479897795106E-2</v>
      </c>
      <c r="Z14" s="17">
        <v>6.8629639323003505E-2</v>
      </c>
      <c r="AA14" s="17" t="s">
        <v>63</v>
      </c>
      <c r="AB14" s="17" t="s">
        <v>63</v>
      </c>
      <c r="AC14" s="17" t="s">
        <v>63</v>
      </c>
      <c r="AD14" s="17" t="s">
        <v>63</v>
      </c>
      <c r="AE14" s="17"/>
      <c r="AF14" s="17" t="s">
        <v>63</v>
      </c>
      <c r="AG14" s="17"/>
      <c r="AH14" s="17">
        <v>8.4026285599856407E-2</v>
      </c>
      <c r="AI14" s="17"/>
      <c r="AJ14" s="17">
        <v>0.118436538561756</v>
      </c>
      <c r="AK14" s="17">
        <v>9.7471497198399704E-2</v>
      </c>
      <c r="AL14" s="17">
        <v>8.5124377858838002E-2</v>
      </c>
      <c r="AM14" s="17">
        <v>6.3088908719116196E-2</v>
      </c>
      <c r="AN14" s="17">
        <v>0</v>
      </c>
      <c r="AO14" s="17">
        <v>6.7721649882615906E-2</v>
      </c>
      <c r="AP14" s="17">
        <v>5.9822965227480103E-2</v>
      </c>
      <c r="AQ14" s="17">
        <v>8.1782532801915206E-2</v>
      </c>
    </row>
    <row r="15" spans="2:43" x14ac:dyDescent="0.35">
      <c r="B15" s="18" t="s">
        <v>565</v>
      </c>
      <c r="C15" s="17">
        <v>7.1191095049501496E-2</v>
      </c>
      <c r="D15" s="17">
        <v>8.2687361370308299E-2</v>
      </c>
      <c r="E15" s="17">
        <v>5.7891195665485298E-2</v>
      </c>
      <c r="F15" s="17"/>
      <c r="G15" s="17">
        <v>0.13900363206043201</v>
      </c>
      <c r="H15" s="17">
        <v>5.42304725515175E-2</v>
      </c>
      <c r="I15" s="17">
        <v>7.7796828903753806E-2</v>
      </c>
      <c r="J15" s="17">
        <v>6.0801602310113501E-2</v>
      </c>
      <c r="K15" s="17">
        <v>6.3942801217736198E-2</v>
      </c>
      <c r="L15" s="17">
        <v>6.6408401415068194E-2</v>
      </c>
      <c r="M15" s="17"/>
      <c r="N15" s="17">
        <v>0</v>
      </c>
      <c r="O15" s="17">
        <v>4.2123046769910501E-2</v>
      </c>
      <c r="P15" s="17">
        <v>6.5101488798733495E-2</v>
      </c>
      <c r="Q15" s="17">
        <v>8.7977971550703596E-2</v>
      </c>
      <c r="R15" s="17">
        <v>0.108582997459082</v>
      </c>
      <c r="S15" s="17"/>
      <c r="T15" s="17">
        <v>6.2359381869470903E-2</v>
      </c>
      <c r="U15" s="17">
        <v>3.4492451006952599E-2</v>
      </c>
      <c r="V15" s="17">
        <v>6.9238271611114593E-2</v>
      </c>
      <c r="W15" s="17">
        <v>0.134149955258697</v>
      </c>
      <c r="X15" s="17"/>
      <c r="Y15" s="17">
        <v>7.8478651381017797E-2</v>
      </c>
      <c r="Z15" s="17">
        <v>3.9326338734428201E-2</v>
      </c>
      <c r="AA15" s="17" t="s">
        <v>63</v>
      </c>
      <c r="AB15" s="17" t="s">
        <v>63</v>
      </c>
      <c r="AC15" s="17" t="s">
        <v>63</v>
      </c>
      <c r="AD15" s="17" t="s">
        <v>63</v>
      </c>
      <c r="AE15" s="17"/>
      <c r="AF15" s="17" t="s">
        <v>63</v>
      </c>
      <c r="AG15" s="17"/>
      <c r="AH15" s="17">
        <v>7.2230558962136704E-2</v>
      </c>
      <c r="AI15" s="17"/>
      <c r="AJ15" s="17">
        <v>0.12193123618391501</v>
      </c>
      <c r="AK15" s="17">
        <v>5.5311382121695701E-2</v>
      </c>
      <c r="AL15" s="17">
        <v>3.0726131508713301E-2</v>
      </c>
      <c r="AM15" s="17">
        <v>4.4549409705756098E-2</v>
      </c>
      <c r="AN15" s="17">
        <v>0.14890664806041001</v>
      </c>
      <c r="AO15" s="17">
        <v>9.4032599991864196E-2</v>
      </c>
      <c r="AP15" s="17">
        <v>2.73310583192449E-2</v>
      </c>
      <c r="AQ15" s="17">
        <v>8.1782532801915206E-2</v>
      </c>
    </row>
    <row r="16" spans="2:43" x14ac:dyDescent="0.35">
      <c r="B16" s="18" t="s">
        <v>82</v>
      </c>
      <c r="C16" s="19">
        <v>0.119955500903555</v>
      </c>
      <c r="D16" s="19">
        <v>0.101956163872111</v>
      </c>
      <c r="E16" s="19">
        <v>0.14147366073374601</v>
      </c>
      <c r="F16" s="19"/>
      <c r="G16" s="19">
        <v>5.9982440204683803E-2</v>
      </c>
      <c r="H16" s="19">
        <v>0.144663238320832</v>
      </c>
      <c r="I16" s="19">
        <v>7.4189426290704796E-2</v>
      </c>
      <c r="J16" s="19">
        <v>9.5940571541481307E-2</v>
      </c>
      <c r="K16" s="19">
        <v>0.181423572712924</v>
      </c>
      <c r="L16" s="19">
        <v>0.19550691363320799</v>
      </c>
      <c r="M16" s="19"/>
      <c r="N16" s="19">
        <v>0</v>
      </c>
      <c r="O16" s="19">
        <v>0.17397848939267799</v>
      </c>
      <c r="P16" s="19">
        <v>0.12184112260911199</v>
      </c>
      <c r="Q16" s="19">
        <v>7.2697049834375305E-2</v>
      </c>
      <c r="R16" s="19">
        <v>0.10945820607024299</v>
      </c>
      <c r="S16" s="19"/>
      <c r="T16" s="19">
        <v>0.188126204702426</v>
      </c>
      <c r="U16" s="19">
        <v>0.144157756663787</v>
      </c>
      <c r="V16" s="19">
        <v>0.113861859062186</v>
      </c>
      <c r="W16" s="19">
        <v>6.5795413823981699E-2</v>
      </c>
      <c r="X16" s="19"/>
      <c r="Y16" s="19">
        <v>0.10232132664405499</v>
      </c>
      <c r="Z16" s="19">
        <v>0.19706072521124801</v>
      </c>
      <c r="AA16" s="19" t="s">
        <v>63</v>
      </c>
      <c r="AB16" s="19" t="s">
        <v>63</v>
      </c>
      <c r="AC16" s="19" t="s">
        <v>63</v>
      </c>
      <c r="AD16" s="19" t="s">
        <v>63</v>
      </c>
      <c r="AE16" s="19"/>
      <c r="AF16" s="19" t="s">
        <v>63</v>
      </c>
      <c r="AG16" s="19"/>
      <c r="AH16" s="19">
        <v>0.118769067464377</v>
      </c>
      <c r="AI16" s="19"/>
      <c r="AJ16" s="19">
        <v>0.12701044026975</v>
      </c>
      <c r="AK16" s="19">
        <v>0.12514487510522701</v>
      </c>
      <c r="AL16" s="19">
        <v>9.2981790001206904E-2</v>
      </c>
      <c r="AM16" s="19">
        <v>9.8086709126084401E-2</v>
      </c>
      <c r="AN16" s="19">
        <v>0.20218996687544399</v>
      </c>
      <c r="AO16" s="19">
        <v>9.5801175266663596E-2</v>
      </c>
      <c r="AP16" s="19">
        <v>0.14209480492984</v>
      </c>
      <c r="AQ16" s="19">
        <v>0.174900575699073</v>
      </c>
    </row>
    <row r="17" spans="2:2" x14ac:dyDescent="0.35">
      <c r="B17" s="16" t="s">
        <v>223</v>
      </c>
    </row>
    <row r="18" spans="2:2" x14ac:dyDescent="0.35">
      <c r="B18" t="s">
        <v>66</v>
      </c>
    </row>
    <row r="19" spans="2:2" x14ac:dyDescent="0.35">
      <c r="B19" t="s">
        <v>67</v>
      </c>
    </row>
    <row r="21" spans="2:2" x14ac:dyDescent="0.35">
      <c r="B21"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AQ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3" width="10.7265625" customWidth="1"/>
    <col min="44" max="44" width="2.1796875" customWidth="1"/>
  </cols>
  <sheetData>
    <row r="2" spans="2:43"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row>
    <row r="5" spans="2:43" ht="30" customHeight="1" x14ac:dyDescent="0.35">
      <c r="B5" s="15"/>
      <c r="C5" s="15"/>
      <c r="D5" s="29" t="s">
        <v>51</v>
      </c>
      <c r="E5" s="29"/>
      <c r="F5" s="15"/>
      <c r="G5" s="29" t="s">
        <v>52</v>
      </c>
      <c r="H5" s="29"/>
      <c r="I5" s="29"/>
      <c r="J5" s="29"/>
      <c r="K5" s="29"/>
      <c r="L5" s="29"/>
      <c r="M5" s="15"/>
      <c r="N5" s="29" t="s">
        <v>53</v>
      </c>
      <c r="O5" s="29"/>
      <c r="P5" s="29"/>
      <c r="Q5" s="29"/>
      <c r="R5" s="29"/>
      <c r="S5" s="15"/>
      <c r="T5" s="29" t="s">
        <v>54</v>
      </c>
      <c r="U5" s="29"/>
      <c r="V5" s="29"/>
      <c r="W5" s="29"/>
      <c r="X5" s="15"/>
      <c r="Y5" s="29" t="s">
        <v>55</v>
      </c>
      <c r="Z5" s="29"/>
      <c r="AA5" s="29"/>
      <c r="AB5" s="29"/>
      <c r="AC5" s="29"/>
      <c r="AD5" s="29"/>
      <c r="AE5" s="15"/>
      <c r="AF5" s="29" t="s">
        <v>41</v>
      </c>
      <c r="AG5" s="15"/>
      <c r="AH5" s="29" t="s">
        <v>42</v>
      </c>
      <c r="AI5" s="15"/>
      <c r="AJ5" s="29" t="s">
        <v>56</v>
      </c>
      <c r="AK5" s="29"/>
      <c r="AL5" s="29"/>
      <c r="AM5" s="29"/>
      <c r="AN5" s="29"/>
      <c r="AO5" s="29"/>
      <c r="AP5" s="29"/>
      <c r="AQ5" s="29"/>
    </row>
    <row r="6" spans="2:43"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H6" s="12" t="s">
        <v>42</v>
      </c>
      <c r="AJ6" s="12" t="s">
        <v>43</v>
      </c>
      <c r="AK6" s="12" t="s">
        <v>44</v>
      </c>
      <c r="AL6" s="12" t="s">
        <v>45</v>
      </c>
      <c r="AM6" s="12" t="s">
        <v>46</v>
      </c>
      <c r="AN6" s="12" t="s">
        <v>47</v>
      </c>
      <c r="AO6" s="12" t="s">
        <v>48</v>
      </c>
      <c r="AP6" s="12" t="s">
        <v>49</v>
      </c>
      <c r="AQ6" s="12" t="s">
        <v>50</v>
      </c>
    </row>
    <row r="7" spans="2:43" ht="30" customHeight="1" x14ac:dyDescent="0.35">
      <c r="B7" s="10" t="s">
        <v>18</v>
      </c>
      <c r="C7" s="10">
        <v>281</v>
      </c>
      <c r="D7" s="10">
        <v>164</v>
      </c>
      <c r="E7" s="10">
        <v>116</v>
      </c>
      <c r="F7" s="10"/>
      <c r="G7" s="10">
        <v>31</v>
      </c>
      <c r="H7" s="10">
        <v>66</v>
      </c>
      <c r="I7" s="10">
        <v>70</v>
      </c>
      <c r="J7" s="10">
        <v>56</v>
      </c>
      <c r="K7" s="10">
        <v>43</v>
      </c>
      <c r="L7" s="10">
        <v>15</v>
      </c>
      <c r="M7" s="10"/>
      <c r="N7" s="10">
        <v>4</v>
      </c>
      <c r="O7" s="10">
        <v>95</v>
      </c>
      <c r="P7" s="10">
        <v>39</v>
      </c>
      <c r="Q7" s="10">
        <v>91</v>
      </c>
      <c r="R7" s="10">
        <v>52</v>
      </c>
      <c r="S7" s="10"/>
      <c r="T7" s="10">
        <v>28</v>
      </c>
      <c r="U7" s="10">
        <v>78</v>
      </c>
      <c r="V7" s="10">
        <v>99</v>
      </c>
      <c r="W7" s="10">
        <v>70</v>
      </c>
      <c r="X7" s="10"/>
      <c r="Y7" s="10">
        <v>236</v>
      </c>
      <c r="Z7" s="10">
        <v>45</v>
      </c>
      <c r="AA7" s="10" t="s">
        <v>62</v>
      </c>
      <c r="AB7" s="10" t="s">
        <v>62</v>
      </c>
      <c r="AC7" s="10" t="s">
        <v>62</v>
      </c>
      <c r="AD7" s="10" t="s">
        <v>62</v>
      </c>
      <c r="AE7" s="10"/>
      <c r="AF7" s="10" t="s">
        <v>62</v>
      </c>
      <c r="AG7" s="10"/>
      <c r="AH7" s="10">
        <v>272</v>
      </c>
      <c r="AI7" s="10"/>
      <c r="AJ7" s="10">
        <v>79</v>
      </c>
      <c r="AK7" s="10">
        <v>61</v>
      </c>
      <c r="AL7" s="10">
        <v>44</v>
      </c>
      <c r="AM7" s="10">
        <v>46</v>
      </c>
      <c r="AN7" s="10">
        <v>8</v>
      </c>
      <c r="AO7" s="10">
        <v>20</v>
      </c>
      <c r="AP7" s="10">
        <v>20</v>
      </c>
      <c r="AQ7" s="10">
        <v>3</v>
      </c>
    </row>
    <row r="8" spans="2:43" ht="30" customHeight="1" x14ac:dyDescent="0.35">
      <c r="B8" s="11" t="s">
        <v>19</v>
      </c>
      <c r="C8" s="11">
        <v>298</v>
      </c>
      <c r="D8" s="11">
        <v>187</v>
      </c>
      <c r="E8" s="11">
        <v>110</v>
      </c>
      <c r="F8" s="11"/>
      <c r="G8" s="11">
        <v>40</v>
      </c>
      <c r="H8" s="11">
        <v>77</v>
      </c>
      <c r="I8" s="11">
        <v>71</v>
      </c>
      <c r="J8" s="11">
        <v>55</v>
      </c>
      <c r="K8" s="11">
        <v>40</v>
      </c>
      <c r="L8" s="11">
        <v>15</v>
      </c>
      <c r="M8" s="11"/>
      <c r="N8" s="11">
        <v>4</v>
      </c>
      <c r="O8" s="11">
        <v>92</v>
      </c>
      <c r="P8" s="11">
        <v>34</v>
      </c>
      <c r="Q8" s="11">
        <v>105</v>
      </c>
      <c r="R8" s="11">
        <v>63</v>
      </c>
      <c r="S8" s="11"/>
      <c r="T8" s="11">
        <v>31</v>
      </c>
      <c r="U8" s="11">
        <v>80</v>
      </c>
      <c r="V8" s="11">
        <v>106</v>
      </c>
      <c r="W8" s="11">
        <v>75</v>
      </c>
      <c r="X8" s="11"/>
      <c r="Y8" s="11">
        <v>250</v>
      </c>
      <c r="Z8" s="11">
        <v>47</v>
      </c>
      <c r="AA8" s="11" t="s">
        <v>62</v>
      </c>
      <c r="AB8" s="11" t="s">
        <v>62</v>
      </c>
      <c r="AC8" s="11" t="s">
        <v>62</v>
      </c>
      <c r="AD8" s="11" t="s">
        <v>62</v>
      </c>
      <c r="AE8" s="11"/>
      <c r="AF8" s="11" t="s">
        <v>62</v>
      </c>
      <c r="AG8" s="11"/>
      <c r="AH8" s="11">
        <v>288</v>
      </c>
      <c r="AI8" s="11"/>
      <c r="AJ8" s="11">
        <v>74</v>
      </c>
      <c r="AK8" s="11">
        <v>69</v>
      </c>
      <c r="AL8" s="11">
        <v>43</v>
      </c>
      <c r="AM8" s="11">
        <v>52</v>
      </c>
      <c r="AN8" s="11">
        <v>8</v>
      </c>
      <c r="AO8" s="11">
        <v>22</v>
      </c>
      <c r="AP8" s="11">
        <v>23</v>
      </c>
      <c r="AQ8" s="11">
        <v>7</v>
      </c>
    </row>
    <row r="9" spans="2:43" x14ac:dyDescent="0.35">
      <c r="B9" s="18" t="s">
        <v>466</v>
      </c>
      <c r="C9" s="17">
        <v>0.85744967132775296</v>
      </c>
      <c r="D9" s="17">
        <v>0.86086489706488301</v>
      </c>
      <c r="E9" s="17">
        <v>0.85062420254394699</v>
      </c>
      <c r="F9" s="17"/>
      <c r="G9" s="17">
        <v>0.68317495157299901</v>
      </c>
      <c r="H9" s="17">
        <v>0.82709590489281704</v>
      </c>
      <c r="I9" s="17">
        <v>0.95548898880320299</v>
      </c>
      <c r="J9" s="17">
        <v>0.94916334984721096</v>
      </c>
      <c r="K9" s="17">
        <v>0.81782767953869195</v>
      </c>
      <c r="L9" s="17">
        <v>0.78545643538295296</v>
      </c>
      <c r="M9" s="17"/>
      <c r="N9" s="17">
        <v>1</v>
      </c>
      <c r="O9" s="17">
        <v>0.87174619387396401</v>
      </c>
      <c r="P9" s="17">
        <v>0.923806362410444</v>
      </c>
      <c r="Q9" s="17">
        <v>0.84701387717519505</v>
      </c>
      <c r="R9" s="17">
        <v>0.80987999908362396</v>
      </c>
      <c r="S9" s="17"/>
      <c r="T9" s="17">
        <v>0.77545756919904496</v>
      </c>
      <c r="U9" s="17">
        <v>0.83832933506640295</v>
      </c>
      <c r="V9" s="17">
        <v>0.88662609006566795</v>
      </c>
      <c r="W9" s="17">
        <v>0.86016130539056901</v>
      </c>
      <c r="X9" s="17"/>
      <c r="Y9" s="17">
        <v>0.86101862485539704</v>
      </c>
      <c r="Z9" s="17">
        <v>0.83865574847092095</v>
      </c>
      <c r="AA9" s="17" t="s">
        <v>63</v>
      </c>
      <c r="AB9" s="17" t="s">
        <v>63</v>
      </c>
      <c r="AC9" s="17" t="s">
        <v>63</v>
      </c>
      <c r="AD9" s="17" t="s">
        <v>63</v>
      </c>
      <c r="AE9" s="17"/>
      <c r="AF9" s="17" t="s">
        <v>63</v>
      </c>
      <c r="AG9" s="17"/>
      <c r="AH9" s="17">
        <v>0.86666135801601996</v>
      </c>
      <c r="AI9" s="17"/>
      <c r="AJ9" s="17">
        <v>0.78712896139958499</v>
      </c>
      <c r="AK9" s="17">
        <v>0.92063856364914598</v>
      </c>
      <c r="AL9" s="17">
        <v>0.87132164806174095</v>
      </c>
      <c r="AM9" s="17">
        <v>0.83541730926663205</v>
      </c>
      <c r="AN9" s="17">
        <v>1</v>
      </c>
      <c r="AO9" s="17">
        <v>0.85921369326907704</v>
      </c>
      <c r="AP9" s="17">
        <v>0.81962297431029596</v>
      </c>
      <c r="AQ9" s="17">
        <v>1</v>
      </c>
    </row>
    <row r="10" spans="2:43" x14ac:dyDescent="0.35">
      <c r="B10" s="18" t="s">
        <v>577</v>
      </c>
      <c r="C10" s="17">
        <v>0.67397234058774702</v>
      </c>
      <c r="D10" s="17">
        <v>0.72444220899481304</v>
      </c>
      <c r="E10" s="17">
        <v>0.58583818416480704</v>
      </c>
      <c r="F10" s="17"/>
      <c r="G10" s="17">
        <v>0.68075714409191201</v>
      </c>
      <c r="H10" s="17">
        <v>0.74043492704075997</v>
      </c>
      <c r="I10" s="17">
        <v>0.78681014932162796</v>
      </c>
      <c r="J10" s="17">
        <v>0.55974492455062097</v>
      </c>
      <c r="K10" s="17">
        <v>0.503644586973649</v>
      </c>
      <c r="L10" s="17">
        <v>0.65799345378839202</v>
      </c>
      <c r="M10" s="17"/>
      <c r="N10" s="17">
        <v>0.75558798112535497</v>
      </c>
      <c r="O10" s="17">
        <v>0.61563354259917702</v>
      </c>
      <c r="P10" s="17">
        <v>0.77367408943902305</v>
      </c>
      <c r="Q10" s="17">
        <v>0.72913938334205097</v>
      </c>
      <c r="R10" s="17">
        <v>0.60905672100687602</v>
      </c>
      <c r="S10" s="17"/>
      <c r="T10" s="17">
        <v>0.68828610764554699</v>
      </c>
      <c r="U10" s="17">
        <v>0.69549384519282598</v>
      </c>
      <c r="V10" s="17">
        <v>0.73753379541618302</v>
      </c>
      <c r="W10" s="17">
        <v>0.55547379969878397</v>
      </c>
      <c r="X10" s="17"/>
      <c r="Y10" s="17">
        <v>0.69513229113296704</v>
      </c>
      <c r="Z10" s="17">
        <v>0.56254514627969199</v>
      </c>
      <c r="AA10" s="17" t="s">
        <v>63</v>
      </c>
      <c r="AB10" s="17" t="s">
        <v>63</v>
      </c>
      <c r="AC10" s="17" t="s">
        <v>63</v>
      </c>
      <c r="AD10" s="17" t="s">
        <v>63</v>
      </c>
      <c r="AE10" s="17"/>
      <c r="AF10" s="17" t="s">
        <v>63</v>
      </c>
      <c r="AG10" s="17"/>
      <c r="AH10" s="17">
        <v>0.68273632491327796</v>
      </c>
      <c r="AI10" s="17"/>
      <c r="AJ10" s="17">
        <v>0.676371202033065</v>
      </c>
      <c r="AK10" s="17">
        <v>0.63660532845765105</v>
      </c>
      <c r="AL10" s="17">
        <v>0.72879905565373104</v>
      </c>
      <c r="AM10" s="17">
        <v>0.60150180510583895</v>
      </c>
      <c r="AN10" s="17">
        <v>0.69072766307446598</v>
      </c>
      <c r="AO10" s="17">
        <v>0.69439620078809505</v>
      </c>
      <c r="AP10" s="17">
        <v>0.83201162739519796</v>
      </c>
      <c r="AQ10" s="17">
        <v>0.62715394986860895</v>
      </c>
    </row>
    <row r="11" spans="2:43" x14ac:dyDescent="0.35">
      <c r="B11" s="18" t="s">
        <v>472</v>
      </c>
      <c r="C11" s="17">
        <v>0.38554662089687702</v>
      </c>
      <c r="D11" s="17">
        <v>0.34720289159020001</v>
      </c>
      <c r="E11" s="17">
        <v>0.44634044034060699</v>
      </c>
      <c r="F11" s="17"/>
      <c r="G11" s="17">
        <v>0.41036757482052999</v>
      </c>
      <c r="H11" s="17">
        <v>0.37323788842239197</v>
      </c>
      <c r="I11" s="17">
        <v>0.40983024390773698</v>
      </c>
      <c r="J11" s="17">
        <v>0.306643755173866</v>
      </c>
      <c r="K11" s="17">
        <v>0.41583435505503102</v>
      </c>
      <c r="L11" s="17">
        <v>0.47852974819008898</v>
      </c>
      <c r="M11" s="17"/>
      <c r="N11" s="17">
        <v>0</v>
      </c>
      <c r="O11" s="17">
        <v>0.390042555949909</v>
      </c>
      <c r="P11" s="17">
        <v>0.57781194878231601</v>
      </c>
      <c r="Q11" s="17">
        <v>0.37653273917480001</v>
      </c>
      <c r="R11" s="17">
        <v>0.31609154214642299</v>
      </c>
      <c r="S11" s="17"/>
      <c r="T11" s="17">
        <v>0.45152862183099801</v>
      </c>
      <c r="U11" s="17">
        <v>0.35544973527498902</v>
      </c>
      <c r="V11" s="17">
        <v>0.414505539429394</v>
      </c>
      <c r="W11" s="17">
        <v>0.35383926406285798</v>
      </c>
      <c r="X11" s="17"/>
      <c r="Y11" s="17">
        <v>0.38818732279381901</v>
      </c>
      <c r="Z11" s="17">
        <v>0.37164082264127901</v>
      </c>
      <c r="AA11" s="17" t="s">
        <v>63</v>
      </c>
      <c r="AB11" s="17" t="s">
        <v>63</v>
      </c>
      <c r="AC11" s="17" t="s">
        <v>63</v>
      </c>
      <c r="AD11" s="17" t="s">
        <v>63</v>
      </c>
      <c r="AE11" s="17"/>
      <c r="AF11" s="17" t="s">
        <v>63</v>
      </c>
      <c r="AG11" s="17"/>
      <c r="AH11" s="17">
        <v>0.392164499148556</v>
      </c>
      <c r="AI11" s="17"/>
      <c r="AJ11" s="17">
        <v>0.41127100504423603</v>
      </c>
      <c r="AK11" s="17">
        <v>0.32817416787211601</v>
      </c>
      <c r="AL11" s="17">
        <v>0.38279949556031501</v>
      </c>
      <c r="AM11" s="17">
        <v>0.45437732691702898</v>
      </c>
      <c r="AN11" s="17">
        <v>0.47810880758767099</v>
      </c>
      <c r="AO11" s="17">
        <v>0.31889170270268702</v>
      </c>
      <c r="AP11" s="17">
        <v>0.39342389110670001</v>
      </c>
      <c r="AQ11" s="17">
        <v>0.28152568351837698</v>
      </c>
    </row>
    <row r="12" spans="2:43" ht="29" x14ac:dyDescent="0.35">
      <c r="B12" s="18" t="s">
        <v>578</v>
      </c>
      <c r="C12" s="17">
        <v>0.13386899226041901</v>
      </c>
      <c r="D12" s="17">
        <v>0.15953156491284801</v>
      </c>
      <c r="E12" s="17">
        <v>9.1197754785100504E-2</v>
      </c>
      <c r="F12" s="17"/>
      <c r="G12" s="17">
        <v>0.19608772192750001</v>
      </c>
      <c r="H12" s="17">
        <v>0.117349443282194</v>
      </c>
      <c r="I12" s="17">
        <v>0.14483353644483499</v>
      </c>
      <c r="J12" s="17">
        <v>0.13522422632924899</v>
      </c>
      <c r="K12" s="17">
        <v>8.2206019505598499E-2</v>
      </c>
      <c r="L12" s="17">
        <v>0.130958709765295</v>
      </c>
      <c r="M12" s="17"/>
      <c r="N12" s="17">
        <v>0</v>
      </c>
      <c r="O12" s="17">
        <v>0.11546380042030301</v>
      </c>
      <c r="P12" s="17">
        <v>0.16096500811344799</v>
      </c>
      <c r="Q12" s="17">
        <v>0.12567935189315499</v>
      </c>
      <c r="R12" s="17">
        <v>0.16810739121788101</v>
      </c>
      <c r="S12" s="17"/>
      <c r="T12" s="17">
        <v>0.123364259113683</v>
      </c>
      <c r="U12" s="17">
        <v>0.19899457802589801</v>
      </c>
      <c r="V12" s="17">
        <v>0.124084988308239</v>
      </c>
      <c r="W12" s="17">
        <v>9.2191867141418596E-2</v>
      </c>
      <c r="X12" s="17"/>
      <c r="Y12" s="17">
        <v>0.13395631392597801</v>
      </c>
      <c r="Z12" s="17">
        <v>0.133409160930721</v>
      </c>
      <c r="AA12" s="17" t="s">
        <v>63</v>
      </c>
      <c r="AB12" s="17" t="s">
        <v>63</v>
      </c>
      <c r="AC12" s="17" t="s">
        <v>63</v>
      </c>
      <c r="AD12" s="17" t="s">
        <v>63</v>
      </c>
      <c r="AE12" s="17"/>
      <c r="AF12" s="17" t="s">
        <v>63</v>
      </c>
      <c r="AG12" s="17"/>
      <c r="AH12" s="17">
        <v>0.138441387485742</v>
      </c>
      <c r="AI12" s="17"/>
      <c r="AJ12" s="17">
        <v>0.132563402543108</v>
      </c>
      <c r="AK12" s="17">
        <v>0.100294256622543</v>
      </c>
      <c r="AL12" s="17">
        <v>0.20301852251353</v>
      </c>
      <c r="AM12" s="17">
        <v>0.159252427696319</v>
      </c>
      <c r="AN12" s="17">
        <v>0</v>
      </c>
      <c r="AO12" s="17">
        <v>6.2878957603749799E-2</v>
      </c>
      <c r="AP12" s="17">
        <v>0.211427584886419</v>
      </c>
      <c r="AQ12" s="17">
        <v>0</v>
      </c>
    </row>
    <row r="13" spans="2:43" x14ac:dyDescent="0.35">
      <c r="B13" s="18" t="s">
        <v>579</v>
      </c>
      <c r="C13" s="17">
        <v>8.8412266099027303E-2</v>
      </c>
      <c r="D13" s="17">
        <v>9.3618051819554807E-2</v>
      </c>
      <c r="E13" s="17">
        <v>7.3043696259399105E-2</v>
      </c>
      <c r="F13" s="17"/>
      <c r="G13" s="17">
        <v>0.14365338443501799</v>
      </c>
      <c r="H13" s="17">
        <v>0.180632497139251</v>
      </c>
      <c r="I13" s="17">
        <v>4.20287320203062E-2</v>
      </c>
      <c r="J13" s="17">
        <v>6.7206807360941201E-2</v>
      </c>
      <c r="K13" s="17">
        <v>0</v>
      </c>
      <c r="L13" s="17">
        <v>0</v>
      </c>
      <c r="M13" s="17"/>
      <c r="N13" s="17">
        <v>0</v>
      </c>
      <c r="O13" s="17">
        <v>7.5121426770581701E-2</v>
      </c>
      <c r="P13" s="17">
        <v>0.13230697034262701</v>
      </c>
      <c r="Q13" s="17">
        <v>8.3416193807813593E-2</v>
      </c>
      <c r="R13" s="17">
        <v>9.8187410612098E-2</v>
      </c>
      <c r="S13" s="17"/>
      <c r="T13" s="17">
        <v>7.4992177739076293E-2</v>
      </c>
      <c r="U13" s="17">
        <v>9.2977053395283393E-2</v>
      </c>
      <c r="V13" s="17">
        <v>0.100065605614562</v>
      </c>
      <c r="W13" s="17">
        <v>7.9132459550359302E-2</v>
      </c>
      <c r="X13" s="17"/>
      <c r="Y13" s="17">
        <v>9.6813807122431803E-2</v>
      </c>
      <c r="Z13" s="17">
        <v>4.4170189913577303E-2</v>
      </c>
      <c r="AA13" s="17" t="s">
        <v>63</v>
      </c>
      <c r="AB13" s="17" t="s">
        <v>63</v>
      </c>
      <c r="AC13" s="17" t="s">
        <v>63</v>
      </c>
      <c r="AD13" s="17" t="s">
        <v>63</v>
      </c>
      <c r="AE13" s="17"/>
      <c r="AF13" s="17" t="s">
        <v>63</v>
      </c>
      <c r="AG13" s="17"/>
      <c r="AH13" s="17">
        <v>8.9011732194509696E-2</v>
      </c>
      <c r="AI13" s="17"/>
      <c r="AJ13" s="17">
        <v>9.6167624511814903E-2</v>
      </c>
      <c r="AK13" s="17">
        <v>9.5361588200648106E-2</v>
      </c>
      <c r="AL13" s="17">
        <v>0.13286365608745301</v>
      </c>
      <c r="AM13" s="17">
        <v>9.1069835158679904E-2</v>
      </c>
      <c r="AN13" s="17">
        <v>0.166072565150747</v>
      </c>
      <c r="AO13" s="17">
        <v>0</v>
      </c>
      <c r="AP13" s="17">
        <v>3.9672807155380699E-2</v>
      </c>
      <c r="AQ13" s="17">
        <v>0</v>
      </c>
    </row>
    <row r="14" spans="2:43" ht="29" x14ac:dyDescent="0.35">
      <c r="B14" s="18" t="s">
        <v>580</v>
      </c>
      <c r="C14" s="17">
        <v>8.4946903183080902E-2</v>
      </c>
      <c r="D14" s="17">
        <v>9.0512734336279099E-2</v>
      </c>
      <c r="E14" s="17">
        <v>7.6091948925740893E-2</v>
      </c>
      <c r="F14" s="17"/>
      <c r="G14" s="17">
        <v>7.1466571093661793E-2</v>
      </c>
      <c r="H14" s="17">
        <v>9.5378151007175893E-2</v>
      </c>
      <c r="I14" s="17">
        <v>0.129379773005045</v>
      </c>
      <c r="J14" s="17">
        <v>9.2600553226712998E-2</v>
      </c>
      <c r="K14" s="17">
        <v>0</v>
      </c>
      <c r="L14" s="17">
        <v>5.52156946590764E-2</v>
      </c>
      <c r="M14" s="17"/>
      <c r="N14" s="17">
        <v>0</v>
      </c>
      <c r="O14" s="17">
        <v>1.4189197494294301E-2</v>
      </c>
      <c r="P14" s="17">
        <v>0.101028700179672</v>
      </c>
      <c r="Q14" s="17">
        <v>0.102928373335008</v>
      </c>
      <c r="R14" s="17">
        <v>0.15444316406898301</v>
      </c>
      <c r="S14" s="17"/>
      <c r="T14" s="17">
        <v>0</v>
      </c>
      <c r="U14" s="17">
        <v>5.3982905608785603E-2</v>
      </c>
      <c r="V14" s="17">
        <v>7.3811867879691906E-2</v>
      </c>
      <c r="W14" s="17">
        <v>0.16326693482837601</v>
      </c>
      <c r="X14" s="17"/>
      <c r="Y14" s="17">
        <v>9.7595201396258199E-2</v>
      </c>
      <c r="Z14" s="17">
        <v>1.8341625460242102E-2</v>
      </c>
      <c r="AA14" s="17" t="s">
        <v>63</v>
      </c>
      <c r="AB14" s="17" t="s">
        <v>63</v>
      </c>
      <c r="AC14" s="17" t="s">
        <v>63</v>
      </c>
      <c r="AD14" s="17" t="s">
        <v>63</v>
      </c>
      <c r="AE14" s="17"/>
      <c r="AF14" s="17" t="s">
        <v>63</v>
      </c>
      <c r="AG14" s="17"/>
      <c r="AH14" s="17">
        <v>8.4338813016325703E-2</v>
      </c>
      <c r="AI14" s="17"/>
      <c r="AJ14" s="17">
        <v>0.12980389256300101</v>
      </c>
      <c r="AK14" s="17">
        <v>9.5379184962727404E-2</v>
      </c>
      <c r="AL14" s="17">
        <v>6.8979800995767601E-2</v>
      </c>
      <c r="AM14" s="17">
        <v>7.5318010123952797E-2</v>
      </c>
      <c r="AN14" s="17">
        <v>0</v>
      </c>
      <c r="AO14" s="17">
        <v>6.2878957603749799E-2</v>
      </c>
      <c r="AP14" s="17">
        <v>3.6949164003641503E-2</v>
      </c>
      <c r="AQ14" s="17">
        <v>0</v>
      </c>
    </row>
    <row r="15" spans="2:43" x14ac:dyDescent="0.35">
      <c r="B15" s="18" t="s">
        <v>581</v>
      </c>
      <c r="C15" s="17">
        <v>4.9365136238458202E-2</v>
      </c>
      <c r="D15" s="17">
        <v>3.3723284647724297E-2</v>
      </c>
      <c r="E15" s="17">
        <v>7.6310545971471994E-2</v>
      </c>
      <c r="F15" s="17"/>
      <c r="G15" s="17">
        <v>3.4653908187315299E-2</v>
      </c>
      <c r="H15" s="17">
        <v>3.74587927956277E-2</v>
      </c>
      <c r="I15" s="17">
        <v>9.3201730354823906E-3</v>
      </c>
      <c r="J15" s="17">
        <v>7.1872516679091503E-2</v>
      </c>
      <c r="K15" s="17">
        <v>0.145918106676797</v>
      </c>
      <c r="L15" s="17">
        <v>0</v>
      </c>
      <c r="M15" s="17"/>
      <c r="N15" s="17">
        <v>0</v>
      </c>
      <c r="O15" s="17">
        <v>4.9763224368553599E-2</v>
      </c>
      <c r="P15" s="17">
        <v>5.1486542093529999E-2</v>
      </c>
      <c r="Q15" s="17">
        <v>5.0825772735317999E-2</v>
      </c>
      <c r="R15" s="17">
        <v>4.8336317251402999E-2</v>
      </c>
      <c r="S15" s="17"/>
      <c r="T15" s="17">
        <v>7.4142820787347505E-2</v>
      </c>
      <c r="U15" s="17">
        <v>4.62272132080115E-2</v>
      </c>
      <c r="V15" s="17">
        <v>2.9381749516390901E-2</v>
      </c>
      <c r="W15" s="17">
        <v>7.42341755576299E-2</v>
      </c>
      <c r="X15" s="17"/>
      <c r="Y15" s="17">
        <v>5.8739542979562999E-2</v>
      </c>
      <c r="Z15" s="17">
        <v>0</v>
      </c>
      <c r="AA15" s="17" t="s">
        <v>63</v>
      </c>
      <c r="AB15" s="17" t="s">
        <v>63</v>
      </c>
      <c r="AC15" s="17" t="s">
        <v>63</v>
      </c>
      <c r="AD15" s="17" t="s">
        <v>63</v>
      </c>
      <c r="AE15" s="17"/>
      <c r="AF15" s="17" t="s">
        <v>63</v>
      </c>
      <c r="AG15" s="17"/>
      <c r="AH15" s="17">
        <v>5.1051239266671398E-2</v>
      </c>
      <c r="AI15" s="17"/>
      <c r="AJ15" s="17">
        <v>4.2785480890089503E-2</v>
      </c>
      <c r="AK15" s="17">
        <v>0.10264106171452</v>
      </c>
      <c r="AL15" s="17">
        <v>4.3120870729283299E-2</v>
      </c>
      <c r="AM15" s="17">
        <v>2.2396278525581601E-2</v>
      </c>
      <c r="AN15" s="17">
        <v>0</v>
      </c>
      <c r="AO15" s="17">
        <v>0</v>
      </c>
      <c r="AP15" s="17">
        <v>6.1975358073867198E-2</v>
      </c>
      <c r="AQ15" s="17">
        <v>0</v>
      </c>
    </row>
    <row r="16" spans="2:43" x14ac:dyDescent="0.35">
      <c r="B16" s="18" t="s">
        <v>582</v>
      </c>
      <c r="C16" s="17">
        <v>2.0654012235199599E-2</v>
      </c>
      <c r="D16" s="17">
        <v>1.8648757053634099E-2</v>
      </c>
      <c r="E16" s="17">
        <v>2.4210796237227099E-2</v>
      </c>
      <c r="F16" s="17"/>
      <c r="G16" s="17">
        <v>0</v>
      </c>
      <c r="H16" s="17">
        <v>0</v>
      </c>
      <c r="I16" s="17">
        <v>4.77247491018832E-2</v>
      </c>
      <c r="J16" s="17">
        <v>2.8676190368233101E-2</v>
      </c>
      <c r="K16" s="17">
        <v>0</v>
      </c>
      <c r="L16" s="17">
        <v>7.8820224598728103E-2</v>
      </c>
      <c r="M16" s="17"/>
      <c r="N16" s="17">
        <v>0</v>
      </c>
      <c r="O16" s="17">
        <v>2.6013193336473499E-2</v>
      </c>
      <c r="P16" s="17">
        <v>0</v>
      </c>
      <c r="Q16" s="17">
        <v>2.3714236384894401E-2</v>
      </c>
      <c r="R16" s="17">
        <v>2.00764690960663E-2</v>
      </c>
      <c r="S16" s="17"/>
      <c r="T16" s="17">
        <v>2.1847251784368998E-2</v>
      </c>
      <c r="U16" s="17">
        <v>3.6119150793609299E-2</v>
      </c>
      <c r="V16" s="17">
        <v>1.22932830686629E-2</v>
      </c>
      <c r="W16" s="17">
        <v>1.69174666084153E-2</v>
      </c>
      <c r="X16" s="17"/>
      <c r="Y16" s="17">
        <v>1.7120820444659301E-2</v>
      </c>
      <c r="Z16" s="17">
        <v>3.9259615652410103E-2</v>
      </c>
      <c r="AA16" s="17" t="s">
        <v>63</v>
      </c>
      <c r="AB16" s="17" t="s">
        <v>63</v>
      </c>
      <c r="AC16" s="17" t="s">
        <v>63</v>
      </c>
      <c r="AD16" s="17" t="s">
        <v>63</v>
      </c>
      <c r="AE16" s="17"/>
      <c r="AF16" s="17" t="s">
        <v>63</v>
      </c>
      <c r="AG16" s="17"/>
      <c r="AH16" s="17">
        <v>1.2810301740215701E-2</v>
      </c>
      <c r="AI16" s="17"/>
      <c r="AJ16" s="17">
        <v>9.1441589234979997E-3</v>
      </c>
      <c r="AK16" s="17">
        <v>4.3366275142634601E-2</v>
      </c>
      <c r="AL16" s="17">
        <v>0</v>
      </c>
      <c r="AM16" s="17">
        <v>2.30740615915534E-2</v>
      </c>
      <c r="AN16" s="17">
        <v>0</v>
      </c>
      <c r="AO16" s="17">
        <v>0</v>
      </c>
      <c r="AP16" s="17">
        <v>5.6426309541969699E-2</v>
      </c>
      <c r="AQ16" s="17">
        <v>0</v>
      </c>
    </row>
    <row r="17" spans="2:43" x14ac:dyDescent="0.35">
      <c r="B17" s="18" t="s">
        <v>92</v>
      </c>
      <c r="C17" s="19">
        <v>8.4911025986144292E-3</v>
      </c>
      <c r="D17" s="19">
        <v>4.8446029073430296E-3</v>
      </c>
      <c r="E17" s="19">
        <v>1.4751165310991301E-2</v>
      </c>
      <c r="F17" s="19"/>
      <c r="G17" s="19">
        <v>0</v>
      </c>
      <c r="H17" s="19">
        <v>0</v>
      </c>
      <c r="I17" s="19">
        <v>0</v>
      </c>
      <c r="J17" s="19">
        <v>1.57125475963199E-2</v>
      </c>
      <c r="K17" s="19">
        <v>1.8931852834418401E-2</v>
      </c>
      <c r="L17" s="19">
        <v>6.0038588448868703E-2</v>
      </c>
      <c r="M17" s="19"/>
      <c r="N17" s="19">
        <v>0</v>
      </c>
      <c r="O17" s="19">
        <v>0</v>
      </c>
      <c r="P17" s="19">
        <v>2.2325282456684001E-2</v>
      </c>
      <c r="Q17" s="19">
        <v>8.3018761662271706E-3</v>
      </c>
      <c r="R17" s="19">
        <v>1.4294805056910401E-2</v>
      </c>
      <c r="S17" s="19"/>
      <c r="T17" s="19">
        <v>2.4252404980997701E-2</v>
      </c>
      <c r="U17" s="19">
        <v>1.1279314817636501E-2</v>
      </c>
      <c r="V17" s="19">
        <v>8.2392552543658504E-3</v>
      </c>
      <c r="W17" s="19">
        <v>0</v>
      </c>
      <c r="X17" s="19"/>
      <c r="Y17" s="19">
        <v>6.4835230671664804E-3</v>
      </c>
      <c r="Z17" s="19">
        <v>1.9062911547858701E-2</v>
      </c>
      <c r="AA17" s="19" t="s">
        <v>63</v>
      </c>
      <c r="AB17" s="19" t="s">
        <v>63</v>
      </c>
      <c r="AC17" s="19" t="s">
        <v>63</v>
      </c>
      <c r="AD17" s="19" t="s">
        <v>63</v>
      </c>
      <c r="AE17" s="19"/>
      <c r="AF17" s="19" t="s">
        <v>63</v>
      </c>
      <c r="AG17" s="19"/>
      <c r="AH17" s="19">
        <v>8.7811225376911804E-3</v>
      </c>
      <c r="AI17" s="19"/>
      <c r="AJ17" s="19">
        <v>3.4181267173896503E-2</v>
      </c>
      <c r="AK17" s="19">
        <v>0</v>
      </c>
      <c r="AL17" s="19">
        <v>0</v>
      </c>
      <c r="AM17" s="19">
        <v>0</v>
      </c>
      <c r="AN17" s="19">
        <v>0</v>
      </c>
      <c r="AO17" s="19">
        <v>0</v>
      </c>
      <c r="AP17" s="19">
        <v>0</v>
      </c>
      <c r="AQ17" s="19">
        <v>0</v>
      </c>
    </row>
    <row r="18" spans="2:43" x14ac:dyDescent="0.35">
      <c r="B18" s="16" t="s">
        <v>584</v>
      </c>
    </row>
    <row r="19" spans="2:43" x14ac:dyDescent="0.35">
      <c r="B19" t="s">
        <v>66</v>
      </c>
    </row>
    <row r="20" spans="2:43" x14ac:dyDescent="0.35">
      <c r="B20" t="s">
        <v>67</v>
      </c>
    </row>
    <row r="22" spans="2:43" x14ac:dyDescent="0.35">
      <c r="B22" s="8" t="str">
        <f>HYPERLINK("#'Contents'!A1", "Return to Contents")</f>
        <v>Return to Contents</v>
      </c>
    </row>
  </sheetData>
  <mergeCells count="9">
    <mergeCell ref="AF5"/>
    <mergeCell ref="AH5"/>
    <mergeCell ref="AJ5:AQ5"/>
    <mergeCell ref="D2:AK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J3:S19"/>
  <sheetViews>
    <sheetView showGridLines="0" workbookViewId="0"/>
  </sheetViews>
  <sheetFormatPr defaultColWidth="10.90625" defaultRowHeight="14.5" x14ac:dyDescent="0.35"/>
  <sheetData>
    <row r="3" spans="10:19" x14ac:dyDescent="0.35">
      <c r="J3" t="s">
        <v>586</v>
      </c>
      <c r="K3" t="s">
        <v>587</v>
      </c>
      <c r="L3" t="s">
        <v>588</v>
      </c>
      <c r="M3" t="s">
        <v>589</v>
      </c>
      <c r="N3" t="s">
        <v>590</v>
      </c>
      <c r="O3" t="s">
        <v>591</v>
      </c>
      <c r="P3" t="s">
        <v>592</v>
      </c>
      <c r="Q3" t="s">
        <v>593</v>
      </c>
      <c r="R3" t="s">
        <v>594</v>
      </c>
      <c r="S3" t="s">
        <v>595</v>
      </c>
    </row>
    <row r="4" spans="10:19" x14ac:dyDescent="0.35">
      <c r="J4" t="s">
        <v>596</v>
      </c>
      <c r="K4" t="s">
        <v>597</v>
      </c>
      <c r="L4" t="s">
        <v>598</v>
      </c>
      <c r="M4" t="s">
        <v>599</v>
      </c>
      <c r="N4" t="s">
        <v>600</v>
      </c>
      <c r="O4" t="s">
        <v>601</v>
      </c>
      <c r="P4" t="s">
        <v>602</v>
      </c>
      <c r="Q4" t="s">
        <v>603</v>
      </c>
      <c r="R4" t="s">
        <v>604</v>
      </c>
      <c r="S4" t="s">
        <v>605</v>
      </c>
    </row>
    <row r="5" spans="10:19" x14ac:dyDescent="0.35">
      <c r="J5" t="s">
        <v>606</v>
      </c>
      <c r="K5" t="s">
        <v>607</v>
      </c>
      <c r="L5" t="s">
        <v>608</v>
      </c>
      <c r="M5" t="s">
        <v>609</v>
      </c>
      <c r="N5" t="s">
        <v>610</v>
      </c>
      <c r="O5" t="s">
        <v>611</v>
      </c>
      <c r="P5" t="s">
        <v>612</v>
      </c>
      <c r="Q5" t="s">
        <v>613</v>
      </c>
      <c r="R5" t="s">
        <v>614</v>
      </c>
      <c r="S5" t="s">
        <v>615</v>
      </c>
    </row>
    <row r="6" spans="10:19" x14ac:dyDescent="0.35">
      <c r="J6" t="s">
        <v>616</v>
      </c>
      <c r="K6" t="s">
        <v>617</v>
      </c>
      <c r="L6" t="s">
        <v>618</v>
      </c>
      <c r="M6" t="s">
        <v>619</v>
      </c>
      <c r="N6" t="s">
        <v>620</v>
      </c>
      <c r="O6" t="s">
        <v>621</v>
      </c>
      <c r="P6" t="s">
        <v>622</v>
      </c>
      <c r="Q6" t="s">
        <v>623</v>
      </c>
      <c r="R6" t="s">
        <v>624</v>
      </c>
      <c r="S6" t="s">
        <v>625</v>
      </c>
    </row>
    <row r="7" spans="10:19" x14ac:dyDescent="0.35">
      <c r="J7" t="s">
        <v>626</v>
      </c>
      <c r="K7" t="s">
        <v>627</v>
      </c>
      <c r="L7" t="s">
        <v>628</v>
      </c>
      <c r="M7" t="s">
        <v>629</v>
      </c>
      <c r="N7" t="s">
        <v>630</v>
      </c>
      <c r="O7" t="s">
        <v>631</v>
      </c>
      <c r="P7" t="s">
        <v>632</v>
      </c>
      <c r="Q7" t="s">
        <v>633</v>
      </c>
      <c r="R7" t="s">
        <v>634</v>
      </c>
      <c r="S7" t="s">
        <v>635</v>
      </c>
    </row>
    <row r="8" spans="10:19" x14ac:dyDescent="0.35">
      <c r="J8" t="s">
        <v>636</v>
      </c>
      <c r="K8" t="s">
        <v>637</v>
      </c>
      <c r="L8" t="s">
        <v>638</v>
      </c>
      <c r="M8" t="s">
        <v>639</v>
      </c>
      <c r="N8" t="s">
        <v>640</v>
      </c>
      <c r="O8" t="s">
        <v>641</v>
      </c>
      <c r="P8" t="s">
        <v>642</v>
      </c>
      <c r="Q8" t="s">
        <v>643</v>
      </c>
      <c r="R8" t="s">
        <v>644</v>
      </c>
      <c r="S8" t="s">
        <v>645</v>
      </c>
    </row>
    <row r="9" spans="10:19" x14ac:dyDescent="0.35">
      <c r="J9" t="s">
        <v>646</v>
      </c>
      <c r="K9" t="s">
        <v>647</v>
      </c>
      <c r="L9" t="s">
        <v>648</v>
      </c>
      <c r="M9" t="s">
        <v>649</v>
      </c>
      <c r="N9" t="s">
        <v>650</v>
      </c>
      <c r="O9" t="s">
        <v>651</v>
      </c>
      <c r="P9" t="s">
        <v>652</v>
      </c>
      <c r="Q9" t="s">
        <v>653</v>
      </c>
      <c r="R9" t="s">
        <v>654</v>
      </c>
      <c r="S9" t="s">
        <v>655</v>
      </c>
    </row>
    <row r="10" spans="10:19" x14ac:dyDescent="0.35">
      <c r="J10" t="s">
        <v>656</v>
      </c>
      <c r="K10" t="s">
        <v>657</v>
      </c>
      <c r="L10" t="s">
        <v>658</v>
      </c>
      <c r="M10" t="s">
        <v>659</v>
      </c>
      <c r="N10" t="s">
        <v>660</v>
      </c>
      <c r="O10" t="s">
        <v>661</v>
      </c>
      <c r="P10" t="s">
        <v>662</v>
      </c>
      <c r="Q10" t="s">
        <v>663</v>
      </c>
      <c r="R10" t="s">
        <v>664</v>
      </c>
      <c r="S10" t="s">
        <v>665</v>
      </c>
    </row>
    <row r="11" spans="10:19" x14ac:dyDescent="0.35">
      <c r="J11" t="s">
        <v>666</v>
      </c>
      <c r="K11" t="s">
        <v>667</v>
      </c>
      <c r="L11" t="s">
        <v>668</v>
      </c>
      <c r="M11" t="s">
        <v>669</v>
      </c>
      <c r="N11" t="s">
        <v>670</v>
      </c>
      <c r="O11" t="s">
        <v>671</v>
      </c>
      <c r="P11" t="s">
        <v>672</v>
      </c>
      <c r="Q11" t="s">
        <v>673</v>
      </c>
      <c r="R11" t="s">
        <v>674</v>
      </c>
      <c r="S11" t="s">
        <v>675</v>
      </c>
    </row>
    <row r="12" spans="10:19" x14ac:dyDescent="0.35">
      <c r="J12" t="s">
        <v>676</v>
      </c>
      <c r="K12" t="s">
        <v>677</v>
      </c>
      <c r="L12" t="s">
        <v>678</v>
      </c>
      <c r="M12" t="s">
        <v>679</v>
      </c>
      <c r="N12" t="s">
        <v>680</v>
      </c>
      <c r="O12" t="s">
        <v>681</v>
      </c>
      <c r="P12" t="s">
        <v>682</v>
      </c>
      <c r="Q12" t="s">
        <v>683</v>
      </c>
      <c r="R12" t="s">
        <v>684</v>
      </c>
      <c r="S12" t="s">
        <v>685</v>
      </c>
    </row>
    <row r="13" spans="10:19" x14ac:dyDescent="0.35">
      <c r="J13" t="s">
        <v>686</v>
      </c>
      <c r="K13" t="s">
        <v>687</v>
      </c>
      <c r="L13" t="s">
        <v>688</v>
      </c>
      <c r="M13" t="s">
        <v>689</v>
      </c>
      <c r="N13" t="s">
        <v>690</v>
      </c>
      <c r="O13" t="s">
        <v>691</v>
      </c>
      <c r="P13" t="s">
        <v>692</v>
      </c>
      <c r="Q13" t="s">
        <v>693</v>
      </c>
      <c r="R13" t="s">
        <v>694</v>
      </c>
      <c r="S13" t="s">
        <v>695</v>
      </c>
    </row>
    <row r="14" spans="10:19" x14ac:dyDescent="0.35">
      <c r="J14" t="s">
        <v>696</v>
      </c>
      <c r="K14" t="s">
        <v>697</v>
      </c>
      <c r="L14" t="s">
        <v>698</v>
      </c>
      <c r="M14" t="s">
        <v>699</v>
      </c>
      <c r="N14" t="s">
        <v>700</v>
      </c>
      <c r="O14" t="s">
        <v>701</v>
      </c>
      <c r="P14" t="s">
        <v>702</v>
      </c>
      <c r="Q14" t="s">
        <v>703</v>
      </c>
      <c r="R14" t="s">
        <v>704</v>
      </c>
      <c r="S14" t="s">
        <v>705</v>
      </c>
    </row>
    <row r="15" spans="10:19" x14ac:dyDescent="0.35">
      <c r="J15" t="s">
        <v>706</v>
      </c>
      <c r="K15" t="s">
        <v>707</v>
      </c>
      <c r="L15" t="s">
        <v>708</v>
      </c>
      <c r="M15" t="s">
        <v>709</v>
      </c>
      <c r="N15" t="s">
        <v>710</v>
      </c>
      <c r="O15" t="s">
        <v>711</v>
      </c>
      <c r="P15" t="s">
        <v>712</v>
      </c>
      <c r="Q15" t="s">
        <v>713</v>
      </c>
      <c r="R15" t="s">
        <v>714</v>
      </c>
      <c r="S15" t="s">
        <v>14</v>
      </c>
    </row>
    <row r="16" spans="10:19" x14ac:dyDescent="0.35">
      <c r="J16" t="s">
        <v>715</v>
      </c>
      <c r="K16" t="s">
        <v>716</v>
      </c>
      <c r="L16" t="s">
        <v>717</v>
      </c>
      <c r="M16" t="s">
        <v>718</v>
      </c>
      <c r="N16" t="s">
        <v>719</v>
      </c>
      <c r="O16" t="s">
        <v>720</v>
      </c>
      <c r="P16" t="s">
        <v>721</v>
      </c>
      <c r="Q16" t="s">
        <v>722</v>
      </c>
      <c r="R16" t="s">
        <v>723</v>
      </c>
      <c r="S16" t="s">
        <v>14</v>
      </c>
    </row>
    <row r="17" spans="10:19" x14ac:dyDescent="0.35">
      <c r="J17" t="s">
        <v>724</v>
      </c>
      <c r="K17" t="s">
        <v>725</v>
      </c>
      <c r="L17" t="s">
        <v>726</v>
      </c>
      <c r="M17" t="s">
        <v>727</v>
      </c>
      <c r="N17" t="s">
        <v>728</v>
      </c>
      <c r="O17" t="s">
        <v>729</v>
      </c>
      <c r="P17" t="s">
        <v>730</v>
      </c>
      <c r="Q17" t="s">
        <v>731</v>
      </c>
      <c r="R17" t="s">
        <v>732</v>
      </c>
      <c r="S17" t="s">
        <v>14</v>
      </c>
    </row>
    <row r="18" spans="10:19" x14ac:dyDescent="0.35">
      <c r="J18" t="s">
        <v>733</v>
      </c>
      <c r="K18" t="s">
        <v>734</v>
      </c>
      <c r="L18" t="s">
        <v>735</v>
      </c>
      <c r="M18" t="s">
        <v>736</v>
      </c>
      <c r="N18" t="s">
        <v>737</v>
      </c>
      <c r="O18" t="s">
        <v>738</v>
      </c>
      <c r="P18" t="s">
        <v>739</v>
      </c>
      <c r="Q18" t="s">
        <v>740</v>
      </c>
      <c r="R18" t="s">
        <v>741</v>
      </c>
      <c r="S18" t="s">
        <v>14</v>
      </c>
    </row>
    <row r="19" spans="10:19" x14ac:dyDescent="0.35">
      <c r="J19" t="s">
        <v>742</v>
      </c>
      <c r="K19" t="s">
        <v>743</v>
      </c>
      <c r="L19" t="s">
        <v>744</v>
      </c>
      <c r="M19" t="s">
        <v>745</v>
      </c>
      <c r="N19" t="s">
        <v>746</v>
      </c>
      <c r="O19" t="s">
        <v>747</v>
      </c>
      <c r="P19" t="s">
        <v>748</v>
      </c>
      <c r="Q19" t="s">
        <v>749</v>
      </c>
      <c r="R19" t="s">
        <v>750</v>
      </c>
      <c r="S19" t="s">
        <v>14</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191</vt:i4>
      </vt:variant>
    </vt:vector>
  </HeadingPairs>
  <TitlesOfParts>
    <vt:vector size="19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Ben Murphy</cp:lastModifiedBy>
  <dcterms:created xsi:type="dcterms:W3CDTF">2023-06-29T15:14:45Z</dcterms:created>
  <dcterms:modified xsi:type="dcterms:W3CDTF">2024-02-26T14:49:33Z</dcterms:modified>
</cp:coreProperties>
</file>