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mc:AlternateContent xmlns:mc="http://schemas.openxmlformats.org/markup-compatibility/2006">
    <mc:Choice Requires="x15">
      <x15ac:absPath xmlns:x15ac="http://schemas.microsoft.com/office/spreadsheetml/2010/11/ac" url="C:\Users\sebwr\Public First Dropbox\Policy and Research Team\Polling\Client Tables\AWS EU - Digital Decade\Netherlands\Final Data\Consumer\"/>
    </mc:Choice>
  </mc:AlternateContent>
  <xr:revisionPtr revIDLastSave="0" documentId="13_ncr:1_{6CE15A74-6147-4475-82E1-FE126561A90D}" xr6:coauthVersionLast="47" xr6:coauthVersionMax="47" xr10:uidLastSave="{00000000-0000-0000-0000-000000000000}"/>
  <bookViews>
    <workbookView xWindow="2187" yWindow="3207" windowWidth="19200" windowHeight="10073"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22" i="169" l="1"/>
  <c r="B22" i="168"/>
  <c r="B22" i="167"/>
  <c r="B21" i="166"/>
  <c r="B19" i="165"/>
  <c r="B19" i="164"/>
  <c r="B19" i="163"/>
  <c r="B19" i="162"/>
  <c r="B19" i="161"/>
  <c r="B22" i="160"/>
  <c r="B22" i="159"/>
  <c r="B22" i="158"/>
  <c r="B22" i="157"/>
  <c r="B22" i="156"/>
  <c r="B22" i="155"/>
  <c r="B22" i="154"/>
  <c r="B25" i="153"/>
  <c r="B26" i="152"/>
  <c r="B17" i="151"/>
  <c r="B17" i="150"/>
  <c r="B17" i="149"/>
  <c r="B17" i="148"/>
  <c r="B17" i="147"/>
  <c r="B17" i="146"/>
  <c r="B17" i="145"/>
  <c r="B17" i="144"/>
  <c r="B17" i="143"/>
  <c r="B17" i="142"/>
  <c r="B17" i="141"/>
  <c r="B17" i="140"/>
  <c r="B17" i="139"/>
  <c r="B17" i="138"/>
  <c r="B17" i="137"/>
  <c r="B17" i="136"/>
  <c r="B17" i="135"/>
  <c r="B17" i="134"/>
  <c r="B17" i="133"/>
  <c r="B17" i="132"/>
  <c r="B17" i="131"/>
  <c r="B17" i="130"/>
  <c r="B17" i="129"/>
  <c r="B17" i="128"/>
  <c r="B17" i="127"/>
  <c r="B17" i="126"/>
  <c r="B17" i="125"/>
  <c r="B17" i="124"/>
  <c r="B19" i="123"/>
  <c r="B15" i="122"/>
  <c r="B18" i="121"/>
  <c r="B18" i="120"/>
  <c r="B18" i="119"/>
  <c r="B18" i="118"/>
  <c r="B18" i="117"/>
  <c r="B18" i="116"/>
  <c r="B18" i="115"/>
  <c r="B18" i="114"/>
  <c r="B18" i="113"/>
  <c r="B22" i="112"/>
  <c r="B22" i="111"/>
  <c r="B23" i="110"/>
  <c r="B23" i="109"/>
  <c r="B17" i="108"/>
  <c r="B16" i="107"/>
  <c r="B16" i="106"/>
  <c r="B17" i="105"/>
  <c r="B17" i="104"/>
  <c r="B17" i="103"/>
  <c r="B17" i="102"/>
  <c r="B17" i="101"/>
  <c r="B17" i="100"/>
  <c r="B17" i="99"/>
  <c r="B18" i="98"/>
  <c r="B18" i="97"/>
  <c r="B18" i="96"/>
  <c r="B18" i="95"/>
  <c r="B18" i="94"/>
  <c r="B18" i="93"/>
  <c r="B18" i="92"/>
  <c r="B18" i="91"/>
  <c r="B18" i="90"/>
  <c r="B18" i="89"/>
  <c r="B18" i="88"/>
  <c r="B18" i="87"/>
  <c r="B18" i="86"/>
  <c r="B18" i="85"/>
  <c r="B19" i="84"/>
  <c r="B22" i="83"/>
  <c r="B22" i="82"/>
  <c r="B22" i="81"/>
  <c r="B22" i="80"/>
  <c r="B22" i="79"/>
  <c r="B22" i="78"/>
  <c r="B22" i="77"/>
  <c r="B22" i="76"/>
  <c r="B22" i="75"/>
  <c r="B22" i="74"/>
  <c r="B22" i="73"/>
  <c r="B22" i="72"/>
  <c r="B22" i="71"/>
  <c r="B22" i="70"/>
  <c r="B22" i="69"/>
  <c r="B22" i="68"/>
  <c r="B25" i="67"/>
  <c r="B25" i="66"/>
  <c r="B23" i="65"/>
  <c r="B16" i="64"/>
  <c r="B16" i="63"/>
  <c r="B16" i="62"/>
  <c r="B16" i="61"/>
  <c r="B16" i="60"/>
  <c r="B16" i="59"/>
  <c r="B16" i="58"/>
  <c r="B16" i="57"/>
  <c r="B16" i="56"/>
  <c r="B16" i="55"/>
  <c r="B16" i="54"/>
  <c r="B16" i="53"/>
  <c r="B16" i="52"/>
  <c r="B16" i="51"/>
  <c r="B16" i="50"/>
  <c r="B16" i="49"/>
  <c r="B16" i="48"/>
  <c r="B16" i="47"/>
  <c r="B16" i="46"/>
  <c r="B16" i="45"/>
  <c r="B16" i="44"/>
  <c r="B16" i="43"/>
  <c r="B16" i="42"/>
  <c r="B22" i="41"/>
  <c r="B22" i="40"/>
  <c r="B22" i="39"/>
  <c r="B22" i="38"/>
  <c r="B22" i="37"/>
  <c r="B22" i="36"/>
  <c r="B22" i="35"/>
  <c r="B22" i="34"/>
  <c r="B22" i="33"/>
  <c r="B22" i="32"/>
  <c r="B22" i="31"/>
  <c r="B22" i="30"/>
  <c r="B22" i="29"/>
  <c r="B22" i="28"/>
  <c r="B22" i="27"/>
  <c r="B22" i="26"/>
  <c r="B22" i="25"/>
  <c r="B22" i="24"/>
  <c r="B20" i="23"/>
  <c r="B27" i="22"/>
  <c r="B27" i="21"/>
  <c r="B22" i="20"/>
  <c r="B22" i="19"/>
  <c r="B22" i="18"/>
  <c r="B22" i="17"/>
  <c r="B28" i="16"/>
  <c r="B17" i="15"/>
  <c r="B22" i="14"/>
  <c r="B17" i="13"/>
  <c r="B22" i="12"/>
  <c r="B19" i="11"/>
  <c r="B19" i="10"/>
  <c r="B19" i="9"/>
  <c r="B19" i="8"/>
  <c r="B25" i="7"/>
  <c r="B25" i="6"/>
  <c r="B18" i="5"/>
  <c r="B20" i="4"/>
  <c r="E174" i="2"/>
  <c r="D174" i="2"/>
  <c r="E173" i="2"/>
  <c r="D173" i="2"/>
  <c r="E172" i="2"/>
  <c r="D172" i="2"/>
  <c r="E171" i="2"/>
  <c r="D171" i="2"/>
  <c r="E170" i="2"/>
  <c r="D170" i="2"/>
  <c r="E169" i="2"/>
  <c r="D169" i="2"/>
  <c r="E168" i="2"/>
  <c r="D168" i="2"/>
  <c r="E167" i="2"/>
  <c r="D167" i="2"/>
  <c r="D166" i="2"/>
  <c r="E165" i="2"/>
  <c r="D165" i="2"/>
  <c r="E164" i="2"/>
  <c r="D164" i="2"/>
  <c r="E163" i="2"/>
  <c r="D163" i="2"/>
  <c r="E162" i="2"/>
  <c r="D162" i="2"/>
  <c r="E161" i="2"/>
  <c r="D161" i="2"/>
  <c r="E160" i="2"/>
  <c r="D160"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D129" i="2"/>
  <c r="E128" i="2"/>
  <c r="D128" i="2"/>
  <c r="E127" i="2"/>
  <c r="D127" i="2"/>
  <c r="E126" i="2"/>
  <c r="D126" i="2"/>
  <c r="E125" i="2"/>
  <c r="D125" i="2"/>
  <c r="E124" i="2"/>
  <c r="D124" i="2"/>
  <c r="E123" i="2"/>
  <c r="D123" i="2"/>
  <c r="E122" i="2"/>
  <c r="D122" i="2"/>
  <c r="E121" i="2"/>
  <c r="D121" i="2"/>
  <c r="E120" i="2"/>
  <c r="D120" i="2"/>
  <c r="E119" i="2"/>
  <c r="D119"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D104" i="2"/>
  <c r="E103" i="2"/>
  <c r="D103" i="2"/>
  <c r="E102" i="2"/>
  <c r="D102" i="2"/>
  <c r="E101" i="2"/>
  <c r="D101" i="2"/>
  <c r="D100" i="2"/>
  <c r="E99" i="2"/>
  <c r="D99" i="2"/>
  <c r="E98" i="2"/>
  <c r="D98" i="2"/>
  <c r="E97" i="2"/>
  <c r="D97" i="2"/>
  <c r="E96" i="2"/>
  <c r="D96" i="2"/>
  <c r="E95" i="2"/>
  <c r="D95" i="2"/>
  <c r="E94" i="2"/>
  <c r="D94" i="2"/>
  <c r="E93" i="2"/>
  <c r="D93" i="2"/>
  <c r="E92" i="2"/>
  <c r="D92" i="2"/>
  <c r="E91" i="2"/>
  <c r="D91" i="2"/>
  <c r="D90" i="2"/>
  <c r="E89" i="2"/>
  <c r="D89" i="2"/>
  <c r="E88" i="2"/>
  <c r="D88" i="2"/>
  <c r="E87" i="2"/>
  <c r="D87" i="2"/>
  <c r="E86" i="2"/>
  <c r="D86" i="2"/>
  <c r="E85" i="2"/>
  <c r="D85" i="2"/>
  <c r="E84" i="2"/>
  <c r="D84" i="2"/>
  <c r="D83" i="2"/>
  <c r="E82" i="2"/>
  <c r="D82" i="2"/>
  <c r="E81" i="2"/>
  <c r="D81" i="2"/>
  <c r="E80" i="2"/>
  <c r="D80" i="2"/>
  <c r="E79" i="2"/>
  <c r="D79" i="2"/>
  <c r="E78" i="2"/>
  <c r="D78" i="2"/>
  <c r="E77" i="2"/>
  <c r="D77" i="2"/>
  <c r="E76" i="2"/>
  <c r="D76" i="2"/>
  <c r="E75" i="2"/>
  <c r="D75" i="2"/>
  <c r="E74" i="2"/>
  <c r="D74"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<sst xmlns="http://schemas.openxmlformats.org/spreadsheetml/2006/main" count="7781" uniqueCount="542">
  <si>
    <t>Public First Poll for AWS EU (Netherlands Consumer)</t>
  </si>
  <si>
    <t>Fieldwork:</t>
  </si>
  <si>
    <t>23rd Apr - 3rd May 2022</t>
  </si>
  <si>
    <t xml:space="preserve">Interview Method: </t>
  </si>
  <si>
    <t>Online Survey</t>
  </si>
  <si>
    <t>Population represented:</t>
  </si>
  <si>
    <t>Netherlands Adults</t>
  </si>
  <si>
    <t>Sample size:</t>
  </si>
  <si>
    <t>Methodology:</t>
  </si>
  <si>
    <t>All results are weighted using Iterative Proportional Fitting, or 'Raking'. The results are  weighted by interlocking age &amp; gender, region and education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</si>
  <si>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</si>
  <si>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</si>
  <si>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</si>
  <si>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</si>
  <si>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</si>
  <si>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</si>
  <si>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</si>
  <si>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</si>
  <si>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</si>
  <si>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</si>
  <si>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</si>
  <si>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</si>
  <si>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</si>
  <si>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</si>
  <si>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</si>
  <si>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</si>
  <si>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</si>
  <si>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Friesland</t>
  </si>
  <si>
    <t>Groningen</t>
  </si>
  <si>
    <t>North Holland</t>
  </si>
  <si>
    <t>Overijssel</t>
  </si>
  <si>
    <t>Drenthe</t>
  </si>
  <si>
    <t>South Holland</t>
  </si>
  <si>
    <t>Zeeland</t>
  </si>
  <si>
    <t>Utrecht</t>
  </si>
  <si>
    <t>Limburg</t>
  </si>
  <si>
    <t>Flevoland</t>
  </si>
  <si>
    <t>Gelderland</t>
  </si>
  <si>
    <t>North Brabant</t>
  </si>
  <si>
    <t>Graduate</t>
  </si>
  <si>
    <t>Non-Graduate</t>
  </si>
  <si>
    <t>Gender</t>
  </si>
  <si>
    <t>Age</t>
  </si>
  <si>
    <t>Region</t>
  </si>
  <si>
    <t>Education</t>
  </si>
  <si>
    <t>Faster or more reliable Internet</t>
  </si>
  <si>
    <t>Building new railways</t>
  </si>
  <si>
    <t>Building new roads</t>
  </si>
  <si>
    <t>Adding extra bus routes</t>
  </si>
  <si>
    <t>Faster or more reliable mobile phone signal</t>
  </si>
  <si>
    <t>Building new airports or runways</t>
  </si>
  <si>
    <t>None of the above</t>
  </si>
  <si>
    <t>If you had to choose, which of the following types of infrastructure investment would prefer your Government to prioritise in your local area?Please select up to three</t>
  </si>
  <si>
    <t>BASE: All Respondents</t>
  </si>
  <si>
    <t>Fieldwork:  23rd Apr - 3rd May 2022</t>
  </si>
  <si>
    <t>Data weighted by interlocking age &amp; gender, region and education to Nationally Representative Proportions</t>
  </si>
  <si>
    <t>Creating smarter, more resilient energy grids</t>
  </si>
  <si>
    <t>Better monitoring of the spread of new diseases</t>
  </si>
  <si>
    <t>Protecting endangered animals</t>
  </si>
  <si>
    <t>New types of computing hardware (e.g. quantum computing)</t>
  </si>
  <si>
    <t>Which, if any, of the following areas would you support your government spending more on research on?Please select all that apply.</t>
  </si>
  <si>
    <t>Health</t>
  </si>
  <si>
    <t>Digital technology</t>
  </si>
  <si>
    <t>Construction</t>
  </si>
  <si>
    <t>Agriculture, forestry &amp; fishing</t>
  </si>
  <si>
    <t>Financial services</t>
  </si>
  <si>
    <t>Manufacturing</t>
  </si>
  <si>
    <t>Retail</t>
  </si>
  <si>
    <t>Telecommunications</t>
  </si>
  <si>
    <t>Media &amp; Entertainment</t>
  </si>
  <si>
    <t>Automotive</t>
  </si>
  <si>
    <t>Other (please specify)</t>
  </si>
  <si>
    <t>Don't Know</t>
  </si>
  <si>
    <t>Which, if any, of the following sectors do you think is most likely to be important to your country’s economy in the next decade?Please select up to three</t>
  </si>
  <si>
    <t>And which would you say have done the best job of innovating in the last decade?Please select up to three</t>
  </si>
  <si>
    <t xml:space="preserve"> Financial services</t>
  </si>
  <si>
    <t xml:space="preserve"> Automotive </t>
  </si>
  <si>
    <t xml:space="preserve"> Digital technology</t>
  </si>
  <si>
    <t>Very well</t>
  </si>
  <si>
    <t>Somewhat well</t>
  </si>
  <si>
    <t>Neither well or badly</t>
  </si>
  <si>
    <t>Somewhat badly</t>
  </si>
  <si>
    <t>Very badly</t>
  </si>
  <si>
    <t>Don't know</t>
  </si>
  <si>
    <t>Grid Summary: Overall, how well do you think your country does in the following sectors?</t>
  </si>
  <si>
    <t>Overall, how well do you think your country does in the following sectors?: Financial services</t>
  </si>
  <si>
    <t xml:space="preserve">Overall, how well do you think your country does in the following sectors?: Automotive </t>
  </si>
  <si>
    <t>Overall, how well do you think your country does in the following sectors?: Digital technology</t>
  </si>
  <si>
    <t>Very confident</t>
  </si>
  <si>
    <t>Somewhat confident</t>
  </si>
  <si>
    <t>Neither confident nor unconfident</t>
  </si>
  <si>
    <t>Somewhat unconfident</t>
  </si>
  <si>
    <t>Very unconfident</t>
  </si>
  <si>
    <t>Total Confident:</t>
  </si>
  <si>
    <t>Total Unconfident:</t>
  </si>
  <si>
    <t>Net:</t>
  </si>
  <si>
    <t xml:space="preserve"> How confident or unconfident are you in your Government’s ability to grow its digital technology sector in the next five years?</t>
  </si>
  <si>
    <t>I would like innovation or change in digital technology to be faster</t>
  </si>
  <si>
    <t>I think the current pace of innovation or change in digital technology is about right</t>
  </si>
  <si>
    <t>I would like innovation or change in digital technology to be slower</t>
  </si>
  <si>
    <t xml:space="preserve"> Which of the following is closest to your view?</t>
  </si>
  <si>
    <t>A smartphone (eg iPhone, Android)</t>
  </si>
  <si>
    <t>A desktop or laptop computer</t>
  </si>
  <si>
    <t>A tablet computer (eg iPad)</t>
  </si>
  <si>
    <t>A games console (eg Sony PlayStation, Microsoft Xbox, Nintendo Switch)</t>
  </si>
  <si>
    <t>A smart watch (eg Apple Watch, FitBit)</t>
  </si>
  <si>
    <t>A smart speaker (eg Amazon Echo, Google Home)</t>
  </si>
  <si>
    <t>A VR headset (eg Meta Quest)</t>
  </si>
  <si>
    <t>Other (Please Specify)</t>
  </si>
  <si>
    <t>Which, if any, of the following technologies do you use regularly?Please select all that apply</t>
  </si>
  <si>
    <t>Yes, I tend to be a relatively early adopter of new technologies</t>
  </si>
  <si>
    <t>I tend to adopt new technology around the same time as the average person</t>
  </si>
  <si>
    <t>No, I tend to be a relatively late adopter of new technologies</t>
  </si>
  <si>
    <t xml:space="preserve"> Compared to the average person in your country, would you say that you are an early adopter of new technology?</t>
  </si>
  <si>
    <t>Banking app or website</t>
  </si>
  <si>
    <t>Search engine</t>
  </si>
  <si>
    <t>Social media</t>
  </si>
  <si>
    <t>Online shop</t>
  </si>
  <si>
    <t>Text messaging</t>
  </si>
  <si>
    <t>Music streaming</t>
  </si>
  <si>
    <t>Video streaming</t>
  </si>
  <si>
    <t>Documents</t>
  </si>
  <si>
    <t>Mapping</t>
  </si>
  <si>
    <t>Video chat</t>
  </si>
  <si>
    <t>Computer games</t>
  </si>
  <si>
    <t>Spreadsheets</t>
  </si>
  <si>
    <t>Blockchain and/or cryptocurrency</t>
  </si>
  <si>
    <t>An Integrated Development Environment</t>
  </si>
  <si>
    <t>Which, if any, of the following types of apps or websites do you use regularly?Please select all that apply</t>
  </si>
  <si>
    <t xml:space="preserve"> At work</t>
  </si>
  <si>
    <t xml:space="preserve"> At home</t>
  </si>
  <si>
    <t xml:space="preserve"> While travelling</t>
  </si>
  <si>
    <t>Very satisfied</t>
  </si>
  <si>
    <t>Somewhat satisfied</t>
  </si>
  <si>
    <t>Neither satisfied nor unsatisfied</t>
  </si>
  <si>
    <t>Somewhat unsatisfied</t>
  </si>
  <si>
    <t>Very unsatisfied</t>
  </si>
  <si>
    <t>Total Satisfied:</t>
  </si>
  <si>
    <t>Total Unsatisfied:</t>
  </si>
  <si>
    <t>Grid Summary: Overall, how satisfied or unsatisfied are you with the speed and reliability of your Internet connection in the following locations?</t>
  </si>
  <si>
    <t>Overall, how satisfied or unsatisfied are you with the speed and reliability of your Internet connection in the following locations?: At home</t>
  </si>
  <si>
    <t>Overall, how satisfied or unsatisfied are you with the speed and reliability of your Internet connection in the following locations?: While travelling</t>
  </si>
  <si>
    <t>Overall, how satisfied or unsatisfied are you with the speed and reliability of your Internet connection in the following locations?: At work</t>
  </si>
  <si>
    <t>Check your bank balance</t>
  </si>
  <si>
    <t>Buy a product or service online</t>
  </si>
  <si>
    <t>Research a hobby or personal interest</t>
  </si>
  <si>
    <t>Watch a film or TV show</t>
  </si>
  <si>
    <t>Comparison shop between two products or services</t>
  </si>
  <si>
    <t>Pay your taxes</t>
  </si>
  <si>
    <t>Have a video chat with friends or relatives</t>
  </si>
  <si>
    <t>Book a medical appointment</t>
  </si>
  <si>
    <t>Track your health</t>
  </si>
  <si>
    <t>Track your exercise</t>
  </si>
  <si>
    <t>Look for a job</t>
  </si>
  <si>
    <t>Research a new skill for your career</t>
  </si>
  <si>
    <t>Find someone new to date</t>
  </si>
  <si>
    <t>Which, if any, of the following activities have you used a website or app to do in the last year?Please select all that apply</t>
  </si>
  <si>
    <t>And which, if any, of the same list activities did you use a website or app to do for the first time in the last two years?Please select all that apply</t>
  </si>
  <si>
    <t>Not applicable - I don’t use computers for my job, or never run into problems with knowing what to do on computers</t>
  </si>
  <si>
    <t>Less than 5 minutes a day</t>
  </si>
  <si>
    <t>5 - 15 minutes a day</t>
  </si>
  <si>
    <t>16 - 30 minutes a day</t>
  </si>
  <si>
    <t>31 - 60 minutes a day</t>
  </si>
  <si>
    <t>More than an hour each day</t>
  </si>
  <si>
    <t>Don’t Know</t>
  </si>
  <si>
    <t xml:space="preserve"> How much time do you spend on an average working day working out to do something which you at first didn’t know how to do on the computer?For example, working out how to correctly format a file, share a link to a video call, or write a spreadsheet formula.</t>
  </si>
  <si>
    <t>BASE: Respondents who are currently working</t>
  </si>
  <si>
    <t xml:space="preserve"> Send an email</t>
  </si>
  <si>
    <t xml:space="preserve"> Research a topic</t>
  </si>
  <si>
    <t xml:space="preserve"> Find a good price for a product online</t>
  </si>
  <si>
    <t xml:space="preserve"> Save a document</t>
  </si>
  <si>
    <t xml:space="preserve"> Book an appointment with a doctor</t>
  </si>
  <si>
    <t xml:space="preserve"> Post something on social media</t>
  </si>
  <si>
    <t xml:space="preserve"> Tracking changes in a document</t>
  </si>
  <si>
    <t xml:space="preserve"> Use two-factor authentication</t>
  </si>
  <si>
    <t xml:space="preserve"> Share a file online</t>
  </si>
  <si>
    <t xml:space="preserve"> Schedule a video meeting</t>
  </si>
  <si>
    <t xml:space="preserve"> Edit a photo</t>
  </si>
  <si>
    <t xml:space="preserve"> Create a spreadsheet to track your budget</t>
  </si>
  <si>
    <t xml:space="preserve"> Edit a video</t>
  </si>
  <si>
    <t xml:space="preserve"> Analyse a large dataset that wouldn’t fit into a spreadsheet</t>
  </si>
  <si>
    <t xml:space="preserve"> Create your own website</t>
  </si>
  <si>
    <t xml:space="preserve"> Program a small application</t>
  </si>
  <si>
    <t xml:space="preserve"> Build a machine learning model</t>
  </si>
  <si>
    <t>Neither confident or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</si>
  <si>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</si>
  <si>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</si>
  <si>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</si>
  <si>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</si>
  <si>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</si>
  <si>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</si>
  <si>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</si>
  <si>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</si>
  <si>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</si>
  <si>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</si>
  <si>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</si>
  <si>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</si>
  <si>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</si>
  <si>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How confident or unconfident would you be that you could perform the following digital activities?: Book an appointment with a doctor</t>
  </si>
  <si>
    <t>How confident or unconfident would you be that you could perform the following digital activities?: Schedule a video meeting</t>
  </si>
  <si>
    <t>How confident or unconfident would you be that you could perform the following digital activities?: Use two-factor authentication</t>
  </si>
  <si>
    <t>How confident or unconfident would you be that you could perform the following digital activities?: Edit a video</t>
  </si>
  <si>
    <t>How confident or unconfident would you be that you could perform the following digital activities?: Analyse a large dataset that wouldn’t fit into a spreadsheet</t>
  </si>
  <si>
    <t xml:space="preserve"> Copied or moved files or folders</t>
  </si>
  <si>
    <t xml:space="preserve"> Saved files on Internet storage space</t>
  </si>
  <si>
    <t xml:space="preserve"> Obtained information from public authorities/services' websites</t>
  </si>
  <si>
    <t xml:space="preserve"> Finding information about goods or services</t>
  </si>
  <si>
    <t xml:space="preserve"> Seeking health-related information</t>
  </si>
  <si>
    <t xml:space="preserve"> Sending/receiving emails</t>
  </si>
  <si>
    <t xml:space="preserve"> Participating in social networks</t>
  </si>
  <si>
    <t xml:space="preserve"> Telephoning/video calls over the internet</t>
  </si>
  <si>
    <t xml:space="preserve"> Uploading self-created content to any website to be shared</t>
  </si>
  <si>
    <t xml:space="preserve"> Transferring files between computers or other devices</t>
  </si>
  <si>
    <t xml:space="preserve"> Installing software and applications (apps)</t>
  </si>
  <si>
    <t xml:space="preserve"> Changing settings of any software, including operational system or security programs</t>
  </si>
  <si>
    <t xml:space="preserve"> Online purchases</t>
  </si>
  <si>
    <t xml:space="preserve"> Selling online</t>
  </si>
  <si>
    <t xml:space="preserve"> Used online learning resources</t>
  </si>
  <si>
    <t xml:space="preserve"> Internet banking</t>
  </si>
  <si>
    <t xml:space="preserve"> Used word processing software</t>
  </si>
  <si>
    <t xml:space="preserve"> Used spreadsheet software</t>
  </si>
  <si>
    <t xml:space="preserve"> Used software to edit photos, video or audio files</t>
  </si>
  <si>
    <t xml:space="preserve"> Created presentation or document integrating text, pictures, tables or charts</t>
  </si>
  <si>
    <t xml:space="preserve"> Used advanced functions of spreadsheet to organise and analyse data (sorting, filtering, using formulas, creating charts)</t>
  </si>
  <si>
    <t xml:space="preserve"> Have written a code in a programming language</t>
  </si>
  <si>
    <t>No, have not done in last three months</t>
  </si>
  <si>
    <t>Yes, have done in last three months</t>
  </si>
  <si>
    <t>Don’t know</t>
  </si>
  <si>
    <t>Grid Summary: In the last three months, have you used the Internet or a software to do any of the following?</t>
  </si>
  <si>
    <t>In the last three months, have you used the Internet or a software to do any of the following?: Copied or moved files or folders</t>
  </si>
  <si>
    <t>In the last three months, have you used the Internet or a software to do any of the following?: Saved files on Internet storage space</t>
  </si>
  <si>
    <t>In the last three months, have you used the Internet or a software to do any of the following?: Obtained information from public authorities/services' websites</t>
  </si>
  <si>
    <t>In the last three months, have you used the Internet or a software to do any of the following?: Finding information about goods or services</t>
  </si>
  <si>
    <t>In the last three months, have you used the Internet or a software to do any of the following?: Seeking health-related information</t>
  </si>
  <si>
    <t>In the last three months, have you used the Internet or a software to do any of the following?: Sending/receiving emails</t>
  </si>
  <si>
    <t>In the last three months, have you used the Internet or a software to do any of the following?: Participating in social networks</t>
  </si>
  <si>
    <t>In the last three months, have you used the Internet or a software to do any of the following?: Telephoning/video calls over the internet</t>
  </si>
  <si>
    <t>In the last three months, have you used the Internet or a software to do any of the following?: Uploading self-created content to any website to be shared</t>
  </si>
  <si>
    <t>In the last three months, have you used the Internet or a software to do any of the following?: Transferring files between computers or other devices</t>
  </si>
  <si>
    <t>In the last three months, have you used the Internet or a software to do any of the following?: Installing software and applications (apps)</t>
  </si>
  <si>
    <t>In the last three months, have you used the Internet or a software to do any of the following?: Changing settings of any software, including operational system or security programs</t>
  </si>
  <si>
    <t>In the last three months, have you used the Internet or a software to do any of the following?: Online purchases</t>
  </si>
  <si>
    <t>In the last three months, have you used the Internet or a software to do any of the following?: Selling online</t>
  </si>
  <si>
    <t>In the last three months, have you used the Internet or a software to do any of the following?: Used online learning resources</t>
  </si>
  <si>
    <t>In the last three months, have you used the Internet or a software to do any of the following?: Internet banking</t>
  </si>
  <si>
    <t>In the last three months, have you used the Internet or a software to do any of the following?: Used word processing software</t>
  </si>
  <si>
    <t>In the last three months, have you used the Internet or a software to do any of the following?: Used spreadsheet software</t>
  </si>
  <si>
    <t>In the last three months, have you used the Internet or a software to do any of the following?: Used software to edit photos, video or audio files</t>
  </si>
  <si>
    <t>In the last three months, have you used the Internet or a software to do any of the following?: Created presentation or document integrating text, pictures, tables or charts</t>
  </si>
  <si>
    <t>In the last three months, have you used the Internet or a software to do any of the following?: Used advanced functions of spreadsheet to organise and analyse data (sorting, filtering, using formulas, creating charts)</t>
  </si>
  <si>
    <t>In the last three months, have you used the Internet or a software to do any of the following?: Have written a code in a programming language</t>
  </si>
  <si>
    <t>Trial and error</t>
  </si>
  <si>
    <t>Your own independent research (i.e. Google)</t>
  </si>
  <si>
    <t>From a friend or family member</t>
  </si>
  <si>
    <t>School IT classes</t>
  </si>
  <si>
    <t>Free online class</t>
  </si>
  <si>
    <t>Online class, paid for by your company</t>
  </si>
  <si>
    <t>University IT classes</t>
  </si>
  <si>
    <t>Online class, paid for by yourself</t>
  </si>
  <si>
    <t>Where did you learn the majority of your own digital skills?Please select all that apply</t>
  </si>
  <si>
    <t>Researching a topic online</t>
  </si>
  <si>
    <t>Backing up your data</t>
  </si>
  <si>
    <t>Good email etiquette</t>
  </si>
  <si>
    <t>Share a document online</t>
  </si>
  <si>
    <t>Tracking changes in a document</t>
  </si>
  <si>
    <t>Creating a basic spreadsheet</t>
  </si>
  <si>
    <t>Posting responsibly on social media</t>
  </si>
  <si>
    <t>Managing social media channels (eg Twitter, LinkedIn etc)</t>
  </si>
  <si>
    <t>Programming a basic application</t>
  </si>
  <si>
    <t>Creating or updating a website</t>
  </si>
  <si>
    <t>Which digital skills do you think it is important for an average worker to be able to do today?Please select all that apply</t>
  </si>
  <si>
    <t>And which digital skills do you think it is not important for an average worker to be able to do today?Please select all that apply</t>
  </si>
  <si>
    <t xml:space="preserve"> Researching a topic online</t>
  </si>
  <si>
    <t xml:space="preserve"> Backing up their data</t>
  </si>
  <si>
    <t xml:space="preserve"> Creating a basic spreadsheet</t>
  </si>
  <si>
    <t xml:space="preserve"> Share a document online</t>
  </si>
  <si>
    <t xml:space="preserve"> Posting responsibly on social media</t>
  </si>
  <si>
    <t xml:space="preserve"> Learning how to program</t>
  </si>
  <si>
    <t xml:space="preserve"> Create their own website</t>
  </si>
  <si>
    <t>Very important</t>
  </si>
  <si>
    <t>Somewhat important</t>
  </si>
  <si>
    <t>Neither important nor unimportant</t>
  </si>
  <si>
    <t>Somewhat unimportant</t>
  </si>
  <si>
    <t>Very unimportant</t>
  </si>
  <si>
    <t>Total Important:</t>
  </si>
  <si>
    <t>Total Unimportant:</t>
  </si>
  <si>
    <t>Grid Summary: How important or unimportant is it to you that your child/children learn the following digital skills in school?</t>
  </si>
  <si>
    <t>How important or unimportant is it to you that your child/children learn the following digital skills in school?: Share a document online</t>
  </si>
  <si>
    <t>How important or unimportant is it to you that your child/children learn the following digital skills in school?: Tracking changes in a document</t>
  </si>
  <si>
    <t>How important or unimportant is it to you that your child/children learn the following digital skills in school?: Posting responsibly on social media</t>
  </si>
  <si>
    <t>How important or unimportant is it to you that your child/children learn the following digital skills in school?: Researching a topic online</t>
  </si>
  <si>
    <t>How important or unimportant is it to you that your child/children learn the following digital skills in school?: Backing up their data</t>
  </si>
  <si>
    <t>How important or unimportant is it to you that your child/children learn the following digital skills in school?: Creating a basic spreadsheet</t>
  </si>
  <si>
    <t>How important or unimportant is it to you that your child/children learn the following digital skills in school?: Learning how to program</t>
  </si>
  <si>
    <t>How important or unimportant is it to you that your child/children learn the following digital skills in school?: Create their own website</t>
  </si>
  <si>
    <t>How important or unimportant is it to you that your child/children learn the following digital skills in school?: Build a machine learning model</t>
  </si>
  <si>
    <t xml:space="preserve"> How easy the service is to use</t>
  </si>
  <si>
    <t xml:space="preserve"> Ensuring data privacy</t>
  </si>
  <si>
    <t xml:space="preserve"> Features offered by the service</t>
  </si>
  <si>
    <t xml:space="preserve"> Price</t>
  </si>
  <si>
    <t xml:space="preserve"> Low carbon footprint</t>
  </si>
  <si>
    <t>Neither important or unimportant</t>
  </si>
  <si>
    <t>Grid Summary: When choosing a digital product or service, how important or unimportant do the following features of the service tend to be?</t>
  </si>
  <si>
    <t>When choosing a digital product or service, how important or unimportant do the following features of the service tend to be?: Price</t>
  </si>
  <si>
    <t>When choosing a digital product or service, how important or unimportant do the following features of the service tend to be?: How easy the service is to use</t>
  </si>
  <si>
    <t>When choosing a digital product or service, how important or unimportant do the following features of the service tend to be?: Features offered by the service</t>
  </si>
  <si>
    <t>When choosing a digital product or service, how important or unimportant do the following features of the service tend to be?: Ensuring data privacy</t>
  </si>
  <si>
    <t>When choosing a digital product or service, how important or unimportant do the following features of the service tend to be?: Low carbon footprint</t>
  </si>
  <si>
    <t>Desk or office based job</t>
  </si>
  <si>
    <t>In a factory, warehouse or construction job</t>
  </si>
  <si>
    <t>In a shop, restaurant, hotel or hospitality venue</t>
  </si>
  <si>
    <t>In a school, hospital or other public service</t>
  </si>
  <si>
    <t>In transport or logistics</t>
  </si>
  <si>
    <t>Other</t>
  </si>
  <si>
    <t xml:space="preserve"> Which, if any, of the following descriptions best matches your current work?</t>
  </si>
  <si>
    <t xml:space="preserve"> Smartphone</t>
  </si>
  <si>
    <t xml:space="preserve"> Web browser</t>
  </si>
  <si>
    <t xml:space="preserve"> Text messaging</t>
  </si>
  <si>
    <t xml:space="preserve"> Social media</t>
  </si>
  <si>
    <t xml:space="preserve"> Video chat</t>
  </si>
  <si>
    <t xml:space="preserve"> Documents</t>
  </si>
  <si>
    <t xml:space="preserve"> Spreadsheets</t>
  </si>
  <si>
    <t xml:space="preserve"> Programming</t>
  </si>
  <si>
    <t xml:space="preserve"> AI / Machine Learning</t>
  </si>
  <si>
    <t>Essential - could not do my job without it</t>
  </si>
  <si>
    <t>Not that important</t>
  </si>
  <si>
    <t>Don’t use this</t>
  </si>
  <si>
    <t>Don’t know what this is</t>
  </si>
  <si>
    <t>Grid Summary: How important or unimportant are the following technologies to you personally in getting your job done?</t>
  </si>
  <si>
    <t>How important or unimportant are the following technologies to you personally in getting your job done?: Smartphone</t>
  </si>
  <si>
    <t>How important or unimportant are the following technologies to you personally in getting your job done?: Web browser</t>
  </si>
  <si>
    <t>How important or unimportant are the following technologies to you personally in getting your job done?: Text messaging</t>
  </si>
  <si>
    <t>How important or unimportant are the following technologies to you personally in getting your job done?: Social media</t>
  </si>
  <si>
    <t>How important or unimportant are the following technologies to you personally in getting your job done?: Video chat</t>
  </si>
  <si>
    <t>How important or unimportant are the following technologies to you personally in getting your job done?: Documents</t>
  </si>
  <si>
    <t>How important or unimportant are the following technologies to you personally in getting your job done?: Spreadsheets</t>
  </si>
  <si>
    <t>How important or unimportant are the following technologies to you personally in getting your job done?: Programming</t>
  </si>
  <si>
    <t>How important or unimportant are the following technologies to you personally in getting your job done?: AI / Machine Learning</t>
  </si>
  <si>
    <t xml:space="preserve"> Online documents or spreadsheets</t>
  </si>
  <si>
    <t xml:space="preserve"> Instant or messaging</t>
  </si>
  <si>
    <t>Grid Summary: And how important or unimportant are the following online tools to getting your job done?</t>
  </si>
  <si>
    <t>And how important or unimportant are the following online tools to getting your job done?: Online documents or spreadsheets</t>
  </si>
  <si>
    <t>And how important or unimportant are the following online tools to getting your job done?: Instant or messaging</t>
  </si>
  <si>
    <t>And how important or unimportant are the following online tools to getting your job done?: Video chat</t>
  </si>
  <si>
    <t xml:space="preserve"> Lack of digital skills</t>
  </si>
  <si>
    <t xml:space="preserve"> Gaps in employment</t>
  </si>
  <si>
    <t xml:space="preserve"> Lack of formal education (e.g. university degree)</t>
  </si>
  <si>
    <t xml:space="preserve"> Caring responsibilities</t>
  </si>
  <si>
    <t xml:space="preserve"> Lack of transportation (e.g. not having access to a car)</t>
  </si>
  <si>
    <t xml:space="preserve"> Lack of experience</t>
  </si>
  <si>
    <t>This is a significant barrier to me</t>
  </si>
  <si>
    <t>This is somewhat of a barrier to me</t>
  </si>
  <si>
    <t>This is not really a barrier to me</t>
  </si>
  <si>
    <t>This is not at all a barrier to me</t>
  </si>
  <si>
    <t>Grid Summary: To what extent are the following preventing you, or not, from getting a better paid job?</t>
  </si>
  <si>
    <t>To what extent are the following preventing you, or not, from getting a better paid job?: Lack of digital skills</t>
  </si>
  <si>
    <t>To what extent are the following preventing you, or not, from getting a better paid job?: Gaps in employment</t>
  </si>
  <si>
    <t>To what extent are the following preventing you, or not, from getting a better paid job?: Lack of formal education (e.g. university degree)</t>
  </si>
  <si>
    <t>To what extent are the following preventing you, or not, from getting a better paid job?: Caring responsibilities</t>
  </si>
  <si>
    <t>To what extent are the following preventing you, or not, from getting a better paid job?: Lack of transportation (e.g. not having access to a car)</t>
  </si>
  <si>
    <t>To what extent are the following preventing you, or not, from getting a better paid job?: Lack of experience</t>
  </si>
  <si>
    <t>Working full-time at your place of work</t>
  </si>
  <si>
    <t>Working full-time from your home or another remote location (eg coffee shop, co-working space)</t>
  </si>
  <si>
    <t>Working a mixture of your place of work and at home (eg working hybridly)</t>
  </si>
  <si>
    <t xml:space="preserve"> Which of the following best describes the way you currently work?</t>
  </si>
  <si>
    <t>Yes - am going to work from home permanently, or for the foreseeable future</t>
  </si>
  <si>
    <t>No - this is just for the short term</t>
  </si>
  <si>
    <t xml:space="preserve"> You said that you are currently working from home. Do you currently expect to continue to work from home for the foreseeable future?</t>
  </si>
  <si>
    <t>I cannot access some digital tools or apps that are important for my job</t>
  </si>
  <si>
    <t>I cannot access some digital tools or apps, but they are not that important</t>
  </si>
  <si>
    <t>I can access all the same digital tools and apps</t>
  </si>
  <si>
    <t xml:space="preserve"> When you work from home, are there any digital tools or apps that you normally use at your company’s main place of work that you are not able to access? </t>
  </si>
  <si>
    <t>Pay your taxes or a fine</t>
  </si>
  <si>
    <t>Accessing medical records</t>
  </si>
  <si>
    <t>Prove your identity</t>
  </si>
  <si>
    <t>Renew a passport or driving licence</t>
  </si>
  <si>
    <t>None</t>
  </si>
  <si>
    <t>Have a medical consultation</t>
  </si>
  <si>
    <t>Apply for benefits</t>
  </si>
  <si>
    <t>Vote in an election</t>
  </si>
  <si>
    <t>Which government related activities have you used a website or app for?Please select all that apply</t>
  </si>
  <si>
    <t>And which do you think you would be comfortable using a website or app for?Please select all that apply</t>
  </si>
  <si>
    <t>Very easy</t>
  </si>
  <si>
    <t>Somewhat easy</t>
  </si>
  <si>
    <t>Neither easy or difficult</t>
  </si>
  <si>
    <t>Somewhat difficult</t>
  </si>
  <si>
    <t>Very difficult</t>
  </si>
  <si>
    <t>Total Easy:</t>
  </si>
  <si>
    <t>Total Difficult:</t>
  </si>
  <si>
    <t xml:space="preserve"> Overall, how easy or difficult do you find it to use your government’s websites or apps?</t>
  </si>
  <si>
    <t xml:space="preserve"> If you were trying to find information or a service from your government’s website or app, how confident or unconfident are you that you could find it?</t>
  </si>
  <si>
    <t xml:space="preserve"> Pay your taxes or a fine</t>
  </si>
  <si>
    <t xml:space="preserve"> Apply for benefits</t>
  </si>
  <si>
    <t xml:space="preserve"> Book a medical appointment</t>
  </si>
  <si>
    <t xml:space="preserve"> Have a medical consultation</t>
  </si>
  <si>
    <t xml:space="preserve"> Prove your identity</t>
  </si>
  <si>
    <t xml:space="preserve"> Accessing medical records</t>
  </si>
  <si>
    <t xml:space="preserve"> Renew a passport or driving licence</t>
  </si>
  <si>
    <t xml:space="preserve"> Vote in an election</t>
  </si>
  <si>
    <t>Very helpful</t>
  </si>
  <si>
    <t>Somewhat helpful</t>
  </si>
  <si>
    <t>Neither helpful or unhelpful</t>
  </si>
  <si>
    <t>Somewhat unhelpful</t>
  </si>
  <si>
    <t>Very unhelpful</t>
  </si>
  <si>
    <t>Grid Summary: You said you had used a government website or app to do the following activities. How helpful or unhelpful did you find it?</t>
  </si>
  <si>
    <t>You said you had used a government website or app to do the following activities. How helpful or unhelpful did you find it?: Pay your taxes or a fine</t>
  </si>
  <si>
    <t>0</t>
  </si>
  <si>
    <t>*</t>
  </si>
  <si>
    <t>You said you had used a government website or app to do the following activities. How helpful or unhelpful did you find it?: Apply for benefits</t>
  </si>
  <si>
    <t>You said you had used a government website or app to do the following activities. How helpful or unhelpful did you find it?: Book a medical appointment</t>
  </si>
  <si>
    <t>You said you had used a government website or app to do the following activities. How helpful or unhelpful did you find it?: Have a medical consultation</t>
  </si>
  <si>
    <t>You said you had used a government website or app to do the following activities. How helpful or unhelpful did you find it?: Prove your identity</t>
  </si>
  <si>
    <t>You said you had used a government website or app to do the following activities. How helpful or unhelpful did you find it?: Accessing medical records</t>
  </si>
  <si>
    <t>You said you had used a government website or app to do the following activities. How helpful or unhelpful did you find it?: Renew a passport or driving licence</t>
  </si>
  <si>
    <t>You said you had used a government website or app to do the following activities. How helpful or unhelpful did you find it?: Vote in an election</t>
  </si>
  <si>
    <t>There is significantly more my Government could do to make it easier to access public services through digital technology</t>
  </si>
  <si>
    <t>I can already access the most important public services through digital technology</t>
  </si>
  <si>
    <t>Very good</t>
  </si>
  <si>
    <t>Somewhat good</t>
  </si>
  <si>
    <t>Neither good or bad</t>
  </si>
  <si>
    <t>Somewhat bad</t>
  </si>
  <si>
    <t>Very bad</t>
  </si>
  <si>
    <t xml:space="preserve"> Overall, how good or bad a job do you think your Government and public services do at taking advantage of digital technology?</t>
  </si>
  <si>
    <t xml:space="preserve"> Electric cars</t>
  </si>
  <si>
    <t xml:space="preserve"> Self-driving taxis</t>
  </si>
  <si>
    <t xml:space="preserve"> Self-driving personal cars</t>
  </si>
  <si>
    <t xml:space="preserve"> The Metaverse</t>
  </si>
  <si>
    <t xml:space="preserve"> Advanced virtual reality headsets</t>
  </si>
  <si>
    <t xml:space="preserve"> Household robots</t>
  </si>
  <si>
    <t xml:space="preserve"> Drone delivery</t>
  </si>
  <si>
    <t xml:space="preserve"> Augmented reality headsets</t>
  </si>
  <si>
    <t xml:space="preserve"> Artificial Intelligence assistants at work</t>
  </si>
  <si>
    <t xml:space="preserve"> Artificial Intelligence medical diagnosis</t>
  </si>
  <si>
    <t xml:space="preserve"> Artificial Intelligence checkouts at shops (“just walk out”)</t>
  </si>
  <si>
    <t xml:space="preserve"> Blockchain (eg cryptocurrency, NFTs etc)</t>
  </si>
  <si>
    <t xml:space="preserve"> 6G</t>
  </si>
  <si>
    <t>I am very familiar with this potential technology</t>
  </si>
  <si>
    <t>I am somewhat familiar with this potential technology</t>
  </si>
  <si>
    <t>I am not very familiar with this technology</t>
  </si>
  <si>
    <t>I do not know what this</t>
  </si>
  <si>
    <t>Grid Summary: For each of the below technologies, please indicate how familiar you are with the technology</t>
  </si>
  <si>
    <t>For each of the below technologies, please indicate how familiar you are with the technology: Electric cars</t>
  </si>
  <si>
    <t>For each of the below technologies, please indicate how familiar you are with the technology: Self-driving taxis</t>
  </si>
  <si>
    <t>For each of the below technologies, please indicate how familiar you are with the technology: Self-driving personal cars</t>
  </si>
  <si>
    <t>For each of the below technologies, please indicate how familiar you are with the technology: The Metaverse</t>
  </si>
  <si>
    <t>For each of the below technologies, please indicate how familiar you are with the technology: Advanced virtual reality headsets</t>
  </si>
  <si>
    <t>For each of the below technologies, please indicate how familiar you are with the technology: Household robots</t>
  </si>
  <si>
    <t>For each of the below technologies, please indicate how familiar you are with the technology: Drone delivery</t>
  </si>
  <si>
    <t>For each of the below technologies, please indicate how familiar you are with the technology: Augmented reality headsets</t>
  </si>
  <si>
    <t>For each of the below technologies, please indicate how familiar you are with the technology: Artificial Intelligence assistants at work</t>
  </si>
  <si>
    <t>For each of the below technologies, please indicate how familiar you are with the technology: Artificial Intelligence medical diagnosis</t>
  </si>
  <si>
    <t>For each of the below technologies, please indicate how familiar you are with the technology: Artificial Intelligence checkouts at shops (“just walk out”)</t>
  </si>
  <si>
    <t>For each of the below technologies, please indicate how familiar you are with the technology: Blockchain (eg cryptocurrency, NFTs etc)</t>
  </si>
  <si>
    <t>For each of the below technologies, please indicate how familiar you are with the technology: 6G</t>
  </si>
  <si>
    <t>I am very comfortable with this potential technology</t>
  </si>
  <si>
    <t>I am somewhat comfortable with this potential technology</t>
  </si>
  <si>
    <t>I am not very comfortable with this technology</t>
  </si>
  <si>
    <t>Grid Summary: For each of the below technologies, please indicate how comfortable you are with the technology</t>
  </si>
  <si>
    <t>For each of the below technologies, please indicate how comfortable you are with the technology: Electric cars</t>
  </si>
  <si>
    <t>For each of the below technologies, please indicate how comfortable you are with the technology: Self-driving taxis</t>
  </si>
  <si>
    <t>For each of the below technologies, please indicate how comfortable you are with the technology: Self-driving personal cars</t>
  </si>
  <si>
    <t>For each of the below technologies, please indicate how comfortable you are with the technology: The Metaverse</t>
  </si>
  <si>
    <t>For each of the below technologies, please indicate how comfortable you are with the technology: Advanced virtual reality headsets</t>
  </si>
  <si>
    <t>For each of the below technologies, please indicate how comfortable you are with the technology: Augmented reality headsets</t>
  </si>
  <si>
    <t>For each of the below technologies, please indicate how comfortable you are with the technology: Artificial Intelligence assistants at work</t>
  </si>
  <si>
    <t>For each of the below technologies, please indicate how comfortable you are with the technology: Artificial Intelligence medical diagnosis</t>
  </si>
  <si>
    <t>For each of the below technologies, please indicate how comfortable you are with the technology: Artificial Intelligence checkouts at shops (“just walk out”)</t>
  </si>
  <si>
    <t>For each of the below technologies, please indicate how comfortable you are with the technology: Blockchain (eg cryptocurrency, NFTs etc)</t>
  </si>
  <si>
    <t>For each of the below technologies, please indicate how comfortable you are with the technology: Household robots</t>
  </si>
  <si>
    <t>For each of the below technologies, please indicate how comfortable you are with the technology: Drone delivery</t>
  </si>
  <si>
    <t>For each of the below technologies, please indicate how comfortable you are with the technology: 6G</t>
  </si>
  <si>
    <t>Electric cars</t>
  </si>
  <si>
    <t>Household robots</t>
  </si>
  <si>
    <t>Artificial Intelligence checkouts at shops (“just walk out”)</t>
  </si>
  <si>
    <t>6G</t>
  </si>
  <si>
    <t>Drone delivery</t>
  </si>
  <si>
    <t>Blockchain (eg cryptocurrency, NFTs etc)</t>
  </si>
  <si>
    <t>Artificial Intelligence medical diagnosis</t>
  </si>
  <si>
    <t>Self-driving cars</t>
  </si>
  <si>
    <t>Advanced virtual reality headsets</t>
  </si>
  <si>
    <t>Artificial Intelligence assistants at work</t>
  </si>
  <si>
    <t>Augmented reality headsets</t>
  </si>
  <si>
    <t>The Metaverse</t>
  </si>
  <si>
    <t>Which of these technologies, if any, would you be likely to use in the next decade?Please select all that apply</t>
  </si>
  <si>
    <t>Virtual reality headsets</t>
  </si>
  <si>
    <t>And which of these technologies, if any, do you think could make a significant difference to your everyday life?Please select all that apply</t>
  </si>
  <si>
    <t xml:space="preserve"> We should do more to help people learn basic digital skills</t>
  </si>
  <si>
    <t xml:space="preserve"> It is difficult for a modern economy to prosper without a strong digital technology sector</t>
  </si>
  <si>
    <t xml:space="preserve"> My country is a digital frontrunner when compared to other European countries</t>
  </si>
  <si>
    <t xml:space="preserve"> I would like to have learned more about computing and digital technology when I was at school</t>
  </si>
  <si>
    <t xml:space="preserve"> Europe’s technology sector is falling behind other countries or regions</t>
  </si>
  <si>
    <t>Strongly agree</t>
  </si>
  <si>
    <t>Somewhat agree</t>
  </si>
  <si>
    <t>Neither agree or disagree</t>
  </si>
  <si>
    <t>Somewhat disagree</t>
  </si>
  <si>
    <t>Strongly disagree</t>
  </si>
  <si>
    <t>Total Agree:</t>
  </si>
  <si>
    <t>Total Disagree:</t>
  </si>
  <si>
    <t>Grid Summary: Do you tend to agree or disagree with the following?</t>
  </si>
  <si>
    <t>Do you tend to agree or disagree with the following?: It is difficult for a modern economy to prosper without a strong digital technology sector</t>
  </si>
  <si>
    <t>Do you tend to agree or disagree with the following?: Europe’s technology sector is falling behind other countries or regions</t>
  </si>
  <si>
    <t>Do you tend to agree or disagree with the following?: We should do more to help people learn basic digital skills</t>
  </si>
  <si>
    <t>Do you tend to agree or disagree with the following?: I would like to have learned more about computing and digital technology when I was at school</t>
  </si>
  <si>
    <t>Do you tend to agree or disagree with the following?: My country is a digital frontrunner when compared to other European countries</t>
  </si>
  <si>
    <t xml:space="preserve"> Overall, how confident or unconfident are you in keeping your personal digital data secure?</t>
  </si>
  <si>
    <t xml:space="preserve"> Hosted by your government</t>
  </si>
  <si>
    <t xml:space="preserve"> Hosted in the on premises computers of a company from your country</t>
  </si>
  <si>
    <t xml:space="preserve"> Hosted in a data centre in your country owned by an international company</t>
  </si>
  <si>
    <t xml:space="preserve"> Hosted in a data centre in another country</t>
  </si>
  <si>
    <t>Strongly trust</t>
  </si>
  <si>
    <t>Somewhat trust</t>
  </si>
  <si>
    <t>Neither trust or distrust</t>
  </si>
  <si>
    <t>Somewhat distrust</t>
  </si>
  <si>
    <t>Strongly distrust</t>
  </si>
  <si>
    <t>Grid Summary: To what extent, if at all, would you trust your personal digital data to be secure in the following circumstances?</t>
  </si>
  <si>
    <t>To what extent, if at all, would you trust your personal digital data to be secure in the following circumstances?: Hosted by your government</t>
  </si>
  <si>
    <t>To what extent, if at all, would you trust your personal digital data to be secure in the following circumstances?: Hosted in the on premises computers of a company from your country</t>
  </si>
  <si>
    <t>To what extent, if at all, would you trust your personal digital data to be secure in the following circumstances?: Hosted in a data centre in your country owned by an international company</t>
  </si>
  <si>
    <t>To what extent, if at all, would you trust your personal digital data to be secure in the following circumstances?: Hosted in a data centre in another country</t>
  </si>
  <si>
    <t>Having strong laws</t>
  </si>
  <si>
    <t>Using the best technology</t>
  </si>
  <si>
    <t>Ensuring your data doesn’t leave your country</t>
  </si>
  <si>
    <t>Education and advice on best practice</t>
  </si>
  <si>
    <t>Ensuring your data doesn’t leave Europe</t>
  </si>
  <si>
    <t>Storing your data with a European company</t>
  </si>
  <si>
    <t>What do you think is most important to keeping your data secure?Please select up to three</t>
  </si>
  <si>
    <t xml:space="preserve"> A data centre is a building or dedicated space used to house computer systems and servers. They are commonly used by companies that operate digital services to run their applications, store data and transfer information to and from their customers. How important or unimportant do you think it is for a provider of digital services to have a data centre hosted in your country, rather than elsewhere?</t>
  </si>
  <si>
    <t xml:space="preserve"> And how important or unimportant do you think it is for a provider of digital services to have a data centre hosted in Europe, even if it is not in your country?</t>
  </si>
  <si>
    <t>Strongly support</t>
  </si>
  <si>
    <t>Somewhat support</t>
  </si>
  <si>
    <t>Neither support or oppose</t>
  </si>
  <si>
    <t>Somewhat oppose</t>
  </si>
  <si>
    <t>Strongly oppose</t>
  </si>
  <si>
    <t>Total Support:</t>
  </si>
  <si>
    <t>Total Oppose:</t>
  </si>
  <si>
    <t xml:space="preserve"> Would you support or oppose the building of a new data centre by an international cloud provider in your local city or region?</t>
  </si>
  <si>
    <t>Full Results</t>
  </si>
  <si>
    <t>BASE: Respondents who work currently</t>
  </si>
  <si>
    <t>BASE: Respondents with children under 18</t>
  </si>
  <si>
    <t>BASE: Respondents who currently work from home</t>
  </si>
  <si>
    <t>BASE: Repsondents who do hybrid working</t>
  </si>
  <si>
    <t>BASE: Respondents who used a government website or app for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</si>
</sst>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0"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styles" Target="style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F7:M20"/>
  <sheetViews>
    <sheetView showGridLines="0" tabSelected="1" workbookViewId="0">
      <selection activeCell="B7" sqref="B7"/>
    </sheetView>
  </sheetViews>
  <sheetFormatPr defaultColWidth="11.41015625" defaultRowHeight="14.35" x14ac:dyDescent="0.5"/>
  <sheetData>
    <row r="7" spans="6:12" ht="39.950000000000003" customHeight="1" x14ac:dyDescent="0.5">
      <c r="F7" s="25" t="s">
        <v>0</v>
      </c>
      <c r="G7" s="26"/>
      <c r="H7" s="26"/>
      <c r="I7" s="26"/>
      <c r="J7" s="26"/>
      <c r="K7" s="26"/>
      <c r="L7" s="26"/>
    </row>
    <row r="10" spans="6:12" ht="20.100000000000001" customHeight="1" x14ac:dyDescent="0.6">
      <c r="F10" s="2" t="s">
        <v>1</v>
      </c>
      <c r="K10" s="3" t="s">
        <v>2</v>
      </c>
    </row>
    <row r="11" spans="6:12" ht="20.100000000000001" customHeight="1" x14ac:dyDescent="0.6">
      <c r="F11" s="2" t="s">
        <v>3</v>
      </c>
      <c r="K11" s="3" t="s">
        <v>4</v>
      </c>
    </row>
    <row r="12" spans="6:12" ht="20.100000000000001" customHeight="1" x14ac:dyDescent="0.6">
      <c r="F12" s="2" t="s">
        <v>5</v>
      </c>
      <c r="K12" s="3" t="s">
        <v>6</v>
      </c>
    </row>
    <row r="13" spans="6:12" ht="20.100000000000001" customHeight="1" x14ac:dyDescent="0.6">
      <c r="F13" s="2" t="s">
        <v>7</v>
      </c>
      <c r="K13" s="3">
        <v>1006</v>
      </c>
    </row>
    <row r="14" spans="6:12" ht="18" x14ac:dyDescent="0.6">
      <c r="F14" s="2"/>
    </row>
    <row r="15" spans="6:12" ht="18" x14ac:dyDescent="0.6">
      <c r="F15" s="2"/>
    </row>
    <row r="16" spans="6:12" ht="18" x14ac:dyDescent="0.6">
      <c r="F16" s="2" t="s">
        <v>8</v>
      </c>
    </row>
    <row r="17" spans="6:13" ht="50.1" customHeight="1" x14ac:dyDescent="0.5">
      <c r="F17" s="27" t="s">
        <v>9</v>
      </c>
      <c r="G17" s="26"/>
      <c r="H17" s="26"/>
      <c r="I17" s="26"/>
      <c r="J17" s="26"/>
      <c r="K17" s="26"/>
      <c r="L17" s="26"/>
      <c r="M17" s="26"/>
    </row>
    <row r="19" spans="6:13" ht="30" customHeight="1" x14ac:dyDescent="0.5">
      <c r="F19" s="4" t="s">
        <v>10</v>
      </c>
    </row>
    <row r="20" spans="6:13" ht="16.7" x14ac:dyDescent="0.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C2:F174"/>
  <sheetViews>
    <sheetView showGridLines="0" topLeftCell="A159" workbookViewId="0">
      <selection activeCell="F126" sqref="F126"/>
    </sheetView>
  </sheetViews>
  <sheetFormatPr defaultColWidth="11.41015625" defaultRowHeight="14.35" x14ac:dyDescent="0.5"/>
  <cols>
    <col min="4" max="4" width="100.703125" customWidth="1"/>
    <col min="5" max="5" width="20.703125" customWidth="1"/>
  </cols>
  <sheetData>
    <row r="2" spans="3:6" ht="39.950000000000003" customHeight="1" x14ac:dyDescent="0.5">
      <c r="D2" s="1" t="s">
        <v>11</v>
      </c>
    </row>
    <row r="6" spans="3:6" x14ac:dyDescent="0.5">
      <c r="D6" s="8" t="str">
        <f>HYPERLINK("#'Full Results'!A1", "Full Results")</f>
        <v>Full Results</v>
      </c>
    </row>
    <row r="8" spans="3:6" x14ac:dyDescent="0.5">
      <c r="D8" s="6" t="s">
        <v>12</v>
      </c>
      <c r="E8" s="6" t="s">
        <v>13</v>
      </c>
      <c r="F8" s="6" t="s">
        <v>14</v>
      </c>
    </row>
    <row r="9" spans="3:6" x14ac:dyDescent="0.5">
      <c r="C9">
        <v>1</v>
      </c>
      <c r="D9" s="8" t="str">
        <f>HYPERLINK("#'Table 1'!A1",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9" s="14" t="str">
        <f>HYPERLINK("#'Full Results'!A11", "11")</f>
        <v>11</v>
      </c>
      <c r="F9" t="s">
        <v>53</v>
      </c>
    </row>
    <row r="10" spans="3:6" x14ac:dyDescent="0.5">
      <c r="C10">
        <v>2</v>
      </c>
      <c r="D10" s="8" t="str">
        <f>HYPERLINK("#'Table 2'!A1", "Which, if any, of the following areas would you support your government spending more on research on?Please select all that apply.")</f>
        <v>Which, if any, of the following areas would you support your government spending more on research on?Please select all that apply.</v>
      </c>
      <c r="E10" s="14" t="str">
        <f>HYPERLINK("#'Full Results'!A21", "21")</f>
        <v>21</v>
      </c>
      <c r="F10" t="s">
        <v>53</v>
      </c>
    </row>
    <row r="11" spans="3:6" x14ac:dyDescent="0.5">
      <c r="C11">
        <v>3</v>
      </c>
      <c r="D11" s="8" t="str">
        <f>HYPERLINK("#'Table 3'!A1", "Which, if any, of the following sectors do you think is most likely to be important to your country’s economy in the next decade?Please select up to three")</f>
        <v>Which, if any, of the following sectors do you think is most likely to be important to your country’s economy in the next decade?Please select up to three</v>
      </c>
      <c r="E11" s="14" t="str">
        <f>HYPERLINK("#'Full Results'!A29", "29")</f>
        <v>29</v>
      </c>
      <c r="F11" t="s">
        <v>53</v>
      </c>
    </row>
    <row r="12" spans="3:6" x14ac:dyDescent="0.5">
      <c r="C12">
        <v>4</v>
      </c>
      <c r="D12" s="8" t="str">
        <f>HYPERLINK("#'Table 4'!A1", "And which would you say have done the best job of innovating in the last decade?Please select up to three")</f>
        <v>And which would you say have done the best job of innovating in the last decade?Please select up to three</v>
      </c>
      <c r="E12" s="14" t="str">
        <f>HYPERLINK("#'Full Results'!A44", "44")</f>
        <v>44</v>
      </c>
      <c r="F12" t="s">
        <v>53</v>
      </c>
    </row>
    <row r="13" spans="3:6" x14ac:dyDescent="0.5">
      <c r="C13">
        <v>5</v>
      </c>
      <c r="D13" s="8" t="str">
        <f>HYPERLINK("#'Table 5'!A1", "Grid Summary: Overall, how well do you think your country does in the following sectors?")</f>
        <v>Grid Summary: Overall, how well do you think your country does in the following sectors?</v>
      </c>
      <c r="E13" s="7"/>
      <c r="F13" t="s">
        <v>53</v>
      </c>
    </row>
    <row r="14" spans="3:6" x14ac:dyDescent="0.5">
      <c r="C14">
        <v>6</v>
      </c>
      <c r="D14" s="8" t="str">
        <f>HYPERLINK("#'Table 6'!A1", "Overall, how well do you think your country does in the following sectors?: Financial services")</f>
        <v>Overall, how well do you think your country does in the following sectors?: Financial services</v>
      </c>
      <c r="E14" s="14" t="str">
        <f>HYPERLINK("#'Full Results'!A59", "59")</f>
        <v>59</v>
      </c>
      <c r="F14" t="s">
        <v>53</v>
      </c>
    </row>
    <row r="15" spans="3:6" x14ac:dyDescent="0.5">
      <c r="C15">
        <v>7</v>
      </c>
      <c r="D15" s="8" t="str">
        <f>HYPERLINK("#'Table 7'!A1", "Overall, how well do you think your country does in the following sectors?: Automotive ")</f>
        <v xml:space="preserve">Overall, how well do you think your country does in the following sectors?: Automotive </v>
      </c>
      <c r="E15" s="14" t="str">
        <f>HYPERLINK("#'Full Results'!A68", "68")</f>
        <v>68</v>
      </c>
      <c r="F15" t="s">
        <v>53</v>
      </c>
    </row>
    <row r="16" spans="3:6" x14ac:dyDescent="0.5">
      <c r="C16">
        <v>8</v>
      </c>
      <c r="D16" s="8" t="str">
        <f>HYPERLINK("#'Table 8'!A1", "Overall, how well do you think your country does in the following sectors?: Digital technology")</f>
        <v>Overall, how well do you think your country does in the following sectors?: Digital technology</v>
      </c>
      <c r="E16" s="14" t="str">
        <f>HYPERLINK("#'Full Results'!A77", "77")</f>
        <v>77</v>
      </c>
      <c r="F16" t="s">
        <v>53</v>
      </c>
    </row>
    <row r="17" spans="3:6" x14ac:dyDescent="0.5">
      <c r="C17">
        <v>9</v>
      </c>
      <c r="D17" s="8" t="str">
        <f>HYPERLINK("#'Table 9'!A1", " How confident or unconfident are you in your Government’s ability to grow its digital technology sector in the next five years?")</f>
        <v xml:space="preserve"> How confident or unconfident are you in your Government’s ability to grow its digital technology sector in the next five years?</v>
      </c>
      <c r="E17" s="14" t="str">
        <f>HYPERLINK("#'Full Results'!A86", "86")</f>
        <v>86</v>
      </c>
      <c r="F17" t="s">
        <v>53</v>
      </c>
    </row>
    <row r="18" spans="3:6" x14ac:dyDescent="0.5">
      <c r="C18">
        <v>10</v>
      </c>
      <c r="D18" s="8" t="str">
        <f>HYPERLINK("#'Table 10'!A1", " Which of the following is closest to your view?")</f>
        <v xml:space="preserve"> Which of the following is closest to your view?</v>
      </c>
      <c r="E18" s="14" t="str">
        <f>HYPERLINK("#'Full Results'!A98", "98")</f>
        <v>98</v>
      </c>
      <c r="F18" t="s">
        <v>53</v>
      </c>
    </row>
    <row r="19" spans="3:6" x14ac:dyDescent="0.5">
      <c r="C19">
        <v>11</v>
      </c>
      <c r="D19" s="8" t="str">
        <f>HYPERLINK("#'Table 11'!A1", "Which, if any, of the following technologies do you use regularly?Please select all that apply")</f>
        <v>Which, if any, of the following technologies do you use regularly?Please select all that apply</v>
      </c>
      <c r="E19" s="14" t="str">
        <f>HYPERLINK("#'Full Results'!A105", "105")</f>
        <v>105</v>
      </c>
      <c r="F19" t="s">
        <v>53</v>
      </c>
    </row>
    <row r="20" spans="3:6" x14ac:dyDescent="0.5">
      <c r="C20">
        <v>12</v>
      </c>
      <c r="D20" s="8" t="str">
        <f>HYPERLINK("#'Table 12'!A1", " Compared to the average person in your country, would you say that you are an early adopter of new technology?")</f>
        <v xml:space="preserve"> Compared to the average person in your country, would you say that you are an early adopter of new technology?</v>
      </c>
      <c r="E20" s="14" t="str">
        <f>HYPERLINK("#'Full Results'!A117", "117")</f>
        <v>117</v>
      </c>
      <c r="F20" t="s">
        <v>53</v>
      </c>
    </row>
    <row r="21" spans="3:6" x14ac:dyDescent="0.5">
      <c r="C21">
        <v>13</v>
      </c>
      <c r="D21" s="8" t="str">
        <f>HYPERLINK("#'Table 13'!A1", "Which, if any, of the following types of apps or websites do you use regularly?Please select all that apply")</f>
        <v>Which, if any, of the following types of apps or websites do you use regularly?Please select all that apply</v>
      </c>
      <c r="E21" s="14" t="str">
        <f>HYPERLINK("#'Full Results'!A124", "124")</f>
        <v>124</v>
      </c>
      <c r="F21" t="s">
        <v>53</v>
      </c>
    </row>
    <row r="22" spans="3:6" x14ac:dyDescent="0.5">
      <c r="C22">
        <v>14</v>
      </c>
      <c r="D22" s="8" t="str">
        <f>HYPERLINK("#'Table 14'!A1", "Grid Summary: Overall, how satisfied or unsatisfied are you with the speed and reliability of your Internet connection in the following locations?")</f>
        <v>Grid Summary: Overall, how satisfied or unsatisfied are you with the speed and reliability of your Internet connection in the following locations?</v>
      </c>
      <c r="E22" s="7"/>
      <c r="F22" t="s">
        <v>53</v>
      </c>
    </row>
    <row r="23" spans="3:6" x14ac:dyDescent="0.5">
      <c r="C23">
        <v>15</v>
      </c>
      <c r="D23" s="8" t="str">
        <f>HYPERLINK("#'Table 15'!A1", "Overall, how satisfied or unsatisfied are you with the speed and reliability of your Internet connection in the following locations?: At home")</f>
        <v>Overall, how satisfied or unsatisfied are you with the speed and reliability of your Internet connection in the following locations?: At home</v>
      </c>
      <c r="E23" s="14" t="str">
        <f>HYPERLINK("#'Full Results'!A142", "142")</f>
        <v>142</v>
      </c>
      <c r="F23" t="s">
        <v>53</v>
      </c>
    </row>
    <row r="24" spans="3:6" x14ac:dyDescent="0.5">
      <c r="C24">
        <v>16</v>
      </c>
      <c r="D24" s="8" t="str">
        <f>HYPERLINK("#'Table 16'!A1", "Overall, how satisfied or unsatisfied are you with the speed and reliability of your Internet connection in the following locations?: While travelling")</f>
        <v>Overall, how satisfied or unsatisfied are you with the speed and reliability of your Internet connection in the following locations?: While travelling</v>
      </c>
      <c r="E24" s="14" t="str">
        <f>HYPERLINK("#'Full Results'!A154", "154")</f>
        <v>154</v>
      </c>
      <c r="F24" t="s">
        <v>53</v>
      </c>
    </row>
    <row r="25" spans="3:6" x14ac:dyDescent="0.5">
      <c r="C25">
        <v>17</v>
      </c>
      <c r="D25" s="8" t="str">
        <f>HYPERLINK("#'Table 17'!A1", "Overall, how satisfied or unsatisfied are you with the speed and reliability of your Internet connection in the following locations?: At work")</f>
        <v>Overall, how satisfied or unsatisfied are you with the speed and reliability of your Internet connection in the following locations?: At work</v>
      </c>
      <c r="E25" s="14" t="str">
        <f>HYPERLINK("#'Full Results'!A166", "166")</f>
        <v>166</v>
      </c>
      <c r="F25" t="s">
        <v>537</v>
      </c>
    </row>
    <row r="26" spans="3:6" x14ac:dyDescent="0.5">
      <c r="C26">
        <v>18</v>
      </c>
      <c r="D26" s="8" t="str">
        <f>HYPERLINK("#'Table 18'!A1", "Which, if any, of the following activities have you used a website or app to do in the last year?Please select all that apply")</f>
        <v>Which, if any, of the following activities have you used a website or app to do in the last year?Please select all that apply</v>
      </c>
      <c r="E26" s="14" t="str">
        <f>HYPERLINK("#'Full Results'!A178", "178")</f>
        <v>178</v>
      </c>
      <c r="F26" t="s">
        <v>53</v>
      </c>
    </row>
    <row r="27" spans="3:6" x14ac:dyDescent="0.5">
      <c r="C27">
        <v>19</v>
      </c>
      <c r="D27" s="8" t="str">
        <f>HYPERLINK("#'Table 19'!A1", "And which, if any, of the same list activities did you use a website or app to do for the first time in the last two years?Please select all that apply")</f>
        <v>And which, if any, of the same list activities did you use a website or app to do for the first time in the last two years?Please select all that apply</v>
      </c>
      <c r="E27" s="14" t="str">
        <f>HYPERLINK("#'Full Results'!A195", "195")</f>
        <v>195</v>
      </c>
      <c r="F27" t="s">
        <v>53</v>
      </c>
    </row>
    <row r="28" spans="3:6" x14ac:dyDescent="0.5">
      <c r="C28">
        <v>20</v>
      </c>
      <c r="D28" s="8" t="str">
        <f>HYPERLINK("#'Table 20'!A1", " How much time do you spend on an average working day working out to do something which you at first didn’t know how to do on the computer?For example, working out how to correctly format a file, share a link to a video call, or write a spreadshe...")</f>
        <v xml:space="preserve"> How much time do you spend on an average working day working out to do something which you at first didn’t know how to do on the computer?For example, working out how to correctly format a file, share a link to a video call, or write a spreadshe...</v>
      </c>
      <c r="E28" s="14" t="str">
        <f>HYPERLINK("#'Full Results'!A212", "212")</f>
        <v>212</v>
      </c>
      <c r="F28" t="s">
        <v>166</v>
      </c>
    </row>
    <row r="29" spans="3:6" x14ac:dyDescent="0.5">
      <c r="C29">
        <v>21</v>
      </c>
      <c r="D29" s="8" t="str">
        <f>HYPERLINK("#'Table 21'!A1", "Grid Summary: How confident or unconfident would you be that you could perform the following digital activities?")</f>
        <v>Grid Summary: How confident or unconfident would you be that you could perform the following digital activities?</v>
      </c>
      <c r="E29" s="7"/>
      <c r="F29" t="s">
        <v>53</v>
      </c>
    </row>
    <row r="30" spans="3:6" x14ac:dyDescent="0.5">
      <c r="C30">
        <v>22</v>
      </c>
      <c r="D30" s="8" t="str">
        <f>HYPERLINK("#'Table 22'!A1", "How confident or unconfident would you be that you could perform the following digital activities?: Save a document")</f>
        <v>How confident or unconfident would you be that you could perform the following digital activities?: Save a document</v>
      </c>
      <c r="E30" s="14" t="str">
        <f>HYPERLINK("#'Full Results'!A222", "222")</f>
        <v>222</v>
      </c>
      <c r="F30" t="s">
        <v>53</v>
      </c>
    </row>
    <row r="31" spans="3:6" x14ac:dyDescent="0.5">
      <c r="C31">
        <v>23</v>
      </c>
      <c r="D31" s="8" t="str">
        <f>HYPERLINK("#'Table 23'!A1", "How confident or unconfident would you be that you could perform the following digital activities?: Tracking changes in a document")</f>
        <v>How confident or unconfident would you be that you could perform the following digital activities?: Tracking changes in a document</v>
      </c>
      <c r="E31" s="14" t="str">
        <f>HYPERLINK("#'Full Results'!A234", "234")</f>
        <v>234</v>
      </c>
      <c r="F31" t="s">
        <v>53</v>
      </c>
    </row>
    <row r="32" spans="3:6" x14ac:dyDescent="0.5">
      <c r="C32">
        <v>24</v>
      </c>
      <c r="D32" s="8" t="str">
        <f>HYPERLINK("#'Table 24'!A1", "How confident or unconfident would you be that you could perform the following digital activities?: Send an email")</f>
        <v>How confident or unconfident would you be that you could perform the following digital activities?: Send an email</v>
      </c>
      <c r="E32" s="14" t="str">
        <f>HYPERLINK("#'Full Results'!A246", "246")</f>
        <v>246</v>
      </c>
      <c r="F32" t="s">
        <v>53</v>
      </c>
    </row>
    <row r="33" spans="3:6" x14ac:dyDescent="0.5">
      <c r="C33">
        <v>25</v>
      </c>
      <c r="D33" s="8" t="str">
        <f>HYPERLINK("#'Table 25'!A1", "How confident or unconfident would you be that you could perform the following digital activities?: Share a file online")</f>
        <v>How confident or unconfident would you be that you could perform the following digital activities?: Share a file online</v>
      </c>
      <c r="E33" s="14" t="str">
        <f>HYPERLINK("#'Full Results'!A258", "258")</f>
        <v>258</v>
      </c>
      <c r="F33" t="s">
        <v>53</v>
      </c>
    </row>
    <row r="34" spans="3:6" x14ac:dyDescent="0.5">
      <c r="C34">
        <v>26</v>
      </c>
      <c r="D34" s="8" t="str">
        <f>HYPERLINK("#'Table 26'!A1", "How confident or unconfident would you be that you could perform the following digital activities?: Post something on social media")</f>
        <v>How confident or unconfident would you be that you could perform the following digital activities?: Post something on social media</v>
      </c>
      <c r="E34" s="14" t="str">
        <f>HYPERLINK("#'Full Results'!A270", "270")</f>
        <v>270</v>
      </c>
      <c r="F34" t="s">
        <v>53</v>
      </c>
    </row>
    <row r="35" spans="3:6" x14ac:dyDescent="0.5">
      <c r="C35">
        <v>27</v>
      </c>
      <c r="D35" s="8" t="str">
        <f>HYPERLINK("#'Table 27'!A1",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35" s="14" t="str">
        <f>HYPERLINK("#'Full Results'!A282", "282")</f>
        <v>282</v>
      </c>
      <c r="F35" t="s">
        <v>53</v>
      </c>
    </row>
    <row r="36" spans="3:6" x14ac:dyDescent="0.5">
      <c r="C36">
        <v>28</v>
      </c>
      <c r="D36" s="8" t="str">
        <f>HYPERLINK("#'Table 28'!A1",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36" s="14" t="str">
        <f>HYPERLINK("#'Full Results'!A294", "294")</f>
        <v>294</v>
      </c>
      <c r="F36" t="s">
        <v>53</v>
      </c>
    </row>
    <row r="37" spans="3:6" x14ac:dyDescent="0.5">
      <c r="C37">
        <v>29</v>
      </c>
      <c r="D37" s="8" t="str">
        <f>HYPERLINK("#'Table 29'!A1", "How confident or unconfident would you be that you could perform the following digital activities?: Research a topic")</f>
        <v>How confident or unconfident would you be that you could perform the following digital activities?: Research a topic</v>
      </c>
      <c r="E37" s="14" t="str">
        <f>HYPERLINK("#'Full Results'!A306", "306")</f>
        <v>306</v>
      </c>
      <c r="F37" t="s">
        <v>53</v>
      </c>
    </row>
    <row r="38" spans="3:6" x14ac:dyDescent="0.5">
      <c r="C38">
        <v>30</v>
      </c>
      <c r="D38" s="8" t="str">
        <f>HYPERLINK("#'Table 30'!A1", "How confident or unconfident would you be that you could perform the following digital activities?: Edit a photo")</f>
        <v>How confident or unconfident would you be that you could perform the following digital activities?: Edit a photo</v>
      </c>
      <c r="E38" s="14" t="str">
        <f>HYPERLINK("#'Full Results'!A318", "318")</f>
        <v>318</v>
      </c>
      <c r="F38" t="s">
        <v>53</v>
      </c>
    </row>
    <row r="39" spans="3:6" x14ac:dyDescent="0.5">
      <c r="C39">
        <v>31</v>
      </c>
      <c r="D39" s="8" t="str">
        <f>HYPERLINK("#'Table 31'!A1", "How confident or unconfident would you be that you could perform the following digital activities?: Create your own website")</f>
        <v>How confident or unconfident would you be that you could perform the following digital activities?: Create your own website</v>
      </c>
      <c r="E39" s="14" t="str">
        <f>HYPERLINK("#'Full Results'!A330", "330")</f>
        <v>330</v>
      </c>
      <c r="F39" t="s">
        <v>53</v>
      </c>
    </row>
    <row r="40" spans="3:6" x14ac:dyDescent="0.5">
      <c r="C40">
        <v>32</v>
      </c>
      <c r="D40" s="8" t="str">
        <f>HYPERLINK("#'Table 32'!A1", "How confident or unconfident would you be that you could perform the following digital activities?: Program a small application")</f>
        <v>How confident or unconfident would you be that you could perform the following digital activities?: Program a small application</v>
      </c>
      <c r="E40" s="14" t="str">
        <f>HYPERLINK("#'Full Results'!A342", "342")</f>
        <v>342</v>
      </c>
      <c r="F40" t="s">
        <v>53</v>
      </c>
    </row>
    <row r="41" spans="3:6" x14ac:dyDescent="0.5">
      <c r="C41">
        <v>33</v>
      </c>
      <c r="D41" s="8" t="str">
        <f>HYPERLINK("#'Table 33'!A1", "How confident or unconfident would you be that you could perform the following digital activities?: Build a machine learning model")</f>
        <v>How confident or unconfident would you be that you could perform the following digital activities?: Build a machine learning model</v>
      </c>
      <c r="E41" s="14" t="str">
        <f>HYPERLINK("#'Full Results'!A354", "354")</f>
        <v>354</v>
      </c>
      <c r="F41" t="s">
        <v>53</v>
      </c>
    </row>
    <row r="42" spans="3:6" x14ac:dyDescent="0.5">
      <c r="C42">
        <v>34</v>
      </c>
      <c r="D42" s="8" t="str">
        <f>HYPERLINK("#'Table 34'!A1", "How confident or unconfident would you be that you could perform the following digital activities?: Book an appointment with a doctor")</f>
        <v>How confident or unconfident would you be that you could perform the following digital activities?: Book an appointment with a doctor</v>
      </c>
      <c r="E42" s="14" t="str">
        <f>HYPERLINK("#'Full Results'!A366", "366")</f>
        <v>366</v>
      </c>
      <c r="F42" t="s">
        <v>53</v>
      </c>
    </row>
    <row r="43" spans="3:6" x14ac:dyDescent="0.5">
      <c r="C43">
        <v>35</v>
      </c>
      <c r="D43" s="8" t="str">
        <f>HYPERLINK("#'Table 35'!A1", "How confident or unconfident would you be that you could perform the following digital activities?: Schedule a video meeting")</f>
        <v>How confident or unconfident would you be that you could perform the following digital activities?: Schedule a video meeting</v>
      </c>
      <c r="E43" s="14" t="str">
        <f>HYPERLINK("#'Full Results'!A378", "378")</f>
        <v>378</v>
      </c>
      <c r="F43" t="s">
        <v>53</v>
      </c>
    </row>
    <row r="44" spans="3:6" x14ac:dyDescent="0.5">
      <c r="C44">
        <v>36</v>
      </c>
      <c r="D44" s="8" t="str">
        <f>HYPERLINK("#'Table 36'!A1", "How confident or unconfident would you be that you could perform the following digital activities?: Use two-factor authentication")</f>
        <v>How confident or unconfident would you be that you could perform the following digital activities?: Use two-factor authentication</v>
      </c>
      <c r="E44" s="14" t="str">
        <f>HYPERLINK("#'Full Results'!A390", "390")</f>
        <v>390</v>
      </c>
      <c r="F44" t="s">
        <v>53</v>
      </c>
    </row>
    <row r="45" spans="3:6" x14ac:dyDescent="0.5">
      <c r="C45">
        <v>37</v>
      </c>
      <c r="D45" s="8" t="str">
        <f>HYPERLINK("#'Table 37'!A1", "How confident or unconfident would you be that you could perform the following digital activities?: Edit a video")</f>
        <v>How confident or unconfident would you be that you could perform the following digital activities?: Edit a video</v>
      </c>
      <c r="E45" s="14" t="str">
        <f>HYPERLINK("#'Full Results'!A402", "402")</f>
        <v>402</v>
      </c>
      <c r="F45" t="s">
        <v>53</v>
      </c>
    </row>
    <row r="46" spans="3:6" x14ac:dyDescent="0.5">
      <c r="C46">
        <v>38</v>
      </c>
      <c r="D46" s="8" t="str">
        <f>HYPERLINK("#'Table 38'!A1", "How confident or unconfident would you be that you could perform the following digital activities?: Analyse a large dataset that wouldn’t fit into a spreadsheet")</f>
        <v>How confident or unconfident would you be that you could perform the following digital activities?: Analyse a large dataset that wouldn’t fit into a spreadsheet</v>
      </c>
      <c r="E46" s="14" t="str">
        <f>HYPERLINK("#'Full Results'!A414", "414")</f>
        <v>414</v>
      </c>
      <c r="F46" t="s">
        <v>53</v>
      </c>
    </row>
    <row r="47" spans="3:6" x14ac:dyDescent="0.5">
      <c r="C47">
        <v>39</v>
      </c>
      <c r="D47" s="8" t="str">
        <f>HYPERLINK("#'Table 39'!A1", "Grid Summary: In the last three months, have you used the Internet or a software to do any of the following?")</f>
        <v>Grid Summary: In the last three months, have you used the Internet or a software to do any of the following?</v>
      </c>
      <c r="E47" s="7"/>
      <c r="F47" t="s">
        <v>53</v>
      </c>
    </row>
    <row r="48" spans="3:6" x14ac:dyDescent="0.5">
      <c r="C48">
        <v>40</v>
      </c>
      <c r="D48" s="8" t="str">
        <f>HYPERLINK("#'Table 40'!A1", "In the last three months, have you used the Internet or a software to do any of the following?: Copied or moved files or folders")</f>
        <v>In the last three months, have you used the Internet or a software to do any of the following?: Copied or moved files or folders</v>
      </c>
      <c r="E48" s="14" t="str">
        <f>HYPERLINK("#'Full Results'!A426", "426")</f>
        <v>426</v>
      </c>
      <c r="F48" t="s">
        <v>53</v>
      </c>
    </row>
    <row r="49" spans="3:6" x14ac:dyDescent="0.5">
      <c r="C49">
        <v>41</v>
      </c>
      <c r="D49" s="8" t="str">
        <f>HYPERLINK("#'Table 41'!A1", "In the last three months, have you used the Internet or a software to do any of the following?: Saved files on Internet storage space")</f>
        <v>In the last three months, have you used the Internet or a software to do any of the following?: Saved files on Internet storage space</v>
      </c>
      <c r="E49" s="14" t="str">
        <f>HYPERLINK("#'Full Results'!A432", "432")</f>
        <v>432</v>
      </c>
      <c r="F49" t="s">
        <v>53</v>
      </c>
    </row>
    <row r="50" spans="3:6" x14ac:dyDescent="0.5">
      <c r="C50">
        <v>42</v>
      </c>
      <c r="D50" s="8" t="str">
        <f>HYPERLINK("#'Table 42'!A1", "In the last three months, have you used the Internet or a software to do any of the following?: Obtained information from public authorities/services' websites")</f>
        <v>In the last three months, have you used the Internet or a software to do any of the following?: Obtained information from public authorities/services' websites</v>
      </c>
      <c r="E50" s="14" t="str">
        <f>HYPERLINK("#'Full Results'!A438", "438")</f>
        <v>438</v>
      </c>
      <c r="F50" t="s">
        <v>53</v>
      </c>
    </row>
    <row r="51" spans="3:6" x14ac:dyDescent="0.5">
      <c r="C51">
        <v>43</v>
      </c>
      <c r="D51" s="8" t="str">
        <f>HYPERLINK("#'Table 43'!A1", "In the last three months, have you used the Internet or a software to do any of the following?: Finding information about goods or services")</f>
        <v>In the last three months, have you used the Internet or a software to do any of the following?: Finding information about goods or services</v>
      </c>
      <c r="E51" s="14" t="str">
        <f>HYPERLINK("#'Full Results'!A444", "444")</f>
        <v>444</v>
      </c>
      <c r="F51" t="s">
        <v>53</v>
      </c>
    </row>
    <row r="52" spans="3:6" x14ac:dyDescent="0.5">
      <c r="C52">
        <v>44</v>
      </c>
      <c r="D52" s="8" t="str">
        <f>HYPERLINK("#'Table 44'!A1", "In the last three months, have you used the Internet or a software to do any of the following?: Seeking health-related information")</f>
        <v>In the last three months, have you used the Internet or a software to do any of the following?: Seeking health-related information</v>
      </c>
      <c r="E52" s="14" t="str">
        <f>HYPERLINK("#'Full Results'!A450", "450")</f>
        <v>450</v>
      </c>
      <c r="F52" t="s">
        <v>53</v>
      </c>
    </row>
    <row r="53" spans="3:6" x14ac:dyDescent="0.5">
      <c r="C53">
        <v>45</v>
      </c>
      <c r="D53" s="8" t="str">
        <f>HYPERLINK("#'Table 45'!A1", "In the last three months, have you used the Internet or a software to do any of the following?: Sending/receiving emails")</f>
        <v>In the last three months, have you used the Internet or a software to do any of the following?: Sending/receiving emails</v>
      </c>
      <c r="E53" s="14" t="str">
        <f>HYPERLINK("#'Full Results'!A456", "456")</f>
        <v>456</v>
      </c>
      <c r="F53" t="s">
        <v>53</v>
      </c>
    </row>
    <row r="54" spans="3:6" x14ac:dyDescent="0.5">
      <c r="C54">
        <v>46</v>
      </c>
      <c r="D54" s="8" t="str">
        <f>HYPERLINK("#'Table 46'!A1", "In the last three months, have you used the Internet or a software to do any of the following?: Participating in social networks")</f>
        <v>In the last three months, have you used the Internet or a software to do any of the following?: Participating in social networks</v>
      </c>
      <c r="E54" s="14" t="str">
        <f>HYPERLINK("#'Full Results'!A462", "462")</f>
        <v>462</v>
      </c>
      <c r="F54" t="s">
        <v>53</v>
      </c>
    </row>
    <row r="55" spans="3:6" x14ac:dyDescent="0.5">
      <c r="C55">
        <v>47</v>
      </c>
      <c r="D55" s="8" t="str">
        <f>HYPERLINK("#'Table 47'!A1", "In the last three months, have you used the Internet or a software to do any of the following?: Telephoning/video calls over the internet")</f>
        <v>In the last three months, have you used the Internet or a software to do any of the following?: Telephoning/video calls over the internet</v>
      </c>
      <c r="E55" s="14" t="str">
        <f>HYPERLINK("#'Full Results'!A468", "468")</f>
        <v>468</v>
      </c>
      <c r="F55" t="s">
        <v>53</v>
      </c>
    </row>
    <row r="56" spans="3:6" x14ac:dyDescent="0.5">
      <c r="C56">
        <v>48</v>
      </c>
      <c r="D56" s="8" t="str">
        <f>HYPERLINK("#'Table 48'!A1", "In the last three months, have you used the Internet or a software to do any of the following?: Uploading self-created content to any website to be shared")</f>
        <v>In the last three months, have you used the Internet or a software to do any of the following?: Uploading self-created content to any website to be shared</v>
      </c>
      <c r="E56" s="14" t="str">
        <f>HYPERLINK("#'Full Results'!A474", "474")</f>
        <v>474</v>
      </c>
      <c r="F56" t="s">
        <v>53</v>
      </c>
    </row>
    <row r="57" spans="3:6" x14ac:dyDescent="0.5">
      <c r="C57">
        <v>49</v>
      </c>
      <c r="D57" s="8" t="str">
        <f>HYPERLINK("#'Table 49'!A1", "In the last three months, have you used the Internet or a software to do any of the following?: Transferring files between computers or other devices")</f>
        <v>In the last three months, have you used the Internet or a software to do any of the following?: Transferring files between computers or other devices</v>
      </c>
      <c r="E57" s="14" t="str">
        <f>HYPERLINK("#'Full Results'!A480", "480")</f>
        <v>480</v>
      </c>
      <c r="F57" t="s">
        <v>53</v>
      </c>
    </row>
    <row r="58" spans="3:6" x14ac:dyDescent="0.5">
      <c r="C58">
        <v>50</v>
      </c>
      <c r="D58" s="8" t="str">
        <f>HYPERLINK("#'Table 50'!A1", "In the last three months, have you used the Internet or a software to do any of the following?: Installing software and applications (apps)")</f>
        <v>In the last three months, have you used the Internet or a software to do any of the following?: Installing software and applications (apps)</v>
      </c>
      <c r="E58" s="14" t="str">
        <f>HYPERLINK("#'Full Results'!A486", "486")</f>
        <v>486</v>
      </c>
      <c r="F58" t="s">
        <v>53</v>
      </c>
    </row>
    <row r="59" spans="3:6" x14ac:dyDescent="0.5">
      <c r="C59">
        <v>51</v>
      </c>
      <c r="D59" s="8" t="str">
        <f>HYPERLINK("#'Table 51'!A1", "In the last three months, have you used the Internet or a software to do any of the following?: Changing settings of any software, including operational system or security programs")</f>
        <v>In the last three months, have you used the Internet or a software to do any of the following?: Changing settings of any software, including operational system or security programs</v>
      </c>
      <c r="E59" s="14" t="str">
        <f>HYPERLINK("#'Full Results'!A492", "492")</f>
        <v>492</v>
      </c>
      <c r="F59" t="s">
        <v>53</v>
      </c>
    </row>
    <row r="60" spans="3:6" x14ac:dyDescent="0.5">
      <c r="C60">
        <v>52</v>
      </c>
      <c r="D60" s="8" t="str">
        <f>HYPERLINK("#'Table 52'!A1", "In the last three months, have you used the Internet or a software to do any of the following?: Online purchases")</f>
        <v>In the last three months, have you used the Internet or a software to do any of the following?: Online purchases</v>
      </c>
      <c r="E60" s="14" t="str">
        <f>HYPERLINK("#'Full Results'!A498", "498")</f>
        <v>498</v>
      </c>
      <c r="F60" t="s">
        <v>53</v>
      </c>
    </row>
    <row r="61" spans="3:6" x14ac:dyDescent="0.5">
      <c r="C61">
        <v>53</v>
      </c>
      <c r="D61" s="8" t="str">
        <f>HYPERLINK("#'Table 53'!A1", "In the last three months, have you used the Internet or a software to do any of the following?: Selling online")</f>
        <v>In the last three months, have you used the Internet or a software to do any of the following?: Selling online</v>
      </c>
      <c r="E61" s="14" t="str">
        <f>HYPERLINK("#'Full Results'!A504", "504")</f>
        <v>504</v>
      </c>
      <c r="F61" t="s">
        <v>53</v>
      </c>
    </row>
    <row r="62" spans="3:6" x14ac:dyDescent="0.5">
      <c r="C62">
        <v>54</v>
      </c>
      <c r="D62" s="8" t="str">
        <f>HYPERLINK("#'Table 54'!A1", "In the last three months, have you used the Internet or a software to do any of the following?: Used online learning resources")</f>
        <v>In the last three months, have you used the Internet or a software to do any of the following?: Used online learning resources</v>
      </c>
      <c r="E62" s="14" t="str">
        <f>HYPERLINK("#'Full Results'!A510", "510")</f>
        <v>510</v>
      </c>
      <c r="F62" t="s">
        <v>53</v>
      </c>
    </row>
    <row r="63" spans="3:6" x14ac:dyDescent="0.5">
      <c r="C63">
        <v>55</v>
      </c>
      <c r="D63" s="8" t="str">
        <f>HYPERLINK("#'Table 55'!A1", "In the last three months, have you used the Internet or a software to do any of the following?: Internet banking")</f>
        <v>In the last three months, have you used the Internet or a software to do any of the following?: Internet banking</v>
      </c>
      <c r="E63" s="14" t="str">
        <f>HYPERLINK("#'Full Results'!A516", "516")</f>
        <v>516</v>
      </c>
      <c r="F63" t="s">
        <v>53</v>
      </c>
    </row>
    <row r="64" spans="3:6" x14ac:dyDescent="0.5">
      <c r="C64">
        <v>56</v>
      </c>
      <c r="D64" s="8" t="str">
        <f>HYPERLINK("#'Table 56'!A1", "In the last three months, have you used the Internet or a software to do any of the following?: Used word processing software")</f>
        <v>In the last three months, have you used the Internet or a software to do any of the following?: Used word processing software</v>
      </c>
      <c r="E64" s="14" t="str">
        <f>HYPERLINK("#'Full Results'!A522", "522")</f>
        <v>522</v>
      </c>
      <c r="F64" t="s">
        <v>53</v>
      </c>
    </row>
    <row r="65" spans="3:6" x14ac:dyDescent="0.5">
      <c r="C65">
        <v>57</v>
      </c>
      <c r="D65" s="8" t="str">
        <f>HYPERLINK("#'Table 57'!A1", "In the last three months, have you used the Internet or a software to do any of the following?: Used spreadsheet software")</f>
        <v>In the last three months, have you used the Internet or a software to do any of the following?: Used spreadsheet software</v>
      </c>
      <c r="E65" s="14" t="str">
        <f>HYPERLINK("#'Full Results'!A528", "528")</f>
        <v>528</v>
      </c>
      <c r="F65" t="s">
        <v>53</v>
      </c>
    </row>
    <row r="66" spans="3:6" x14ac:dyDescent="0.5">
      <c r="C66">
        <v>58</v>
      </c>
      <c r="D66" s="8" t="str">
        <f>HYPERLINK("#'Table 58'!A1", "In the last three months, have you used the Internet or a software to do any of the following?: Used software to edit photos, video or audio files")</f>
        <v>In the last three months, have you used the Internet or a software to do any of the following?: Used software to edit photos, video or audio files</v>
      </c>
      <c r="E66" s="14" t="str">
        <f>HYPERLINK("#'Full Results'!A534", "534")</f>
        <v>534</v>
      </c>
      <c r="F66" t="s">
        <v>53</v>
      </c>
    </row>
    <row r="67" spans="3:6" x14ac:dyDescent="0.5">
      <c r="C67">
        <v>59</v>
      </c>
      <c r="D67" s="8" t="str">
        <f>HYPERLINK("#'Table 59'!A1", "In the last three months, have you used the Internet or a software to do any of the following?: Created presentation or document integrating text, pictures, tables or charts")</f>
        <v>In the last three months, have you used the Internet or a software to do any of the following?: Created presentation or document integrating text, pictures, tables or charts</v>
      </c>
      <c r="E67" s="14" t="str">
        <f>HYPERLINK("#'Full Results'!A540", "540")</f>
        <v>540</v>
      </c>
      <c r="F67" t="s">
        <v>53</v>
      </c>
    </row>
    <row r="68" spans="3:6" x14ac:dyDescent="0.5">
      <c r="C68">
        <v>60</v>
      </c>
      <c r="D68" s="8" t="str">
        <f>HYPERLINK("#'Table 60'!A1", "In the last three months, have you used the Internet or a software to do any of the following?: Used advanced functions of spreadsheet to organise and analyse data (sorting, filtering, using formulas, creating charts)")</f>
        <v>In the last three months, have you used the Internet or a software to do any of the following?: Used advanced functions of spreadsheet to organise and analyse data (sorting, filtering, using formulas, creating charts)</v>
      </c>
      <c r="E68" s="14" t="str">
        <f>HYPERLINK("#'Full Results'!A546", "546")</f>
        <v>546</v>
      </c>
      <c r="F68" t="s">
        <v>53</v>
      </c>
    </row>
    <row r="69" spans="3:6" x14ac:dyDescent="0.5">
      <c r="C69">
        <v>61</v>
      </c>
      <c r="D69" s="8" t="str">
        <f>HYPERLINK("#'Table 61'!A1", "In the last three months, have you used the Internet or a software to do any of the following?: Have written a code in a programming language")</f>
        <v>In the last three months, have you used the Internet or a software to do any of the following?: Have written a code in a programming language</v>
      </c>
      <c r="E69" s="14" t="str">
        <f>HYPERLINK("#'Full Results'!A552", "552")</f>
        <v>552</v>
      </c>
      <c r="F69" t="s">
        <v>53</v>
      </c>
    </row>
    <row r="70" spans="3:6" x14ac:dyDescent="0.5">
      <c r="C70">
        <v>62</v>
      </c>
      <c r="D70" s="8" t="str">
        <f>HYPERLINK("#'Table 62'!A1", "Where did you learn the majority of your own digital skills?Please select all that apply")</f>
        <v>Where did you learn the majority of your own digital skills?Please select all that apply</v>
      </c>
      <c r="E70" s="14" t="str">
        <f>HYPERLINK("#'Full Results'!A558", "558")</f>
        <v>558</v>
      </c>
      <c r="F70" t="s">
        <v>53</v>
      </c>
    </row>
    <row r="71" spans="3:6" x14ac:dyDescent="0.5">
      <c r="C71">
        <v>63</v>
      </c>
      <c r="D71" s="8" t="str">
        <f>HYPERLINK("#'Table 63'!A1", "Which digital skills do you think it is important for an average worker to be able to do today?Please select all that apply")</f>
        <v>Which digital skills do you think it is important for an average worker to be able to do today?Please select all that apply</v>
      </c>
      <c r="E71" s="14" t="str">
        <f>HYPERLINK("#'Full Results'!A571", "571")</f>
        <v>571</v>
      </c>
      <c r="F71" t="s">
        <v>53</v>
      </c>
    </row>
    <row r="72" spans="3:6" x14ac:dyDescent="0.5">
      <c r="C72">
        <v>64</v>
      </c>
      <c r="D72" s="8" t="str">
        <f>HYPERLINK("#'Table 64'!A1", "And which digital skills do you think it is not important for an average worker to be able to do today?Please select all that apply")</f>
        <v>And which digital skills do you think it is not important for an average worker to be able to do today?Please select all that apply</v>
      </c>
      <c r="E72" s="14" t="str">
        <f>HYPERLINK("#'Full Results'!A586", "586")</f>
        <v>586</v>
      </c>
      <c r="F72" t="s">
        <v>53</v>
      </c>
    </row>
    <row r="73" spans="3:6" x14ac:dyDescent="0.5">
      <c r="C73">
        <v>65</v>
      </c>
      <c r="D73" s="8" t="str">
        <f>HYPERLINK("#'Table 65'!A1", "Grid Summary: How important or unimportant is it to you that your child/children learn the following digital skills in school?")</f>
        <v>Grid Summary: How important or unimportant is it to you that your child/children learn the following digital skills in school?</v>
      </c>
      <c r="E73" s="7"/>
      <c r="F73" t="s">
        <v>538</v>
      </c>
    </row>
    <row r="74" spans="3:6" x14ac:dyDescent="0.5">
      <c r="C74">
        <v>66</v>
      </c>
      <c r="D74" s="8" t="str">
        <f>HYPERLINK("#'Table 66'!A1", "How important or unimportant is it to you that your child/children learn the following digital skills in school?: Share a document online")</f>
        <v>How important or unimportant is it to you that your child/children learn the following digital skills in school?: Share a document online</v>
      </c>
      <c r="E74" s="14" t="str">
        <f>HYPERLINK("#'Full Results'!A601", "601")</f>
        <v>601</v>
      </c>
      <c r="F74" t="s">
        <v>538</v>
      </c>
    </row>
    <row r="75" spans="3:6" x14ac:dyDescent="0.5">
      <c r="C75">
        <v>67</v>
      </c>
      <c r="D75" s="8" t="str">
        <f>HYPERLINK("#'Table 67'!A1", "How important or unimportant is it to you that your child/children learn the following digital skills in school?: Tracking changes in a document")</f>
        <v>How important or unimportant is it to you that your child/children learn the following digital skills in school?: Tracking changes in a document</v>
      </c>
      <c r="E75" s="14" t="str">
        <f>HYPERLINK("#'Full Results'!A613", "613")</f>
        <v>613</v>
      </c>
      <c r="F75" t="s">
        <v>538</v>
      </c>
    </row>
    <row r="76" spans="3:6" x14ac:dyDescent="0.5">
      <c r="C76">
        <v>68</v>
      </c>
      <c r="D76" s="8" t="str">
        <f>HYPERLINK("#'Table 68'!A1", "How important or unimportant is it to you that your child/children learn the following digital skills in school?: Posting responsibly on social media")</f>
        <v>How important or unimportant is it to you that your child/children learn the following digital skills in school?: Posting responsibly on social media</v>
      </c>
      <c r="E76" s="14" t="str">
        <f>HYPERLINK("#'Full Results'!A625", "625")</f>
        <v>625</v>
      </c>
      <c r="F76" t="s">
        <v>538</v>
      </c>
    </row>
    <row r="77" spans="3:6" x14ac:dyDescent="0.5">
      <c r="C77">
        <v>69</v>
      </c>
      <c r="D77" s="8" t="str">
        <f>HYPERLINK("#'Table 69'!A1", "How important or unimportant is it to you that your child/children learn the following digital skills in school?: Researching a topic online")</f>
        <v>How important or unimportant is it to you that your child/children learn the following digital skills in school?: Researching a topic online</v>
      </c>
      <c r="E77" s="14" t="str">
        <f>HYPERLINK("#'Full Results'!A637", "637")</f>
        <v>637</v>
      </c>
      <c r="F77" t="s">
        <v>538</v>
      </c>
    </row>
    <row r="78" spans="3:6" x14ac:dyDescent="0.5">
      <c r="C78">
        <v>70</v>
      </c>
      <c r="D78" s="8" t="str">
        <f>HYPERLINK("#'Table 70'!A1", "How important or unimportant is it to you that your child/children learn the following digital skills in school?: Backing up their data")</f>
        <v>How important or unimportant is it to you that your child/children learn the following digital skills in school?: Backing up their data</v>
      </c>
      <c r="E78" s="14" t="str">
        <f>HYPERLINK("#'Full Results'!A649", "649")</f>
        <v>649</v>
      </c>
      <c r="F78" t="s">
        <v>538</v>
      </c>
    </row>
    <row r="79" spans="3:6" x14ac:dyDescent="0.5">
      <c r="C79">
        <v>71</v>
      </c>
      <c r="D79" s="8" t="str">
        <f>HYPERLINK("#'Table 71'!A1", "How important or unimportant is it to you that your child/children learn the following digital skills in school?: Creating a basic spreadsheet")</f>
        <v>How important or unimportant is it to you that your child/children learn the following digital skills in school?: Creating a basic spreadsheet</v>
      </c>
      <c r="E79" s="14" t="str">
        <f>HYPERLINK("#'Full Results'!A661", "661")</f>
        <v>661</v>
      </c>
      <c r="F79" t="s">
        <v>538</v>
      </c>
    </row>
    <row r="80" spans="3:6" x14ac:dyDescent="0.5">
      <c r="C80">
        <v>72</v>
      </c>
      <c r="D80" s="8" t="str">
        <f>HYPERLINK("#'Table 72'!A1", "How important or unimportant is it to you that your child/children learn the following digital skills in school?: Learning how to program")</f>
        <v>How important or unimportant is it to you that your child/children learn the following digital skills in school?: Learning how to program</v>
      </c>
      <c r="E80" s="14" t="str">
        <f>HYPERLINK("#'Full Results'!A673", "673")</f>
        <v>673</v>
      </c>
      <c r="F80" t="s">
        <v>538</v>
      </c>
    </row>
    <row r="81" spans="3:6" x14ac:dyDescent="0.5">
      <c r="C81">
        <v>73</v>
      </c>
      <c r="D81" s="8" t="str">
        <f>HYPERLINK("#'Table 73'!A1", "How important or unimportant is it to you that your child/children learn the following digital skills in school?: Create their own website")</f>
        <v>How important or unimportant is it to you that your child/children learn the following digital skills in school?: Create their own website</v>
      </c>
      <c r="E81" s="14" t="str">
        <f>HYPERLINK("#'Full Results'!A685", "685")</f>
        <v>685</v>
      </c>
      <c r="F81" t="s">
        <v>538</v>
      </c>
    </row>
    <row r="82" spans="3:6" x14ac:dyDescent="0.5">
      <c r="C82">
        <v>74</v>
      </c>
      <c r="D82" s="8" t="str">
        <f>HYPERLINK("#'Table 74'!A1", "How important or unimportant is it to you that your child/children learn the following digital skills in school?: Build a machine learning model")</f>
        <v>How important or unimportant is it to you that your child/children learn the following digital skills in school?: Build a machine learning model</v>
      </c>
      <c r="E82" s="14" t="str">
        <f>HYPERLINK("#'Full Results'!A697", "697")</f>
        <v>697</v>
      </c>
      <c r="F82" t="s">
        <v>538</v>
      </c>
    </row>
    <row r="83" spans="3:6" x14ac:dyDescent="0.5">
      <c r="C83">
        <v>75</v>
      </c>
      <c r="D83" s="8" t="str">
        <f>HYPERLINK("#'Table 75'!A1", "Grid Summary: When choosing a digital product or service, how important or unimportant do the following features of the service tend to be?")</f>
        <v>Grid Summary: When choosing a digital product or service, how important or unimportant do the following features of the service tend to be?</v>
      </c>
      <c r="E83" s="7"/>
      <c r="F83" t="s">
        <v>53</v>
      </c>
    </row>
    <row r="84" spans="3:6" x14ac:dyDescent="0.5">
      <c r="C84">
        <v>76</v>
      </c>
      <c r="D84" s="8" t="str">
        <f>HYPERLINK("#'Table 76'!A1", "When choosing a digital product or service, how important or unimportant do the following features of the service tend to be?: Price")</f>
        <v>When choosing a digital product or service, how important or unimportant do the following features of the service tend to be?: Price</v>
      </c>
      <c r="E84" s="14" t="str">
        <f>HYPERLINK("#'Full Results'!A709", "709")</f>
        <v>709</v>
      </c>
      <c r="F84" t="s">
        <v>53</v>
      </c>
    </row>
    <row r="85" spans="3:6" x14ac:dyDescent="0.5">
      <c r="C85">
        <v>77</v>
      </c>
      <c r="D85" s="8" t="str">
        <f>HYPERLINK("#'Table 77'!A1", "When choosing a digital product or service, how important or unimportant do the following features of the service tend to be?: How easy the service is to use")</f>
        <v>When choosing a digital product or service, how important or unimportant do the following features of the service tend to be?: How easy the service is to use</v>
      </c>
      <c r="E85" s="14" t="str">
        <f>HYPERLINK("#'Full Results'!A721", "721")</f>
        <v>721</v>
      </c>
      <c r="F85" t="s">
        <v>53</v>
      </c>
    </row>
    <row r="86" spans="3:6" x14ac:dyDescent="0.5">
      <c r="C86">
        <v>78</v>
      </c>
      <c r="D86" s="8" t="str">
        <f>HYPERLINK("#'Table 78'!A1", "When choosing a digital product or service, how important or unimportant do the following features of the service tend to be?: Features offered by the service")</f>
        <v>When choosing a digital product or service, how important or unimportant do the following features of the service tend to be?: Features offered by the service</v>
      </c>
      <c r="E86" s="14" t="str">
        <f>HYPERLINK("#'Full Results'!A733", "733")</f>
        <v>733</v>
      </c>
      <c r="F86" t="s">
        <v>53</v>
      </c>
    </row>
    <row r="87" spans="3:6" x14ac:dyDescent="0.5">
      <c r="C87">
        <v>79</v>
      </c>
      <c r="D87" s="8" t="str">
        <f>HYPERLINK("#'Table 79'!A1", "When choosing a digital product or service, how important or unimportant do the following features of the service tend to be?: Ensuring data privacy")</f>
        <v>When choosing a digital product or service, how important or unimportant do the following features of the service tend to be?: Ensuring data privacy</v>
      </c>
      <c r="E87" s="14" t="str">
        <f>HYPERLINK("#'Full Results'!A745", "745")</f>
        <v>745</v>
      </c>
      <c r="F87" t="s">
        <v>53</v>
      </c>
    </row>
    <row r="88" spans="3:6" x14ac:dyDescent="0.5">
      <c r="C88">
        <v>80</v>
      </c>
      <c r="D88" s="8" t="str">
        <f>HYPERLINK("#'Table 80'!A1", "When choosing a digital product or service, how important or unimportant do the following features of the service tend to be?: Low carbon footprint")</f>
        <v>When choosing a digital product or service, how important or unimportant do the following features of the service tend to be?: Low carbon footprint</v>
      </c>
      <c r="E88" s="14" t="str">
        <f>HYPERLINK("#'Full Results'!A757", "757")</f>
        <v>757</v>
      </c>
      <c r="F88" t="s">
        <v>53</v>
      </c>
    </row>
    <row r="89" spans="3:6" x14ac:dyDescent="0.5">
      <c r="C89">
        <v>81</v>
      </c>
      <c r="D89" s="8" t="str">
        <f>HYPERLINK("#'Table 81'!A1", " Which, if any, of the following descriptions best matches your current work?")</f>
        <v xml:space="preserve"> Which, if any, of the following descriptions best matches your current work?</v>
      </c>
      <c r="E89" s="14" t="str">
        <f>HYPERLINK("#'Full Results'!A769", "769")</f>
        <v>769</v>
      </c>
      <c r="F89" t="s">
        <v>166</v>
      </c>
    </row>
    <row r="90" spans="3:6" x14ac:dyDescent="0.5">
      <c r="C90">
        <v>82</v>
      </c>
      <c r="D90" s="8" t="str">
        <f>HYPERLINK("#'Table 82'!A1", "Grid Summary: How important or unimportant are the following technologies to you personally in getting your job done?")</f>
        <v>Grid Summary: How important or unimportant are the following technologies to you personally in getting your job done?</v>
      </c>
      <c r="E90" s="7"/>
      <c r="F90" t="s">
        <v>166</v>
      </c>
    </row>
    <row r="91" spans="3:6" x14ac:dyDescent="0.5">
      <c r="C91">
        <v>83</v>
      </c>
      <c r="D91" s="8" t="str">
        <f>HYPERLINK("#'Table 83'!A1", "How important or unimportant are the following technologies to you personally in getting your job done?: Smartphone")</f>
        <v>How important or unimportant are the following technologies to you personally in getting your job done?: Smartphone</v>
      </c>
      <c r="E91" s="14" t="str">
        <f>HYPERLINK("#'Full Results'!A778", "778")</f>
        <v>778</v>
      </c>
      <c r="F91" t="s">
        <v>166</v>
      </c>
    </row>
    <row r="92" spans="3:6" x14ac:dyDescent="0.5">
      <c r="C92">
        <v>84</v>
      </c>
      <c r="D92" s="8" t="str">
        <f>HYPERLINK("#'Table 84'!A1", "How important or unimportant are the following technologies to you personally in getting your job done?: Web browser")</f>
        <v>How important or unimportant are the following technologies to you personally in getting your job done?: Web browser</v>
      </c>
      <c r="E92" s="14" t="str">
        <f>HYPERLINK("#'Full Results'!A786", "786")</f>
        <v>786</v>
      </c>
      <c r="F92" t="s">
        <v>166</v>
      </c>
    </row>
    <row r="93" spans="3:6" x14ac:dyDescent="0.5">
      <c r="C93">
        <v>85</v>
      </c>
      <c r="D93" s="8" t="str">
        <f>HYPERLINK("#'Table 85'!A1", "How important or unimportant are the following technologies to you personally in getting your job done?: Text messaging")</f>
        <v>How important or unimportant are the following technologies to you personally in getting your job done?: Text messaging</v>
      </c>
      <c r="E93" s="14" t="str">
        <f>HYPERLINK("#'Full Results'!A794", "794")</f>
        <v>794</v>
      </c>
      <c r="F93" t="s">
        <v>166</v>
      </c>
    </row>
    <row r="94" spans="3:6" x14ac:dyDescent="0.5">
      <c r="C94">
        <v>86</v>
      </c>
      <c r="D94" s="8" t="str">
        <f>HYPERLINK("#'Table 86'!A1", "How important or unimportant are the following technologies to you personally in getting your job done?: Social media")</f>
        <v>How important or unimportant are the following technologies to you personally in getting your job done?: Social media</v>
      </c>
      <c r="E94" s="14" t="str">
        <f>HYPERLINK("#'Full Results'!A802", "802")</f>
        <v>802</v>
      </c>
      <c r="F94" t="s">
        <v>166</v>
      </c>
    </row>
    <row r="95" spans="3:6" x14ac:dyDescent="0.5">
      <c r="C95">
        <v>87</v>
      </c>
      <c r="D95" s="8" t="str">
        <f>HYPERLINK("#'Table 87'!A1", "How important or unimportant are the following technologies to you personally in getting your job done?: Video chat")</f>
        <v>How important or unimportant are the following technologies to you personally in getting your job done?: Video chat</v>
      </c>
      <c r="E95" s="14" t="str">
        <f>HYPERLINK("#'Full Results'!A810", "810")</f>
        <v>810</v>
      </c>
      <c r="F95" t="s">
        <v>166</v>
      </c>
    </row>
    <row r="96" spans="3:6" x14ac:dyDescent="0.5">
      <c r="C96">
        <v>88</v>
      </c>
      <c r="D96" s="8" t="str">
        <f>HYPERLINK("#'Table 88'!A1", "How important or unimportant are the following technologies to you personally in getting your job done?: Documents")</f>
        <v>How important or unimportant are the following technologies to you personally in getting your job done?: Documents</v>
      </c>
      <c r="E96" s="14" t="str">
        <f>HYPERLINK("#'Full Results'!A818", "818")</f>
        <v>818</v>
      </c>
      <c r="F96" t="s">
        <v>166</v>
      </c>
    </row>
    <row r="97" spans="3:6" x14ac:dyDescent="0.5">
      <c r="C97">
        <v>89</v>
      </c>
      <c r="D97" s="8" t="str">
        <f>HYPERLINK("#'Table 89'!A1", "How important or unimportant are the following technologies to you personally in getting your job done?: Spreadsheets")</f>
        <v>How important or unimportant are the following technologies to you personally in getting your job done?: Spreadsheets</v>
      </c>
      <c r="E97" s="14" t="str">
        <f>HYPERLINK("#'Full Results'!A826", "826")</f>
        <v>826</v>
      </c>
      <c r="F97" t="s">
        <v>166</v>
      </c>
    </row>
    <row r="98" spans="3:6" x14ac:dyDescent="0.5">
      <c r="C98">
        <v>90</v>
      </c>
      <c r="D98" s="8" t="str">
        <f>HYPERLINK("#'Table 90'!A1", "How important or unimportant are the following technologies to you personally in getting your job done?: Programming")</f>
        <v>How important or unimportant are the following technologies to you personally in getting your job done?: Programming</v>
      </c>
      <c r="E98" s="14" t="str">
        <f>HYPERLINK("#'Full Results'!A834", "834")</f>
        <v>834</v>
      </c>
      <c r="F98" t="s">
        <v>166</v>
      </c>
    </row>
    <row r="99" spans="3:6" x14ac:dyDescent="0.5">
      <c r="C99">
        <v>91</v>
      </c>
      <c r="D99" s="8" t="str">
        <f>HYPERLINK("#'Table 91'!A1", "How important or unimportant are the following technologies to you personally in getting your job done?: AI / Machine Learning")</f>
        <v>How important or unimportant are the following technologies to you personally in getting your job done?: AI / Machine Learning</v>
      </c>
      <c r="E99" s="14" t="str">
        <f>HYPERLINK("#'Full Results'!A842", "842")</f>
        <v>842</v>
      </c>
      <c r="F99" t="s">
        <v>166</v>
      </c>
    </row>
    <row r="100" spans="3:6" x14ac:dyDescent="0.5">
      <c r="C100">
        <v>92</v>
      </c>
      <c r="D100" s="8" t="str">
        <f>HYPERLINK("#'Table 92'!A1", "Grid Summary: And how important or unimportant are the following online tools to getting your job done?")</f>
        <v>Grid Summary: And how important or unimportant are the following online tools to getting your job done?</v>
      </c>
      <c r="E100" s="7"/>
      <c r="F100" t="s">
        <v>166</v>
      </c>
    </row>
    <row r="101" spans="3:6" x14ac:dyDescent="0.5">
      <c r="C101">
        <v>93</v>
      </c>
      <c r="D101" s="8" t="str">
        <f>HYPERLINK("#'Table 93'!A1", "And how important or unimportant are the following online tools to getting your job done?: Online documents or spreadsheets")</f>
        <v>And how important or unimportant are the following online tools to getting your job done?: Online documents or spreadsheets</v>
      </c>
      <c r="E101" s="14" t="str">
        <f>HYPERLINK("#'Full Results'!A850", "850")</f>
        <v>850</v>
      </c>
      <c r="F101" t="s">
        <v>166</v>
      </c>
    </row>
    <row r="102" spans="3:6" x14ac:dyDescent="0.5">
      <c r="C102">
        <v>94</v>
      </c>
      <c r="D102" s="8" t="str">
        <f>HYPERLINK("#'Table 94'!A1", "And how important or unimportant are the following online tools to getting your job done?: Instant or messaging")</f>
        <v>And how important or unimportant are the following online tools to getting your job done?: Instant or messaging</v>
      </c>
      <c r="E102" s="14" t="str">
        <f>HYPERLINK("#'Full Results'!A858", "858")</f>
        <v>858</v>
      </c>
      <c r="F102" t="s">
        <v>166</v>
      </c>
    </row>
    <row r="103" spans="3:6" x14ac:dyDescent="0.5">
      <c r="C103">
        <v>95</v>
      </c>
      <c r="D103" s="8" t="str">
        <f>HYPERLINK("#'Table 95'!A1", "And how important or unimportant are the following online tools to getting your job done?: Video chat")</f>
        <v>And how important or unimportant are the following online tools to getting your job done?: Video chat</v>
      </c>
      <c r="E103" s="14" t="str">
        <f>HYPERLINK("#'Full Results'!A866", "866")</f>
        <v>866</v>
      </c>
      <c r="F103" t="s">
        <v>166</v>
      </c>
    </row>
    <row r="104" spans="3:6" x14ac:dyDescent="0.5">
      <c r="C104">
        <v>96</v>
      </c>
      <c r="D104" s="8" t="str">
        <f>HYPERLINK("#'Table 96'!A1", "Grid Summary: To what extent are the following preventing you, or not, from getting a better paid job?")</f>
        <v>Grid Summary: To what extent are the following preventing you, or not, from getting a better paid job?</v>
      </c>
      <c r="E104" s="7"/>
      <c r="F104" t="s">
        <v>166</v>
      </c>
    </row>
    <row r="105" spans="3:6" x14ac:dyDescent="0.5">
      <c r="C105">
        <v>97</v>
      </c>
      <c r="D105" s="8" t="str">
        <f>HYPERLINK("#'Table 97'!A1", "To what extent are the following preventing you, or not, from getting a better paid job?: Lack of digital skills")</f>
        <v>To what extent are the following preventing you, or not, from getting a better paid job?: Lack of digital skills</v>
      </c>
      <c r="E105" s="14" t="str">
        <f>HYPERLINK("#'Full Results'!A874", "874")</f>
        <v>874</v>
      </c>
      <c r="F105" t="s">
        <v>166</v>
      </c>
    </row>
    <row r="106" spans="3:6" x14ac:dyDescent="0.5">
      <c r="C106">
        <v>98</v>
      </c>
      <c r="D106" s="8" t="str">
        <f>HYPERLINK("#'Table 98'!A1", "To what extent are the following preventing you, or not, from getting a better paid job?: Gaps in employment")</f>
        <v>To what extent are the following preventing you, or not, from getting a better paid job?: Gaps in employment</v>
      </c>
      <c r="E106" s="14" t="str">
        <f>HYPERLINK("#'Full Results'!A881", "881")</f>
        <v>881</v>
      </c>
      <c r="F106" t="s">
        <v>166</v>
      </c>
    </row>
    <row r="107" spans="3:6" x14ac:dyDescent="0.5">
      <c r="C107">
        <v>99</v>
      </c>
      <c r="D107" s="8" t="str">
        <f>HYPERLINK("#'Table 99'!A1", "To what extent are the following preventing you, or not, from getting a better paid job?: Lack of formal education (e.g. university degree)")</f>
        <v>To what extent are the following preventing you, or not, from getting a better paid job?: Lack of formal education (e.g. university degree)</v>
      </c>
      <c r="E107" s="14" t="str">
        <f>HYPERLINK("#'Full Results'!A888", "888")</f>
        <v>888</v>
      </c>
      <c r="F107" t="s">
        <v>166</v>
      </c>
    </row>
    <row r="108" spans="3:6" x14ac:dyDescent="0.5">
      <c r="C108">
        <v>100</v>
      </c>
      <c r="D108" s="8" t="str">
        <f>HYPERLINK("#'Table 100'!A1", "To what extent are the following preventing you, or not, from getting a better paid job?: Caring responsibilities")</f>
        <v>To what extent are the following preventing you, or not, from getting a better paid job?: Caring responsibilities</v>
      </c>
      <c r="E108" s="14" t="str">
        <f>HYPERLINK("#'Full Results'!A895", "895")</f>
        <v>895</v>
      </c>
      <c r="F108" t="s">
        <v>166</v>
      </c>
    </row>
    <row r="109" spans="3:6" x14ac:dyDescent="0.5">
      <c r="C109">
        <v>101</v>
      </c>
      <c r="D109" s="8" t="str">
        <f>HYPERLINK("#'Table 101'!A1", "To what extent are the following preventing you, or not, from getting a better paid job?: Lack of transportation (e.g. not having access to a car)")</f>
        <v>To what extent are the following preventing you, or not, from getting a better paid job?: Lack of transportation (e.g. not having access to a car)</v>
      </c>
      <c r="E109" s="14" t="str">
        <f>HYPERLINK("#'Full Results'!A902", "902")</f>
        <v>902</v>
      </c>
      <c r="F109" t="s">
        <v>166</v>
      </c>
    </row>
    <row r="110" spans="3:6" x14ac:dyDescent="0.5">
      <c r="C110">
        <v>102</v>
      </c>
      <c r="D110" s="8" t="str">
        <f>HYPERLINK("#'Table 102'!A1", "To what extent are the following preventing you, or not, from getting a better paid job?: Lack of experience")</f>
        <v>To what extent are the following preventing you, or not, from getting a better paid job?: Lack of experience</v>
      </c>
      <c r="E110" s="14" t="str">
        <f>HYPERLINK("#'Full Results'!A909", "909")</f>
        <v>909</v>
      </c>
      <c r="F110" t="s">
        <v>166</v>
      </c>
    </row>
    <row r="111" spans="3:6" x14ac:dyDescent="0.5">
      <c r="C111">
        <v>103</v>
      </c>
      <c r="D111" s="8" t="str">
        <f>HYPERLINK("#'Table 103'!A1", " Which of the following best describes the way you currently work?")</f>
        <v xml:space="preserve"> Which of the following best describes the way you currently work?</v>
      </c>
      <c r="E111" s="14" t="str">
        <f>HYPERLINK("#'Full Results'!A916", "916")</f>
        <v>916</v>
      </c>
      <c r="F111" t="s">
        <v>166</v>
      </c>
    </row>
    <row r="112" spans="3:6" x14ac:dyDescent="0.5">
      <c r="C112">
        <v>104</v>
      </c>
      <c r="D112" s="8" t="str">
        <f>HYPERLINK("#'Table 104'!A1", " You said that you are currently working from home. Do you currently expect to continue to work from home for the foreseeable future?")</f>
        <v xml:space="preserve"> You said that you are currently working from home. Do you currently expect to continue to work from home for the foreseeable future?</v>
      </c>
      <c r="E112" s="14" t="str">
        <f>HYPERLINK("#'Full Results'!A922", "922")</f>
        <v>922</v>
      </c>
      <c r="F112" t="s">
        <v>539</v>
      </c>
    </row>
    <row r="113" spans="3:6" x14ac:dyDescent="0.5">
      <c r="C113">
        <v>105</v>
      </c>
      <c r="D113" s="8" t="str">
        <f>HYPERLINK("#'Table 105'!A1", " When you work from home, are there any digital tools or apps that you normally use at your company’s main place of work that you are not able to access? ")</f>
        <v xml:space="preserve"> When you work from home, are there any digital tools or apps that you normally use at your company’s main place of work that you are not able to access? </v>
      </c>
      <c r="E113" s="14" t="str">
        <f>HYPERLINK("#'Full Results'!A928", "928")</f>
        <v>928</v>
      </c>
      <c r="F113" t="s">
        <v>540</v>
      </c>
    </row>
    <row r="114" spans="3:6" x14ac:dyDescent="0.5">
      <c r="C114">
        <v>106</v>
      </c>
      <c r="D114" s="8" t="str">
        <f>HYPERLINK("#'Table 106'!A1", "Which government related activities have you used a website or app for?Please select all that apply")</f>
        <v>Which government related activities have you used a website or app for?Please select all that apply</v>
      </c>
      <c r="E114" s="14" t="str">
        <f>HYPERLINK("#'Full Results'!A935", "935")</f>
        <v>935</v>
      </c>
      <c r="F114" t="s">
        <v>53</v>
      </c>
    </row>
    <row r="115" spans="3:6" x14ac:dyDescent="0.5">
      <c r="C115">
        <v>107</v>
      </c>
      <c r="D115" s="8" t="str">
        <f>HYPERLINK("#'Table 107'!A1", "And which do you think you would be comfortable using a website or app for?Please select all that apply")</f>
        <v>And which do you think you would be comfortable using a website or app for?Please select all that apply</v>
      </c>
      <c r="E115" s="14" t="str">
        <f>HYPERLINK("#'Full Results'!A948", "948")</f>
        <v>948</v>
      </c>
      <c r="F115" t="s">
        <v>53</v>
      </c>
    </row>
    <row r="116" spans="3:6" x14ac:dyDescent="0.5">
      <c r="C116">
        <v>108</v>
      </c>
      <c r="D116" s="8" t="str">
        <f>HYPERLINK("#'Table 108'!A1", " Overall, how easy or difficult do you find it to use your government’s websites or apps?")</f>
        <v xml:space="preserve"> Overall, how easy or difficult do you find it to use your government’s websites or apps?</v>
      </c>
      <c r="E116" s="14" t="str">
        <f>HYPERLINK("#'Full Results'!A961", "961")</f>
        <v>961</v>
      </c>
      <c r="F116" t="s">
        <v>53</v>
      </c>
    </row>
    <row r="117" spans="3:6" x14ac:dyDescent="0.5">
      <c r="C117">
        <v>109</v>
      </c>
      <c r="D117" s="8" t="str">
        <f>HYPERLINK("#'Table 109'!A1", " If you were trying to find information or a service from your government’s website or app, how confident or unconfident are you that you could find it?")</f>
        <v xml:space="preserve"> If you were trying to find information or a service from your government’s website or app, how confident or unconfident are you that you could find it?</v>
      </c>
      <c r="E117" s="14" t="str">
        <f>HYPERLINK("#'Full Results'!A973", "973")</f>
        <v>973</v>
      </c>
      <c r="F117" t="s">
        <v>53</v>
      </c>
    </row>
    <row r="118" spans="3:6" x14ac:dyDescent="0.5">
      <c r="C118">
        <v>110</v>
      </c>
      <c r="D118" s="8" t="str">
        <f>HYPERLINK("#'Table 110'!A1", "Grid Summary: You said you had used a government website or app to do the following activities. How helpful or unhelpful did you find it?")</f>
        <v>Grid Summary: You said you had used a government website or app to do the following activities. How helpful or unhelpful did you find it?</v>
      </c>
      <c r="E118" s="7"/>
      <c r="F118" t="s">
        <v>541</v>
      </c>
    </row>
    <row r="119" spans="3:6" x14ac:dyDescent="0.5">
      <c r="C119">
        <v>111</v>
      </c>
      <c r="D119" s="8" t="str">
        <f>HYPERLINK("#'Table 111'!A1", "You said you had used a government website or app to do the following activities. How helpful or unhelpful did you find it?: Pay your taxes or a fine")</f>
        <v>You said you had used a government website or app to do the following activities. How helpful or unhelpful did you find it?: Pay your taxes or a fine</v>
      </c>
      <c r="E119" s="14" t="str">
        <f>HYPERLINK("#'Full Results'!A985", "985")</f>
        <v>985</v>
      </c>
      <c r="F119" t="s">
        <v>541</v>
      </c>
    </row>
    <row r="120" spans="3:6" x14ac:dyDescent="0.5">
      <c r="C120">
        <v>112</v>
      </c>
      <c r="D120" s="8" t="str">
        <f>HYPERLINK("#'Table 112'!A1", "You said you had used a government website or app to do the following activities. How helpful or unhelpful did you find it?: Apply for benefits")</f>
        <v>You said you had used a government website or app to do the following activities. How helpful or unhelpful did you find it?: Apply for benefits</v>
      </c>
      <c r="E120" s="14" t="str">
        <f>HYPERLINK("#'Full Results'!A993", "993")</f>
        <v>993</v>
      </c>
      <c r="F120" t="s">
        <v>541</v>
      </c>
    </row>
    <row r="121" spans="3:6" x14ac:dyDescent="0.5">
      <c r="C121">
        <v>113</v>
      </c>
      <c r="D121" s="8" t="str">
        <f>HYPERLINK("#'Table 113'!A1", "You said you had used a government website or app to do the following activities. How helpful or unhelpful did you find it?: Book a medical appointment")</f>
        <v>You said you had used a government website or app to do the following activities. How helpful or unhelpful did you find it?: Book a medical appointment</v>
      </c>
      <c r="E121" s="14" t="str">
        <f>HYPERLINK("#'Full Results'!A1001", "1001")</f>
        <v>1001</v>
      </c>
      <c r="F121" t="s">
        <v>541</v>
      </c>
    </row>
    <row r="122" spans="3:6" x14ac:dyDescent="0.5">
      <c r="C122">
        <v>114</v>
      </c>
      <c r="D122" s="8" t="str">
        <f>HYPERLINK("#'Table 114'!A1", "You said you had used a government website or app to do the following activities. How helpful or unhelpful did you find it?: Have a medical consultation")</f>
        <v>You said you had used a government website or app to do the following activities. How helpful or unhelpful did you find it?: Have a medical consultation</v>
      </c>
      <c r="E122" s="14" t="str">
        <f>HYPERLINK("#'Full Results'!A1009", "1009")</f>
        <v>1009</v>
      </c>
      <c r="F122" t="s">
        <v>541</v>
      </c>
    </row>
    <row r="123" spans="3:6" x14ac:dyDescent="0.5">
      <c r="C123">
        <v>115</v>
      </c>
      <c r="D123" s="8" t="str">
        <f>HYPERLINK("#'Table 115'!A1", "You said you had used a government website or app to do the following activities. How helpful or unhelpful did you find it?: Prove your identity")</f>
        <v>You said you had used a government website or app to do the following activities. How helpful or unhelpful did you find it?: Prove your identity</v>
      </c>
      <c r="E123" s="14" t="str">
        <f>HYPERLINK("#'Full Results'!A1017", "1017")</f>
        <v>1017</v>
      </c>
      <c r="F123" t="s">
        <v>541</v>
      </c>
    </row>
    <row r="124" spans="3:6" x14ac:dyDescent="0.5">
      <c r="C124">
        <v>116</v>
      </c>
      <c r="D124" s="8" t="str">
        <f>HYPERLINK("#'Table 116'!A1", "You said you had used a government website or app to do the following activities. How helpful or unhelpful did you find it?: Accessing medical records")</f>
        <v>You said you had used a government website or app to do the following activities. How helpful or unhelpful did you find it?: Accessing medical records</v>
      </c>
      <c r="E124" s="14" t="str">
        <f>HYPERLINK("#'Full Results'!A1025", "1025")</f>
        <v>1025</v>
      </c>
      <c r="F124" t="s">
        <v>541</v>
      </c>
    </row>
    <row r="125" spans="3:6" x14ac:dyDescent="0.5">
      <c r="C125">
        <v>117</v>
      </c>
      <c r="D125" s="8" t="str">
        <f>HYPERLINK("#'Table 117'!A1", "You said you had used a government website or app to do the following activities. How helpful or unhelpful did you find it?: Renew a passport or driving licence")</f>
        <v>You said you had used a government website or app to do the following activities. How helpful or unhelpful did you find it?: Renew a passport or driving licence</v>
      </c>
      <c r="E125" s="14" t="str">
        <f>HYPERLINK("#'Full Results'!A1033", "1033")</f>
        <v>1033</v>
      </c>
      <c r="F125" t="s">
        <v>541</v>
      </c>
    </row>
    <row r="126" spans="3:6" x14ac:dyDescent="0.5">
      <c r="C126">
        <v>118</v>
      </c>
      <c r="D126" s="8" t="str">
        <f>HYPERLINK("#'Table 118'!A1", "You said you had used a government website or app to do the following activities. How helpful or unhelpful did you find it?: Vote in an election")</f>
        <v>You said you had used a government website or app to do the following activities. How helpful or unhelpful did you find it?: Vote in an election</v>
      </c>
      <c r="E126" s="14" t="str">
        <f>HYPERLINK("#'Full Results'!A1041", "1041")</f>
        <v>1041</v>
      </c>
      <c r="F126" t="s">
        <v>541</v>
      </c>
    </row>
    <row r="127" spans="3:6" x14ac:dyDescent="0.5">
      <c r="C127">
        <v>119</v>
      </c>
      <c r="D127" s="8" t="str">
        <f>HYPERLINK("#'Table 119'!A1", " Which of the following is closest to your view?")</f>
        <v xml:space="preserve"> Which of the following is closest to your view?</v>
      </c>
      <c r="E127" s="14" t="str">
        <f>HYPERLINK("#'Full Results'!A1049", "1049")</f>
        <v>1049</v>
      </c>
      <c r="F127" t="s">
        <v>53</v>
      </c>
    </row>
    <row r="128" spans="3:6" x14ac:dyDescent="0.5">
      <c r="C128">
        <v>120</v>
      </c>
      <c r="D128" s="8" t="str">
        <f>HYPERLINK("#'Table 120'!A1", " Overall, how good or bad a job do you think your Government and public services do at taking advantage of digital technology?")</f>
        <v xml:space="preserve"> Overall, how good or bad a job do you think your Government and public services do at taking advantage of digital technology?</v>
      </c>
      <c r="E128" s="14" t="str">
        <f>HYPERLINK("#'Full Results'!A1054", "1054")</f>
        <v>1054</v>
      </c>
      <c r="F128" t="s">
        <v>53</v>
      </c>
    </row>
    <row r="129" spans="3:6" x14ac:dyDescent="0.5">
      <c r="C129">
        <v>121</v>
      </c>
      <c r="D129" s="8" t="str">
        <f>HYPERLINK("#'Table 121'!A1", "Grid Summary: For each of the below technologies, please indicate how familiar you are with the technology")</f>
        <v>Grid Summary: For each of the below technologies, please indicate how familiar you are with the technology</v>
      </c>
      <c r="E129" s="7"/>
      <c r="F129" t="s">
        <v>53</v>
      </c>
    </row>
    <row r="130" spans="3:6" x14ac:dyDescent="0.5">
      <c r="C130">
        <v>122</v>
      </c>
      <c r="D130" s="8" t="str">
        <f>HYPERLINK("#'Table 122'!A1", "For each of the below technologies, please indicate how familiar you are with the technology: Electric cars")</f>
        <v>For each of the below technologies, please indicate how familiar you are with the technology: Electric cars</v>
      </c>
      <c r="E130" s="14" t="str">
        <f>HYPERLINK("#'Full Results'!A1063", "1063")</f>
        <v>1063</v>
      </c>
      <c r="F130" t="s">
        <v>53</v>
      </c>
    </row>
    <row r="131" spans="3:6" x14ac:dyDescent="0.5">
      <c r="C131">
        <v>123</v>
      </c>
      <c r="D131" s="8" t="str">
        <f>HYPERLINK("#'Table 123'!A1", "For each of the below technologies, please indicate how familiar you are with the technology: Self-driving taxis")</f>
        <v>For each of the below technologies, please indicate how familiar you are with the technology: Self-driving taxis</v>
      </c>
      <c r="E131" s="14" t="str">
        <f>HYPERLINK("#'Full Results'!A1070", "1070")</f>
        <v>1070</v>
      </c>
      <c r="F131" t="s">
        <v>53</v>
      </c>
    </row>
    <row r="132" spans="3:6" x14ac:dyDescent="0.5">
      <c r="C132">
        <v>124</v>
      </c>
      <c r="D132" s="8" t="str">
        <f>HYPERLINK("#'Table 124'!A1", "For each of the below technologies, please indicate how familiar you are with the technology: Self-driving personal cars")</f>
        <v>For each of the below technologies, please indicate how familiar you are with the technology: Self-driving personal cars</v>
      </c>
      <c r="E132" s="14" t="str">
        <f>HYPERLINK("#'Full Results'!A1077", "1077")</f>
        <v>1077</v>
      </c>
      <c r="F132" t="s">
        <v>53</v>
      </c>
    </row>
    <row r="133" spans="3:6" x14ac:dyDescent="0.5">
      <c r="C133">
        <v>125</v>
      </c>
      <c r="D133" s="8" t="str">
        <f>HYPERLINK("#'Table 125'!A1", "For each of the below technologies, please indicate how familiar you are with the technology: The Metaverse")</f>
        <v>For each of the below technologies, please indicate how familiar you are with the technology: The Metaverse</v>
      </c>
      <c r="E133" s="14" t="str">
        <f>HYPERLINK("#'Full Results'!A1084", "1084")</f>
        <v>1084</v>
      </c>
      <c r="F133" t="s">
        <v>53</v>
      </c>
    </row>
    <row r="134" spans="3:6" x14ac:dyDescent="0.5">
      <c r="C134">
        <v>126</v>
      </c>
      <c r="D134" s="8" t="str">
        <f>HYPERLINK("#'Table 126'!A1", "For each of the below technologies, please indicate how familiar you are with the technology: Advanced virtual reality headsets")</f>
        <v>For each of the below technologies, please indicate how familiar you are with the technology: Advanced virtual reality headsets</v>
      </c>
      <c r="E134" s="14" t="str">
        <f>HYPERLINK("#'Full Results'!A1091", "1091")</f>
        <v>1091</v>
      </c>
      <c r="F134" t="s">
        <v>53</v>
      </c>
    </row>
    <row r="135" spans="3:6" x14ac:dyDescent="0.5">
      <c r="C135">
        <v>127</v>
      </c>
      <c r="D135" s="8" t="str">
        <f>HYPERLINK("#'Table 127'!A1", "For each of the below technologies, please indicate how familiar you are with the technology: Household robots")</f>
        <v>For each of the below technologies, please indicate how familiar you are with the technology: Household robots</v>
      </c>
      <c r="E135" s="14" t="str">
        <f>HYPERLINK("#'Full Results'!A1098", "1098")</f>
        <v>1098</v>
      </c>
      <c r="F135" t="s">
        <v>53</v>
      </c>
    </row>
    <row r="136" spans="3:6" x14ac:dyDescent="0.5">
      <c r="C136">
        <v>128</v>
      </c>
      <c r="D136" s="8" t="str">
        <f>HYPERLINK("#'Table 128'!A1", "For each of the below technologies, please indicate how familiar you are with the technology: Drone delivery")</f>
        <v>For each of the below technologies, please indicate how familiar you are with the technology: Drone delivery</v>
      </c>
      <c r="E136" s="14" t="str">
        <f>HYPERLINK("#'Full Results'!A1105", "1105")</f>
        <v>1105</v>
      </c>
      <c r="F136" t="s">
        <v>53</v>
      </c>
    </row>
    <row r="137" spans="3:6" x14ac:dyDescent="0.5">
      <c r="C137">
        <v>129</v>
      </c>
      <c r="D137" s="8" t="str">
        <f>HYPERLINK("#'Table 129'!A1", "For each of the below technologies, please indicate how familiar you are with the technology: Augmented reality headsets")</f>
        <v>For each of the below technologies, please indicate how familiar you are with the technology: Augmented reality headsets</v>
      </c>
      <c r="E137" s="14" t="str">
        <f>HYPERLINK("#'Full Results'!A1112", "1112")</f>
        <v>1112</v>
      </c>
      <c r="F137" t="s">
        <v>53</v>
      </c>
    </row>
    <row r="138" spans="3:6" x14ac:dyDescent="0.5">
      <c r="C138">
        <v>130</v>
      </c>
      <c r="D138" s="8" t="str">
        <f>HYPERLINK("#'Table 130'!A1", "For each of the below technologies, please indicate how familiar you are with the technology: Artificial Intelligence assistants at work")</f>
        <v>For each of the below technologies, please indicate how familiar you are with the technology: Artificial Intelligence assistants at work</v>
      </c>
      <c r="E138" s="14" t="str">
        <f>HYPERLINK("#'Full Results'!A1119", "1119")</f>
        <v>1119</v>
      </c>
      <c r="F138" t="s">
        <v>53</v>
      </c>
    </row>
    <row r="139" spans="3:6" x14ac:dyDescent="0.5">
      <c r="C139">
        <v>131</v>
      </c>
      <c r="D139" s="8" t="str">
        <f>HYPERLINK("#'Table 131'!A1", "For each of the below technologies, please indicate how familiar you are with the technology: Artificial Intelligence medical diagnosis")</f>
        <v>For each of the below technologies, please indicate how familiar you are with the technology: Artificial Intelligence medical diagnosis</v>
      </c>
      <c r="E139" s="14" t="str">
        <f>HYPERLINK("#'Full Results'!A1126", "1126")</f>
        <v>1126</v>
      </c>
      <c r="F139" t="s">
        <v>53</v>
      </c>
    </row>
    <row r="140" spans="3:6" x14ac:dyDescent="0.5">
      <c r="C140">
        <v>132</v>
      </c>
      <c r="D140" s="8" t="str">
        <f>HYPERLINK("#'Table 132'!A1", "For each of the below technologies, please indicate how familiar you are with the technology: Artificial Intelligence checkouts at shops (“just walk out”)")</f>
        <v>For each of the below technologies, please indicate how familiar you are with the technology: Artificial Intelligence checkouts at shops (“just walk out”)</v>
      </c>
      <c r="E140" s="14" t="str">
        <f>HYPERLINK("#'Full Results'!A1133", "1133")</f>
        <v>1133</v>
      </c>
      <c r="F140" t="s">
        <v>53</v>
      </c>
    </row>
    <row r="141" spans="3:6" x14ac:dyDescent="0.5">
      <c r="C141">
        <v>133</v>
      </c>
      <c r="D141" s="8" t="str">
        <f>HYPERLINK("#'Table 133'!A1", "For each of the below technologies, please indicate how familiar you are with the technology: Blockchain (eg cryptocurrency, NFTs etc)")</f>
        <v>For each of the below technologies, please indicate how familiar you are with the technology: Blockchain (eg cryptocurrency, NFTs etc)</v>
      </c>
      <c r="E141" s="14" t="str">
        <f>HYPERLINK("#'Full Results'!A1140", "1140")</f>
        <v>1140</v>
      </c>
      <c r="F141" t="s">
        <v>53</v>
      </c>
    </row>
    <row r="142" spans="3:6" x14ac:dyDescent="0.5">
      <c r="C142">
        <v>134</v>
      </c>
      <c r="D142" s="8" t="str">
        <f>HYPERLINK("#'Table 134'!A1", "For each of the below technologies, please indicate how familiar you are with the technology: 6G")</f>
        <v>For each of the below technologies, please indicate how familiar you are with the technology: 6G</v>
      </c>
      <c r="E142" s="14" t="str">
        <f>HYPERLINK("#'Full Results'!A1147", "1147")</f>
        <v>1147</v>
      </c>
      <c r="F142" t="s">
        <v>53</v>
      </c>
    </row>
    <row r="143" spans="3:6" x14ac:dyDescent="0.5">
      <c r="C143">
        <v>135</v>
      </c>
      <c r="D143" s="8" t="str">
        <f>HYPERLINK("#'Table 135'!A1", "Grid Summary: For each of the below technologies, please indicate how comfortable you are with the technology")</f>
        <v>Grid Summary: For each of the below technologies, please indicate how comfortable you are with the technology</v>
      </c>
      <c r="E143" s="7"/>
      <c r="F143" t="s">
        <v>53</v>
      </c>
    </row>
    <row r="144" spans="3:6" x14ac:dyDescent="0.5">
      <c r="C144">
        <v>136</v>
      </c>
      <c r="D144" s="8" t="str">
        <f>HYPERLINK("#'Table 136'!A1", "For each of the below technologies, please indicate how comfortable you are with the technology: Electric cars")</f>
        <v>For each of the below technologies, please indicate how comfortable you are with the technology: Electric cars</v>
      </c>
      <c r="E144" s="14" t="str">
        <f>HYPERLINK("#'Full Results'!A1154", "1154")</f>
        <v>1154</v>
      </c>
      <c r="F144" t="s">
        <v>53</v>
      </c>
    </row>
    <row r="145" spans="3:6" x14ac:dyDescent="0.5">
      <c r="C145">
        <v>137</v>
      </c>
      <c r="D145" s="8" t="str">
        <f>HYPERLINK("#'Table 137'!A1", "For each of the below technologies, please indicate how comfortable you are with the technology: Self-driving taxis")</f>
        <v>For each of the below technologies, please indicate how comfortable you are with the technology: Self-driving taxis</v>
      </c>
      <c r="E145" s="14" t="str">
        <f>HYPERLINK("#'Full Results'!A1161", "1161")</f>
        <v>1161</v>
      </c>
      <c r="F145" t="s">
        <v>53</v>
      </c>
    </row>
    <row r="146" spans="3:6" x14ac:dyDescent="0.5">
      <c r="C146">
        <v>138</v>
      </c>
      <c r="D146" s="8" t="str">
        <f>HYPERLINK("#'Table 138'!A1", "For each of the below technologies, please indicate how comfortable you are with the technology: Self-driving personal cars")</f>
        <v>For each of the below technologies, please indicate how comfortable you are with the technology: Self-driving personal cars</v>
      </c>
      <c r="E146" s="14" t="str">
        <f>HYPERLINK("#'Full Results'!A1168", "1168")</f>
        <v>1168</v>
      </c>
      <c r="F146" t="s">
        <v>53</v>
      </c>
    </row>
    <row r="147" spans="3:6" x14ac:dyDescent="0.5">
      <c r="C147">
        <v>139</v>
      </c>
      <c r="D147" s="8" t="str">
        <f>HYPERLINK("#'Table 139'!A1", "For each of the below technologies, please indicate how comfortable you are with the technology: The Metaverse")</f>
        <v>For each of the below technologies, please indicate how comfortable you are with the technology: The Metaverse</v>
      </c>
      <c r="E147" s="14" t="str">
        <f>HYPERLINK("#'Full Results'!A1175", "1175")</f>
        <v>1175</v>
      </c>
      <c r="F147" t="s">
        <v>53</v>
      </c>
    </row>
    <row r="148" spans="3:6" x14ac:dyDescent="0.5">
      <c r="C148">
        <v>140</v>
      </c>
      <c r="D148" s="8" t="str">
        <f>HYPERLINK("#'Table 140'!A1", "For each of the below technologies, please indicate how comfortable you are with the technology: Advanced virtual reality headsets")</f>
        <v>For each of the below technologies, please indicate how comfortable you are with the technology: Advanced virtual reality headsets</v>
      </c>
      <c r="E148" s="14" t="str">
        <f>HYPERLINK("#'Full Results'!A1182", "1182")</f>
        <v>1182</v>
      </c>
      <c r="F148" t="s">
        <v>53</v>
      </c>
    </row>
    <row r="149" spans="3:6" x14ac:dyDescent="0.5">
      <c r="C149">
        <v>141</v>
      </c>
      <c r="D149" s="8" t="str">
        <f>HYPERLINK("#'Table 141'!A1", "For each of the below technologies, please indicate how comfortable you are with the technology: Augmented reality headsets")</f>
        <v>For each of the below technologies, please indicate how comfortable you are with the technology: Augmented reality headsets</v>
      </c>
      <c r="E149" s="14" t="str">
        <f>HYPERLINK("#'Full Results'!A1189", "1189")</f>
        <v>1189</v>
      </c>
      <c r="F149" t="s">
        <v>53</v>
      </c>
    </row>
    <row r="150" spans="3:6" x14ac:dyDescent="0.5">
      <c r="C150">
        <v>142</v>
      </c>
      <c r="D150" s="8" t="str">
        <f>HYPERLINK("#'Table 142'!A1", "For each of the below technologies, please indicate how comfortable you are with the technology: Artificial Intelligence assistants at work")</f>
        <v>For each of the below technologies, please indicate how comfortable you are with the technology: Artificial Intelligence assistants at work</v>
      </c>
      <c r="E150" s="14" t="str">
        <f>HYPERLINK("#'Full Results'!A1196", "1196")</f>
        <v>1196</v>
      </c>
      <c r="F150" t="s">
        <v>53</v>
      </c>
    </row>
    <row r="151" spans="3:6" x14ac:dyDescent="0.5">
      <c r="C151">
        <v>143</v>
      </c>
      <c r="D151" s="8" t="str">
        <f>HYPERLINK("#'Table 143'!A1", "For each of the below technologies, please indicate how comfortable you are with the technology: Artificial Intelligence medical diagnosis")</f>
        <v>For each of the below technologies, please indicate how comfortable you are with the technology: Artificial Intelligence medical diagnosis</v>
      </c>
      <c r="E151" s="14" t="str">
        <f>HYPERLINK("#'Full Results'!A1203", "1203")</f>
        <v>1203</v>
      </c>
      <c r="F151" t="s">
        <v>53</v>
      </c>
    </row>
    <row r="152" spans="3:6" x14ac:dyDescent="0.5">
      <c r="C152">
        <v>144</v>
      </c>
      <c r="D152" s="8" t="str">
        <f>HYPERLINK("#'Table 144'!A1", "For each of the below technologies, please indicate how comfortable you are with the technology: Artificial Intelligence checkouts at shops (“just walk out”)")</f>
        <v>For each of the below technologies, please indicate how comfortable you are with the technology: Artificial Intelligence checkouts at shops (“just walk out”)</v>
      </c>
      <c r="E152" s="14" t="str">
        <f>HYPERLINK("#'Full Results'!A1210", "1210")</f>
        <v>1210</v>
      </c>
      <c r="F152" t="s">
        <v>53</v>
      </c>
    </row>
    <row r="153" spans="3:6" x14ac:dyDescent="0.5">
      <c r="C153">
        <v>145</v>
      </c>
      <c r="D153" s="8" t="str">
        <f>HYPERLINK("#'Table 145'!A1", "For each of the below technologies, please indicate how comfortable you are with the technology: Blockchain (eg cryptocurrency, NFTs etc)")</f>
        <v>For each of the below technologies, please indicate how comfortable you are with the technology: Blockchain (eg cryptocurrency, NFTs etc)</v>
      </c>
      <c r="E153" s="14" t="str">
        <f>HYPERLINK("#'Full Results'!A1217", "1217")</f>
        <v>1217</v>
      </c>
      <c r="F153" t="s">
        <v>53</v>
      </c>
    </row>
    <row r="154" spans="3:6" x14ac:dyDescent="0.5">
      <c r="C154">
        <v>146</v>
      </c>
      <c r="D154" s="8" t="str">
        <f>HYPERLINK("#'Table 146'!A1", "For each of the below technologies, please indicate how comfortable you are with the technology: Household robots")</f>
        <v>For each of the below technologies, please indicate how comfortable you are with the technology: Household robots</v>
      </c>
      <c r="E154" s="14" t="str">
        <f>HYPERLINK("#'Full Results'!A1224", "1224")</f>
        <v>1224</v>
      </c>
      <c r="F154" t="s">
        <v>53</v>
      </c>
    </row>
    <row r="155" spans="3:6" x14ac:dyDescent="0.5">
      <c r="C155">
        <v>147</v>
      </c>
      <c r="D155" s="8" t="str">
        <f>HYPERLINK("#'Table 147'!A1", "For each of the below technologies, please indicate how comfortable you are with the technology: Drone delivery")</f>
        <v>For each of the below technologies, please indicate how comfortable you are with the technology: Drone delivery</v>
      </c>
      <c r="E155" s="14" t="str">
        <f>HYPERLINK("#'Full Results'!A1231", "1231")</f>
        <v>1231</v>
      </c>
      <c r="F155" t="s">
        <v>53</v>
      </c>
    </row>
    <row r="156" spans="3:6" x14ac:dyDescent="0.5">
      <c r="C156">
        <v>148</v>
      </c>
      <c r="D156" s="8" t="str">
        <f>HYPERLINK("#'Table 148'!A1", "For each of the below technologies, please indicate how comfortable you are with the technology: 6G")</f>
        <v>For each of the below technologies, please indicate how comfortable you are with the technology: 6G</v>
      </c>
      <c r="E156" s="14" t="str">
        <f>HYPERLINK("#'Full Results'!A1238", "1238")</f>
        <v>1238</v>
      </c>
      <c r="F156" t="s">
        <v>53</v>
      </c>
    </row>
    <row r="157" spans="3:6" x14ac:dyDescent="0.5">
      <c r="C157">
        <v>149</v>
      </c>
      <c r="D157" s="8" t="str">
        <f>HYPERLINK("#'Table 149'!A1", "Which of these technologies, if any, would you be likely to use in the next decade?Please select all that apply")</f>
        <v>Which of these technologies, if any, would you be likely to use in the next decade?Please select all that apply</v>
      </c>
      <c r="E157" s="14" t="str">
        <f>HYPERLINK("#'Full Results'!A1245", "1245")</f>
        <v>1245</v>
      </c>
      <c r="F157" t="s">
        <v>53</v>
      </c>
    </row>
    <row r="158" spans="3:6" x14ac:dyDescent="0.5">
      <c r="C158">
        <v>150</v>
      </c>
      <c r="D158" s="8" t="str">
        <f>HYPERLINK("#'Table 150'!A1", "And which of these technologies, if any, do you think could make a significant difference to your everyday life?Please select all that apply")</f>
        <v>And which of these technologies, if any, do you think could make a significant difference to your everyday life?Please select all that apply</v>
      </c>
      <c r="E158" s="14" t="str">
        <f>HYPERLINK("#'Full Results'!A1261", "1261")</f>
        <v>1261</v>
      </c>
      <c r="F158" t="s">
        <v>53</v>
      </c>
    </row>
    <row r="159" spans="3:6" x14ac:dyDescent="0.5">
      <c r="C159">
        <v>151</v>
      </c>
      <c r="D159" s="8" t="str">
        <f>HYPERLINK("#'Table 151'!A1", "Grid Summary: Do you tend to agree or disagree with the following?")</f>
        <v>Grid Summary: Do you tend to agree or disagree with the following?</v>
      </c>
      <c r="E159" s="7"/>
      <c r="F159" t="s">
        <v>53</v>
      </c>
    </row>
    <row r="160" spans="3:6" x14ac:dyDescent="0.5">
      <c r="C160">
        <v>152</v>
      </c>
      <c r="D160" s="8" t="str">
        <f>HYPERLINK("#'Table 152'!A1", "Do you tend to agree or disagree with the following?: It is difficult for a modern economy to prosper without a strong digital technology sector")</f>
        <v>Do you tend to agree or disagree with the following?: It is difficult for a modern economy to prosper without a strong digital technology sector</v>
      </c>
      <c r="E160" s="14" t="str">
        <f>HYPERLINK("#'Full Results'!A1276", "1276")</f>
        <v>1276</v>
      </c>
      <c r="F160" t="s">
        <v>53</v>
      </c>
    </row>
    <row r="161" spans="3:6" x14ac:dyDescent="0.5">
      <c r="C161">
        <v>153</v>
      </c>
      <c r="D161" s="8" t="str">
        <f>HYPERLINK("#'Table 153'!A1", "Do you tend to agree or disagree with the following?: Europe’s technology sector is falling behind other countries or regions")</f>
        <v>Do you tend to agree or disagree with the following?: Europe’s technology sector is falling behind other countries or regions</v>
      </c>
      <c r="E161" s="14" t="str">
        <f>HYPERLINK("#'Full Results'!A1288", "1288")</f>
        <v>1288</v>
      </c>
      <c r="F161" t="s">
        <v>53</v>
      </c>
    </row>
    <row r="162" spans="3:6" x14ac:dyDescent="0.5">
      <c r="C162">
        <v>154</v>
      </c>
      <c r="D162" s="8" t="str">
        <f>HYPERLINK("#'Table 154'!A1", "Do you tend to agree or disagree with the following?: We should do more to help people learn basic digital skills")</f>
        <v>Do you tend to agree or disagree with the following?: We should do more to help people learn basic digital skills</v>
      </c>
      <c r="E162" s="14" t="str">
        <f>HYPERLINK("#'Full Results'!A1300", "1300")</f>
        <v>1300</v>
      </c>
      <c r="F162" t="s">
        <v>53</v>
      </c>
    </row>
    <row r="163" spans="3:6" x14ac:dyDescent="0.5">
      <c r="C163">
        <v>155</v>
      </c>
      <c r="D163" s="8" t="str">
        <f>HYPERLINK("#'Table 155'!A1", "Do you tend to agree or disagree with the following?: I would like to have learned more about computing and digital technology when I was at school")</f>
        <v>Do you tend to agree or disagree with the following?: I would like to have learned more about computing and digital technology when I was at school</v>
      </c>
      <c r="E163" s="14" t="str">
        <f>HYPERLINK("#'Full Results'!A1312", "1312")</f>
        <v>1312</v>
      </c>
      <c r="F163" t="s">
        <v>53</v>
      </c>
    </row>
    <row r="164" spans="3:6" x14ac:dyDescent="0.5">
      <c r="C164">
        <v>156</v>
      </c>
      <c r="D164" s="8" t="str">
        <f>HYPERLINK("#'Table 156'!A1", "Do you tend to agree or disagree with the following?: My country is a digital frontrunner when compared to other European countries")</f>
        <v>Do you tend to agree or disagree with the following?: My country is a digital frontrunner when compared to other European countries</v>
      </c>
      <c r="E164" s="14" t="str">
        <f>HYPERLINK("#'Full Results'!A1324", "1324")</f>
        <v>1324</v>
      </c>
      <c r="F164" t="s">
        <v>53</v>
      </c>
    </row>
    <row r="165" spans="3:6" x14ac:dyDescent="0.5">
      <c r="C165">
        <v>157</v>
      </c>
      <c r="D165" s="8" t="str">
        <f>HYPERLINK("#'Table 157'!A1", " Overall, how confident or unconfident are you in keeping your personal digital data secure?")</f>
        <v xml:space="preserve"> Overall, how confident or unconfident are you in keeping your personal digital data secure?</v>
      </c>
      <c r="E165" s="14" t="str">
        <f>HYPERLINK("#'Full Results'!A1336", "1336")</f>
        <v>1336</v>
      </c>
      <c r="F165" t="s">
        <v>53</v>
      </c>
    </row>
    <row r="166" spans="3:6" x14ac:dyDescent="0.5">
      <c r="C166">
        <v>158</v>
      </c>
      <c r="D166" s="8" t="str">
        <f>HYPERLINK("#'Table 158'!A1", "Grid Summary: To what extent, if at all, would you trust your personal digital data to be secure in the following circumstances?")</f>
        <v>Grid Summary: To what extent, if at all, would you trust your personal digital data to be secure in the following circumstances?</v>
      </c>
      <c r="E166" s="7"/>
      <c r="F166" t="s">
        <v>53</v>
      </c>
    </row>
    <row r="167" spans="3:6" x14ac:dyDescent="0.5">
      <c r="C167">
        <v>159</v>
      </c>
      <c r="D167" s="8" t="str">
        <f>HYPERLINK("#'Table 159'!A1", "To what extent, if at all, would you trust your personal digital data to be secure in the following circumstances?: Hosted by your government")</f>
        <v>To what extent, if at all, would you trust your personal digital data to be secure in the following circumstances?: Hosted by your government</v>
      </c>
      <c r="E167" s="14" t="str">
        <f>HYPERLINK("#'Full Results'!A1348", "1348")</f>
        <v>1348</v>
      </c>
      <c r="F167" t="s">
        <v>53</v>
      </c>
    </row>
    <row r="168" spans="3:6" x14ac:dyDescent="0.5">
      <c r="C168">
        <v>160</v>
      </c>
      <c r="D168" s="8" t="str">
        <f>HYPERLINK("#'Table 160'!A1", "To what extent, if at all, would you trust your personal digital data to be secure in the following circumstances?: Hosted in the on premises computers of a company from your country")</f>
        <v>To what extent, if at all, would you trust your personal digital data to be secure in the following circumstances?: Hosted in the on premises computers of a company from your country</v>
      </c>
      <c r="E168" s="14" t="str">
        <f>HYPERLINK("#'Full Results'!A1357", "1357")</f>
        <v>1357</v>
      </c>
      <c r="F168" t="s">
        <v>53</v>
      </c>
    </row>
    <row r="169" spans="3:6" x14ac:dyDescent="0.5">
      <c r="C169">
        <v>161</v>
      </c>
      <c r="D169" s="8" t="str">
        <f>HYPERLINK("#'Table 161'!A1", "To what extent, if at all, would you trust your personal digital data to be secure in the following circumstances?: Hosted in a data centre in your country owned by an international company")</f>
        <v>To what extent, if at all, would you trust your personal digital data to be secure in the following circumstances?: Hosted in a data centre in your country owned by an international company</v>
      </c>
      <c r="E169" s="14" t="str">
        <f>HYPERLINK("#'Full Results'!A1366", "1366")</f>
        <v>1366</v>
      </c>
      <c r="F169" t="s">
        <v>53</v>
      </c>
    </row>
    <row r="170" spans="3:6" x14ac:dyDescent="0.5">
      <c r="C170">
        <v>162</v>
      </c>
      <c r="D170" s="8" t="str">
        <f>HYPERLINK("#'Table 162'!A1", "To what extent, if at all, would you trust your personal digital data to be secure in the following circumstances?: Hosted in a data centre in another country")</f>
        <v>To what extent, if at all, would you trust your personal digital data to be secure in the following circumstances?: Hosted in a data centre in another country</v>
      </c>
      <c r="E170" s="14" t="str">
        <f>HYPERLINK("#'Full Results'!A1375", "1375")</f>
        <v>1375</v>
      </c>
      <c r="F170" t="s">
        <v>53</v>
      </c>
    </row>
    <row r="171" spans="3:6" x14ac:dyDescent="0.5">
      <c r="C171">
        <v>163</v>
      </c>
      <c r="D171" s="8" t="str">
        <f>HYPERLINK("#'Table 163'!A1", "What do you think is most important to keeping your data secure?Please select up to three")</f>
        <v>What do you think is most important to keeping your data secure?Please select up to three</v>
      </c>
      <c r="E171" s="14" t="str">
        <f>HYPERLINK("#'Full Results'!A1384", "1384")</f>
        <v>1384</v>
      </c>
      <c r="F171" t="s">
        <v>53</v>
      </c>
    </row>
    <row r="172" spans="3:6" x14ac:dyDescent="0.5">
      <c r="C172">
        <v>164</v>
      </c>
      <c r="D172" s="8" t="str">
        <f>HYPERLINK("#'Table 164'!A1", " A data centre is a building or dedicated space used to house computer systems and servers. They are commonly used by companies that operate digital services to run their applications, store data and transfer information to and from their custome...")</f>
        <v xml:space="preserve"> A data centre is a building or dedicated space used to house computer systems and servers. They are commonly used by companies that operate digital services to run their applications, store data and transfer information to and from their custome...</v>
      </c>
      <c r="E172" s="14" t="str">
        <f>HYPERLINK("#'Full Results'!A1395", "1395")</f>
        <v>1395</v>
      </c>
      <c r="F172" t="s">
        <v>53</v>
      </c>
    </row>
    <row r="173" spans="3:6" x14ac:dyDescent="0.5">
      <c r="C173">
        <v>165</v>
      </c>
      <c r="D173" s="8" t="str">
        <f>HYPERLINK("#'Table 165'!A1", " And how important or unimportant do you think it is for a provider of digital services to have a data centre hosted in Europe, even if it is not in your country?")</f>
        <v xml:space="preserve"> And how important or unimportant do you think it is for a provider of digital services to have a data centre hosted in Europe, even if it is not in your country?</v>
      </c>
      <c r="E173" s="14" t="str">
        <f>HYPERLINK("#'Full Results'!A1407", "1407")</f>
        <v>1407</v>
      </c>
      <c r="F173" t="s">
        <v>53</v>
      </c>
    </row>
    <row r="174" spans="3:6" x14ac:dyDescent="0.5">
      <c r="C174">
        <v>166</v>
      </c>
      <c r="D174" s="8" t="str">
        <f>HYPERLINK("#'Table 166'!A1", " Would you support or oppose the building of a new data centre by an international cloud provider in your local city or region?")</f>
        <v xml:space="preserve"> Would you support or oppose the building of a new data centre by an international cloud provider in your local city or region?</v>
      </c>
      <c r="E174" s="14" t="str">
        <f>HYPERLINK("#'Full Results'!A1419", "1419")</f>
        <v>1419</v>
      </c>
      <c r="F174" t="s">
        <v>53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AB1431"/>
  <sheetViews>
    <sheetView showGridLines="0" workbookViewId="0">
      <pane xSplit="2" ySplit="8" topLeftCell="C1024" activePane="bottomRight" state="frozen"/>
      <selection pane="topRight"/>
      <selection pane="bottomLeft"/>
      <selection pane="bottomRight" activeCell="A1041" sqref="A1041"/>
    </sheetView>
  </sheetViews>
  <sheetFormatPr defaultColWidth="11.41015625" defaultRowHeight="14.35" x14ac:dyDescent="0.5"/>
  <cols>
    <col min="2" max="2" width="20.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25" t="s">
        <v>536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3"/>
      <c r="C5" s="13"/>
      <c r="D5" s="28" t="s">
        <v>41</v>
      </c>
      <c r="E5" s="28"/>
      <c r="F5" s="13"/>
      <c r="G5" s="28" t="s">
        <v>42</v>
      </c>
      <c r="H5" s="28"/>
      <c r="I5" s="28"/>
      <c r="J5" s="28"/>
      <c r="K5" s="28"/>
      <c r="L5" s="28"/>
      <c r="M5" s="13"/>
      <c r="N5" s="28" t="s">
        <v>43</v>
      </c>
      <c r="O5" s="28"/>
      <c r="P5" s="28"/>
      <c r="Q5" s="28"/>
      <c r="R5" s="28"/>
      <c r="S5" s="28"/>
      <c r="T5" s="28"/>
      <c r="U5" s="28"/>
      <c r="V5" s="28"/>
      <c r="W5" s="28"/>
      <c r="X5" s="28"/>
      <c r="Y5" s="28"/>
      <c r="Z5" s="13"/>
      <c r="AA5" s="28" t="s">
        <v>44</v>
      </c>
      <c r="AB5" s="28"/>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20.100000000000001"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20.100000000000001"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11" spans="2:28" x14ac:dyDescent="0.5">
      <c r="B11" s="6" t="s">
        <v>52</v>
      </c>
    </row>
    <row r="12" spans="2:28" x14ac:dyDescent="0.5">
      <c r="B12" s="24" t="s">
        <v>53</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row>
    <row r="13" spans="2:28" x14ac:dyDescent="0.5">
      <c r="B13" t="s">
        <v>45</v>
      </c>
      <c r="C13" s="17">
        <v>0.35607935408617603</v>
      </c>
      <c r="D13" s="17">
        <v>0.38062078868651</v>
      </c>
      <c r="E13" s="17">
        <v>0.33286807062178703</v>
      </c>
      <c r="F13" s="17"/>
      <c r="G13" s="17">
        <v>0.465906580924</v>
      </c>
      <c r="H13" s="17">
        <v>0.38264074332498199</v>
      </c>
      <c r="I13" s="17">
        <v>0.404482525191739</v>
      </c>
      <c r="J13" s="17">
        <v>0.32910463420271702</v>
      </c>
      <c r="K13" s="17">
        <v>0.37306832327390099</v>
      </c>
      <c r="L13" s="17">
        <v>0.26745344181730302</v>
      </c>
      <c r="M13" s="17"/>
      <c r="N13" s="17">
        <v>0.24352099014714601</v>
      </c>
      <c r="O13" s="17">
        <v>0.37102479377476699</v>
      </c>
      <c r="P13" s="17">
        <v>0.31483535037506499</v>
      </c>
      <c r="Q13" s="17">
        <v>0.42572281139459001</v>
      </c>
      <c r="R13" s="17">
        <v>0.353338126122131</v>
      </c>
      <c r="S13" s="17">
        <v>0.42033771977356998</v>
      </c>
      <c r="T13" s="17">
        <v>0.23982925795982901</v>
      </c>
      <c r="U13" s="17">
        <v>0.337613172894628</v>
      </c>
      <c r="V13" s="17">
        <v>0.34171694412534198</v>
      </c>
      <c r="W13" s="17">
        <v>0.36559449809991701</v>
      </c>
      <c r="X13" s="17">
        <v>0.397680114134707</v>
      </c>
      <c r="Y13" s="17">
        <v>0.300547814768514</v>
      </c>
      <c r="Z13" s="17"/>
      <c r="AA13" s="17">
        <v>0.39232929672829597</v>
      </c>
      <c r="AB13" s="17">
        <v>0.32912749031933097</v>
      </c>
    </row>
    <row r="14" spans="2:28" x14ac:dyDescent="0.5">
      <c r="B14" t="s">
        <v>46</v>
      </c>
      <c r="C14" s="17">
        <v>0.29517148143079702</v>
      </c>
      <c r="D14" s="17">
        <v>0.33950102877385901</v>
      </c>
      <c r="E14" s="17">
        <v>0.25261643771189501</v>
      </c>
      <c r="F14" s="17"/>
      <c r="G14" s="17">
        <v>0.33228570281265302</v>
      </c>
      <c r="H14" s="17">
        <v>0.292879685697015</v>
      </c>
      <c r="I14" s="17">
        <v>0.302179310725957</v>
      </c>
      <c r="J14" s="17">
        <v>0.30078414061800801</v>
      </c>
      <c r="K14" s="17">
        <v>0.26818979885329802</v>
      </c>
      <c r="L14" s="17">
        <v>0.29044427889243901</v>
      </c>
      <c r="M14" s="17"/>
      <c r="N14" s="17">
        <v>0.29202658434839202</v>
      </c>
      <c r="O14" s="17">
        <v>0.30962032153376001</v>
      </c>
      <c r="P14" s="17">
        <v>0.39152493803254501</v>
      </c>
      <c r="Q14" s="17">
        <v>0.311796242416642</v>
      </c>
      <c r="R14" s="17">
        <v>0.34726069835435702</v>
      </c>
      <c r="S14" s="17">
        <v>0.28346014041886602</v>
      </c>
      <c r="T14" s="17">
        <v>0.249526131026855</v>
      </c>
      <c r="U14" s="17">
        <v>0.24907752933469501</v>
      </c>
      <c r="V14" s="17">
        <v>0.26697679907307598</v>
      </c>
      <c r="W14" s="17">
        <v>0.50120770695785699</v>
      </c>
      <c r="X14" s="17">
        <v>0.24762833957869301</v>
      </c>
      <c r="Y14" s="17">
        <v>0.23233934844508</v>
      </c>
      <c r="Z14" s="17"/>
      <c r="AA14" s="17">
        <v>0.35859836263331502</v>
      </c>
      <c r="AB14" s="17">
        <v>0.24801354029409001</v>
      </c>
    </row>
    <row r="15" spans="2:28" x14ac:dyDescent="0.5">
      <c r="B15" t="s">
        <v>47</v>
      </c>
      <c r="C15" s="17">
        <v>0.28578638906789</v>
      </c>
      <c r="D15" s="17">
        <v>0.33053648375519101</v>
      </c>
      <c r="E15" s="17">
        <v>0.24280563818992701</v>
      </c>
      <c r="F15" s="17"/>
      <c r="G15" s="17">
        <v>0.28602604013326399</v>
      </c>
      <c r="H15" s="17">
        <v>0.36028658498004501</v>
      </c>
      <c r="I15" s="17">
        <v>0.35315966766293999</v>
      </c>
      <c r="J15" s="17">
        <v>0.26456348280183101</v>
      </c>
      <c r="K15" s="17">
        <v>0.23693324203795499</v>
      </c>
      <c r="L15" s="17">
        <v>0.24549064813824201</v>
      </c>
      <c r="M15" s="17"/>
      <c r="N15" s="17">
        <v>0.20782350337816499</v>
      </c>
      <c r="O15" s="17">
        <v>0.38649017542487701</v>
      </c>
      <c r="P15" s="17">
        <v>0.204913783534557</v>
      </c>
      <c r="Q15" s="17">
        <v>0.247059302423348</v>
      </c>
      <c r="R15" s="17">
        <v>0.201661788280871</v>
      </c>
      <c r="S15" s="17">
        <v>0.31631445786187701</v>
      </c>
      <c r="T15" s="17">
        <v>0.29601602915802699</v>
      </c>
      <c r="U15" s="17">
        <v>0.33022770252281503</v>
      </c>
      <c r="V15" s="17">
        <v>0.36128479781498801</v>
      </c>
      <c r="W15" s="17">
        <v>0.22470888418756499</v>
      </c>
      <c r="X15" s="17">
        <v>0.32674394814718299</v>
      </c>
      <c r="Y15" s="17">
        <v>0.28170281540625403</v>
      </c>
      <c r="Z15" s="17"/>
      <c r="AA15" s="17">
        <v>0.28236672244918298</v>
      </c>
      <c r="AB15" s="17">
        <v>0.28832891416221401</v>
      </c>
    </row>
    <row r="16" spans="2:28" x14ac:dyDescent="0.5">
      <c r="B16" t="s">
        <v>48</v>
      </c>
      <c r="C16" s="17">
        <v>0.26777736511063699</v>
      </c>
      <c r="D16" s="17">
        <v>0.253673434934994</v>
      </c>
      <c r="E16" s="17">
        <v>0.28196955843666799</v>
      </c>
      <c r="F16" s="17"/>
      <c r="G16" s="17">
        <v>0.29835532054277197</v>
      </c>
      <c r="H16" s="17">
        <v>0.25470843596616499</v>
      </c>
      <c r="I16" s="17">
        <v>0.29860999955394901</v>
      </c>
      <c r="J16" s="17">
        <v>0.27074491967803999</v>
      </c>
      <c r="K16" s="17">
        <v>0.20975537236775699</v>
      </c>
      <c r="L16" s="17">
        <v>0.28196707818589201</v>
      </c>
      <c r="M16" s="17"/>
      <c r="N16" s="17">
        <v>0.20157061761808301</v>
      </c>
      <c r="O16" s="17">
        <v>0.135742097493327</v>
      </c>
      <c r="P16" s="17">
        <v>0.30854510398533902</v>
      </c>
      <c r="Q16" s="17">
        <v>0.191666188398081</v>
      </c>
      <c r="R16" s="17">
        <v>0.37997235265887502</v>
      </c>
      <c r="S16" s="17">
        <v>0.31092002905833099</v>
      </c>
      <c r="T16" s="17">
        <v>0.25383172548719501</v>
      </c>
      <c r="U16" s="17">
        <v>0.26207405064110201</v>
      </c>
      <c r="V16" s="17">
        <v>0.22862740012650801</v>
      </c>
      <c r="W16" s="17">
        <v>0.385593872267601</v>
      </c>
      <c r="X16" s="17">
        <v>0.22112195826043901</v>
      </c>
      <c r="Y16" s="17">
        <v>0.260143731064652</v>
      </c>
      <c r="Z16" s="17"/>
      <c r="AA16" s="17">
        <v>0.25238509171392298</v>
      </c>
      <c r="AB16" s="17">
        <v>0.27922153371928599</v>
      </c>
    </row>
    <row r="17" spans="2:28" x14ac:dyDescent="0.5">
      <c r="B17" t="s">
        <v>49</v>
      </c>
      <c r="C17" s="17">
        <v>0.22941996122466499</v>
      </c>
      <c r="D17" s="17">
        <v>0.24566128013560801</v>
      </c>
      <c r="E17" s="17">
        <v>0.214047679602901</v>
      </c>
      <c r="F17" s="17"/>
      <c r="G17" s="17">
        <v>0.28244850485714201</v>
      </c>
      <c r="H17" s="17">
        <v>0.345355346501793</v>
      </c>
      <c r="I17" s="17">
        <v>0.231170001808813</v>
      </c>
      <c r="J17" s="17">
        <v>0.223035567041623</v>
      </c>
      <c r="K17" s="17">
        <v>0.19332987330554699</v>
      </c>
      <c r="L17" s="17">
        <v>0.15867966665374</v>
      </c>
      <c r="M17" s="17"/>
      <c r="N17" s="17">
        <v>0.200563501937118</v>
      </c>
      <c r="O17" s="17">
        <v>0.14147385341973401</v>
      </c>
      <c r="P17" s="17">
        <v>0.207466441920721</v>
      </c>
      <c r="Q17" s="17">
        <v>0.32494395532539599</v>
      </c>
      <c r="R17" s="17">
        <v>0.26729463740999498</v>
      </c>
      <c r="S17" s="17">
        <v>0.245321335847098</v>
      </c>
      <c r="T17" s="17">
        <v>0.32380367148599398</v>
      </c>
      <c r="U17" s="17">
        <v>0.203916735001201</v>
      </c>
      <c r="V17" s="17">
        <v>0.184831428510489</v>
      </c>
      <c r="W17" s="17">
        <v>0.1941941968308</v>
      </c>
      <c r="X17" s="17">
        <v>0.27975818372040101</v>
      </c>
      <c r="Y17" s="17">
        <v>0.190979941451725</v>
      </c>
      <c r="Z17" s="17"/>
      <c r="AA17" s="17">
        <v>0.246299851814233</v>
      </c>
      <c r="AB17" s="17">
        <v>0.21686974794403199</v>
      </c>
    </row>
    <row r="18" spans="2:28" x14ac:dyDescent="0.5">
      <c r="B18" t="s">
        <v>50</v>
      </c>
      <c r="C18" s="17">
        <v>8.2003821622029696E-2</v>
      </c>
      <c r="D18" s="17">
        <v>0.109640765528682</v>
      </c>
      <c r="E18" s="17">
        <v>5.52890380295505E-2</v>
      </c>
      <c r="F18" s="17"/>
      <c r="G18" s="17">
        <v>8.5425468929203593E-2</v>
      </c>
      <c r="H18" s="17">
        <v>0.13801918392752099</v>
      </c>
      <c r="I18" s="17">
        <v>0.12966286828281301</v>
      </c>
      <c r="J18" s="17">
        <v>5.9938623479057603E-2</v>
      </c>
      <c r="K18" s="17">
        <v>7.1166335216778107E-2</v>
      </c>
      <c r="L18" s="17">
        <v>3.8433094919878799E-2</v>
      </c>
      <c r="M18" s="17"/>
      <c r="N18" s="17">
        <v>8.8023182099602595E-2</v>
      </c>
      <c r="O18" s="17">
        <v>0.11206860578011001</v>
      </c>
      <c r="P18" s="17">
        <v>0.13288708735275101</v>
      </c>
      <c r="Q18" s="17">
        <v>9.9045648753870397E-2</v>
      </c>
      <c r="R18" s="17">
        <v>6.2209217980136802E-2</v>
      </c>
      <c r="S18" s="17">
        <v>7.6775665772037094E-2</v>
      </c>
      <c r="T18" s="17">
        <v>0</v>
      </c>
      <c r="U18" s="17">
        <v>8.1027129341819701E-2</v>
      </c>
      <c r="V18" s="17">
        <v>0.147303464700345</v>
      </c>
      <c r="W18" s="17">
        <v>0.114813720838811</v>
      </c>
      <c r="X18" s="17">
        <v>3.99278689046456E-2</v>
      </c>
      <c r="Y18" s="17">
        <v>3.3439017878887298E-2</v>
      </c>
      <c r="Z18" s="17"/>
      <c r="AA18" s="17">
        <v>0.106170996359891</v>
      </c>
      <c r="AB18" s="17">
        <v>6.4035506262337102E-2</v>
      </c>
    </row>
    <row r="19" spans="2:28" x14ac:dyDescent="0.5">
      <c r="B19" t="s">
        <v>51</v>
      </c>
      <c r="C19" s="17">
        <v>0.23392055282235799</v>
      </c>
      <c r="D19" s="17">
        <v>0.17024597779113201</v>
      </c>
      <c r="E19" s="17">
        <v>0.294428767995491</v>
      </c>
      <c r="F19" s="17"/>
      <c r="G19" s="17">
        <v>0.177487932660534</v>
      </c>
      <c r="H19" s="17">
        <v>0.17294747378112599</v>
      </c>
      <c r="I19" s="17">
        <v>0.18700160556808901</v>
      </c>
      <c r="J19" s="17">
        <v>0.196629900713089</v>
      </c>
      <c r="K19" s="17">
        <v>0.32390602077346897</v>
      </c>
      <c r="L19" s="17">
        <v>0.29096944093142901</v>
      </c>
      <c r="M19" s="17"/>
      <c r="N19" s="17">
        <v>0.32030384712345</v>
      </c>
      <c r="O19" s="17">
        <v>0.19263601792245399</v>
      </c>
      <c r="P19" s="17">
        <v>0.21678784628827699</v>
      </c>
      <c r="Q19" s="17">
        <v>0.27363167812742201</v>
      </c>
      <c r="R19" s="17">
        <v>0.18271710889899001</v>
      </c>
      <c r="S19" s="17">
        <v>0.22171177762979899</v>
      </c>
      <c r="T19" s="17">
        <v>0.249119218364065</v>
      </c>
      <c r="U19" s="17">
        <v>0.218796080346044</v>
      </c>
      <c r="V19" s="17">
        <v>0.19617700550689901</v>
      </c>
      <c r="W19" s="17">
        <v>0.19117917822262601</v>
      </c>
      <c r="X19" s="17">
        <v>0.243900636673646</v>
      </c>
      <c r="Y19" s="17">
        <v>0.27114304186187799</v>
      </c>
      <c r="Z19" s="17"/>
      <c r="AA19" s="17">
        <v>0.20372378341703601</v>
      </c>
      <c r="AB19" s="17">
        <v>0.256371877042259</v>
      </c>
    </row>
    <row r="20" spans="2:28" x14ac:dyDescent="0.5">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row>
    <row r="21" spans="2:28" x14ac:dyDescent="0.5">
      <c r="B21" s="6" t="s">
        <v>60</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row>
    <row r="22" spans="2:28" x14ac:dyDescent="0.5">
      <c r="B22" s="24" t="s">
        <v>53</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row>
    <row r="23" spans="2:28" x14ac:dyDescent="0.5">
      <c r="B23" t="s">
        <v>56</v>
      </c>
      <c r="C23" s="17">
        <v>0.56663447177522697</v>
      </c>
      <c r="D23" s="17">
        <v>0.65971618933909004</v>
      </c>
      <c r="E23" s="17">
        <v>0.47718285138375199</v>
      </c>
      <c r="F23" s="17"/>
      <c r="G23" s="17">
        <v>0.49513485567677301</v>
      </c>
      <c r="H23" s="17">
        <v>0.53521140615074903</v>
      </c>
      <c r="I23" s="17">
        <v>0.64619088657298895</v>
      </c>
      <c r="J23" s="17">
        <v>0.60208076314873205</v>
      </c>
      <c r="K23" s="17">
        <v>0.54884134768925397</v>
      </c>
      <c r="L23" s="17">
        <v>0.55897653292473104</v>
      </c>
      <c r="M23" s="17"/>
      <c r="N23" s="17">
        <v>0.60913386056505903</v>
      </c>
      <c r="O23" s="17">
        <v>0.40508374220902899</v>
      </c>
      <c r="P23" s="17">
        <v>0.54302241707958698</v>
      </c>
      <c r="Q23" s="17">
        <v>0.59354674605667102</v>
      </c>
      <c r="R23" s="17">
        <v>0.64347108396728603</v>
      </c>
      <c r="S23" s="17">
        <v>0.59778463773124901</v>
      </c>
      <c r="T23" s="17">
        <v>0.414496722361195</v>
      </c>
      <c r="U23" s="17">
        <v>0.73533330633706395</v>
      </c>
      <c r="V23" s="17">
        <v>0.46987425286227202</v>
      </c>
      <c r="W23" s="17">
        <v>0.65859178523197304</v>
      </c>
      <c r="X23" s="17">
        <v>0.52926433411174101</v>
      </c>
      <c r="Y23" s="17">
        <v>0.54078859241812105</v>
      </c>
      <c r="Z23" s="17"/>
      <c r="AA23" s="17">
        <v>0.650862017625358</v>
      </c>
      <c r="AB23" s="17">
        <v>0.50401121844817998</v>
      </c>
    </row>
    <row r="24" spans="2:28" x14ac:dyDescent="0.5">
      <c r="B24" t="s">
        <v>57</v>
      </c>
      <c r="C24" s="17">
        <v>0.53865276095510195</v>
      </c>
      <c r="D24" s="17">
        <v>0.50674972011411401</v>
      </c>
      <c r="E24" s="17">
        <v>0.57063441334584197</v>
      </c>
      <c r="F24" s="17"/>
      <c r="G24" s="17">
        <v>0.52333097985324595</v>
      </c>
      <c r="H24" s="17">
        <v>0.454823747408443</v>
      </c>
      <c r="I24" s="17">
        <v>0.49573415116674102</v>
      </c>
      <c r="J24" s="17">
        <v>0.49854205021827602</v>
      </c>
      <c r="K24" s="17">
        <v>0.55238244114484703</v>
      </c>
      <c r="L24" s="17">
        <v>0.64423759777207701</v>
      </c>
      <c r="M24" s="17"/>
      <c r="N24" s="17">
        <v>0.44340031658301998</v>
      </c>
      <c r="O24" s="17">
        <v>0.62092264792666196</v>
      </c>
      <c r="P24" s="17">
        <v>0.55013123830935196</v>
      </c>
      <c r="Q24" s="17">
        <v>0.49994012991919601</v>
      </c>
      <c r="R24" s="17">
        <v>0.52072924965078404</v>
      </c>
      <c r="S24" s="17">
        <v>0.56451895570352195</v>
      </c>
      <c r="T24" s="17">
        <v>0.45648558759116897</v>
      </c>
      <c r="U24" s="17">
        <v>0.62294997946203601</v>
      </c>
      <c r="V24" s="17">
        <v>0.422782054464441</v>
      </c>
      <c r="W24" s="17">
        <v>0.48673223678253602</v>
      </c>
      <c r="X24" s="17">
        <v>0.50936743955272601</v>
      </c>
      <c r="Y24" s="17">
        <v>0.56684049623467003</v>
      </c>
      <c r="Z24" s="17"/>
      <c r="AA24" s="17">
        <v>0.53645605523612105</v>
      </c>
      <c r="AB24" s="17">
        <v>0.54028601356072203</v>
      </c>
    </row>
    <row r="25" spans="2:28" x14ac:dyDescent="0.5">
      <c r="B25" t="s">
        <v>58</v>
      </c>
      <c r="C25" s="17">
        <v>0.51535073474359705</v>
      </c>
      <c r="D25" s="17">
        <v>0.46034101930508298</v>
      </c>
      <c r="E25" s="17">
        <v>0.56794477874669502</v>
      </c>
      <c r="F25" s="17"/>
      <c r="G25" s="17">
        <v>0.51924099747369401</v>
      </c>
      <c r="H25" s="17">
        <v>0.58364270878005797</v>
      </c>
      <c r="I25" s="17">
        <v>0.59133152142855405</v>
      </c>
      <c r="J25" s="17">
        <v>0.45770737556030999</v>
      </c>
      <c r="K25" s="17">
        <v>0.47518486318064701</v>
      </c>
      <c r="L25" s="17">
        <v>0.49172757382549898</v>
      </c>
      <c r="M25" s="17"/>
      <c r="N25" s="17">
        <v>0.65900940408120501</v>
      </c>
      <c r="O25" s="17">
        <v>0.37157101888902699</v>
      </c>
      <c r="P25" s="17">
        <v>0.54139824156998195</v>
      </c>
      <c r="Q25" s="17">
        <v>0.59511303872756605</v>
      </c>
      <c r="R25" s="17">
        <v>0.53081161202913896</v>
      </c>
      <c r="S25" s="17">
        <v>0.517896618253467</v>
      </c>
      <c r="T25" s="17">
        <v>0.32918542631869802</v>
      </c>
      <c r="U25" s="17">
        <v>0.53665038877387305</v>
      </c>
      <c r="V25" s="17">
        <v>0.52932317139865903</v>
      </c>
      <c r="W25" s="17">
        <v>0.41884110709731398</v>
      </c>
      <c r="X25" s="17">
        <v>0.53514756305296596</v>
      </c>
      <c r="Y25" s="17">
        <v>0.44956301183443997</v>
      </c>
      <c r="Z25" s="17"/>
      <c r="AA25" s="17">
        <v>0.51860361181163295</v>
      </c>
      <c r="AB25" s="17">
        <v>0.51293221782472798</v>
      </c>
    </row>
    <row r="26" spans="2:28" x14ac:dyDescent="0.5">
      <c r="B26" t="s">
        <v>59</v>
      </c>
      <c r="C26" s="17">
        <v>0.16431936384839599</v>
      </c>
      <c r="D26" s="17">
        <v>0.21947400550240001</v>
      </c>
      <c r="E26" s="17">
        <v>0.11100626523715799</v>
      </c>
      <c r="F26" s="17"/>
      <c r="G26" s="17">
        <v>0.25365398612012502</v>
      </c>
      <c r="H26" s="17">
        <v>0.18690722759342701</v>
      </c>
      <c r="I26" s="17">
        <v>0.25900264820917701</v>
      </c>
      <c r="J26" s="17">
        <v>0.105650571651301</v>
      </c>
      <c r="K26" s="17">
        <v>0.13627784405539001</v>
      </c>
      <c r="L26" s="17">
        <v>0.11297030586310999</v>
      </c>
      <c r="M26" s="17"/>
      <c r="N26" s="17">
        <v>0.14042974865964999</v>
      </c>
      <c r="O26" s="17">
        <v>0.115013186774739</v>
      </c>
      <c r="P26" s="17">
        <v>0.16185355141838201</v>
      </c>
      <c r="Q26" s="17">
        <v>0.19249995501588801</v>
      </c>
      <c r="R26" s="17">
        <v>0.12159790365230901</v>
      </c>
      <c r="S26" s="17">
        <v>0.165062808470432</v>
      </c>
      <c r="T26" s="17">
        <v>0</v>
      </c>
      <c r="U26" s="17">
        <v>0.168340591525871</v>
      </c>
      <c r="V26" s="17">
        <v>0.21989532025351</v>
      </c>
      <c r="W26" s="17">
        <v>8.6857295256174499E-2</v>
      </c>
      <c r="X26" s="17">
        <v>0.18666568037301501</v>
      </c>
      <c r="Y26" s="17">
        <v>0.17132514196560999</v>
      </c>
      <c r="Z26" s="17"/>
      <c r="AA26" s="17">
        <v>0.21552308357380601</v>
      </c>
      <c r="AB26" s="17">
        <v>0.12624935386191299</v>
      </c>
    </row>
    <row r="27" spans="2:28" x14ac:dyDescent="0.5">
      <c r="B27" t="s">
        <v>51</v>
      </c>
      <c r="C27" s="17">
        <v>9.6792668814082897E-2</v>
      </c>
      <c r="D27" s="17">
        <v>8.0269158731739995E-2</v>
      </c>
      <c r="E27" s="17">
        <v>0.113028043224093</v>
      </c>
      <c r="F27" s="17"/>
      <c r="G27" s="17">
        <v>4.4786982454539298E-2</v>
      </c>
      <c r="H27" s="17">
        <v>9.0419125802956204E-2</v>
      </c>
      <c r="I27" s="17">
        <v>5.3005758442204801E-2</v>
      </c>
      <c r="J27" s="17">
        <v>0.12789830066736901</v>
      </c>
      <c r="K27" s="17">
        <v>0.124133620715103</v>
      </c>
      <c r="L27" s="17">
        <v>0.110011156427548</v>
      </c>
      <c r="M27" s="17"/>
      <c r="N27" s="17">
        <v>7.5331415130559604E-2</v>
      </c>
      <c r="O27" s="17">
        <v>0.130758843422975</v>
      </c>
      <c r="P27" s="17">
        <v>8.7869072817315499E-2</v>
      </c>
      <c r="Q27" s="17">
        <v>5.7235326723725097E-2</v>
      </c>
      <c r="R27" s="17">
        <v>5.9269432701103401E-2</v>
      </c>
      <c r="S27" s="17">
        <v>9.74046287704044E-2</v>
      </c>
      <c r="T27" s="17">
        <v>8.4130842117198207E-2</v>
      </c>
      <c r="U27" s="17">
        <v>8.3893584711683705E-2</v>
      </c>
      <c r="V27" s="17">
        <v>0.120439533113887</v>
      </c>
      <c r="W27" s="17">
        <v>0.18770022827631699</v>
      </c>
      <c r="X27" s="17">
        <v>0.110515432227417</v>
      </c>
      <c r="Y27" s="17">
        <v>0.101014337292961</v>
      </c>
      <c r="Z27" s="17"/>
      <c r="AA27" s="17">
        <v>6.2585919858882899E-2</v>
      </c>
      <c r="AB27" s="17">
        <v>0.122225416304171</v>
      </c>
    </row>
    <row r="28" spans="2:28" x14ac:dyDescent="0.5">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row>
    <row r="29" spans="2:28" x14ac:dyDescent="0.5">
      <c r="B29" s="6" t="s">
        <v>73</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row>
    <row r="30" spans="2:28" x14ac:dyDescent="0.5">
      <c r="B30" s="24" t="s">
        <v>53</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row>
    <row r="31" spans="2:28" x14ac:dyDescent="0.5">
      <c r="B31" t="s">
        <v>61</v>
      </c>
      <c r="C31" s="17">
        <v>0.50899630960050102</v>
      </c>
      <c r="D31" s="17">
        <v>0.451719201869626</v>
      </c>
      <c r="E31" s="17">
        <v>0.56378276381571801</v>
      </c>
      <c r="F31" s="17"/>
      <c r="G31" s="17">
        <v>0.50096979450204304</v>
      </c>
      <c r="H31" s="17">
        <v>0.398955641496887</v>
      </c>
      <c r="I31" s="17">
        <v>0.51057945191882903</v>
      </c>
      <c r="J31" s="17">
        <v>0.50148188296973695</v>
      </c>
      <c r="K31" s="17">
        <v>0.46616704995817898</v>
      </c>
      <c r="L31" s="17">
        <v>0.61785702195757297</v>
      </c>
      <c r="M31" s="17"/>
      <c r="N31" s="17">
        <v>0.61192819843014101</v>
      </c>
      <c r="O31" s="17">
        <v>0.48218309938008602</v>
      </c>
      <c r="P31" s="17">
        <v>0.48824377674532998</v>
      </c>
      <c r="Q31" s="17">
        <v>0.60622479088372105</v>
      </c>
      <c r="R31" s="17">
        <v>0.442931845247512</v>
      </c>
      <c r="S31" s="17">
        <v>0.51714557489782598</v>
      </c>
      <c r="T31" s="17">
        <v>0.53372660364255198</v>
      </c>
      <c r="U31" s="17">
        <v>0.422514696592237</v>
      </c>
      <c r="V31" s="17">
        <v>0.59233171151101605</v>
      </c>
      <c r="W31" s="17">
        <v>0.30114287870002798</v>
      </c>
      <c r="X31" s="17">
        <v>0.48211108182924201</v>
      </c>
      <c r="Y31" s="17">
        <v>0.52882925348788301</v>
      </c>
      <c r="Z31" s="17"/>
      <c r="AA31" s="17">
        <v>0.49994525708128401</v>
      </c>
      <c r="AB31" s="17">
        <v>0.51572577499173899</v>
      </c>
    </row>
    <row r="32" spans="2:28" x14ac:dyDescent="0.5">
      <c r="B32" t="s">
        <v>62</v>
      </c>
      <c r="C32" s="17">
        <v>0.42586222760251802</v>
      </c>
      <c r="D32" s="17">
        <v>0.49154407034865699</v>
      </c>
      <c r="E32" s="17">
        <v>0.36278888669207499</v>
      </c>
      <c r="F32" s="17"/>
      <c r="G32" s="17">
        <v>0.495505334785941</v>
      </c>
      <c r="H32" s="17">
        <v>0.45545184909944603</v>
      </c>
      <c r="I32" s="17">
        <v>0.48214805808935002</v>
      </c>
      <c r="J32" s="17">
        <v>0.41220982034487702</v>
      </c>
      <c r="K32" s="17">
        <v>0.39131817318531897</v>
      </c>
      <c r="L32" s="17">
        <v>0.37491549252695</v>
      </c>
      <c r="M32" s="17"/>
      <c r="N32" s="17">
        <v>0.46678899812290697</v>
      </c>
      <c r="O32" s="17">
        <v>0.41179758353201901</v>
      </c>
      <c r="P32" s="17">
        <v>0.446081718230107</v>
      </c>
      <c r="Q32" s="17">
        <v>0.459545414750689</v>
      </c>
      <c r="R32" s="17">
        <v>0.51983869435597096</v>
      </c>
      <c r="S32" s="17">
        <v>0.43422131926361202</v>
      </c>
      <c r="T32" s="17">
        <v>0.24948011062846401</v>
      </c>
      <c r="U32" s="17">
        <v>0.44423287512703302</v>
      </c>
      <c r="V32" s="17">
        <v>0.38558323035691999</v>
      </c>
      <c r="W32" s="17">
        <v>0.42246946534511098</v>
      </c>
      <c r="X32" s="17">
        <v>0.35796924245261402</v>
      </c>
      <c r="Y32" s="17">
        <v>0.44061209183149602</v>
      </c>
      <c r="Z32" s="17"/>
      <c r="AA32" s="17">
        <v>0.51895623201490604</v>
      </c>
      <c r="AB32" s="17">
        <v>0.356646754651193</v>
      </c>
    </row>
    <row r="33" spans="2:28" x14ac:dyDescent="0.5">
      <c r="B33" t="s">
        <v>63</v>
      </c>
      <c r="C33" s="17">
        <v>0.37542164216985502</v>
      </c>
      <c r="D33" s="17">
        <v>0.39793738605094903</v>
      </c>
      <c r="E33" s="17">
        <v>0.35421421967213601</v>
      </c>
      <c r="F33" s="17"/>
      <c r="G33" s="17">
        <v>0.255348071424503</v>
      </c>
      <c r="H33" s="17">
        <v>0.28099544012390498</v>
      </c>
      <c r="I33" s="17">
        <v>0.35193485527030299</v>
      </c>
      <c r="J33" s="17">
        <v>0.38569950031984002</v>
      </c>
      <c r="K33" s="17">
        <v>0.35823699430427602</v>
      </c>
      <c r="L33" s="17">
        <v>0.50952593039115301</v>
      </c>
      <c r="M33" s="17"/>
      <c r="N33" s="17">
        <v>0.339661884865534</v>
      </c>
      <c r="O33" s="17">
        <v>0.36354656457968298</v>
      </c>
      <c r="P33" s="17">
        <v>0.41107518172761998</v>
      </c>
      <c r="Q33" s="17">
        <v>0.365414098805247</v>
      </c>
      <c r="R33" s="17">
        <v>0.37216999209107499</v>
      </c>
      <c r="S33" s="17">
        <v>0.35110096613653202</v>
      </c>
      <c r="T33" s="17">
        <v>0.32929678342772001</v>
      </c>
      <c r="U33" s="17">
        <v>0.386725271546983</v>
      </c>
      <c r="V33" s="17">
        <v>0.24718701711836799</v>
      </c>
      <c r="W33" s="17">
        <v>0.34837455085597702</v>
      </c>
      <c r="X33" s="17">
        <v>0.47758187303780902</v>
      </c>
      <c r="Y33" s="17">
        <v>0.36627300273521302</v>
      </c>
      <c r="Z33" s="17"/>
      <c r="AA33" s="17">
        <v>0.33760265823443197</v>
      </c>
      <c r="AB33" s="17">
        <v>0.40354008949792503</v>
      </c>
    </row>
    <row r="34" spans="2:28" x14ac:dyDescent="0.5">
      <c r="B34" t="s">
        <v>64</v>
      </c>
      <c r="C34" s="17">
        <v>0.331142927116857</v>
      </c>
      <c r="D34" s="17">
        <v>0.30532879574902899</v>
      </c>
      <c r="E34" s="17">
        <v>0.35683167761692702</v>
      </c>
      <c r="F34" s="17"/>
      <c r="G34" s="17">
        <v>0.24229867420489401</v>
      </c>
      <c r="H34" s="17">
        <v>0.35803133583191499</v>
      </c>
      <c r="I34" s="17">
        <v>0.23929674675782101</v>
      </c>
      <c r="J34" s="17">
        <v>0.29380510650737401</v>
      </c>
      <c r="K34" s="17">
        <v>0.37877647250324098</v>
      </c>
      <c r="L34" s="17">
        <v>0.40205506327389701</v>
      </c>
      <c r="M34" s="17"/>
      <c r="N34" s="17">
        <v>0.248304364235232</v>
      </c>
      <c r="O34" s="17">
        <v>0.30767326328062999</v>
      </c>
      <c r="P34" s="17">
        <v>0.295705071295494</v>
      </c>
      <c r="Q34" s="17">
        <v>0.30152517670878298</v>
      </c>
      <c r="R34" s="17">
        <v>0.26485296811875497</v>
      </c>
      <c r="S34" s="17">
        <v>0.32073360727621603</v>
      </c>
      <c r="T34" s="17">
        <v>0.58649055967488195</v>
      </c>
      <c r="U34" s="17">
        <v>0.34011678672697698</v>
      </c>
      <c r="V34" s="17">
        <v>0.29508217035782303</v>
      </c>
      <c r="W34" s="17">
        <v>0.34781953174111202</v>
      </c>
      <c r="X34" s="17">
        <v>0.40306916161282702</v>
      </c>
      <c r="Y34" s="17">
        <v>0.35084456475577802</v>
      </c>
      <c r="Z34" s="17"/>
      <c r="AA34" s="17">
        <v>0.28918628940400398</v>
      </c>
      <c r="AB34" s="17">
        <v>0.36233772361393601</v>
      </c>
    </row>
    <row r="35" spans="2:28" x14ac:dyDescent="0.5">
      <c r="B35" t="s">
        <v>65</v>
      </c>
      <c r="C35" s="17">
        <v>0.17589413624731201</v>
      </c>
      <c r="D35" s="17">
        <v>0.19872922908690499</v>
      </c>
      <c r="E35" s="17">
        <v>0.15401616768729001</v>
      </c>
      <c r="F35" s="17"/>
      <c r="G35" s="17">
        <v>0.245832249375976</v>
      </c>
      <c r="H35" s="17">
        <v>0.156247589033187</v>
      </c>
      <c r="I35" s="17">
        <v>0.21828285202251399</v>
      </c>
      <c r="J35" s="17">
        <v>0.14317189573105199</v>
      </c>
      <c r="K35" s="17">
        <v>0.18001932602760701</v>
      </c>
      <c r="L35" s="17">
        <v>0.15171377072037001</v>
      </c>
      <c r="M35" s="17"/>
      <c r="N35" s="17">
        <v>0.26426419573206</v>
      </c>
      <c r="O35" s="17">
        <v>8.3688217370342294E-2</v>
      </c>
      <c r="P35" s="17">
        <v>0.188568815833978</v>
      </c>
      <c r="Q35" s="17">
        <v>0.157545067526663</v>
      </c>
      <c r="R35" s="17">
        <v>0.14499493414402601</v>
      </c>
      <c r="S35" s="17">
        <v>0.18916340197468701</v>
      </c>
      <c r="T35" s="17">
        <v>0.15538527793063001</v>
      </c>
      <c r="U35" s="17">
        <v>0.284338444905961</v>
      </c>
      <c r="V35" s="17">
        <v>0.17872892817197</v>
      </c>
      <c r="W35" s="17">
        <v>0.10879659031878</v>
      </c>
      <c r="X35" s="17">
        <v>0.16491323493625501</v>
      </c>
      <c r="Y35" s="17">
        <v>0.12120911172848101</v>
      </c>
      <c r="Z35" s="17"/>
      <c r="AA35" s="17">
        <v>0.20933536418606299</v>
      </c>
      <c r="AB35" s="17">
        <v>0.15103055429631601</v>
      </c>
    </row>
    <row r="36" spans="2:28" x14ac:dyDescent="0.5">
      <c r="B36" t="s">
        <v>66</v>
      </c>
      <c r="C36" s="17">
        <v>0.16963966012109599</v>
      </c>
      <c r="D36" s="17">
        <v>0.192927747019186</v>
      </c>
      <c r="E36" s="17">
        <v>0.14731009724963801</v>
      </c>
      <c r="F36" s="17"/>
      <c r="G36" s="17">
        <v>0.17193292176147501</v>
      </c>
      <c r="H36" s="17">
        <v>0.15458245842455501</v>
      </c>
      <c r="I36" s="17">
        <v>0.21473721083869499</v>
      </c>
      <c r="J36" s="17">
        <v>0.15199727316002901</v>
      </c>
      <c r="K36" s="17">
        <v>0.16298556229716099</v>
      </c>
      <c r="L36" s="17">
        <v>0.168228678213451</v>
      </c>
      <c r="M36" s="17"/>
      <c r="N36" s="17">
        <v>0.19419583290940901</v>
      </c>
      <c r="O36" s="17">
        <v>0.105919417582665</v>
      </c>
      <c r="P36" s="17">
        <v>0.14684134114706901</v>
      </c>
      <c r="Q36" s="17">
        <v>0.26576513643677702</v>
      </c>
      <c r="R36" s="17">
        <v>0.115673894307629</v>
      </c>
      <c r="S36" s="17">
        <v>0.164342031150264</v>
      </c>
      <c r="T36" s="17">
        <v>0.28012208444056802</v>
      </c>
      <c r="U36" s="17">
        <v>0.20758963141099099</v>
      </c>
      <c r="V36" s="17">
        <v>0.17342218748452101</v>
      </c>
      <c r="W36" s="17">
        <v>0.107930929635898</v>
      </c>
      <c r="X36" s="17">
        <v>0.149079557176796</v>
      </c>
      <c r="Y36" s="17">
        <v>0.16758062794197401</v>
      </c>
      <c r="Z36" s="17"/>
      <c r="AA36" s="17">
        <v>0.15654296931369299</v>
      </c>
      <c r="AB36" s="17">
        <v>0.17937706108535201</v>
      </c>
    </row>
    <row r="37" spans="2:28" x14ac:dyDescent="0.5">
      <c r="B37" t="s">
        <v>67</v>
      </c>
      <c r="C37" s="17">
        <v>0.141213772414823</v>
      </c>
      <c r="D37" s="17">
        <v>0.122712745386067</v>
      </c>
      <c r="E37" s="17">
        <v>0.15945145009991901</v>
      </c>
      <c r="F37" s="17"/>
      <c r="G37" s="17">
        <v>0.18090102619047899</v>
      </c>
      <c r="H37" s="17">
        <v>0.17055472519231801</v>
      </c>
      <c r="I37" s="17">
        <v>0.125209933243072</v>
      </c>
      <c r="J37" s="17">
        <v>0.16800239174607901</v>
      </c>
      <c r="K37" s="17">
        <v>9.4066712805735295E-2</v>
      </c>
      <c r="L37" s="17">
        <v>0.127749375216273</v>
      </c>
      <c r="M37" s="17"/>
      <c r="N37" s="17">
        <v>0.246031480215952</v>
      </c>
      <c r="O37" s="17">
        <v>0.20886891613886799</v>
      </c>
      <c r="P37" s="17">
        <v>0.16783728456770899</v>
      </c>
      <c r="Q37" s="17">
        <v>9.7648079119035003E-2</v>
      </c>
      <c r="R37" s="17">
        <v>0.145940759593606</v>
      </c>
      <c r="S37" s="17">
        <v>0.15344976496773099</v>
      </c>
      <c r="T37" s="17">
        <v>0.12223339222848401</v>
      </c>
      <c r="U37" s="17">
        <v>0.103058412883952</v>
      </c>
      <c r="V37" s="17">
        <v>0.103345205182933</v>
      </c>
      <c r="W37" s="17">
        <v>0.110692572985048</v>
      </c>
      <c r="X37" s="17">
        <v>0.16108849498880401</v>
      </c>
      <c r="Y37" s="17">
        <v>9.7614429361966099E-2</v>
      </c>
      <c r="Z37" s="17"/>
      <c r="AA37" s="17">
        <v>0.13561114426604701</v>
      </c>
      <c r="AB37" s="17">
        <v>0.145379331298403</v>
      </c>
    </row>
    <row r="38" spans="2:28" x14ac:dyDescent="0.5">
      <c r="B38" t="s">
        <v>68</v>
      </c>
      <c r="C38" s="17">
        <v>0.106270552111235</v>
      </c>
      <c r="D38" s="17">
        <v>0.12232120188790301</v>
      </c>
      <c r="E38" s="17">
        <v>9.08613169486399E-2</v>
      </c>
      <c r="F38" s="17"/>
      <c r="G38" s="17">
        <v>0.121242029038546</v>
      </c>
      <c r="H38" s="17">
        <v>0.105022386624068</v>
      </c>
      <c r="I38" s="17">
        <v>0.14604829185478099</v>
      </c>
      <c r="J38" s="17">
        <v>8.9958766044936397E-2</v>
      </c>
      <c r="K38" s="17">
        <v>0.115859698273014</v>
      </c>
      <c r="L38" s="17">
        <v>8.1239410512676205E-2</v>
      </c>
      <c r="M38" s="17"/>
      <c r="N38" s="17">
        <v>0.10769529191070901</v>
      </c>
      <c r="O38" s="17">
        <v>5.72332467363365E-2</v>
      </c>
      <c r="P38" s="17">
        <v>0.114693538530452</v>
      </c>
      <c r="Q38" s="17">
        <v>0.14774413203178799</v>
      </c>
      <c r="R38" s="17">
        <v>0.152049920374634</v>
      </c>
      <c r="S38" s="17">
        <v>0.109817565536573</v>
      </c>
      <c r="T38" s="17">
        <v>8.4426958036242505E-2</v>
      </c>
      <c r="U38" s="17">
        <v>8.51583454342629E-2</v>
      </c>
      <c r="V38" s="17">
        <v>0.107962547587538</v>
      </c>
      <c r="W38" s="17">
        <v>0.16669823174713599</v>
      </c>
      <c r="X38" s="17">
        <v>7.1420975091205305E-2</v>
      </c>
      <c r="Y38" s="17">
        <v>0.106841825512974</v>
      </c>
      <c r="Z38" s="17"/>
      <c r="AA38" s="17">
        <v>0.12705352222774499</v>
      </c>
      <c r="AB38" s="17">
        <v>9.0818395820103898E-2</v>
      </c>
    </row>
    <row r="39" spans="2:28" x14ac:dyDescent="0.5">
      <c r="B39" t="s">
        <v>69</v>
      </c>
      <c r="C39" s="17">
        <v>5.91719188156778E-2</v>
      </c>
      <c r="D39" s="17">
        <v>7.6461326292292506E-2</v>
      </c>
      <c r="E39" s="17">
        <v>4.2473613176371397E-2</v>
      </c>
      <c r="F39" s="17"/>
      <c r="G39" s="17">
        <v>0.184477210751749</v>
      </c>
      <c r="H39" s="17">
        <v>7.7900627468861006E-2</v>
      </c>
      <c r="I39" s="17">
        <v>5.07933127948915E-2</v>
      </c>
      <c r="J39" s="17">
        <v>3.7485870354048101E-2</v>
      </c>
      <c r="K39" s="17">
        <v>1.83724303711802E-2</v>
      </c>
      <c r="L39" s="17">
        <v>3.8947824495942203E-2</v>
      </c>
      <c r="M39" s="17"/>
      <c r="N39" s="17">
        <v>2.44143675102769E-2</v>
      </c>
      <c r="O39" s="17">
        <v>5.91328153419097E-2</v>
      </c>
      <c r="P39" s="17">
        <v>6.4455120916227807E-2</v>
      </c>
      <c r="Q39" s="17">
        <v>1.7638459195256698E-2</v>
      </c>
      <c r="R39" s="17">
        <v>0.14624257798038601</v>
      </c>
      <c r="S39" s="17">
        <v>5.6622310037842301E-2</v>
      </c>
      <c r="T39" s="17">
        <v>0.121331222707189</v>
      </c>
      <c r="U39" s="17">
        <v>7.9511664025875298E-2</v>
      </c>
      <c r="V39" s="17">
        <v>4.2472997136713E-2</v>
      </c>
      <c r="W39" s="17">
        <v>7.9898149033259494E-2</v>
      </c>
      <c r="X39" s="17">
        <v>4.6595159710256899E-2</v>
      </c>
      <c r="Y39" s="17">
        <v>6.2209471652008297E-2</v>
      </c>
      <c r="Z39" s="17"/>
      <c r="AA39" s="17">
        <v>5.5008992443199803E-2</v>
      </c>
      <c r="AB39" s="17">
        <v>6.2267058181003601E-2</v>
      </c>
    </row>
    <row r="40" spans="2:28" x14ac:dyDescent="0.5">
      <c r="B40" t="s">
        <v>70</v>
      </c>
      <c r="C40" s="17">
        <v>2.8245798792044301E-2</v>
      </c>
      <c r="D40" s="17">
        <v>3.3847680321024302E-2</v>
      </c>
      <c r="E40" s="17">
        <v>2.28518159701914E-2</v>
      </c>
      <c r="F40" s="17"/>
      <c r="G40" s="17">
        <v>9.5389948812053899E-2</v>
      </c>
      <c r="H40" s="17">
        <v>4.2618077158141303E-2</v>
      </c>
      <c r="I40" s="17">
        <v>3.15080474899921E-2</v>
      </c>
      <c r="J40" s="17">
        <v>3.20281075810094E-2</v>
      </c>
      <c r="K40" s="17">
        <v>5.1925244284616503E-3</v>
      </c>
      <c r="L40" s="17">
        <v>0</v>
      </c>
      <c r="M40" s="17"/>
      <c r="N40" s="17">
        <v>0</v>
      </c>
      <c r="O40" s="17">
        <v>3.1594920378295699E-2</v>
      </c>
      <c r="P40" s="17">
        <v>3.0079263548634199E-2</v>
      </c>
      <c r="Q40" s="17">
        <v>0.103617660392506</v>
      </c>
      <c r="R40" s="17">
        <v>0</v>
      </c>
      <c r="S40" s="17">
        <v>1.3095343452734699E-2</v>
      </c>
      <c r="T40" s="17">
        <v>4.3311424430210903E-2</v>
      </c>
      <c r="U40" s="17">
        <v>4.2034559714558301E-2</v>
      </c>
      <c r="V40" s="17">
        <v>4.4649938616499497E-2</v>
      </c>
      <c r="W40" s="17">
        <v>0</v>
      </c>
      <c r="X40" s="17">
        <v>1.75995466691251E-2</v>
      </c>
      <c r="Y40" s="17">
        <v>2.2975662587878101E-2</v>
      </c>
      <c r="Z40" s="17"/>
      <c r="AA40" s="17">
        <v>4.3520438627477599E-2</v>
      </c>
      <c r="AB40" s="17">
        <v>1.68890908381432E-2</v>
      </c>
    </row>
    <row r="41" spans="2:28" x14ac:dyDescent="0.5">
      <c r="B41" t="s">
        <v>71</v>
      </c>
      <c r="C41" s="17">
        <v>2.6837466021804899E-2</v>
      </c>
      <c r="D41" s="17">
        <v>2.4755190286231001E-2</v>
      </c>
      <c r="E41" s="17">
        <v>2.8909855608121E-2</v>
      </c>
      <c r="F41" s="17"/>
      <c r="G41" s="17">
        <v>0</v>
      </c>
      <c r="H41" s="17">
        <v>2.47591641285532E-2</v>
      </c>
      <c r="I41" s="17">
        <v>2.6203076358013801E-2</v>
      </c>
      <c r="J41" s="17">
        <v>4.1480957745597499E-2</v>
      </c>
      <c r="K41" s="17">
        <v>2.3084684501372701E-2</v>
      </c>
      <c r="L41" s="17">
        <v>3.3010477350309202E-2</v>
      </c>
      <c r="M41" s="17"/>
      <c r="N41" s="17">
        <v>4.6191645387939101E-2</v>
      </c>
      <c r="O41" s="17">
        <v>0</v>
      </c>
      <c r="P41" s="17">
        <v>1.9470256952170601E-2</v>
      </c>
      <c r="Q41" s="17">
        <v>2.7882802973411201E-2</v>
      </c>
      <c r="R41" s="17">
        <v>0.116149272773376</v>
      </c>
      <c r="S41" s="17">
        <v>3.0198237562013099E-2</v>
      </c>
      <c r="T41" s="17">
        <v>0</v>
      </c>
      <c r="U41" s="17">
        <v>1.38978652644211E-2</v>
      </c>
      <c r="V41" s="17">
        <v>1.61165966854756E-2</v>
      </c>
      <c r="W41" s="17">
        <v>0</v>
      </c>
      <c r="X41" s="17">
        <v>3.6935079435891999E-2</v>
      </c>
      <c r="Y41" s="17">
        <v>2.4844609686655899E-2</v>
      </c>
      <c r="Z41" s="17"/>
      <c r="AA41" s="17">
        <v>3.3259646606438299E-2</v>
      </c>
      <c r="AB41" s="17">
        <v>2.2062569191982101E-2</v>
      </c>
    </row>
    <row r="42" spans="2:28" x14ac:dyDescent="0.5">
      <c r="B42" t="s">
        <v>72</v>
      </c>
      <c r="C42" s="17">
        <v>8.7130394720634496E-2</v>
      </c>
      <c r="D42" s="17">
        <v>6.5319368495217994E-2</v>
      </c>
      <c r="E42" s="17">
        <v>0.10848773516005999</v>
      </c>
      <c r="F42" s="17"/>
      <c r="G42" s="17">
        <v>4.7834765279731899E-2</v>
      </c>
      <c r="H42" s="17">
        <v>7.7754575323880207E-2</v>
      </c>
      <c r="I42" s="17">
        <v>8.7011672788660704E-2</v>
      </c>
      <c r="J42" s="17">
        <v>0.105547288016</v>
      </c>
      <c r="K42" s="17">
        <v>0.12971238283064801</v>
      </c>
      <c r="L42" s="17">
        <v>6.8703349445143003E-2</v>
      </c>
      <c r="M42" s="17"/>
      <c r="N42" s="17">
        <v>6.1563995837610498E-2</v>
      </c>
      <c r="O42" s="17">
        <v>5.5259572456446998E-2</v>
      </c>
      <c r="P42" s="17">
        <v>8.6841764229452695E-2</v>
      </c>
      <c r="Q42" s="17">
        <v>5.5563546930343703E-2</v>
      </c>
      <c r="R42" s="17">
        <v>6.2775878368238197E-2</v>
      </c>
      <c r="S42" s="17">
        <v>8.87958334603378E-2</v>
      </c>
      <c r="T42" s="17">
        <v>0</v>
      </c>
      <c r="U42" s="17">
        <v>9.7678498835479702E-2</v>
      </c>
      <c r="V42" s="17">
        <v>8.1393602906489906E-2</v>
      </c>
      <c r="W42" s="17">
        <v>0.15237601505391199</v>
      </c>
      <c r="X42" s="17">
        <v>7.7904535414126105E-2</v>
      </c>
      <c r="Y42" s="17">
        <v>0.12497425868960201</v>
      </c>
      <c r="Z42" s="17"/>
      <c r="AA42" s="17">
        <v>5.6899643908531201E-2</v>
      </c>
      <c r="AB42" s="17">
        <v>0.109606984145925</v>
      </c>
    </row>
    <row r="43" spans="2:28" x14ac:dyDescent="0.5">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5">
      <c r="B44" s="6" t="s">
        <v>74</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5">
      <c r="B45" s="24" t="s">
        <v>53</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5">
      <c r="B46" t="s">
        <v>62</v>
      </c>
      <c r="C46" s="17">
        <v>0.47189817260394401</v>
      </c>
      <c r="D46" s="17">
        <v>0.53199357542381398</v>
      </c>
      <c r="E46" s="17">
        <v>0.414337882256126</v>
      </c>
      <c r="F46" s="17"/>
      <c r="G46" s="17">
        <v>0.63122379388775496</v>
      </c>
      <c r="H46" s="17">
        <v>0.43575777830027401</v>
      </c>
      <c r="I46" s="17">
        <v>0.47012289717821398</v>
      </c>
      <c r="J46" s="17">
        <v>0.46879733200652401</v>
      </c>
      <c r="K46" s="17">
        <v>0.45783348773816901</v>
      </c>
      <c r="L46" s="17">
        <v>0.43652027274696298</v>
      </c>
      <c r="M46" s="17"/>
      <c r="N46" s="17">
        <v>0.55003472654055996</v>
      </c>
      <c r="O46" s="17">
        <v>0.38155679087225702</v>
      </c>
      <c r="P46" s="17">
        <v>0.403840108158176</v>
      </c>
      <c r="Q46" s="17">
        <v>0.435385015773953</v>
      </c>
      <c r="R46" s="17">
        <v>0.46768566649938598</v>
      </c>
      <c r="S46" s="17">
        <v>0.47329194233347799</v>
      </c>
      <c r="T46" s="17">
        <v>0.45426673768399201</v>
      </c>
      <c r="U46" s="17">
        <v>0.60911747064141097</v>
      </c>
      <c r="V46" s="17">
        <v>0.52601504726486603</v>
      </c>
      <c r="W46" s="17">
        <v>0.53132053378035504</v>
      </c>
      <c r="X46" s="17">
        <v>0.42995069573484701</v>
      </c>
      <c r="Y46" s="17">
        <v>0.49725701462250599</v>
      </c>
      <c r="Z46" s="17"/>
      <c r="AA46" s="17">
        <v>0.53828783849353801</v>
      </c>
      <c r="AB46" s="17">
        <v>0.42253739848499</v>
      </c>
    </row>
    <row r="47" spans="2:28" x14ac:dyDescent="0.5">
      <c r="B47" t="s">
        <v>68</v>
      </c>
      <c r="C47" s="17">
        <v>0.30678417946269798</v>
      </c>
      <c r="D47" s="17">
        <v>0.31509021344875099</v>
      </c>
      <c r="E47" s="17">
        <v>0.29926454611636899</v>
      </c>
      <c r="F47" s="17"/>
      <c r="G47" s="17">
        <v>0.30459550845147798</v>
      </c>
      <c r="H47" s="17">
        <v>0.26578578595597702</v>
      </c>
      <c r="I47" s="17">
        <v>0.33123484150690002</v>
      </c>
      <c r="J47" s="17">
        <v>0.27907941922107499</v>
      </c>
      <c r="K47" s="17">
        <v>0.33898993185871001</v>
      </c>
      <c r="L47" s="17">
        <v>0.31680727163154498</v>
      </c>
      <c r="M47" s="17"/>
      <c r="N47" s="17">
        <v>0.38910902933414199</v>
      </c>
      <c r="O47" s="17">
        <v>0.27190142036220299</v>
      </c>
      <c r="P47" s="17">
        <v>0.34590192077287102</v>
      </c>
      <c r="Q47" s="17">
        <v>0.30100567090869002</v>
      </c>
      <c r="R47" s="17">
        <v>0.117532705540452</v>
      </c>
      <c r="S47" s="17">
        <v>0.30334669111208801</v>
      </c>
      <c r="T47" s="17">
        <v>0.120333617323349</v>
      </c>
      <c r="U47" s="17">
        <v>0.33258064065188297</v>
      </c>
      <c r="V47" s="17">
        <v>0.29489045773307698</v>
      </c>
      <c r="W47" s="17">
        <v>0.22259523824145599</v>
      </c>
      <c r="X47" s="17">
        <v>0.31663470905612701</v>
      </c>
      <c r="Y47" s="17">
        <v>0.31984943628158702</v>
      </c>
      <c r="Z47" s="17"/>
      <c r="AA47" s="17">
        <v>0.35527264401179798</v>
      </c>
      <c r="AB47" s="17">
        <v>0.27073296405270803</v>
      </c>
    </row>
    <row r="48" spans="2:28" x14ac:dyDescent="0.5">
      <c r="B48" t="s">
        <v>61</v>
      </c>
      <c r="C48" s="17">
        <v>0.180853497545933</v>
      </c>
      <c r="D48" s="17">
        <v>0.20503584964772101</v>
      </c>
      <c r="E48" s="17">
        <v>0.15767495967027401</v>
      </c>
      <c r="F48" s="17"/>
      <c r="G48" s="17">
        <v>0.35215504312901202</v>
      </c>
      <c r="H48" s="17">
        <v>0.169394682536021</v>
      </c>
      <c r="I48" s="17">
        <v>0.15324366349446999</v>
      </c>
      <c r="J48" s="17">
        <v>0.20128960594362999</v>
      </c>
      <c r="K48" s="17">
        <v>0.12675735228933299</v>
      </c>
      <c r="L48" s="17">
        <v>0.15077446357649499</v>
      </c>
      <c r="M48" s="17"/>
      <c r="N48" s="17">
        <v>0.119745879779228</v>
      </c>
      <c r="O48" s="17">
        <v>0.17519241407586</v>
      </c>
      <c r="P48" s="17">
        <v>0.19536041680242</v>
      </c>
      <c r="Q48" s="17">
        <v>0.21523631485255801</v>
      </c>
      <c r="R48" s="17">
        <v>0.18195672254631801</v>
      </c>
      <c r="S48" s="17">
        <v>0.235025840551393</v>
      </c>
      <c r="T48" s="17">
        <v>0.163446057031466</v>
      </c>
      <c r="U48" s="17">
        <v>0.171519786970247</v>
      </c>
      <c r="V48" s="17">
        <v>0.22806505694860499</v>
      </c>
      <c r="W48" s="17">
        <v>8.4612733230523707E-2</v>
      </c>
      <c r="X48" s="17">
        <v>0.12955983046931099</v>
      </c>
      <c r="Y48" s="17">
        <v>0.13096435416806401</v>
      </c>
      <c r="Z48" s="17"/>
      <c r="AA48" s="17">
        <v>0.21167973633971299</v>
      </c>
      <c r="AB48" s="17">
        <v>0.15793416229024501</v>
      </c>
    </row>
    <row r="49" spans="2:28" x14ac:dyDescent="0.5">
      <c r="B49" t="s">
        <v>65</v>
      </c>
      <c r="C49" s="17">
        <v>0.150222347155892</v>
      </c>
      <c r="D49" s="17">
        <v>0.16214093439886201</v>
      </c>
      <c r="E49" s="17">
        <v>0.138908762250044</v>
      </c>
      <c r="F49" s="17"/>
      <c r="G49" s="17">
        <v>0.119094634897509</v>
      </c>
      <c r="H49" s="17">
        <v>0.15084274483938501</v>
      </c>
      <c r="I49" s="17">
        <v>0.22437122633682899</v>
      </c>
      <c r="J49" s="17">
        <v>0.17151414115854399</v>
      </c>
      <c r="K49" s="17">
        <v>0.115580761056194</v>
      </c>
      <c r="L49" s="17">
        <v>0.12837275270929099</v>
      </c>
      <c r="M49" s="17"/>
      <c r="N49" s="17">
        <v>0.16996992889940399</v>
      </c>
      <c r="O49" s="17">
        <v>6.0348460435813198E-2</v>
      </c>
      <c r="P49" s="17">
        <v>0.175806853944347</v>
      </c>
      <c r="Q49" s="17">
        <v>0.19519539324152901</v>
      </c>
      <c r="R49" s="17">
        <v>8.6882489878364499E-2</v>
      </c>
      <c r="S49" s="17">
        <v>0.12980768935081499</v>
      </c>
      <c r="T49" s="17">
        <v>4.3311424430210903E-2</v>
      </c>
      <c r="U49" s="17">
        <v>0.172854395921482</v>
      </c>
      <c r="V49" s="17">
        <v>0.18707521319901799</v>
      </c>
      <c r="W49" s="17">
        <v>7.4813708730617198E-2</v>
      </c>
      <c r="X49" s="17">
        <v>0.15927852064314199</v>
      </c>
      <c r="Y49" s="17">
        <v>0.15189567394964401</v>
      </c>
      <c r="Z49" s="17"/>
      <c r="AA49" s="17">
        <v>0.18402661379410801</v>
      </c>
      <c r="AB49" s="17">
        <v>0.125088845617253</v>
      </c>
    </row>
    <row r="50" spans="2:28" x14ac:dyDescent="0.5">
      <c r="B50" t="s">
        <v>69</v>
      </c>
      <c r="C50" s="17">
        <v>0.147868005232558</v>
      </c>
      <c r="D50" s="17">
        <v>0.14817231393701699</v>
      </c>
      <c r="E50" s="17">
        <v>0.14783911887569001</v>
      </c>
      <c r="F50" s="17"/>
      <c r="G50" s="17">
        <v>0.32382849467118602</v>
      </c>
      <c r="H50" s="17">
        <v>0.180471479843056</v>
      </c>
      <c r="I50" s="17">
        <v>0.130060002416827</v>
      </c>
      <c r="J50" s="17">
        <v>9.6773101515067697E-2</v>
      </c>
      <c r="K50" s="17">
        <v>0.14191440678439299</v>
      </c>
      <c r="L50" s="17">
        <v>9.7981742830804699E-2</v>
      </c>
      <c r="M50" s="17"/>
      <c r="N50" s="17">
        <v>0.20694893321074501</v>
      </c>
      <c r="O50" s="17">
        <v>0.113496383181937</v>
      </c>
      <c r="P50" s="17">
        <v>0.163376623666009</v>
      </c>
      <c r="Q50" s="17">
        <v>0.18311476795440401</v>
      </c>
      <c r="R50" s="17">
        <v>8.5481942332917699E-2</v>
      </c>
      <c r="S50" s="17">
        <v>0.12365978824566599</v>
      </c>
      <c r="T50" s="17">
        <v>8.3133014080866305E-2</v>
      </c>
      <c r="U50" s="17">
        <v>0.155113319596141</v>
      </c>
      <c r="V50" s="17">
        <v>0.20951100252652</v>
      </c>
      <c r="W50" s="17">
        <v>0.160210688810388</v>
      </c>
      <c r="X50" s="17">
        <v>0.152291913197902</v>
      </c>
      <c r="Y50" s="17">
        <v>0.12803775958508901</v>
      </c>
      <c r="Z50" s="17"/>
      <c r="AA50" s="17">
        <v>0.15860809594449099</v>
      </c>
      <c r="AB50" s="17">
        <v>0.13988273848139801</v>
      </c>
    </row>
    <row r="51" spans="2:28" x14ac:dyDescent="0.5">
      <c r="B51" t="s">
        <v>64</v>
      </c>
      <c r="C51" s="17">
        <v>0.13162760794758499</v>
      </c>
      <c r="D51" s="17">
        <v>0.155311489728957</v>
      </c>
      <c r="E51" s="17">
        <v>0.10884472603978999</v>
      </c>
      <c r="F51" s="17"/>
      <c r="G51" s="17">
        <v>0.13273269939503499</v>
      </c>
      <c r="H51" s="17">
        <v>0.10452541487318701</v>
      </c>
      <c r="I51" s="17">
        <v>0.105799899642668</v>
      </c>
      <c r="J51" s="17">
        <v>0.14883726353940399</v>
      </c>
      <c r="K51" s="17">
        <v>0.123466273620065</v>
      </c>
      <c r="L51" s="17">
        <v>0.157817249360065</v>
      </c>
      <c r="M51" s="17"/>
      <c r="N51" s="17">
        <v>0.120196670797222</v>
      </c>
      <c r="O51" s="17">
        <v>0.15746788234269801</v>
      </c>
      <c r="P51" s="17">
        <v>0.13993321320786001</v>
      </c>
      <c r="Q51" s="17">
        <v>0.14858414013891</v>
      </c>
      <c r="R51" s="17">
        <v>0.20843350352060899</v>
      </c>
      <c r="S51" s="17">
        <v>0.117786403049165</v>
      </c>
      <c r="T51" s="17">
        <v>0.22060884376531301</v>
      </c>
      <c r="U51" s="17">
        <v>0.188706512387601</v>
      </c>
      <c r="V51" s="17">
        <v>6.7934591838705705E-2</v>
      </c>
      <c r="W51" s="17">
        <v>0.12460592734695899</v>
      </c>
      <c r="X51" s="17">
        <v>0.14736116537668301</v>
      </c>
      <c r="Y51" s="17">
        <v>9.0534189406487303E-2</v>
      </c>
      <c r="Z51" s="17"/>
      <c r="AA51" s="17">
        <v>0.120947447600376</v>
      </c>
      <c r="AB51" s="17">
        <v>0.13956831642063899</v>
      </c>
    </row>
    <row r="52" spans="2:28" x14ac:dyDescent="0.5">
      <c r="B52" t="s">
        <v>70</v>
      </c>
      <c r="C52" s="17">
        <v>0.12777739673074401</v>
      </c>
      <c r="D52" s="17">
        <v>0.126197886135718</v>
      </c>
      <c r="E52" s="17">
        <v>0.12954329846333501</v>
      </c>
      <c r="F52" s="17"/>
      <c r="G52" s="17">
        <v>7.0963059956668295E-2</v>
      </c>
      <c r="H52" s="17">
        <v>0.138288928049489</v>
      </c>
      <c r="I52" s="17">
        <v>0.119172688785614</v>
      </c>
      <c r="J52" s="17">
        <v>0.156915291821553</v>
      </c>
      <c r="K52" s="17">
        <v>0.110358553304747</v>
      </c>
      <c r="L52" s="17">
        <v>0.143377776912157</v>
      </c>
      <c r="M52" s="17"/>
      <c r="N52" s="17">
        <v>0.12212801643903599</v>
      </c>
      <c r="O52" s="17">
        <v>5.77799400384027E-2</v>
      </c>
      <c r="P52" s="17">
        <v>0.13451044754987701</v>
      </c>
      <c r="Q52" s="17">
        <v>0.11498003705201</v>
      </c>
      <c r="R52" s="17">
        <v>0.148839999724315</v>
      </c>
      <c r="S52" s="17">
        <v>0.13031572021649901</v>
      </c>
      <c r="T52" s="17">
        <v>0.198820145734175</v>
      </c>
      <c r="U52" s="17">
        <v>9.6492459626262003E-2</v>
      </c>
      <c r="V52" s="17">
        <v>6.6995320442312295E-2</v>
      </c>
      <c r="W52" s="17">
        <v>0.22459760480148</v>
      </c>
      <c r="X52" s="17">
        <v>0.11751387288588799</v>
      </c>
      <c r="Y52" s="17">
        <v>0.16058037121253399</v>
      </c>
      <c r="Z52" s="17"/>
      <c r="AA52" s="17">
        <v>0.10115631312714</v>
      </c>
      <c r="AB52" s="17">
        <v>0.14757019545855399</v>
      </c>
    </row>
    <row r="53" spans="2:28" x14ac:dyDescent="0.5">
      <c r="B53" t="s">
        <v>66</v>
      </c>
      <c r="C53" s="17">
        <v>0.10892996411761301</v>
      </c>
      <c r="D53" s="17">
        <v>0.125067035409514</v>
      </c>
      <c r="E53" s="17">
        <v>9.3441528390719605E-2</v>
      </c>
      <c r="F53" s="17"/>
      <c r="G53" s="17">
        <v>0.13884072966687</v>
      </c>
      <c r="H53" s="17">
        <v>8.8233384251168598E-2</v>
      </c>
      <c r="I53" s="17">
        <v>0.131277231379508</v>
      </c>
      <c r="J53" s="17">
        <v>8.4387976098405398E-2</v>
      </c>
      <c r="K53" s="17">
        <v>9.04920725696155E-2</v>
      </c>
      <c r="L53" s="17">
        <v>0.12535297978079399</v>
      </c>
      <c r="M53" s="17"/>
      <c r="N53" s="17">
        <v>0.12624166411610199</v>
      </c>
      <c r="O53" s="17">
        <v>3.1594920378295699E-2</v>
      </c>
      <c r="P53" s="17">
        <v>7.8380824651171896E-2</v>
      </c>
      <c r="Q53" s="17">
        <v>0.15853620442240199</v>
      </c>
      <c r="R53" s="17">
        <v>0.14429978793515599</v>
      </c>
      <c r="S53" s="17">
        <v>0.113573230893959</v>
      </c>
      <c r="T53" s="17">
        <v>8.6326732941377493E-2</v>
      </c>
      <c r="U53" s="17">
        <v>0.18272427019859</v>
      </c>
      <c r="V53" s="17">
        <v>6.6046160203617907E-2</v>
      </c>
      <c r="W53" s="17">
        <v>0.14552315174904501</v>
      </c>
      <c r="X53" s="17">
        <v>9.9638622627464604E-2</v>
      </c>
      <c r="Y53" s="17">
        <v>0.106314080501291</v>
      </c>
      <c r="Z53" s="17"/>
      <c r="AA53" s="17">
        <v>0.13258740704869701</v>
      </c>
      <c r="AB53" s="17">
        <v>9.1340634797969403E-2</v>
      </c>
    </row>
    <row r="54" spans="2:28" x14ac:dyDescent="0.5">
      <c r="B54" t="s">
        <v>63</v>
      </c>
      <c r="C54" s="17">
        <v>9.3927308370009302E-2</v>
      </c>
      <c r="D54" s="17">
        <v>0.11237386705902901</v>
      </c>
      <c r="E54" s="17">
        <v>7.6166997432766795E-2</v>
      </c>
      <c r="F54" s="17"/>
      <c r="G54" s="17">
        <v>0.126387575733487</v>
      </c>
      <c r="H54" s="17">
        <v>0.161842779459031</v>
      </c>
      <c r="I54" s="17">
        <v>0.119336113475617</v>
      </c>
      <c r="J54" s="17">
        <v>8.3721059189079294E-2</v>
      </c>
      <c r="K54" s="17">
        <v>6.7121597904794397E-2</v>
      </c>
      <c r="L54" s="17">
        <v>4.5653297060357902E-2</v>
      </c>
      <c r="M54" s="17"/>
      <c r="N54" s="17">
        <v>9.3511971035818903E-2</v>
      </c>
      <c r="O54" s="17">
        <v>0.11531207600673</v>
      </c>
      <c r="P54" s="17">
        <v>5.4755565005256898E-2</v>
      </c>
      <c r="Q54" s="17">
        <v>9.7139475926673394E-2</v>
      </c>
      <c r="R54" s="17">
        <v>5.5671619186549601E-2</v>
      </c>
      <c r="S54" s="17">
        <v>0.14290614670187499</v>
      </c>
      <c r="T54" s="17">
        <v>8.4489490295778694E-2</v>
      </c>
      <c r="U54" s="17">
        <v>0.105986516213017</v>
      </c>
      <c r="V54" s="17">
        <v>4.2754124467898898E-2</v>
      </c>
      <c r="W54" s="17">
        <v>7.4901499148820896E-2</v>
      </c>
      <c r="X54" s="17">
        <v>8.4655932707175904E-2</v>
      </c>
      <c r="Y54" s="17">
        <v>9.5947420947508896E-2</v>
      </c>
      <c r="Z54" s="17"/>
      <c r="AA54" s="17">
        <v>0.105997146643089</v>
      </c>
      <c r="AB54" s="17">
        <v>8.4953373154842401E-2</v>
      </c>
    </row>
    <row r="55" spans="2:28" x14ac:dyDescent="0.5">
      <c r="B55" t="s">
        <v>67</v>
      </c>
      <c r="C55" s="17">
        <v>8.0848206874846396E-2</v>
      </c>
      <c r="D55" s="17">
        <v>7.7137103377272406E-2</v>
      </c>
      <c r="E55" s="17">
        <v>8.4601286841955003E-2</v>
      </c>
      <c r="F55" s="17"/>
      <c r="G55" s="17">
        <v>9.5756308848230706E-2</v>
      </c>
      <c r="H55" s="17">
        <v>6.10503391100101E-2</v>
      </c>
      <c r="I55" s="17">
        <v>9.9822308140054605E-2</v>
      </c>
      <c r="J55" s="17">
        <v>0.10410228314320601</v>
      </c>
      <c r="K55" s="17">
        <v>5.8741949636087497E-2</v>
      </c>
      <c r="L55" s="17">
        <v>7.4596391788790906E-2</v>
      </c>
      <c r="M55" s="17"/>
      <c r="N55" s="17">
        <v>0.115530422642729</v>
      </c>
      <c r="O55" s="17">
        <v>0.12033457392357901</v>
      </c>
      <c r="P55" s="17">
        <v>8.7200174786766796E-2</v>
      </c>
      <c r="Q55" s="17">
        <v>7.6672434395108804E-2</v>
      </c>
      <c r="R55" s="17">
        <v>0</v>
      </c>
      <c r="S55" s="17">
        <v>7.0182092286347295E-2</v>
      </c>
      <c r="T55" s="17">
        <v>0.116358886183291</v>
      </c>
      <c r="U55" s="17">
        <v>6.5546914013395796E-2</v>
      </c>
      <c r="V55" s="17">
        <v>3.8413784724021398E-2</v>
      </c>
      <c r="W55" s="17">
        <v>0.14653774120513799</v>
      </c>
      <c r="X55" s="17">
        <v>0.119759442825305</v>
      </c>
      <c r="Y55" s="17">
        <v>6.7802278361849794E-2</v>
      </c>
      <c r="Z55" s="17"/>
      <c r="AA55" s="17">
        <v>7.0603905422999394E-2</v>
      </c>
      <c r="AB55" s="17">
        <v>8.8464853881505601E-2</v>
      </c>
    </row>
    <row r="56" spans="2:28" x14ac:dyDescent="0.5">
      <c r="B56" t="s">
        <v>71</v>
      </c>
      <c r="C56" s="17">
        <v>1.14012890181115E-2</v>
      </c>
      <c r="D56" s="17">
        <v>1.5045074003704299E-2</v>
      </c>
      <c r="E56" s="17">
        <v>7.88015006323395E-3</v>
      </c>
      <c r="F56" s="17"/>
      <c r="G56" s="17">
        <v>1.5109411080358201E-2</v>
      </c>
      <c r="H56" s="17">
        <v>6.5664517874857702E-3</v>
      </c>
      <c r="I56" s="17">
        <v>1.4401314401524999E-2</v>
      </c>
      <c r="J56" s="17">
        <v>4.8744543125727397E-3</v>
      </c>
      <c r="K56" s="17">
        <v>5.4392303397189801E-3</v>
      </c>
      <c r="L56" s="17">
        <v>1.97451468329666E-2</v>
      </c>
      <c r="M56" s="17"/>
      <c r="N56" s="17">
        <v>0</v>
      </c>
      <c r="O56" s="17">
        <v>2.4409809719351399E-2</v>
      </c>
      <c r="P56" s="17">
        <v>6.8582422025066699E-3</v>
      </c>
      <c r="Q56" s="17">
        <v>1.53663625864049E-2</v>
      </c>
      <c r="R56" s="17">
        <v>5.7718051479714802E-2</v>
      </c>
      <c r="S56" s="17">
        <v>0</v>
      </c>
      <c r="T56" s="17">
        <v>3.8085528118329201E-2</v>
      </c>
      <c r="U56" s="17">
        <v>0</v>
      </c>
      <c r="V56" s="17">
        <v>3.0331396998511999E-2</v>
      </c>
      <c r="W56" s="17">
        <v>0</v>
      </c>
      <c r="X56" s="17">
        <v>2.4598581257794998E-2</v>
      </c>
      <c r="Y56" s="17">
        <v>6.82749141266519E-3</v>
      </c>
      <c r="Z56" s="17"/>
      <c r="AA56" s="17">
        <v>6.7911918474176198E-3</v>
      </c>
      <c r="AB56" s="17">
        <v>1.48289002594073E-2</v>
      </c>
    </row>
    <row r="57" spans="2:28" x14ac:dyDescent="0.5">
      <c r="B57" t="s">
        <v>72</v>
      </c>
      <c r="C57" s="17">
        <v>0.230866634453015</v>
      </c>
      <c r="D57" s="17">
        <v>0.177939061761238</v>
      </c>
      <c r="E57" s="17">
        <v>0.28092337200300699</v>
      </c>
      <c r="F57" s="17"/>
      <c r="G57" s="17">
        <v>9.4143157101211294E-2</v>
      </c>
      <c r="H57" s="17">
        <v>0.201600765720686</v>
      </c>
      <c r="I57" s="17">
        <v>0.19347928204906201</v>
      </c>
      <c r="J57" s="17">
        <v>0.23549655825253901</v>
      </c>
      <c r="K57" s="17">
        <v>0.31116959257589</v>
      </c>
      <c r="L57" s="17">
        <v>0.27518025136254398</v>
      </c>
      <c r="M57" s="17"/>
      <c r="N57" s="17">
        <v>0.17189916412460199</v>
      </c>
      <c r="O57" s="17">
        <v>0.22390198939250999</v>
      </c>
      <c r="P57" s="17">
        <v>0.22735548570893299</v>
      </c>
      <c r="Q57" s="17">
        <v>0.19316066856719</v>
      </c>
      <c r="R57" s="17">
        <v>0.29782539621798898</v>
      </c>
      <c r="S57" s="17">
        <v>0.271277980665179</v>
      </c>
      <c r="T57" s="17">
        <v>0.246892002897077</v>
      </c>
      <c r="U57" s="17">
        <v>0.17011107727799801</v>
      </c>
      <c r="V57" s="17">
        <v>0.209697548555135</v>
      </c>
      <c r="W57" s="17">
        <v>0.149990839360226</v>
      </c>
      <c r="X57" s="17">
        <v>0.22159495584130101</v>
      </c>
      <c r="Y57" s="17">
        <v>0.25529164830992002</v>
      </c>
      <c r="Z57" s="17"/>
      <c r="AA57" s="17">
        <v>0.161869369664872</v>
      </c>
      <c r="AB57" s="17">
        <v>0.28216616061265698</v>
      </c>
    </row>
    <row r="58" spans="2:28" x14ac:dyDescent="0.5">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2:28" x14ac:dyDescent="0.5">
      <c r="B59" s="6" t="s">
        <v>85</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2:28" x14ac:dyDescent="0.5">
      <c r="B60" s="24" t="s">
        <v>53</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2:28" x14ac:dyDescent="0.5">
      <c r="B61" t="s">
        <v>78</v>
      </c>
      <c r="C61" s="17">
        <v>9.5699215181021605E-2</v>
      </c>
      <c r="D61" s="17">
        <v>0.1244676421151</v>
      </c>
      <c r="E61" s="17">
        <v>6.7909362678940793E-2</v>
      </c>
      <c r="F61" s="17"/>
      <c r="G61" s="17">
        <v>0.16009584885307299</v>
      </c>
      <c r="H61" s="17">
        <v>0.122637808344897</v>
      </c>
      <c r="I61" s="17">
        <v>0.13415319485477301</v>
      </c>
      <c r="J61" s="17">
        <v>0.100447515066032</v>
      </c>
      <c r="K61" s="17">
        <v>4.6452338252668701E-2</v>
      </c>
      <c r="L61" s="17">
        <v>5.6830434416222299E-2</v>
      </c>
      <c r="M61" s="17"/>
      <c r="N61" s="17">
        <v>0.19291276832558699</v>
      </c>
      <c r="O61" s="17">
        <v>0.108658229537322</v>
      </c>
      <c r="P61" s="17">
        <v>0.14993355070907599</v>
      </c>
      <c r="Q61" s="17">
        <v>9.8562688516253397E-2</v>
      </c>
      <c r="R61" s="17">
        <v>0.11992726945985201</v>
      </c>
      <c r="S61" s="17">
        <v>4.8518881528001503E-2</v>
      </c>
      <c r="T61" s="17">
        <v>0.16153887790190999</v>
      </c>
      <c r="U61" s="17">
        <v>0.12454440122528</v>
      </c>
      <c r="V61" s="17">
        <v>0.12791401005102199</v>
      </c>
      <c r="W61" s="17">
        <v>0</v>
      </c>
      <c r="X61" s="17">
        <v>8.70338623629998E-2</v>
      </c>
      <c r="Y61" s="17">
        <v>5.36725302471667E-2</v>
      </c>
      <c r="Z61" s="17"/>
      <c r="AA61" s="17">
        <v>0.14303085651303599</v>
      </c>
      <c r="AB61" s="17">
        <v>6.0508098835381698E-2</v>
      </c>
    </row>
    <row r="62" spans="2:28" x14ac:dyDescent="0.5">
      <c r="B62" t="s">
        <v>79</v>
      </c>
      <c r="C62" s="17">
        <v>0.48757186314724599</v>
      </c>
      <c r="D62" s="17">
        <v>0.52418820047083703</v>
      </c>
      <c r="E62" s="17">
        <v>0.45286125097033503</v>
      </c>
      <c r="F62" s="17"/>
      <c r="G62" s="17">
        <v>0.52499775624784994</v>
      </c>
      <c r="H62" s="17">
        <v>0.46906792042323298</v>
      </c>
      <c r="I62" s="17">
        <v>0.47758059660243402</v>
      </c>
      <c r="J62" s="17">
        <v>0.48479175850391698</v>
      </c>
      <c r="K62" s="17">
        <v>0.51535512755937996</v>
      </c>
      <c r="L62" s="17">
        <v>0.47146975251947498</v>
      </c>
      <c r="M62" s="17"/>
      <c r="N62" s="17">
        <v>0.43398337325101</v>
      </c>
      <c r="O62" s="17">
        <v>0.51480496522448504</v>
      </c>
      <c r="P62" s="17">
        <v>0.46681070214522202</v>
      </c>
      <c r="Q62" s="17">
        <v>0.51085498392261897</v>
      </c>
      <c r="R62" s="17">
        <v>0.37969833321330299</v>
      </c>
      <c r="S62" s="17">
        <v>0.48254534512026898</v>
      </c>
      <c r="T62" s="17">
        <v>0.365007273906229</v>
      </c>
      <c r="U62" s="17">
        <v>0.55659296358011101</v>
      </c>
      <c r="V62" s="17">
        <v>0.52612969245520202</v>
      </c>
      <c r="W62" s="17">
        <v>0.57086563323630801</v>
      </c>
      <c r="X62" s="17">
        <v>0.46805077838339698</v>
      </c>
      <c r="Y62" s="17">
        <v>0.50459563776366401</v>
      </c>
      <c r="Z62" s="17"/>
      <c r="AA62" s="17">
        <v>0.56090340339603295</v>
      </c>
      <c r="AB62" s="17">
        <v>0.43304979942674499</v>
      </c>
    </row>
    <row r="63" spans="2:28" x14ac:dyDescent="0.5">
      <c r="B63" t="s">
        <v>80</v>
      </c>
      <c r="C63" s="17">
        <v>0.240776379576746</v>
      </c>
      <c r="D63" s="17">
        <v>0.21969877562603099</v>
      </c>
      <c r="E63" s="17">
        <v>0.259893192674227</v>
      </c>
      <c r="F63" s="17"/>
      <c r="G63" s="17">
        <v>0.111424502097815</v>
      </c>
      <c r="H63" s="17">
        <v>0.28045754923197203</v>
      </c>
      <c r="I63" s="17">
        <v>0.21667027902452399</v>
      </c>
      <c r="J63" s="17">
        <v>0.24011122250208899</v>
      </c>
      <c r="K63" s="17">
        <v>0.25447675293807798</v>
      </c>
      <c r="L63" s="17">
        <v>0.27877646991067501</v>
      </c>
      <c r="M63" s="17"/>
      <c r="N63" s="17">
        <v>0.12823470858302</v>
      </c>
      <c r="O63" s="17">
        <v>0.268989175584187</v>
      </c>
      <c r="P63" s="17">
        <v>0.22489847351705899</v>
      </c>
      <c r="Q63" s="17">
        <v>0.20696532374830301</v>
      </c>
      <c r="R63" s="17">
        <v>0.26998050650025401</v>
      </c>
      <c r="S63" s="17">
        <v>0.29719015225386203</v>
      </c>
      <c r="T63" s="17">
        <v>0.34408048209650799</v>
      </c>
      <c r="U63" s="17">
        <v>0.14736816849756501</v>
      </c>
      <c r="V63" s="17">
        <v>0.20326371630003401</v>
      </c>
      <c r="W63" s="17">
        <v>0.31049050956875601</v>
      </c>
      <c r="X63" s="17">
        <v>0.25231907777665002</v>
      </c>
      <c r="Y63" s="17">
        <v>0.236544489022743</v>
      </c>
      <c r="Z63" s="17"/>
      <c r="AA63" s="17">
        <v>0.18933395234086001</v>
      </c>
      <c r="AB63" s="17">
        <v>0.27902386880412</v>
      </c>
    </row>
    <row r="64" spans="2:28" x14ac:dyDescent="0.5">
      <c r="B64" t="s">
        <v>81</v>
      </c>
      <c r="C64" s="17">
        <v>7.2236509977357893E-2</v>
      </c>
      <c r="D64" s="17">
        <v>6.7053406407883501E-2</v>
      </c>
      <c r="E64" s="17">
        <v>7.7404813543752601E-2</v>
      </c>
      <c r="F64" s="17"/>
      <c r="G64" s="17">
        <v>8.7433983447942204E-2</v>
      </c>
      <c r="H64" s="17">
        <v>4.1136908860535198E-2</v>
      </c>
      <c r="I64" s="17">
        <v>6.7007717203714998E-2</v>
      </c>
      <c r="J64" s="17">
        <v>6.9098890594188694E-2</v>
      </c>
      <c r="K64" s="17">
        <v>7.2624644375389E-2</v>
      </c>
      <c r="L64" s="17">
        <v>9.0624670860779105E-2</v>
      </c>
      <c r="M64" s="17"/>
      <c r="N64" s="17">
        <v>7.7632927855821404E-2</v>
      </c>
      <c r="O64" s="17">
        <v>5.24975828163501E-2</v>
      </c>
      <c r="P64" s="17">
        <v>4.6891597458528597E-2</v>
      </c>
      <c r="Q64" s="17">
        <v>3.07327251728098E-2</v>
      </c>
      <c r="R64" s="17">
        <v>0.17039161570551301</v>
      </c>
      <c r="S64" s="17">
        <v>6.1147552481699001E-2</v>
      </c>
      <c r="T64" s="17">
        <v>8.8257832489321494E-2</v>
      </c>
      <c r="U64" s="17">
        <v>9.9615602764584602E-2</v>
      </c>
      <c r="V64" s="17">
        <v>7.6906246204310594E-2</v>
      </c>
      <c r="W64" s="17">
        <v>3.7741511881245499E-2</v>
      </c>
      <c r="X64" s="17">
        <v>9.2919787489132794E-2</v>
      </c>
      <c r="Y64" s="17">
        <v>8.9709271670810706E-2</v>
      </c>
      <c r="Z64" s="17"/>
      <c r="AA64" s="17">
        <v>4.4934777232832103E-2</v>
      </c>
      <c r="AB64" s="17">
        <v>9.2535371931260102E-2</v>
      </c>
    </row>
    <row r="65" spans="2:28" x14ac:dyDescent="0.5">
      <c r="B65" t="s">
        <v>82</v>
      </c>
      <c r="C65" s="17">
        <v>2.6904051260473801E-2</v>
      </c>
      <c r="D65" s="17">
        <v>2.0948448537499501E-2</v>
      </c>
      <c r="E65" s="17">
        <v>3.2741391289114997E-2</v>
      </c>
      <c r="F65" s="17"/>
      <c r="G65" s="17">
        <v>0</v>
      </c>
      <c r="H65" s="17">
        <v>2.4865780816544499E-2</v>
      </c>
      <c r="I65" s="17">
        <v>1.8093627578879501E-2</v>
      </c>
      <c r="J65" s="17">
        <v>1.0210712623375799E-2</v>
      </c>
      <c r="K65" s="17">
        <v>4.1880225592529401E-2</v>
      </c>
      <c r="L65" s="17">
        <v>4.6958244032176598E-2</v>
      </c>
      <c r="M65" s="17"/>
      <c r="N65" s="17">
        <v>6.5627005132094504E-2</v>
      </c>
      <c r="O65" s="17">
        <v>0</v>
      </c>
      <c r="P65" s="17">
        <v>5.2463479822624198E-2</v>
      </c>
      <c r="Q65" s="17">
        <v>1.4688767558188799E-2</v>
      </c>
      <c r="R65" s="17">
        <v>0</v>
      </c>
      <c r="S65" s="17">
        <v>3.9961109584610903E-2</v>
      </c>
      <c r="T65" s="17">
        <v>0</v>
      </c>
      <c r="U65" s="17">
        <v>1.38988699035605E-2</v>
      </c>
      <c r="V65" s="17">
        <v>3.9352235740508897E-2</v>
      </c>
      <c r="W65" s="17">
        <v>0</v>
      </c>
      <c r="X65" s="17">
        <v>6.8226782292400501E-3</v>
      </c>
      <c r="Y65" s="17">
        <v>1.22393861376188E-2</v>
      </c>
      <c r="Z65" s="17"/>
      <c r="AA65" s="17">
        <v>1.6763591500779499E-2</v>
      </c>
      <c r="AB65" s="17">
        <v>3.4443491879033297E-2</v>
      </c>
    </row>
    <row r="66" spans="2:28" x14ac:dyDescent="0.5">
      <c r="B66" t="s">
        <v>83</v>
      </c>
      <c r="C66" s="17">
        <v>7.6811980857154294E-2</v>
      </c>
      <c r="D66" s="17">
        <v>4.3643526842650097E-2</v>
      </c>
      <c r="E66" s="17">
        <v>0.10918998884363</v>
      </c>
      <c r="F66" s="17"/>
      <c r="G66" s="17">
        <v>0.11604790935332</v>
      </c>
      <c r="H66" s="17">
        <v>6.1834032322818401E-2</v>
      </c>
      <c r="I66" s="17">
        <v>8.6494584735674104E-2</v>
      </c>
      <c r="J66" s="17">
        <v>9.5339900710397898E-2</v>
      </c>
      <c r="K66" s="17">
        <v>6.9210911281954599E-2</v>
      </c>
      <c r="L66" s="17">
        <v>5.5340428260672599E-2</v>
      </c>
      <c r="M66" s="17"/>
      <c r="N66" s="17">
        <v>0.101609216852467</v>
      </c>
      <c r="O66" s="17">
        <v>5.5050046837656103E-2</v>
      </c>
      <c r="P66" s="17">
        <v>5.9002196347490099E-2</v>
      </c>
      <c r="Q66" s="17">
        <v>0.13819551108182601</v>
      </c>
      <c r="R66" s="17">
        <v>6.0002275121079002E-2</v>
      </c>
      <c r="S66" s="17">
        <v>7.0636959031557506E-2</v>
      </c>
      <c r="T66" s="17">
        <v>4.1115533606031499E-2</v>
      </c>
      <c r="U66" s="17">
        <v>5.7979994028898502E-2</v>
      </c>
      <c r="V66" s="17">
        <v>2.6434099248922399E-2</v>
      </c>
      <c r="W66" s="17">
        <v>8.0902345313691296E-2</v>
      </c>
      <c r="X66" s="17">
        <v>9.2853815758580593E-2</v>
      </c>
      <c r="Y66" s="17">
        <v>0.103238685157997</v>
      </c>
      <c r="Z66" s="17"/>
      <c r="AA66" s="17">
        <v>4.5033419016458798E-2</v>
      </c>
      <c r="AB66" s="17">
        <v>0.10043936912346001</v>
      </c>
    </row>
    <row r="67" spans="2:28" x14ac:dyDescent="0.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2:28" x14ac:dyDescent="0.5">
      <c r="B68" s="6" t="s">
        <v>86</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2:28" x14ac:dyDescent="0.5">
      <c r="B69" s="24" t="s">
        <v>53</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2:28" x14ac:dyDescent="0.5">
      <c r="B70" t="s">
        <v>78</v>
      </c>
      <c r="C70" s="17">
        <v>5.93124643988572E-2</v>
      </c>
      <c r="D70" s="17">
        <v>6.4135824101136593E-2</v>
      </c>
      <c r="E70" s="17">
        <v>5.4731270636922701E-2</v>
      </c>
      <c r="F70" s="17"/>
      <c r="G70" s="17">
        <v>6.5863640351306194E-2</v>
      </c>
      <c r="H70" s="17">
        <v>0.113008490043709</v>
      </c>
      <c r="I70" s="17">
        <v>0.112320308526329</v>
      </c>
      <c r="J70" s="17">
        <v>2.0277641747893999E-2</v>
      </c>
      <c r="K70" s="17">
        <v>3.5437553758024397E-2</v>
      </c>
      <c r="L70" s="17">
        <v>3.3489981190521503E-2</v>
      </c>
      <c r="M70" s="17"/>
      <c r="N70" s="17">
        <v>0.10947894913890301</v>
      </c>
      <c r="O70" s="17">
        <v>5.2766250792823099E-2</v>
      </c>
      <c r="P70" s="17">
        <v>8.8157598444660396E-2</v>
      </c>
      <c r="Q70" s="17">
        <v>0.13028326730425799</v>
      </c>
      <c r="R70" s="17">
        <v>5.7718051479714802E-2</v>
      </c>
      <c r="S70" s="17">
        <v>6.5374474116158904E-2</v>
      </c>
      <c r="T70" s="17">
        <v>4.3311424430210903E-2</v>
      </c>
      <c r="U70" s="17">
        <v>2.8438896739257501E-2</v>
      </c>
      <c r="V70" s="17">
        <v>7.0519751179133894E-2</v>
      </c>
      <c r="W70" s="17">
        <v>0</v>
      </c>
      <c r="X70" s="17">
        <v>4.0957228108350598E-2</v>
      </c>
      <c r="Y70" s="17">
        <v>1.29045715011678E-2</v>
      </c>
      <c r="Z70" s="17"/>
      <c r="AA70" s="17">
        <v>6.7380605189618595E-2</v>
      </c>
      <c r="AB70" s="17">
        <v>5.3313794729469503E-2</v>
      </c>
    </row>
    <row r="71" spans="2:28" x14ac:dyDescent="0.5">
      <c r="B71" t="s">
        <v>79</v>
      </c>
      <c r="C71" s="17">
        <v>0.33653508445786201</v>
      </c>
      <c r="D71" s="17">
        <v>0.31909864379009401</v>
      </c>
      <c r="E71" s="17">
        <v>0.35409054656246303</v>
      </c>
      <c r="F71" s="17"/>
      <c r="G71" s="17">
        <v>0.37326739765920802</v>
      </c>
      <c r="H71" s="17">
        <v>0.390127936565141</v>
      </c>
      <c r="I71" s="17">
        <v>0.40144126690806298</v>
      </c>
      <c r="J71" s="17">
        <v>0.35472508580770901</v>
      </c>
      <c r="K71" s="17">
        <v>0.28038925613277099</v>
      </c>
      <c r="L71" s="17">
        <v>0.27233111127509302</v>
      </c>
      <c r="M71" s="17"/>
      <c r="N71" s="17">
        <v>0.25247322163590402</v>
      </c>
      <c r="O71" s="17">
        <v>0.458306896901786</v>
      </c>
      <c r="P71" s="17">
        <v>0.29149246040848598</v>
      </c>
      <c r="Q71" s="17">
        <v>0.24443961885899701</v>
      </c>
      <c r="R71" s="17">
        <v>0.29593951519441902</v>
      </c>
      <c r="S71" s="17">
        <v>0.30812504136595298</v>
      </c>
      <c r="T71" s="17">
        <v>0.333010647959396</v>
      </c>
      <c r="U71" s="17">
        <v>0.32092373675298502</v>
      </c>
      <c r="V71" s="17">
        <v>0.47369443186675397</v>
      </c>
      <c r="W71" s="17">
        <v>0.27012654190851698</v>
      </c>
      <c r="X71" s="17">
        <v>0.41487218599744202</v>
      </c>
      <c r="Y71" s="17">
        <v>0.36672387489651698</v>
      </c>
      <c r="Z71" s="17"/>
      <c r="AA71" s="17">
        <v>0.319724188333665</v>
      </c>
      <c r="AB71" s="17">
        <v>0.34903400029370302</v>
      </c>
    </row>
    <row r="72" spans="2:28" x14ac:dyDescent="0.5">
      <c r="B72" t="s">
        <v>80</v>
      </c>
      <c r="C72" s="17">
        <v>0.36962812343394702</v>
      </c>
      <c r="D72" s="17">
        <v>0.37622332861345698</v>
      </c>
      <c r="E72" s="17">
        <v>0.36207985174569002</v>
      </c>
      <c r="F72" s="17"/>
      <c r="G72" s="17">
        <v>0.35375383387162701</v>
      </c>
      <c r="H72" s="17">
        <v>0.31862778963260602</v>
      </c>
      <c r="I72" s="17">
        <v>0.27965847256967102</v>
      </c>
      <c r="J72" s="17">
        <v>0.36518937522660699</v>
      </c>
      <c r="K72" s="17">
        <v>0.439060998601563</v>
      </c>
      <c r="L72" s="17">
        <v>0.41901321489478499</v>
      </c>
      <c r="M72" s="17"/>
      <c r="N72" s="17">
        <v>0.276550014942402</v>
      </c>
      <c r="O72" s="17">
        <v>0.32671505768801201</v>
      </c>
      <c r="P72" s="17">
        <v>0.390171231537777</v>
      </c>
      <c r="Q72" s="17">
        <v>0.43050949781133802</v>
      </c>
      <c r="R72" s="17">
        <v>0.44248540340459103</v>
      </c>
      <c r="S72" s="17">
        <v>0.372155154192437</v>
      </c>
      <c r="T72" s="17">
        <v>0.50052069374585595</v>
      </c>
      <c r="U72" s="17">
        <v>0.38074710864536099</v>
      </c>
      <c r="V72" s="17">
        <v>0.32467431574147099</v>
      </c>
      <c r="W72" s="17">
        <v>0.37277205448247802</v>
      </c>
      <c r="X72" s="17">
        <v>0.339393508704114</v>
      </c>
      <c r="Y72" s="17">
        <v>0.353631262060708</v>
      </c>
      <c r="Z72" s="17"/>
      <c r="AA72" s="17">
        <v>0.37011930949357702</v>
      </c>
      <c r="AB72" s="17">
        <v>0.36926292617297302</v>
      </c>
    </row>
    <row r="73" spans="2:28" x14ac:dyDescent="0.5">
      <c r="B73" t="s">
        <v>81</v>
      </c>
      <c r="C73" s="17">
        <v>0.12212166806602399</v>
      </c>
      <c r="D73" s="17">
        <v>0.140697453891383</v>
      </c>
      <c r="E73" s="17">
        <v>0.104286639963849</v>
      </c>
      <c r="F73" s="17"/>
      <c r="G73" s="17">
        <v>0.112264868970648</v>
      </c>
      <c r="H73" s="17">
        <v>8.4473792641255499E-2</v>
      </c>
      <c r="I73" s="17">
        <v>5.26821858127361E-2</v>
      </c>
      <c r="J73" s="17">
        <v>0.13255359447107301</v>
      </c>
      <c r="K73" s="17">
        <v>0.14007103932350401</v>
      </c>
      <c r="L73" s="17">
        <v>0.17297222985156099</v>
      </c>
      <c r="M73" s="17"/>
      <c r="N73" s="17">
        <v>0.19595715931154101</v>
      </c>
      <c r="O73" s="17">
        <v>0.103361801794154</v>
      </c>
      <c r="P73" s="17">
        <v>0.111951023371233</v>
      </c>
      <c r="Q73" s="17">
        <v>5.86692734825272E-2</v>
      </c>
      <c r="R73" s="17">
        <v>0.17445060900266601</v>
      </c>
      <c r="S73" s="17">
        <v>0.13448546421413901</v>
      </c>
      <c r="T73" s="17">
        <v>3.9026391747338303E-2</v>
      </c>
      <c r="U73" s="17">
        <v>0.21126130289992001</v>
      </c>
      <c r="V73" s="17">
        <v>7.6144060032695096E-2</v>
      </c>
      <c r="W73" s="17">
        <v>0.15170610117344899</v>
      </c>
      <c r="X73" s="17">
        <v>0.116126330363094</v>
      </c>
      <c r="Y73" s="17">
        <v>0.10620372342643</v>
      </c>
      <c r="Z73" s="17"/>
      <c r="AA73" s="17">
        <v>0.141195700693244</v>
      </c>
      <c r="AB73" s="17">
        <v>0.107940108279061</v>
      </c>
    </row>
    <row r="74" spans="2:28" x14ac:dyDescent="0.5">
      <c r="B74" t="s">
        <v>82</v>
      </c>
      <c r="C74" s="17">
        <v>2.47183938523656E-2</v>
      </c>
      <c r="D74" s="17">
        <v>4.2851130927946901E-2</v>
      </c>
      <c r="E74" s="17">
        <v>7.1381935258914399E-3</v>
      </c>
      <c r="F74" s="17"/>
      <c r="G74" s="17">
        <v>0</v>
      </c>
      <c r="H74" s="17">
        <v>4.97245088638998E-2</v>
      </c>
      <c r="I74" s="17">
        <v>4.3272471371756403E-2</v>
      </c>
      <c r="J74" s="17">
        <v>0</v>
      </c>
      <c r="K74" s="17">
        <v>2.38476400908329E-2</v>
      </c>
      <c r="L74" s="17">
        <v>2.6375439229106901E-2</v>
      </c>
      <c r="M74" s="17"/>
      <c r="N74" s="17">
        <v>5.0132653050845202E-2</v>
      </c>
      <c r="O74" s="17">
        <v>3.1324969404396899E-2</v>
      </c>
      <c r="P74" s="17">
        <v>2.0710817781059099E-2</v>
      </c>
      <c r="Q74" s="17">
        <v>3.1504568400648997E-2</v>
      </c>
      <c r="R74" s="17">
        <v>0</v>
      </c>
      <c r="S74" s="17">
        <v>3.8669817676123798E-2</v>
      </c>
      <c r="T74" s="17">
        <v>0</v>
      </c>
      <c r="U74" s="17">
        <v>1.7338900963125702E-2</v>
      </c>
      <c r="V74" s="17">
        <v>1.62022927312299E-2</v>
      </c>
      <c r="W74" s="17">
        <v>4.9327897037365002E-2</v>
      </c>
      <c r="X74" s="17">
        <v>2.9128133388318E-2</v>
      </c>
      <c r="Y74" s="17">
        <v>6.1943611180445097E-3</v>
      </c>
      <c r="Z74" s="17"/>
      <c r="AA74" s="17">
        <v>2.94954379727521E-2</v>
      </c>
      <c r="AB74" s="17">
        <v>2.11666574093053E-2</v>
      </c>
    </row>
    <row r="75" spans="2:28" x14ac:dyDescent="0.5">
      <c r="B75" t="s">
        <v>83</v>
      </c>
      <c r="C75" s="17">
        <v>8.7684265790945598E-2</v>
      </c>
      <c r="D75" s="17">
        <v>5.6993618675982197E-2</v>
      </c>
      <c r="E75" s="17">
        <v>0.117673497565184</v>
      </c>
      <c r="F75" s="17"/>
      <c r="G75" s="17">
        <v>9.48502591472105E-2</v>
      </c>
      <c r="H75" s="17">
        <v>4.4037482253389097E-2</v>
      </c>
      <c r="I75" s="17">
        <v>0.11062529481144399</v>
      </c>
      <c r="J75" s="17">
        <v>0.12725430274671701</v>
      </c>
      <c r="K75" s="17">
        <v>8.1193512093304401E-2</v>
      </c>
      <c r="L75" s="17">
        <v>7.5818023558932607E-2</v>
      </c>
      <c r="M75" s="17"/>
      <c r="N75" s="17">
        <v>0.115408001920404</v>
      </c>
      <c r="O75" s="17">
        <v>2.75250234188281E-2</v>
      </c>
      <c r="P75" s="17">
        <v>9.7516868456785102E-2</v>
      </c>
      <c r="Q75" s="17">
        <v>0.10459377414223001</v>
      </c>
      <c r="R75" s="17">
        <v>2.9406420918609701E-2</v>
      </c>
      <c r="S75" s="17">
        <v>8.1190048435188206E-2</v>
      </c>
      <c r="T75" s="17">
        <v>8.4130842117198207E-2</v>
      </c>
      <c r="U75" s="17">
        <v>4.1290053999350998E-2</v>
      </c>
      <c r="V75" s="17">
        <v>3.8765148448716397E-2</v>
      </c>
      <c r="W75" s="17">
        <v>0.15606740539819</v>
      </c>
      <c r="X75" s="17">
        <v>5.9522613438680601E-2</v>
      </c>
      <c r="Y75" s="17">
        <v>0.154342206997133</v>
      </c>
      <c r="Z75" s="17"/>
      <c r="AA75" s="17">
        <v>7.2084758317142603E-2</v>
      </c>
      <c r="AB75" s="17">
        <v>9.9282513115488802E-2</v>
      </c>
    </row>
    <row r="76" spans="2:28" x14ac:dyDescent="0.5">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2:28" x14ac:dyDescent="0.5">
      <c r="B77" s="6" t="s">
        <v>87</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2:28" x14ac:dyDescent="0.5">
      <c r="B78" s="24" t="s">
        <v>53</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2:28" x14ac:dyDescent="0.5">
      <c r="B79" t="s">
        <v>78</v>
      </c>
      <c r="C79" s="17">
        <v>0.17027133428394201</v>
      </c>
      <c r="D79" s="17">
        <v>0.203688341467643</v>
      </c>
      <c r="E79" s="17">
        <v>0.13809771500041901</v>
      </c>
      <c r="F79" s="17"/>
      <c r="G79" s="17">
        <v>0.24028971981238101</v>
      </c>
      <c r="H79" s="17">
        <v>0.17877609319141399</v>
      </c>
      <c r="I79" s="17">
        <v>0.24726947092523999</v>
      </c>
      <c r="J79" s="17">
        <v>0.173176291908999</v>
      </c>
      <c r="K79" s="17">
        <v>0.13204117756643699</v>
      </c>
      <c r="L79" s="17">
        <v>0.11137025882825601</v>
      </c>
      <c r="M79" s="17"/>
      <c r="N79" s="17">
        <v>0.12460795908962199</v>
      </c>
      <c r="O79" s="17">
        <v>0.12372760513825699</v>
      </c>
      <c r="P79" s="17">
        <v>0.20049112437571001</v>
      </c>
      <c r="Q79" s="17">
        <v>0.13062581926697001</v>
      </c>
      <c r="R79" s="17">
        <v>0.23329193733879</v>
      </c>
      <c r="S79" s="17">
        <v>0.18325916462627601</v>
      </c>
      <c r="T79" s="17">
        <v>0.163379474855608</v>
      </c>
      <c r="U79" s="17">
        <v>0.20226253747671299</v>
      </c>
      <c r="V79" s="17">
        <v>0.199117380590001</v>
      </c>
      <c r="W79" s="17">
        <v>7.5018702183513905E-2</v>
      </c>
      <c r="X79" s="17">
        <v>0.15229207888778901</v>
      </c>
      <c r="Y79" s="17">
        <v>0.14755098425681401</v>
      </c>
      <c r="Z79" s="17"/>
      <c r="AA79" s="17">
        <v>0.208177467741641</v>
      </c>
      <c r="AB79" s="17">
        <v>0.14208809121054</v>
      </c>
    </row>
    <row r="80" spans="2:28" x14ac:dyDescent="0.5">
      <c r="B80" t="s">
        <v>79</v>
      </c>
      <c r="C80" s="17">
        <v>0.54965689489159997</v>
      </c>
      <c r="D80" s="17">
        <v>0.56953197406520695</v>
      </c>
      <c r="E80" s="17">
        <v>0.53133065932615298</v>
      </c>
      <c r="F80" s="17"/>
      <c r="G80" s="17">
        <v>0.53306070180084797</v>
      </c>
      <c r="H80" s="17">
        <v>0.57047944227603797</v>
      </c>
      <c r="I80" s="17">
        <v>0.53804784256217797</v>
      </c>
      <c r="J80" s="17">
        <v>0.56314101165319097</v>
      </c>
      <c r="K80" s="17">
        <v>0.49818150657653598</v>
      </c>
      <c r="L80" s="17">
        <v>0.57671822509978199</v>
      </c>
      <c r="M80" s="17"/>
      <c r="N80" s="17">
        <v>0.51289282741083098</v>
      </c>
      <c r="O80" s="17">
        <v>0.54441384933836101</v>
      </c>
      <c r="P80" s="17">
        <v>0.54413205772940199</v>
      </c>
      <c r="Q80" s="17">
        <v>0.59793957268621001</v>
      </c>
      <c r="R80" s="17">
        <v>0.55695627857475205</v>
      </c>
      <c r="S80" s="17">
        <v>0.52326176635065602</v>
      </c>
      <c r="T80" s="17">
        <v>0.45185869896919201</v>
      </c>
      <c r="U80" s="17">
        <v>0.61620162930523403</v>
      </c>
      <c r="V80" s="17">
        <v>0.46598536396589202</v>
      </c>
      <c r="W80" s="17">
        <v>0.60908679542551702</v>
      </c>
      <c r="X80" s="17">
        <v>0.59484520022334897</v>
      </c>
      <c r="Y80" s="17">
        <v>0.55228377299152298</v>
      </c>
      <c r="Z80" s="17"/>
      <c r="AA80" s="17">
        <v>0.56529878802581601</v>
      </c>
      <c r="AB80" s="17">
        <v>0.53802713379181</v>
      </c>
    </row>
    <row r="81" spans="2:28" x14ac:dyDescent="0.5">
      <c r="B81" t="s">
        <v>80</v>
      </c>
      <c r="C81" s="17">
        <v>0.176994264168395</v>
      </c>
      <c r="D81" s="17">
        <v>0.149138563377506</v>
      </c>
      <c r="E81" s="17">
        <v>0.202584185920194</v>
      </c>
      <c r="F81" s="17"/>
      <c r="G81" s="17">
        <v>0.147485225511958</v>
      </c>
      <c r="H81" s="17">
        <v>0.149541525347166</v>
      </c>
      <c r="I81" s="17">
        <v>0.116112684444031</v>
      </c>
      <c r="J81" s="17">
        <v>0.17156823249759001</v>
      </c>
      <c r="K81" s="17">
        <v>0.25896939888431603</v>
      </c>
      <c r="L81" s="17">
        <v>0.19181749903221901</v>
      </c>
      <c r="M81" s="17"/>
      <c r="N81" s="17">
        <v>0.23786128375839</v>
      </c>
      <c r="O81" s="17">
        <v>0.19526372163051001</v>
      </c>
      <c r="P81" s="17">
        <v>0.145394405589924</v>
      </c>
      <c r="Q81" s="17">
        <v>0.16235473311545401</v>
      </c>
      <c r="R81" s="17">
        <v>0.152124930175037</v>
      </c>
      <c r="S81" s="17">
        <v>0.18454715291868601</v>
      </c>
      <c r="T81" s="17">
        <v>0.289611195489199</v>
      </c>
      <c r="U81" s="17">
        <v>9.8563136088405404E-2</v>
      </c>
      <c r="V81" s="17">
        <v>0.26671717968193598</v>
      </c>
      <c r="W81" s="17">
        <v>0.18566426003991199</v>
      </c>
      <c r="X81" s="17">
        <v>0.171944787164927</v>
      </c>
      <c r="Y81" s="17">
        <v>0.179879718916654</v>
      </c>
      <c r="Z81" s="17"/>
      <c r="AA81" s="17">
        <v>0.13670618131555701</v>
      </c>
      <c r="AB81" s="17">
        <v>0.206948488681164</v>
      </c>
    </row>
    <row r="82" spans="2:28" x14ac:dyDescent="0.5">
      <c r="B82" t="s">
        <v>81</v>
      </c>
      <c r="C82" s="17">
        <v>3.6260996193456498E-2</v>
      </c>
      <c r="D82" s="17">
        <v>3.04843847847442E-2</v>
      </c>
      <c r="E82" s="17">
        <v>4.1941247744343997E-2</v>
      </c>
      <c r="F82" s="17"/>
      <c r="G82" s="17">
        <v>2.6769911558053101E-2</v>
      </c>
      <c r="H82" s="17">
        <v>5.6156028181694198E-2</v>
      </c>
      <c r="I82" s="17">
        <v>1.9231626657359301E-2</v>
      </c>
      <c r="J82" s="17">
        <v>2.02290110149978E-2</v>
      </c>
      <c r="K82" s="17">
        <v>4.1524893251950599E-2</v>
      </c>
      <c r="L82" s="17">
        <v>4.5425412208538997E-2</v>
      </c>
      <c r="M82" s="17"/>
      <c r="N82" s="17">
        <v>3.7562364969313602E-2</v>
      </c>
      <c r="O82" s="17">
        <v>7.7474880095748197E-2</v>
      </c>
      <c r="P82" s="17">
        <v>3.2081127552626897E-2</v>
      </c>
      <c r="Q82" s="17">
        <v>1.54721441031982E-2</v>
      </c>
      <c r="R82" s="17">
        <v>5.7626853911421499E-2</v>
      </c>
      <c r="S82" s="17">
        <v>3.22772229089364E-2</v>
      </c>
      <c r="T82" s="17">
        <v>5.4035097079969202E-2</v>
      </c>
      <c r="U82" s="17">
        <v>4.1682643130296397E-2</v>
      </c>
      <c r="V82" s="17">
        <v>2.55436837820185E-2</v>
      </c>
      <c r="W82" s="17">
        <v>4.9327897037365002E-2</v>
      </c>
      <c r="X82" s="17">
        <v>2.85557181569609E-2</v>
      </c>
      <c r="Y82" s="17">
        <v>4.5639105248549201E-2</v>
      </c>
      <c r="Z82" s="17"/>
      <c r="AA82" s="17">
        <v>3.9195702072758999E-2</v>
      </c>
      <c r="AB82" s="17">
        <v>3.4079039829122401E-2</v>
      </c>
    </row>
    <row r="83" spans="2:28" x14ac:dyDescent="0.5">
      <c r="B83" t="s">
        <v>82</v>
      </c>
      <c r="C83" s="17">
        <v>6.9802263444123398E-3</v>
      </c>
      <c r="D83" s="17">
        <v>1.2096738822199599E-2</v>
      </c>
      <c r="E83" s="17">
        <v>2.0196329206296601E-3</v>
      </c>
      <c r="F83" s="17"/>
      <c r="G83" s="17">
        <v>0</v>
      </c>
      <c r="H83" s="17">
        <v>6.1249652921979199E-3</v>
      </c>
      <c r="I83" s="17">
        <v>7.1325775231821896E-3</v>
      </c>
      <c r="J83" s="17">
        <v>0</v>
      </c>
      <c r="K83" s="17">
        <v>6.3720378962931496E-3</v>
      </c>
      <c r="L83" s="17">
        <v>1.58863120416874E-2</v>
      </c>
      <c r="M83" s="17"/>
      <c r="N83" s="17">
        <v>2.57182855405684E-2</v>
      </c>
      <c r="O83" s="17">
        <v>0</v>
      </c>
      <c r="P83" s="17">
        <v>6.4068720563218804E-3</v>
      </c>
      <c r="Q83" s="17">
        <v>3.1528353557409301E-2</v>
      </c>
      <c r="R83" s="17">
        <v>0</v>
      </c>
      <c r="S83" s="17">
        <v>8.4093369557483397E-3</v>
      </c>
      <c r="T83" s="17">
        <v>0</v>
      </c>
      <c r="U83" s="17">
        <v>0</v>
      </c>
      <c r="V83" s="17">
        <v>1.62022927312299E-2</v>
      </c>
      <c r="W83" s="17">
        <v>0</v>
      </c>
      <c r="X83" s="17">
        <v>0</v>
      </c>
      <c r="Y83" s="17">
        <v>0</v>
      </c>
      <c r="Z83" s="17"/>
      <c r="AA83" s="17">
        <v>0</v>
      </c>
      <c r="AB83" s="17">
        <v>1.21700306802059E-2</v>
      </c>
    </row>
    <row r="84" spans="2:28" x14ac:dyDescent="0.5">
      <c r="B84" t="s">
        <v>83</v>
      </c>
      <c r="C84" s="17">
        <v>5.9836284118194E-2</v>
      </c>
      <c r="D84" s="17">
        <v>3.5059997482699702E-2</v>
      </c>
      <c r="E84" s="17">
        <v>8.4026559088260802E-2</v>
      </c>
      <c r="F84" s="17"/>
      <c r="G84" s="17">
        <v>5.2394441316759903E-2</v>
      </c>
      <c r="H84" s="17">
        <v>3.8921945711490602E-2</v>
      </c>
      <c r="I84" s="17">
        <v>7.2205797888009293E-2</v>
      </c>
      <c r="J84" s="17">
        <v>7.1885452925221305E-2</v>
      </c>
      <c r="K84" s="17">
        <v>6.2910985824466997E-2</v>
      </c>
      <c r="L84" s="17">
        <v>5.8782292789516098E-2</v>
      </c>
      <c r="M84" s="17"/>
      <c r="N84" s="17">
        <v>6.1357279231274597E-2</v>
      </c>
      <c r="O84" s="17">
        <v>5.9119943797123799E-2</v>
      </c>
      <c r="P84" s="17">
        <v>7.1494412696014906E-2</v>
      </c>
      <c r="Q84" s="17">
        <v>6.2079377270757803E-2</v>
      </c>
      <c r="R84" s="17">
        <v>0</v>
      </c>
      <c r="S84" s="17">
        <v>6.8245356239697103E-2</v>
      </c>
      <c r="T84" s="17">
        <v>4.1115533606031499E-2</v>
      </c>
      <c r="U84" s="17">
        <v>4.1290053999350998E-2</v>
      </c>
      <c r="V84" s="17">
        <v>2.6434099248922399E-2</v>
      </c>
      <c r="W84" s="17">
        <v>8.0902345313691296E-2</v>
      </c>
      <c r="X84" s="17">
        <v>5.2362215566974298E-2</v>
      </c>
      <c r="Y84" s="17">
        <v>7.4646418586460095E-2</v>
      </c>
      <c r="Z84" s="17"/>
      <c r="AA84" s="17">
        <v>5.0621860844226998E-2</v>
      </c>
      <c r="AB84" s="17">
        <v>6.6687215807157293E-2</v>
      </c>
    </row>
    <row r="85" spans="2:28" x14ac:dyDescent="0.5">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2:28" x14ac:dyDescent="0.5">
      <c r="B86" s="6" t="s">
        <v>96</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2:28" x14ac:dyDescent="0.5">
      <c r="B87" s="24" t="s">
        <v>53</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2:28" x14ac:dyDescent="0.5">
      <c r="B88" t="s">
        <v>88</v>
      </c>
      <c r="C88" s="17">
        <v>9.6470208314511099E-2</v>
      </c>
      <c r="D88" s="17">
        <v>0.123094107484126</v>
      </c>
      <c r="E88" s="17">
        <v>7.0766204298460894E-2</v>
      </c>
      <c r="F88" s="17"/>
      <c r="G88" s="17">
        <v>0.190948197401028</v>
      </c>
      <c r="H88" s="17">
        <v>0.149795073775016</v>
      </c>
      <c r="I88" s="17">
        <v>0.133882349624694</v>
      </c>
      <c r="J88" s="17">
        <v>9.2747444323219699E-2</v>
      </c>
      <c r="K88" s="17">
        <v>5.05838178832409E-2</v>
      </c>
      <c r="L88" s="17">
        <v>3.11651560625478E-2</v>
      </c>
      <c r="M88" s="17"/>
      <c r="N88" s="17">
        <v>8.5714145375904605E-2</v>
      </c>
      <c r="O88" s="17">
        <v>2.4409809719351399E-2</v>
      </c>
      <c r="P88" s="17">
        <v>0.15048006936189001</v>
      </c>
      <c r="Q88" s="17">
        <v>0.114734008332738</v>
      </c>
      <c r="R88" s="17">
        <v>0.205409211792769</v>
      </c>
      <c r="S88" s="17">
        <v>4.4537575941921898E-2</v>
      </c>
      <c r="T88" s="17">
        <v>0.15967771483792301</v>
      </c>
      <c r="U88" s="17">
        <v>8.4872524947287906E-2</v>
      </c>
      <c r="V88" s="17">
        <v>0.16917896163457299</v>
      </c>
      <c r="W88" s="17">
        <v>0</v>
      </c>
      <c r="X88" s="17">
        <v>7.1613534960822497E-2</v>
      </c>
      <c r="Y88" s="17">
        <v>0.102009837242637</v>
      </c>
      <c r="Z88" s="17"/>
      <c r="AA88" s="17">
        <v>0.129326655226875</v>
      </c>
      <c r="AB88" s="17">
        <v>7.2041411563377594E-2</v>
      </c>
    </row>
    <row r="89" spans="2:28" x14ac:dyDescent="0.5">
      <c r="B89" t="s">
        <v>89</v>
      </c>
      <c r="C89" s="17">
        <v>0.40863901257115498</v>
      </c>
      <c r="D89" s="17">
        <v>0.42151385082339299</v>
      </c>
      <c r="E89" s="17">
        <v>0.39505742192062698</v>
      </c>
      <c r="F89" s="17"/>
      <c r="G89" s="17">
        <v>0.54784892608456204</v>
      </c>
      <c r="H89" s="17">
        <v>0.42187981611511</v>
      </c>
      <c r="I89" s="17">
        <v>0.43015390315138502</v>
      </c>
      <c r="J89" s="17">
        <v>0.39452145458852</v>
      </c>
      <c r="K89" s="17">
        <v>0.34032826570786801</v>
      </c>
      <c r="L89" s="17">
        <v>0.381476020309234</v>
      </c>
      <c r="M89" s="17"/>
      <c r="N89" s="17">
        <v>0.44488271285567899</v>
      </c>
      <c r="O89" s="17">
        <v>0.54055020061136605</v>
      </c>
      <c r="P89" s="17">
        <v>0.39851024477390301</v>
      </c>
      <c r="Q89" s="17">
        <v>0.42835420614868802</v>
      </c>
      <c r="R89" s="17">
        <v>0.32370535034346598</v>
      </c>
      <c r="S89" s="17">
        <v>0.43633461388109801</v>
      </c>
      <c r="T89" s="17">
        <v>0.24484710475030599</v>
      </c>
      <c r="U89" s="17">
        <v>0.399951730634099</v>
      </c>
      <c r="V89" s="17">
        <v>0.40945145907396602</v>
      </c>
      <c r="W89" s="17">
        <v>0.34003745615443698</v>
      </c>
      <c r="X89" s="17">
        <v>0.40682252890845499</v>
      </c>
      <c r="Y89" s="17">
        <v>0.38877334034287497</v>
      </c>
      <c r="Z89" s="17"/>
      <c r="AA89" s="17">
        <v>0.45006354269716897</v>
      </c>
      <c r="AB89" s="17">
        <v>0.37783983852599001</v>
      </c>
    </row>
    <row r="90" spans="2:28" x14ac:dyDescent="0.5">
      <c r="B90" t="s">
        <v>90</v>
      </c>
      <c r="C90" s="17">
        <v>0.24488222505267601</v>
      </c>
      <c r="D90" s="17">
        <v>0.206308611072791</v>
      </c>
      <c r="E90" s="17">
        <v>0.282817350566269</v>
      </c>
      <c r="F90" s="17"/>
      <c r="G90" s="17">
        <v>0.211598889566603</v>
      </c>
      <c r="H90" s="17">
        <v>0.23277544702648101</v>
      </c>
      <c r="I90" s="17">
        <v>0.22955087096211699</v>
      </c>
      <c r="J90" s="17">
        <v>0.21937309391061499</v>
      </c>
      <c r="K90" s="17">
        <v>0.273529086361329</v>
      </c>
      <c r="L90" s="17">
        <v>0.27497520492406202</v>
      </c>
      <c r="M90" s="17"/>
      <c r="N90" s="17">
        <v>0.22487077278735901</v>
      </c>
      <c r="O90" s="17">
        <v>0.25162184402823301</v>
      </c>
      <c r="P90" s="17">
        <v>0.21161654505281899</v>
      </c>
      <c r="Q90" s="17">
        <v>0.213923065848975</v>
      </c>
      <c r="R90" s="17">
        <v>0.117383207711379</v>
      </c>
      <c r="S90" s="17">
        <v>0.28143197317456198</v>
      </c>
      <c r="T90" s="17">
        <v>0.34864975969055201</v>
      </c>
      <c r="U90" s="17">
        <v>0.21870429627485699</v>
      </c>
      <c r="V90" s="17">
        <v>0.18028386050263601</v>
      </c>
      <c r="W90" s="17">
        <v>0.185738224320811</v>
      </c>
      <c r="X90" s="17">
        <v>0.24721211079816199</v>
      </c>
      <c r="Y90" s="17">
        <v>0.305456310796209</v>
      </c>
      <c r="Z90" s="17"/>
      <c r="AA90" s="17">
        <v>0.21243245949639999</v>
      </c>
      <c r="AB90" s="17">
        <v>0.26900865386314698</v>
      </c>
    </row>
    <row r="91" spans="2:28" x14ac:dyDescent="0.5">
      <c r="B91" t="s">
        <v>91</v>
      </c>
      <c r="C91" s="17">
        <v>0.13817134352699401</v>
      </c>
      <c r="D91" s="17">
        <v>0.13592496290959999</v>
      </c>
      <c r="E91" s="17">
        <v>0.140604196249285</v>
      </c>
      <c r="F91" s="17"/>
      <c r="G91" s="17">
        <v>1.0860260596068899E-2</v>
      </c>
      <c r="H91" s="17">
        <v>0.113504336706893</v>
      </c>
      <c r="I91" s="17">
        <v>8.7658367652891506E-2</v>
      </c>
      <c r="J91" s="17">
        <v>0.14320753920781601</v>
      </c>
      <c r="K91" s="17">
        <v>0.20337018274520199</v>
      </c>
      <c r="L91" s="17">
        <v>0.19328797229612901</v>
      </c>
      <c r="M91" s="17"/>
      <c r="N91" s="17">
        <v>0.16106585683969801</v>
      </c>
      <c r="O91" s="17">
        <v>0.10521133096726</v>
      </c>
      <c r="P91" s="17">
        <v>0.148521696898678</v>
      </c>
      <c r="Q91" s="17">
        <v>0.13463578852671201</v>
      </c>
      <c r="R91" s="17">
        <v>0.20730662459660501</v>
      </c>
      <c r="S91" s="17">
        <v>0.106658682917466</v>
      </c>
      <c r="T91" s="17">
        <v>0.16239846268497601</v>
      </c>
      <c r="U91" s="17">
        <v>0.17410521448644101</v>
      </c>
      <c r="V91" s="17">
        <v>0.104962242664252</v>
      </c>
      <c r="W91" s="17">
        <v>0.38906840665761</v>
      </c>
      <c r="X91" s="17">
        <v>0.175478725006606</v>
      </c>
      <c r="Y91" s="17">
        <v>8.36655139166851E-2</v>
      </c>
      <c r="Z91" s="17"/>
      <c r="AA91" s="17">
        <v>0.12644136313964699</v>
      </c>
      <c r="AB91" s="17">
        <v>0.146892594109615</v>
      </c>
    </row>
    <row r="92" spans="2:28" x14ac:dyDescent="0.5">
      <c r="B92" t="s">
        <v>92</v>
      </c>
      <c r="C92" s="17">
        <v>6.4110551564310905E-2</v>
      </c>
      <c r="D92" s="17">
        <v>7.7078446738936907E-2</v>
      </c>
      <c r="E92" s="17">
        <v>5.1621621382563397E-2</v>
      </c>
      <c r="F92" s="17"/>
      <c r="G92" s="17">
        <v>1.3244428673425099E-2</v>
      </c>
      <c r="H92" s="17">
        <v>3.7347763654346701E-2</v>
      </c>
      <c r="I92" s="17">
        <v>7.96436420726509E-2</v>
      </c>
      <c r="J92" s="17">
        <v>6.9231944591555697E-2</v>
      </c>
      <c r="K92" s="17">
        <v>8.0946142600517496E-2</v>
      </c>
      <c r="L92" s="17">
        <v>7.9848923657429599E-2</v>
      </c>
      <c r="M92" s="17"/>
      <c r="N92" s="17">
        <v>8.3466512141359001E-2</v>
      </c>
      <c r="O92" s="17">
        <v>2.4370511096144101E-2</v>
      </c>
      <c r="P92" s="17">
        <v>3.1190299436020599E-2</v>
      </c>
      <c r="Q92" s="17">
        <v>7.8217583085001999E-2</v>
      </c>
      <c r="R92" s="17">
        <v>0.14619560555578101</v>
      </c>
      <c r="S92" s="17">
        <v>6.6936191607744597E-2</v>
      </c>
      <c r="T92" s="17">
        <v>0</v>
      </c>
      <c r="U92" s="17">
        <v>9.4975049561524E-2</v>
      </c>
      <c r="V92" s="17">
        <v>8.3050490363806698E-2</v>
      </c>
      <c r="W92" s="17">
        <v>4.9327897037365002E-2</v>
      </c>
      <c r="X92" s="17">
        <v>4.7917976613092599E-2</v>
      </c>
      <c r="Y92" s="17">
        <v>7.9572553311730895E-2</v>
      </c>
      <c r="Z92" s="17"/>
      <c r="AA92" s="17">
        <v>3.43204077515031E-2</v>
      </c>
      <c r="AB92" s="17">
        <v>8.6259549303816199E-2</v>
      </c>
    </row>
    <row r="93" spans="2:28" x14ac:dyDescent="0.5">
      <c r="B93" t="s">
        <v>72</v>
      </c>
      <c r="C93" s="17">
        <v>4.7726658970353497E-2</v>
      </c>
      <c r="D93" s="17">
        <v>3.6080020971153599E-2</v>
      </c>
      <c r="E93" s="17">
        <v>5.9133205582794002E-2</v>
      </c>
      <c r="F93" s="17"/>
      <c r="G93" s="17">
        <v>2.54992976783124E-2</v>
      </c>
      <c r="H93" s="17">
        <v>4.4697562722153097E-2</v>
      </c>
      <c r="I93" s="17">
        <v>3.9110866536262598E-2</v>
      </c>
      <c r="J93" s="17">
        <v>8.0918523378272697E-2</v>
      </c>
      <c r="K93" s="17">
        <v>5.1242504701843099E-2</v>
      </c>
      <c r="L93" s="17">
        <v>3.9246722750597499E-2</v>
      </c>
      <c r="M93" s="17"/>
      <c r="N93" s="17">
        <v>0</v>
      </c>
      <c r="O93" s="17">
        <v>5.3836303577645399E-2</v>
      </c>
      <c r="P93" s="17">
        <v>5.9681144476690103E-2</v>
      </c>
      <c r="Q93" s="17">
        <v>3.0135348057885199E-2</v>
      </c>
      <c r="R93" s="17">
        <v>0</v>
      </c>
      <c r="S93" s="17">
        <v>6.4100962477207896E-2</v>
      </c>
      <c r="T93" s="17">
        <v>8.4426958036242505E-2</v>
      </c>
      <c r="U93" s="17">
        <v>2.73911840957905E-2</v>
      </c>
      <c r="V93" s="17">
        <v>5.3072985760766397E-2</v>
      </c>
      <c r="W93" s="17">
        <v>3.5828015829777002E-2</v>
      </c>
      <c r="X93" s="17">
        <v>5.0955123712861497E-2</v>
      </c>
      <c r="Y93" s="17">
        <v>4.0522444389863597E-2</v>
      </c>
      <c r="Z93" s="17"/>
      <c r="AA93" s="17">
        <v>4.7415571688406301E-2</v>
      </c>
      <c r="AB93" s="17">
        <v>4.7957952634054203E-2</v>
      </c>
    </row>
    <row r="94" spans="2:28" x14ac:dyDescent="0.5">
      <c r="B94" t="s">
        <v>93</v>
      </c>
      <c r="C94" s="17">
        <v>0.50510922088566601</v>
      </c>
      <c r="D94" s="17">
        <v>0.54460795830751896</v>
      </c>
      <c r="E94" s="17">
        <v>0.46582362621908802</v>
      </c>
      <c r="F94" s="17"/>
      <c r="G94" s="17">
        <v>0.73879712348559001</v>
      </c>
      <c r="H94" s="17">
        <v>0.57167488989012605</v>
      </c>
      <c r="I94" s="17">
        <v>0.56403625277607805</v>
      </c>
      <c r="J94" s="17">
        <v>0.48726889891174002</v>
      </c>
      <c r="K94" s="17">
        <v>0.39091208359110902</v>
      </c>
      <c r="L94" s="17">
        <v>0.41264117637178199</v>
      </c>
      <c r="M94" s="17"/>
      <c r="N94" s="17">
        <v>0.53059685823158298</v>
      </c>
      <c r="O94" s="17">
        <v>0.56496001033071797</v>
      </c>
      <c r="P94" s="17">
        <v>0.54899031413579302</v>
      </c>
      <c r="Q94" s="17">
        <v>0.54308821448142597</v>
      </c>
      <c r="R94" s="17">
        <v>0.52911456213623498</v>
      </c>
      <c r="S94" s="17">
        <v>0.48087218982301899</v>
      </c>
      <c r="T94" s="17">
        <v>0.404524819588229</v>
      </c>
      <c r="U94" s="17">
        <v>0.48482425558138698</v>
      </c>
      <c r="V94" s="17">
        <v>0.57863042070853898</v>
      </c>
      <c r="W94" s="17">
        <v>0.34003745615443698</v>
      </c>
      <c r="X94" s="17">
        <v>0.47843606386927801</v>
      </c>
      <c r="Y94" s="17">
        <v>0.49078317758551199</v>
      </c>
      <c r="Z94" s="17"/>
      <c r="AA94" s="17">
        <v>0.579390197924044</v>
      </c>
      <c r="AB94" s="17">
        <v>0.44988125008936802</v>
      </c>
    </row>
    <row r="95" spans="2:28" x14ac:dyDescent="0.5">
      <c r="B95" t="s">
        <v>94</v>
      </c>
      <c r="C95" s="17">
        <v>0.20228189509130501</v>
      </c>
      <c r="D95" s="17">
        <v>0.21300340964853601</v>
      </c>
      <c r="E95" s="17">
        <v>0.19222581763184901</v>
      </c>
      <c r="F95" s="17"/>
      <c r="G95" s="17">
        <v>2.4104689269493999E-2</v>
      </c>
      <c r="H95" s="17">
        <v>0.15085210036124</v>
      </c>
      <c r="I95" s="17">
        <v>0.16730200972554199</v>
      </c>
      <c r="J95" s="17">
        <v>0.212439483799372</v>
      </c>
      <c r="K95" s="17">
        <v>0.28431632534571999</v>
      </c>
      <c r="L95" s="17">
        <v>0.273136895953558</v>
      </c>
      <c r="M95" s="17"/>
      <c r="N95" s="17">
        <v>0.24453236898105701</v>
      </c>
      <c r="O95" s="17">
        <v>0.12958184206340401</v>
      </c>
      <c r="P95" s="17">
        <v>0.179711996334698</v>
      </c>
      <c r="Q95" s="17">
        <v>0.212853371611714</v>
      </c>
      <c r="R95" s="17">
        <v>0.35350223015238602</v>
      </c>
      <c r="S95" s="17">
        <v>0.173594874525211</v>
      </c>
      <c r="T95" s="17">
        <v>0.16239846268497601</v>
      </c>
      <c r="U95" s="17">
        <v>0.26908026404796498</v>
      </c>
      <c r="V95" s="17">
        <v>0.18801273302805799</v>
      </c>
      <c r="W95" s="17">
        <v>0.43839630369497401</v>
      </c>
      <c r="X95" s="17">
        <v>0.22339670161969899</v>
      </c>
      <c r="Y95" s="17">
        <v>0.163238067228416</v>
      </c>
      <c r="Z95" s="17"/>
      <c r="AA95" s="17">
        <v>0.16076177089115001</v>
      </c>
      <c r="AB95" s="17">
        <v>0.23315214341343099</v>
      </c>
    </row>
    <row r="96" spans="2:28" x14ac:dyDescent="0.5">
      <c r="B96" t="s">
        <v>95</v>
      </c>
      <c r="C96" s="17">
        <v>0.302827325794361</v>
      </c>
      <c r="D96" s="17">
        <v>0.33160454865898298</v>
      </c>
      <c r="E96" s="17">
        <v>0.27359780858723898</v>
      </c>
      <c r="F96" s="17"/>
      <c r="G96" s="17">
        <v>0.71469243421609596</v>
      </c>
      <c r="H96" s="17">
        <v>0.42082278952888602</v>
      </c>
      <c r="I96" s="17">
        <v>0.39673424305053601</v>
      </c>
      <c r="J96" s="17">
        <v>0.27482941511236803</v>
      </c>
      <c r="K96" s="17">
        <v>0.106595758245389</v>
      </c>
      <c r="L96" s="17">
        <v>0.13950428041822399</v>
      </c>
      <c r="M96" s="17"/>
      <c r="N96" s="17">
        <v>0.28606448925052602</v>
      </c>
      <c r="O96" s="17">
        <v>0.43537816826731401</v>
      </c>
      <c r="P96" s="17">
        <v>0.36927831780109399</v>
      </c>
      <c r="Q96" s="17">
        <v>0.330234842869711</v>
      </c>
      <c r="R96" s="17">
        <v>0.17561233198384901</v>
      </c>
      <c r="S96" s="17">
        <v>0.30727731529780899</v>
      </c>
      <c r="T96" s="17">
        <v>0.24212635690325299</v>
      </c>
      <c r="U96" s="17">
        <v>0.215743991533421</v>
      </c>
      <c r="V96" s="17">
        <v>0.390617687680481</v>
      </c>
      <c r="W96" s="17">
        <v>-9.83588475405371E-2</v>
      </c>
      <c r="X96" s="17">
        <v>0.25503936224957902</v>
      </c>
      <c r="Y96" s="17">
        <v>0.32754511035709599</v>
      </c>
      <c r="Z96" s="17"/>
      <c r="AA96" s="17">
        <v>0.41862842703289299</v>
      </c>
      <c r="AB96" s="17">
        <v>0.21672910667593701</v>
      </c>
    </row>
    <row r="97" spans="2:28" x14ac:dyDescent="0.5">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2:28" x14ac:dyDescent="0.5">
      <c r="B98" s="6" t="s">
        <v>100</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2:28" x14ac:dyDescent="0.5">
      <c r="B99" s="24" t="s">
        <v>53</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2:28" x14ac:dyDescent="0.5">
      <c r="B100" t="s">
        <v>97</v>
      </c>
      <c r="C100" s="17">
        <v>0.20634156218507299</v>
      </c>
      <c r="D100" s="17">
        <v>0.26936558976665398</v>
      </c>
      <c r="E100" s="17">
        <v>0.14545535806354001</v>
      </c>
      <c r="F100" s="17"/>
      <c r="G100" s="17">
        <v>0.21888055445580001</v>
      </c>
      <c r="H100" s="17">
        <v>0.202625066299156</v>
      </c>
      <c r="I100" s="17">
        <v>0.23169401777432</v>
      </c>
      <c r="J100" s="17">
        <v>0.161909766606812</v>
      </c>
      <c r="K100" s="17">
        <v>0.203389279241878</v>
      </c>
      <c r="L100" s="17">
        <v>0.220980998746243</v>
      </c>
      <c r="M100" s="17"/>
      <c r="N100" s="17">
        <v>0.22983866077890899</v>
      </c>
      <c r="O100" s="17">
        <v>0.19022607708577899</v>
      </c>
      <c r="P100" s="17">
        <v>0.27569212464243298</v>
      </c>
      <c r="Q100" s="17">
        <v>0.17769778205183101</v>
      </c>
      <c r="R100" s="17">
        <v>8.7718807519453795E-2</v>
      </c>
      <c r="S100" s="17">
        <v>0.199010708873053</v>
      </c>
      <c r="T100" s="17">
        <v>0.122149788059669</v>
      </c>
      <c r="U100" s="17">
        <v>0.29113363780139601</v>
      </c>
      <c r="V100" s="17">
        <v>0.21423767118813999</v>
      </c>
      <c r="W100" s="17">
        <v>7.1461431382318294E-2</v>
      </c>
      <c r="X100" s="17">
        <v>0.20175194313241701</v>
      </c>
      <c r="Y100" s="17">
        <v>0.16438190112651899</v>
      </c>
      <c r="Z100" s="17"/>
      <c r="AA100" s="17">
        <v>0.28122062204947601</v>
      </c>
      <c r="AB100" s="17">
        <v>0.150668916289356</v>
      </c>
    </row>
    <row r="101" spans="2:28" x14ac:dyDescent="0.5">
      <c r="B101" t="s">
        <v>98</v>
      </c>
      <c r="C101" s="17">
        <v>0.54053884974812805</v>
      </c>
      <c r="D101" s="17">
        <v>0.502272669386856</v>
      </c>
      <c r="E101" s="17">
        <v>0.57870880651445</v>
      </c>
      <c r="F101" s="17"/>
      <c r="G101" s="17">
        <v>0.606822572830236</v>
      </c>
      <c r="H101" s="17">
        <v>0.57024466439974497</v>
      </c>
      <c r="I101" s="17">
        <v>0.52842923642454998</v>
      </c>
      <c r="J101" s="17">
        <v>0.56514916409708005</v>
      </c>
      <c r="K101" s="17">
        <v>0.52209992478343903</v>
      </c>
      <c r="L101" s="17">
        <v>0.49421858585696299</v>
      </c>
      <c r="M101" s="17"/>
      <c r="N101" s="17">
        <v>0.51735517527803798</v>
      </c>
      <c r="O101" s="17">
        <v>0.64509883394619805</v>
      </c>
      <c r="P101" s="17">
        <v>0.48162624895586498</v>
      </c>
      <c r="Q101" s="17">
        <v>0.58858857019015998</v>
      </c>
      <c r="R101" s="17">
        <v>0.55612477933938398</v>
      </c>
      <c r="S101" s="17">
        <v>0.56429287765446301</v>
      </c>
      <c r="T101" s="17">
        <v>0.537034940136771</v>
      </c>
      <c r="U101" s="17">
        <v>0.48167444821704902</v>
      </c>
      <c r="V101" s="17">
        <v>0.63757146866023595</v>
      </c>
      <c r="W101" s="17">
        <v>0.61302318434983805</v>
      </c>
      <c r="X101" s="17">
        <v>0.51832769169352</v>
      </c>
      <c r="Y101" s="17">
        <v>0.52355643042476496</v>
      </c>
      <c r="Z101" s="17"/>
      <c r="AA101" s="17">
        <v>0.52825265105531805</v>
      </c>
      <c r="AB101" s="17">
        <v>0.54967364912285199</v>
      </c>
    </row>
    <row r="102" spans="2:28" x14ac:dyDescent="0.5">
      <c r="B102" t="s">
        <v>99</v>
      </c>
      <c r="C102" s="17">
        <v>0.13877921941737301</v>
      </c>
      <c r="D102" s="17">
        <v>0.14195760518648901</v>
      </c>
      <c r="E102" s="17">
        <v>0.13594035744132801</v>
      </c>
      <c r="F102" s="17"/>
      <c r="G102" s="17">
        <v>7.0558284596619197E-2</v>
      </c>
      <c r="H102" s="17">
        <v>0.13847373295564799</v>
      </c>
      <c r="I102" s="17">
        <v>0.16024471695056799</v>
      </c>
      <c r="J102" s="17">
        <v>0.16889932688534001</v>
      </c>
      <c r="K102" s="17">
        <v>0.14700593922643701</v>
      </c>
      <c r="L102" s="17">
        <v>0.13008656422422099</v>
      </c>
      <c r="M102" s="17"/>
      <c r="N102" s="17">
        <v>0.111630870194155</v>
      </c>
      <c r="O102" s="17">
        <v>8.0674847998844196E-2</v>
      </c>
      <c r="P102" s="17">
        <v>0.13810968173761701</v>
      </c>
      <c r="Q102" s="17">
        <v>0.14521017599392899</v>
      </c>
      <c r="R102" s="17">
        <v>0.121906584767094</v>
      </c>
      <c r="S102" s="17">
        <v>0.14438616435579499</v>
      </c>
      <c r="T102" s="17">
        <v>0.13533789056242301</v>
      </c>
      <c r="U102" s="17">
        <v>0.12653311750342999</v>
      </c>
      <c r="V102" s="17">
        <v>7.0345301703407206E-2</v>
      </c>
      <c r="W102" s="17">
        <v>0.202882766413438</v>
      </c>
      <c r="X102" s="17">
        <v>0.141521529636945</v>
      </c>
      <c r="Y102" s="17">
        <v>0.17625797221419501</v>
      </c>
      <c r="Z102" s="17"/>
      <c r="AA102" s="17">
        <v>0.104194657286225</v>
      </c>
      <c r="AB102" s="17">
        <v>0.16449287133117299</v>
      </c>
    </row>
    <row r="103" spans="2:28" x14ac:dyDescent="0.5">
      <c r="B103" t="s">
        <v>72</v>
      </c>
      <c r="C103" s="17">
        <v>0.114340368649426</v>
      </c>
      <c r="D103" s="17">
        <v>8.6404135660000797E-2</v>
      </c>
      <c r="E103" s="17">
        <v>0.139895477980682</v>
      </c>
      <c r="F103" s="17"/>
      <c r="G103" s="17">
        <v>0.103738588117346</v>
      </c>
      <c r="H103" s="17">
        <v>8.8656536345450801E-2</v>
      </c>
      <c r="I103" s="17">
        <v>7.9632028850561601E-2</v>
      </c>
      <c r="J103" s="17">
        <v>0.104041742410768</v>
      </c>
      <c r="K103" s="17">
        <v>0.12750485674824499</v>
      </c>
      <c r="L103" s="17">
        <v>0.154713851172573</v>
      </c>
      <c r="M103" s="17"/>
      <c r="N103" s="17">
        <v>0.14117529374889701</v>
      </c>
      <c r="O103" s="17">
        <v>8.4000240969178602E-2</v>
      </c>
      <c r="P103" s="17">
        <v>0.104571944664085</v>
      </c>
      <c r="Q103" s="17">
        <v>8.85034717640793E-2</v>
      </c>
      <c r="R103" s="17">
        <v>0.23424982837406799</v>
      </c>
      <c r="S103" s="17">
        <v>9.2310249116689405E-2</v>
      </c>
      <c r="T103" s="17">
        <v>0.20547738124113701</v>
      </c>
      <c r="U103" s="17">
        <v>0.10065879647812501</v>
      </c>
      <c r="V103" s="17">
        <v>7.7845558448216806E-2</v>
      </c>
      <c r="W103" s="17">
        <v>0.112632617854405</v>
      </c>
      <c r="X103" s="17">
        <v>0.13839883553711799</v>
      </c>
      <c r="Y103" s="17">
        <v>0.13580369623452199</v>
      </c>
      <c r="Z103" s="17"/>
      <c r="AA103" s="17">
        <v>8.6332069608981099E-2</v>
      </c>
      <c r="AB103" s="17">
        <v>0.13516456325661899</v>
      </c>
    </row>
    <row r="104" spans="2:28" x14ac:dyDescent="0.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2:28" x14ac:dyDescent="0.5">
      <c r="B105" s="6" t="s">
        <v>109</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2:28" x14ac:dyDescent="0.5">
      <c r="B106" s="24" t="s">
        <v>53</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2:28" x14ac:dyDescent="0.5">
      <c r="B107" t="s">
        <v>101</v>
      </c>
      <c r="C107" s="17">
        <v>0.90492741445710101</v>
      </c>
      <c r="D107" s="17">
        <v>0.89420489395326497</v>
      </c>
      <c r="E107" s="17">
        <v>0.91517797997393702</v>
      </c>
      <c r="F107" s="17"/>
      <c r="G107" s="17">
        <v>0.93024290727824799</v>
      </c>
      <c r="H107" s="17">
        <v>0.91025272629682097</v>
      </c>
      <c r="I107" s="17">
        <v>0.97368192690571698</v>
      </c>
      <c r="J107" s="17">
        <v>0.92260518668207403</v>
      </c>
      <c r="K107" s="17">
        <v>0.90003979342153995</v>
      </c>
      <c r="L107" s="17">
        <v>0.839820603920296</v>
      </c>
      <c r="M107" s="17"/>
      <c r="N107" s="17">
        <v>0.88830632949500699</v>
      </c>
      <c r="O107" s="17">
        <v>0.94736127393900404</v>
      </c>
      <c r="P107" s="17">
        <v>0.89669853102688102</v>
      </c>
      <c r="Q107" s="17">
        <v>0.91199917728760205</v>
      </c>
      <c r="R107" s="17">
        <v>0.94577749995301796</v>
      </c>
      <c r="S107" s="17">
        <v>0.90663499738346298</v>
      </c>
      <c r="T107" s="17">
        <v>0.83137359201956196</v>
      </c>
      <c r="U107" s="17">
        <v>0.89294765562618095</v>
      </c>
      <c r="V107" s="17">
        <v>0.89852453051032799</v>
      </c>
      <c r="W107" s="17">
        <v>0.92146383280744104</v>
      </c>
      <c r="X107" s="17">
        <v>0.92584051335617001</v>
      </c>
      <c r="Y107" s="17">
        <v>0.89509233352663498</v>
      </c>
      <c r="Z107" s="17"/>
      <c r="AA107" s="17">
        <v>0.911361890686605</v>
      </c>
      <c r="AB107" s="17">
        <v>0.90014337580466297</v>
      </c>
    </row>
    <row r="108" spans="2:28" x14ac:dyDescent="0.5">
      <c r="B108" t="s">
        <v>102</v>
      </c>
      <c r="C108" s="17">
        <v>0.88134372853194398</v>
      </c>
      <c r="D108" s="17">
        <v>0.88489391482565005</v>
      </c>
      <c r="E108" s="17">
        <v>0.879483792147016</v>
      </c>
      <c r="F108" s="17"/>
      <c r="G108" s="17">
        <v>0.86954349675989695</v>
      </c>
      <c r="H108" s="17">
        <v>0.85501955150735298</v>
      </c>
      <c r="I108" s="17">
        <v>0.86064742066987598</v>
      </c>
      <c r="J108" s="17">
        <v>0.84171534305318096</v>
      </c>
      <c r="K108" s="17">
        <v>0.912870523031446</v>
      </c>
      <c r="L108" s="17">
        <v>0.92208142020476902</v>
      </c>
      <c r="M108" s="17"/>
      <c r="N108" s="17">
        <v>0.85288103829644002</v>
      </c>
      <c r="O108" s="17">
        <v>0.91436330635484597</v>
      </c>
      <c r="P108" s="17">
        <v>0.9221654115347</v>
      </c>
      <c r="Q108" s="17">
        <v>0.83245488342717999</v>
      </c>
      <c r="R108" s="17">
        <v>0.90869571346833</v>
      </c>
      <c r="S108" s="17">
        <v>0.86531363260202698</v>
      </c>
      <c r="T108" s="17">
        <v>0.91773772517120999</v>
      </c>
      <c r="U108" s="17">
        <v>0.85806364171860305</v>
      </c>
      <c r="V108" s="17">
        <v>0.78500090746267304</v>
      </c>
      <c r="W108" s="17">
        <v>0.88365970744615496</v>
      </c>
      <c r="X108" s="17">
        <v>0.87609827595898304</v>
      </c>
      <c r="Y108" s="17">
        <v>0.92822265611210197</v>
      </c>
      <c r="Z108" s="17"/>
      <c r="AA108" s="17">
        <v>0.91393958045271795</v>
      </c>
      <c r="AB108" s="17">
        <v>0.85710868438287702</v>
      </c>
    </row>
    <row r="109" spans="2:28" x14ac:dyDescent="0.5">
      <c r="B109" t="s">
        <v>103</v>
      </c>
      <c r="C109" s="17">
        <v>0.53265918624156405</v>
      </c>
      <c r="D109" s="17">
        <v>0.52034646306523702</v>
      </c>
      <c r="E109" s="17">
        <v>0.54558845198800399</v>
      </c>
      <c r="F109" s="17"/>
      <c r="G109" s="17">
        <v>0.36744646361687899</v>
      </c>
      <c r="H109" s="17">
        <v>0.57124738969243805</v>
      </c>
      <c r="I109" s="17">
        <v>0.65705738667662805</v>
      </c>
      <c r="J109" s="17">
        <v>0.55282629964385699</v>
      </c>
      <c r="K109" s="17">
        <v>0.53416494782425905</v>
      </c>
      <c r="L109" s="17">
        <v>0.49224100092629902</v>
      </c>
      <c r="M109" s="17"/>
      <c r="N109" s="17">
        <v>0.50752329108880201</v>
      </c>
      <c r="O109" s="17">
        <v>0.50677080771824101</v>
      </c>
      <c r="P109" s="17">
        <v>0.55972680062135804</v>
      </c>
      <c r="Q109" s="17">
        <v>0.56212388283329995</v>
      </c>
      <c r="R109" s="17">
        <v>0.44838814113725101</v>
      </c>
      <c r="S109" s="17">
        <v>0.57007977530947596</v>
      </c>
      <c r="T109" s="17">
        <v>0.65581327257309296</v>
      </c>
      <c r="U109" s="17">
        <v>0.40345652708458701</v>
      </c>
      <c r="V109" s="17">
        <v>0.51981649260943696</v>
      </c>
      <c r="W109" s="17">
        <v>0.46773707321397001</v>
      </c>
      <c r="X109" s="17">
        <v>0.538125848911718</v>
      </c>
      <c r="Y109" s="17">
        <v>0.52299462438642197</v>
      </c>
      <c r="Z109" s="17"/>
      <c r="AA109" s="17">
        <v>0.58603865752648399</v>
      </c>
      <c r="AB109" s="17">
        <v>0.492971503085185</v>
      </c>
    </row>
    <row r="110" spans="2:28" x14ac:dyDescent="0.5">
      <c r="B110" t="s">
        <v>104</v>
      </c>
      <c r="C110" s="17">
        <v>0.248201683984939</v>
      </c>
      <c r="D110" s="17">
        <v>0.30269706457875101</v>
      </c>
      <c r="E110" s="17">
        <v>0.19387580878768201</v>
      </c>
      <c r="F110" s="17"/>
      <c r="G110" s="17">
        <v>0.52633933514109998</v>
      </c>
      <c r="H110" s="17">
        <v>0.44397123479894601</v>
      </c>
      <c r="I110" s="17">
        <v>0.42152924963705701</v>
      </c>
      <c r="J110" s="17">
        <v>0.22363291882561101</v>
      </c>
      <c r="K110" s="17">
        <v>9.7444928548290705E-2</v>
      </c>
      <c r="L110" s="17">
        <v>1.319833701025E-2</v>
      </c>
      <c r="M110" s="17"/>
      <c r="N110" s="17">
        <v>0.36153951612638502</v>
      </c>
      <c r="O110" s="17">
        <v>0.267015882467046</v>
      </c>
      <c r="P110" s="17">
        <v>0.213111842579363</v>
      </c>
      <c r="Q110" s="17">
        <v>0.352599348437106</v>
      </c>
      <c r="R110" s="17">
        <v>0.213889132497429</v>
      </c>
      <c r="S110" s="17">
        <v>0.203313760535316</v>
      </c>
      <c r="T110" s="17">
        <v>0.249842808723367</v>
      </c>
      <c r="U110" s="17">
        <v>0.25620372640230699</v>
      </c>
      <c r="V110" s="17">
        <v>0.29396044016044898</v>
      </c>
      <c r="W110" s="17">
        <v>0.27226950001181399</v>
      </c>
      <c r="X110" s="17">
        <v>0.229094288679206</v>
      </c>
      <c r="Y110" s="17">
        <v>0.26635586507558201</v>
      </c>
      <c r="Z110" s="17"/>
      <c r="AA110" s="17">
        <v>0.29478607566807102</v>
      </c>
      <c r="AB110" s="17">
        <v>0.21356614840077301</v>
      </c>
    </row>
    <row r="111" spans="2:28" x14ac:dyDescent="0.5">
      <c r="B111" t="s">
        <v>105</v>
      </c>
      <c r="C111" s="17">
        <v>0.23727349362453101</v>
      </c>
      <c r="D111" s="17">
        <v>0.23957996168440801</v>
      </c>
      <c r="E111" s="17">
        <v>0.233654929167293</v>
      </c>
      <c r="F111" s="17"/>
      <c r="G111" s="17">
        <v>0.39586513355270098</v>
      </c>
      <c r="H111" s="17">
        <v>0.34766586510577902</v>
      </c>
      <c r="I111" s="17">
        <v>0.32486334640293102</v>
      </c>
      <c r="J111" s="17">
        <v>0.20266139515221801</v>
      </c>
      <c r="K111" s="17">
        <v>0.16760511898203001</v>
      </c>
      <c r="L111" s="17">
        <v>0.113973753777492</v>
      </c>
      <c r="M111" s="17"/>
      <c r="N111" s="17">
        <v>0.28614530231087298</v>
      </c>
      <c r="O111" s="17">
        <v>0.34303152257527397</v>
      </c>
      <c r="P111" s="17">
        <v>0.20462879417052701</v>
      </c>
      <c r="Q111" s="17">
        <v>0.20578992065289001</v>
      </c>
      <c r="R111" s="17">
        <v>0.294508815162562</v>
      </c>
      <c r="S111" s="17">
        <v>0.26729439841464198</v>
      </c>
      <c r="T111" s="17">
        <v>0.28004832069278002</v>
      </c>
      <c r="U111" s="17">
        <v>0.26222155891746401</v>
      </c>
      <c r="V111" s="17">
        <v>0.23429459324367199</v>
      </c>
      <c r="W111" s="17">
        <v>0.224397617189318</v>
      </c>
      <c r="X111" s="17">
        <v>0.17022799743295799</v>
      </c>
      <c r="Y111" s="17">
        <v>0.23529544486485099</v>
      </c>
      <c r="Z111" s="17"/>
      <c r="AA111" s="17">
        <v>0.312675871447126</v>
      </c>
      <c r="AB111" s="17">
        <v>0.18121176037341599</v>
      </c>
    </row>
    <row r="112" spans="2:28" x14ac:dyDescent="0.5">
      <c r="B112" t="s">
        <v>106</v>
      </c>
      <c r="C112" s="17">
        <v>0.15056540365097801</v>
      </c>
      <c r="D112" s="17">
        <v>0.18305829237032101</v>
      </c>
      <c r="E112" s="17">
        <v>0.11925444837615801</v>
      </c>
      <c r="F112" s="17"/>
      <c r="G112" s="17">
        <v>0.199945157692102</v>
      </c>
      <c r="H112" s="17">
        <v>0.22786088244233199</v>
      </c>
      <c r="I112" s="17">
        <v>0.26887049084171</v>
      </c>
      <c r="J112" s="17">
        <v>9.70087507061487E-2</v>
      </c>
      <c r="K112" s="17">
        <v>0.13687208446830099</v>
      </c>
      <c r="L112" s="17">
        <v>5.4071311853818402E-2</v>
      </c>
      <c r="M112" s="17"/>
      <c r="N112" s="17">
        <v>0.26097151688946202</v>
      </c>
      <c r="O112" s="17">
        <v>0.17176276831255199</v>
      </c>
      <c r="P112" s="17">
        <v>0.16075908594605001</v>
      </c>
      <c r="Q112" s="17">
        <v>0.13561817177434701</v>
      </c>
      <c r="R112" s="17">
        <v>0.20640788315800901</v>
      </c>
      <c r="S112" s="17">
        <v>0.13202594381692001</v>
      </c>
      <c r="T112" s="17">
        <v>3.9033795971759301E-2</v>
      </c>
      <c r="U112" s="17">
        <v>0.18109201980984199</v>
      </c>
      <c r="V112" s="17">
        <v>0.13989392170340101</v>
      </c>
      <c r="W112" s="17">
        <v>0.14657341986786199</v>
      </c>
      <c r="X112" s="17">
        <v>0.117305951992679</v>
      </c>
      <c r="Y112" s="17">
        <v>0.16224529500446</v>
      </c>
      <c r="Z112" s="17"/>
      <c r="AA112" s="17">
        <v>0.19497345196180799</v>
      </c>
      <c r="AB112" s="17">
        <v>0.117547981250032</v>
      </c>
    </row>
    <row r="113" spans="2:28" x14ac:dyDescent="0.5">
      <c r="B113" t="s">
        <v>107</v>
      </c>
      <c r="C113" s="17">
        <v>5.6747402729466399E-2</v>
      </c>
      <c r="D113" s="17">
        <v>7.8229267228778293E-2</v>
      </c>
      <c r="E113" s="17">
        <v>3.5969699833818501E-2</v>
      </c>
      <c r="F113" s="17"/>
      <c r="G113" s="17">
        <v>0.10295160988334601</v>
      </c>
      <c r="H113" s="17">
        <v>9.0432007170355294E-2</v>
      </c>
      <c r="I113" s="17">
        <v>0.102170938709335</v>
      </c>
      <c r="J113" s="17">
        <v>5.4833352830724297E-2</v>
      </c>
      <c r="K113" s="17">
        <v>2.3231533926318E-2</v>
      </c>
      <c r="L113" s="17">
        <v>1.13075105882819E-2</v>
      </c>
      <c r="M113" s="17"/>
      <c r="N113" s="17">
        <v>8.6167212432040799E-2</v>
      </c>
      <c r="O113" s="17">
        <v>5.9129726254006303E-2</v>
      </c>
      <c r="P113" s="17">
        <v>5.0861753184615298E-2</v>
      </c>
      <c r="Q113" s="17">
        <v>0.124972660202016</v>
      </c>
      <c r="R113" s="17">
        <v>5.8721989308887897E-2</v>
      </c>
      <c r="S113" s="17">
        <v>6.7738890512465802E-2</v>
      </c>
      <c r="T113" s="17">
        <v>0</v>
      </c>
      <c r="U113" s="17">
        <v>6.5688847702973105E-2</v>
      </c>
      <c r="V113" s="17">
        <v>5.70433736352167E-2</v>
      </c>
      <c r="W113" s="17">
        <v>0</v>
      </c>
      <c r="X113" s="17">
        <v>3.49775745447845E-2</v>
      </c>
      <c r="Y113" s="17">
        <v>3.8671039425955102E-2</v>
      </c>
      <c r="Z113" s="17"/>
      <c r="AA113" s="17">
        <v>9.82622164888758E-2</v>
      </c>
      <c r="AB113" s="17">
        <v>2.5881102724636899E-2</v>
      </c>
    </row>
    <row r="114" spans="2:28" x14ac:dyDescent="0.5">
      <c r="B114" t="s">
        <v>108</v>
      </c>
      <c r="C114" s="17">
        <v>1.2936571712374501E-2</v>
      </c>
      <c r="D114" s="17">
        <v>1.7984587023464799E-2</v>
      </c>
      <c r="E114" s="17">
        <v>8.0533078276935708E-3</v>
      </c>
      <c r="F114" s="17"/>
      <c r="G114" s="17">
        <v>4.7682520216252897E-2</v>
      </c>
      <c r="H114" s="17">
        <v>0</v>
      </c>
      <c r="I114" s="17">
        <v>7.1325775231821896E-3</v>
      </c>
      <c r="J114" s="17">
        <v>5.2051486223951404E-3</v>
      </c>
      <c r="K114" s="17">
        <v>1.0450271245757E-2</v>
      </c>
      <c r="L114" s="17">
        <v>1.62812987099701E-2</v>
      </c>
      <c r="M114" s="17"/>
      <c r="N114" s="17">
        <v>2.1533414634643599E-2</v>
      </c>
      <c r="O114" s="17">
        <v>0</v>
      </c>
      <c r="P114" s="17">
        <v>4.5326501878284201E-2</v>
      </c>
      <c r="Q114" s="17">
        <v>0</v>
      </c>
      <c r="R114" s="17">
        <v>0</v>
      </c>
      <c r="S114" s="17">
        <v>0</v>
      </c>
      <c r="T114" s="17">
        <v>0</v>
      </c>
      <c r="U114" s="17">
        <v>0</v>
      </c>
      <c r="V114" s="17">
        <v>2.8187724306004198E-2</v>
      </c>
      <c r="W114" s="17">
        <v>0</v>
      </c>
      <c r="X114" s="17">
        <v>1.61037091996332E-2</v>
      </c>
      <c r="Y114" s="17">
        <v>6.0450250195743403E-3</v>
      </c>
      <c r="Z114" s="17"/>
      <c r="AA114" s="17">
        <v>8.9974845616822303E-3</v>
      </c>
      <c r="AB114" s="17">
        <v>1.5865286422334701E-2</v>
      </c>
    </row>
    <row r="115" spans="2:28" x14ac:dyDescent="0.5">
      <c r="B115" t="s">
        <v>51</v>
      </c>
      <c r="C115" s="17">
        <v>6.3991778121939196E-3</v>
      </c>
      <c r="D115" s="17">
        <v>7.5073966920146803E-3</v>
      </c>
      <c r="E115" s="17">
        <v>5.3335518940940702E-3</v>
      </c>
      <c r="F115" s="17"/>
      <c r="G115" s="17">
        <v>0</v>
      </c>
      <c r="H115" s="17">
        <v>5.2632898937409502E-3</v>
      </c>
      <c r="I115" s="17">
        <v>7.4919884604201801E-3</v>
      </c>
      <c r="J115" s="17">
        <v>9.6262784151566107E-3</v>
      </c>
      <c r="K115" s="17">
        <v>5.63396840591364E-3</v>
      </c>
      <c r="L115" s="17">
        <v>7.63500032320805E-3</v>
      </c>
      <c r="M115" s="17"/>
      <c r="N115" s="17">
        <v>0</v>
      </c>
      <c r="O115" s="17">
        <v>5.26387260609959E-2</v>
      </c>
      <c r="P115" s="17">
        <v>0</v>
      </c>
      <c r="Q115" s="17">
        <v>0</v>
      </c>
      <c r="R115" s="17">
        <v>0</v>
      </c>
      <c r="S115" s="17">
        <v>5.1222584129403097E-3</v>
      </c>
      <c r="T115" s="17">
        <v>0</v>
      </c>
      <c r="U115" s="17">
        <v>0</v>
      </c>
      <c r="V115" s="17">
        <v>2.5249185691380401E-2</v>
      </c>
      <c r="W115" s="17">
        <v>3.9268083596279597E-2</v>
      </c>
      <c r="X115" s="17">
        <v>7.9093959128999098E-3</v>
      </c>
      <c r="Y115" s="17">
        <v>0</v>
      </c>
      <c r="Z115" s="17"/>
      <c r="AA115" s="17">
        <v>8.3957741914565693E-3</v>
      </c>
      <c r="AB115" s="17">
        <v>4.9147066740593002E-3</v>
      </c>
    </row>
    <row r="116" spans="2:28" x14ac:dyDescent="0.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2:28" x14ac:dyDescent="0.5">
      <c r="B117" s="6" t="s">
        <v>113</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2:28" x14ac:dyDescent="0.5">
      <c r="B118" s="24" t="s">
        <v>53</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2:28" x14ac:dyDescent="0.5">
      <c r="B119" t="s">
        <v>110</v>
      </c>
      <c r="C119" s="17">
        <v>0.182329519587031</v>
      </c>
      <c r="D119" s="17">
        <v>0.26602003627165799</v>
      </c>
      <c r="E119" s="17">
        <v>0.101312379378002</v>
      </c>
      <c r="F119" s="17"/>
      <c r="G119" s="17">
        <v>0.39239235377185699</v>
      </c>
      <c r="H119" s="17">
        <v>0.36956560335484301</v>
      </c>
      <c r="I119" s="17">
        <v>0.246868496714335</v>
      </c>
      <c r="J119" s="17">
        <v>0.12571795673386699</v>
      </c>
      <c r="K119" s="17">
        <v>6.7680662595037605E-2</v>
      </c>
      <c r="L119" s="17">
        <v>4.6284301964865403E-2</v>
      </c>
      <c r="M119" s="17"/>
      <c r="N119" s="17">
        <v>0.21411128321946701</v>
      </c>
      <c r="O119" s="17">
        <v>0.17102689055484599</v>
      </c>
      <c r="P119" s="17">
        <v>0.22192761119440099</v>
      </c>
      <c r="Q119" s="17">
        <v>0.174202789577696</v>
      </c>
      <c r="R119" s="17">
        <v>0.115613935036006</v>
      </c>
      <c r="S119" s="17">
        <v>0.16653640882009099</v>
      </c>
      <c r="T119" s="17">
        <v>8.2195692652932098E-2</v>
      </c>
      <c r="U119" s="17">
        <v>0.20862906058604599</v>
      </c>
      <c r="V119" s="17">
        <v>0.26119509335347302</v>
      </c>
      <c r="W119" s="17">
        <v>0.11465869201616601</v>
      </c>
      <c r="X119" s="17">
        <v>0.20336608833497299</v>
      </c>
      <c r="Y119" s="17">
        <v>0.13273732272826499</v>
      </c>
      <c r="Z119" s="17"/>
      <c r="AA119" s="17">
        <v>0.25714969631505402</v>
      </c>
      <c r="AB119" s="17">
        <v>0.126700653354237</v>
      </c>
    </row>
    <row r="120" spans="2:28" x14ac:dyDescent="0.5">
      <c r="B120" t="s">
        <v>111</v>
      </c>
      <c r="C120" s="17">
        <v>0.37949782411066202</v>
      </c>
      <c r="D120" s="17">
        <v>0.34509315278401298</v>
      </c>
      <c r="E120" s="17">
        <v>0.413623762263363</v>
      </c>
      <c r="F120" s="17"/>
      <c r="G120" s="17">
        <v>0.47536299821150002</v>
      </c>
      <c r="H120" s="17">
        <v>0.46896391145122301</v>
      </c>
      <c r="I120" s="17">
        <v>0.43026069114672</v>
      </c>
      <c r="J120" s="17">
        <v>0.41351171333002801</v>
      </c>
      <c r="K120" s="17">
        <v>0.29987986077049</v>
      </c>
      <c r="L120" s="17">
        <v>0.27903236062681303</v>
      </c>
      <c r="M120" s="17"/>
      <c r="N120" s="17">
        <v>0.41971171516610001</v>
      </c>
      <c r="O120" s="17">
        <v>0.28368796740904501</v>
      </c>
      <c r="P120" s="17">
        <v>0.32877034290733098</v>
      </c>
      <c r="Q120" s="17">
        <v>0.40862572664892699</v>
      </c>
      <c r="R120" s="17">
        <v>0.49998727422406403</v>
      </c>
      <c r="S120" s="17">
        <v>0.35935650758087301</v>
      </c>
      <c r="T120" s="17">
        <v>0.44448853276350198</v>
      </c>
      <c r="U120" s="17">
        <v>0.39496786277197699</v>
      </c>
      <c r="V120" s="17">
        <v>0.28275749469371197</v>
      </c>
      <c r="W120" s="17">
        <v>0.50862566526664499</v>
      </c>
      <c r="X120" s="17">
        <v>0.38792604781733198</v>
      </c>
      <c r="Y120" s="17">
        <v>0.43765332736787599</v>
      </c>
      <c r="Z120" s="17"/>
      <c r="AA120" s="17">
        <v>0.44149453361077501</v>
      </c>
      <c r="AB120" s="17">
        <v>0.33340321687400998</v>
      </c>
    </row>
    <row r="121" spans="2:28" x14ac:dyDescent="0.5">
      <c r="B121" t="s">
        <v>112</v>
      </c>
      <c r="C121" s="17">
        <v>0.42682173713962601</v>
      </c>
      <c r="D121" s="17">
        <v>0.38283086029126601</v>
      </c>
      <c r="E121" s="17">
        <v>0.46854580122924</v>
      </c>
      <c r="F121" s="17"/>
      <c r="G121" s="17">
        <v>0.13224464801664301</v>
      </c>
      <c r="H121" s="17">
        <v>0.137459436671725</v>
      </c>
      <c r="I121" s="17">
        <v>0.31657914069767701</v>
      </c>
      <c r="J121" s="17">
        <v>0.44514056002330599</v>
      </c>
      <c r="K121" s="17">
        <v>0.61424255279339901</v>
      </c>
      <c r="L121" s="17">
        <v>0.67111209816937001</v>
      </c>
      <c r="M121" s="17"/>
      <c r="N121" s="17">
        <v>0.36617700161443301</v>
      </c>
      <c r="O121" s="17">
        <v>0.51757063729334096</v>
      </c>
      <c r="P121" s="17">
        <v>0.44322979429095799</v>
      </c>
      <c r="Q121" s="17">
        <v>0.41717148377337698</v>
      </c>
      <c r="R121" s="17">
        <v>0.38439879073993</v>
      </c>
      <c r="S121" s="17">
        <v>0.46507154446889098</v>
      </c>
      <c r="T121" s="17">
        <v>0.43220024097753401</v>
      </c>
      <c r="U121" s="17">
        <v>0.38188555590137202</v>
      </c>
      <c r="V121" s="17">
        <v>0.442532383012671</v>
      </c>
      <c r="W121" s="17">
        <v>0.37671564271718899</v>
      </c>
      <c r="X121" s="17">
        <v>0.39482198606596702</v>
      </c>
      <c r="Y121" s="17">
        <v>0.40968247722810802</v>
      </c>
      <c r="Z121" s="17"/>
      <c r="AA121" s="17">
        <v>0.29442310204842098</v>
      </c>
      <c r="AB121" s="17">
        <v>0.52526023706012304</v>
      </c>
    </row>
    <row r="122" spans="2:28" x14ac:dyDescent="0.5">
      <c r="B122" t="s">
        <v>72</v>
      </c>
      <c r="C122" s="17">
        <v>1.13509191626811E-2</v>
      </c>
      <c r="D122" s="17">
        <v>6.0559506530632901E-3</v>
      </c>
      <c r="E122" s="17">
        <v>1.65180571293954E-2</v>
      </c>
      <c r="F122" s="17"/>
      <c r="G122" s="17">
        <v>0</v>
      </c>
      <c r="H122" s="17">
        <v>2.4011048522209099E-2</v>
      </c>
      <c r="I122" s="17">
        <v>6.2916714412680104E-3</v>
      </c>
      <c r="J122" s="17">
        <v>1.56297699127988E-2</v>
      </c>
      <c r="K122" s="17">
        <v>1.8196923841073302E-2</v>
      </c>
      <c r="L122" s="17">
        <v>3.57123923895134E-3</v>
      </c>
      <c r="M122" s="17"/>
      <c r="N122" s="17">
        <v>0</v>
      </c>
      <c r="O122" s="17">
        <v>2.7714504742768101E-2</v>
      </c>
      <c r="P122" s="17">
        <v>6.0722516073103E-3</v>
      </c>
      <c r="Q122" s="17">
        <v>0</v>
      </c>
      <c r="R122" s="17">
        <v>0</v>
      </c>
      <c r="S122" s="17">
        <v>9.0355391301448502E-3</v>
      </c>
      <c r="T122" s="17">
        <v>4.1115533606031499E-2</v>
      </c>
      <c r="U122" s="17">
        <v>1.4517520740605101E-2</v>
      </c>
      <c r="V122" s="17">
        <v>1.35150289401433E-2</v>
      </c>
      <c r="W122" s="17">
        <v>0</v>
      </c>
      <c r="X122" s="17">
        <v>1.3885877781727901E-2</v>
      </c>
      <c r="Y122" s="17">
        <v>1.9926872675751099E-2</v>
      </c>
      <c r="Z122" s="17"/>
      <c r="AA122" s="17">
        <v>6.9326680257499303E-3</v>
      </c>
      <c r="AB122" s="17">
        <v>1.4635892711630001E-2</v>
      </c>
    </row>
    <row r="123" spans="2:28" x14ac:dyDescent="0.5">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2:28" x14ac:dyDescent="0.5">
      <c r="B124" s="6" t="s">
        <v>128</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2:28" x14ac:dyDescent="0.5">
      <c r="B125" s="24" t="s">
        <v>53</v>
      </c>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2:28" x14ac:dyDescent="0.5">
      <c r="B126" t="s">
        <v>114</v>
      </c>
      <c r="C126" s="17">
        <v>0.79768460394541596</v>
      </c>
      <c r="D126" s="17">
        <v>0.77595264622620996</v>
      </c>
      <c r="E126" s="17">
        <v>0.81844264782438303</v>
      </c>
      <c r="F126" s="17"/>
      <c r="G126" s="17">
        <v>0.78876554255170905</v>
      </c>
      <c r="H126" s="17">
        <v>0.77666451671124703</v>
      </c>
      <c r="I126" s="17">
        <v>0.81221714956813895</v>
      </c>
      <c r="J126" s="17">
        <v>0.80709429158158796</v>
      </c>
      <c r="K126" s="17">
        <v>0.85599105760412098</v>
      </c>
      <c r="L126" s="17">
        <v>0.75976990018797996</v>
      </c>
      <c r="M126" s="17"/>
      <c r="N126" s="17">
        <v>0.80834186216588999</v>
      </c>
      <c r="O126" s="17">
        <v>0.85433468265588497</v>
      </c>
      <c r="P126" s="17">
        <v>0.81270479105136595</v>
      </c>
      <c r="Q126" s="17">
        <v>0.71685407691874803</v>
      </c>
      <c r="R126" s="17">
        <v>0.90940187067645195</v>
      </c>
      <c r="S126" s="17">
        <v>0.79849996394552902</v>
      </c>
      <c r="T126" s="17">
        <v>0.79554183877940499</v>
      </c>
      <c r="U126" s="17">
        <v>0.78569547532121398</v>
      </c>
      <c r="V126" s="17">
        <v>0.72926641315243801</v>
      </c>
      <c r="W126" s="17">
        <v>0.767197862857395</v>
      </c>
      <c r="X126" s="17">
        <v>0.81337585090454201</v>
      </c>
      <c r="Y126" s="17">
        <v>0.80723363071779797</v>
      </c>
      <c r="Z126" s="17"/>
      <c r="AA126" s="17">
        <v>0.80178175639273896</v>
      </c>
      <c r="AB126" s="17">
        <v>0.79463836755044004</v>
      </c>
    </row>
    <row r="127" spans="2:28" x14ac:dyDescent="0.5">
      <c r="B127" t="s">
        <v>115</v>
      </c>
      <c r="C127" s="17">
        <v>0.79214031416622199</v>
      </c>
      <c r="D127" s="17">
        <v>0.79634843131348398</v>
      </c>
      <c r="E127" s="17">
        <v>0.78947986632302702</v>
      </c>
      <c r="F127" s="17"/>
      <c r="G127" s="17">
        <v>0.758052337001208</v>
      </c>
      <c r="H127" s="17">
        <v>0.72487656554619995</v>
      </c>
      <c r="I127" s="17">
        <v>0.84560859371649799</v>
      </c>
      <c r="J127" s="17">
        <v>0.87817378083975595</v>
      </c>
      <c r="K127" s="17">
        <v>0.80487339764716004</v>
      </c>
      <c r="L127" s="17">
        <v>0.75009701783858496</v>
      </c>
      <c r="M127" s="17"/>
      <c r="N127" s="17">
        <v>0.72121023380872296</v>
      </c>
      <c r="O127" s="17">
        <v>0.77104976171311401</v>
      </c>
      <c r="P127" s="17">
        <v>0.858844706798082</v>
      </c>
      <c r="Q127" s="17">
        <v>0.77594948000080499</v>
      </c>
      <c r="R127" s="17">
        <v>0.788022522653411</v>
      </c>
      <c r="S127" s="17">
        <v>0.79896039049532996</v>
      </c>
      <c r="T127" s="17">
        <v>0.87062366177378303</v>
      </c>
      <c r="U127" s="17">
        <v>0.71517633036752004</v>
      </c>
      <c r="V127" s="17">
        <v>0.81242064962597604</v>
      </c>
      <c r="W127" s="17">
        <v>0.76248783828454603</v>
      </c>
      <c r="X127" s="17">
        <v>0.78688022086831</v>
      </c>
      <c r="Y127" s="17">
        <v>0.76666024424285395</v>
      </c>
      <c r="Z127" s="17"/>
      <c r="AA127" s="17">
        <v>0.82254977513080496</v>
      </c>
      <c r="AB127" s="17">
        <v>0.76953085358770201</v>
      </c>
    </row>
    <row r="128" spans="2:28" x14ac:dyDescent="0.5">
      <c r="B128" t="s">
        <v>116</v>
      </c>
      <c r="C128" s="17">
        <v>0.72484150874477304</v>
      </c>
      <c r="D128" s="17">
        <v>0.67545937870263995</v>
      </c>
      <c r="E128" s="17">
        <v>0.77234372898430004</v>
      </c>
      <c r="F128" s="17"/>
      <c r="G128" s="17">
        <v>0.90278267736496798</v>
      </c>
      <c r="H128" s="17">
        <v>0.78353689324915099</v>
      </c>
      <c r="I128" s="17">
        <v>0.79704435127307405</v>
      </c>
      <c r="J128" s="17">
        <v>0.72089250104988301</v>
      </c>
      <c r="K128" s="17">
        <v>0.70913835076096099</v>
      </c>
      <c r="L128" s="17">
        <v>0.57689198706308897</v>
      </c>
      <c r="M128" s="17"/>
      <c r="N128" s="17">
        <v>0.73246260274907504</v>
      </c>
      <c r="O128" s="17">
        <v>0.81132143084305897</v>
      </c>
      <c r="P128" s="17">
        <v>0.73105975789579603</v>
      </c>
      <c r="Q128" s="17">
        <v>0.73848783677642604</v>
      </c>
      <c r="R128" s="17">
        <v>0.71258047286182702</v>
      </c>
      <c r="S128" s="17">
        <v>0.71839874570713302</v>
      </c>
      <c r="T128" s="17">
        <v>0.58860638827865996</v>
      </c>
      <c r="U128" s="17">
        <v>0.77555049964214295</v>
      </c>
      <c r="V128" s="17">
        <v>0.70388263241374704</v>
      </c>
      <c r="W128" s="17">
        <v>0.615572213258756</v>
      </c>
      <c r="X128" s="17">
        <v>0.73255209809622102</v>
      </c>
      <c r="Y128" s="17">
        <v>0.71654627055380804</v>
      </c>
      <c r="Z128" s="17"/>
      <c r="AA128" s="17">
        <v>0.72973253859462595</v>
      </c>
      <c r="AB128" s="17">
        <v>0.72120502381308005</v>
      </c>
    </row>
    <row r="129" spans="2:28" x14ac:dyDescent="0.5">
      <c r="B129" t="s">
        <v>117</v>
      </c>
      <c r="C129" s="17">
        <v>0.70695143591508403</v>
      </c>
      <c r="D129" s="17">
        <v>0.68138478396377899</v>
      </c>
      <c r="E129" s="17">
        <v>0.73307796474827203</v>
      </c>
      <c r="F129" s="17"/>
      <c r="G129" s="17">
        <v>0.811026116882413</v>
      </c>
      <c r="H129" s="17">
        <v>0.63174437477932599</v>
      </c>
      <c r="I129" s="17">
        <v>0.84360966512880098</v>
      </c>
      <c r="J129" s="17">
        <v>0.75381256737053404</v>
      </c>
      <c r="K129" s="17">
        <v>0.72466892153687901</v>
      </c>
      <c r="L129" s="17">
        <v>0.58183244870830797</v>
      </c>
      <c r="M129" s="17"/>
      <c r="N129" s="17">
        <v>0.728959595836281</v>
      </c>
      <c r="O129" s="17">
        <v>0.79449218486838402</v>
      </c>
      <c r="P129" s="17">
        <v>0.74748982373447703</v>
      </c>
      <c r="Q129" s="17">
        <v>0.71030926417797402</v>
      </c>
      <c r="R129" s="17">
        <v>0.675379277268918</v>
      </c>
      <c r="S129" s="17">
        <v>0.75098982260732305</v>
      </c>
      <c r="T129" s="17">
        <v>0.66687727784784501</v>
      </c>
      <c r="U129" s="17">
        <v>0.65749534846774305</v>
      </c>
      <c r="V129" s="17">
        <v>0.65807123494591302</v>
      </c>
      <c r="W129" s="17">
        <v>0.73360751931662505</v>
      </c>
      <c r="X129" s="17">
        <v>0.68907919225432002</v>
      </c>
      <c r="Y129" s="17">
        <v>0.63929067255017602</v>
      </c>
      <c r="Z129" s="17"/>
      <c r="AA129" s="17">
        <v>0.762518441536995</v>
      </c>
      <c r="AB129" s="17">
        <v>0.66563731908354096</v>
      </c>
    </row>
    <row r="130" spans="2:28" x14ac:dyDescent="0.5">
      <c r="B130" t="s">
        <v>118</v>
      </c>
      <c r="C130" s="17">
        <v>0.58864970194956201</v>
      </c>
      <c r="D130" s="17">
        <v>0.57330969886699201</v>
      </c>
      <c r="E130" s="17">
        <v>0.60281753473591604</v>
      </c>
      <c r="F130" s="17"/>
      <c r="G130" s="17">
        <v>0.64837742784073205</v>
      </c>
      <c r="H130" s="17">
        <v>0.64554984464875398</v>
      </c>
      <c r="I130" s="17">
        <v>0.72344344096734903</v>
      </c>
      <c r="J130" s="17">
        <v>0.62979480120207498</v>
      </c>
      <c r="K130" s="17">
        <v>0.58180748156872497</v>
      </c>
      <c r="L130" s="17">
        <v>0.41990134714084598</v>
      </c>
      <c r="M130" s="17"/>
      <c r="N130" s="17">
        <v>0.55291979165079197</v>
      </c>
      <c r="O130" s="17">
        <v>0.617257107258946</v>
      </c>
      <c r="P130" s="17">
        <v>0.57642728600132498</v>
      </c>
      <c r="Q130" s="17">
        <v>0.56714700200790902</v>
      </c>
      <c r="R130" s="17">
        <v>0.62177948937211902</v>
      </c>
      <c r="S130" s="17">
        <v>0.63529718118937495</v>
      </c>
      <c r="T130" s="17">
        <v>0.62888619350145303</v>
      </c>
      <c r="U130" s="17">
        <v>0.58665701640241497</v>
      </c>
      <c r="V130" s="17">
        <v>0.68762900912386404</v>
      </c>
      <c r="W130" s="17">
        <v>0.61570946119553704</v>
      </c>
      <c r="X130" s="17">
        <v>0.54234484739261801</v>
      </c>
      <c r="Y130" s="17">
        <v>0.525176442183655</v>
      </c>
      <c r="Z130" s="17"/>
      <c r="AA130" s="17">
        <v>0.66117301086923796</v>
      </c>
      <c r="AB130" s="17">
        <v>0.53472855892262905</v>
      </c>
    </row>
    <row r="131" spans="2:28" x14ac:dyDescent="0.5">
      <c r="B131" t="s">
        <v>119</v>
      </c>
      <c r="C131" s="17">
        <v>0.45297898765809103</v>
      </c>
      <c r="D131" s="17">
        <v>0.45626440839832899</v>
      </c>
      <c r="E131" s="17">
        <v>0.448798235564843</v>
      </c>
      <c r="F131" s="17"/>
      <c r="G131" s="17">
        <v>0.82923905792050701</v>
      </c>
      <c r="H131" s="17">
        <v>0.59857216397311597</v>
      </c>
      <c r="I131" s="17">
        <v>0.60068060497911802</v>
      </c>
      <c r="J131" s="17">
        <v>0.469630754243959</v>
      </c>
      <c r="K131" s="17">
        <v>0.330636557832856</v>
      </c>
      <c r="L131" s="17">
        <v>0.173270621746825</v>
      </c>
      <c r="M131" s="17"/>
      <c r="N131" s="17">
        <v>0.52245912132219996</v>
      </c>
      <c r="O131" s="17">
        <v>0.54148182187795701</v>
      </c>
      <c r="P131" s="17">
        <v>0.40071942085081302</v>
      </c>
      <c r="Q131" s="17">
        <v>0.55837639454402999</v>
      </c>
      <c r="R131" s="17">
        <v>0.36138747549829398</v>
      </c>
      <c r="S131" s="17">
        <v>0.47733403704722599</v>
      </c>
      <c r="T131" s="17">
        <v>0.28851390660022402</v>
      </c>
      <c r="U131" s="17">
        <v>0.430259668445651</v>
      </c>
      <c r="V131" s="17">
        <v>0.51963085076084503</v>
      </c>
      <c r="W131" s="17">
        <v>0.43272406074807201</v>
      </c>
      <c r="X131" s="17">
        <v>0.47712523651987399</v>
      </c>
      <c r="Y131" s="17">
        <v>0.398495934016313</v>
      </c>
      <c r="Z131" s="17"/>
      <c r="AA131" s="17">
        <v>0.52554465754443602</v>
      </c>
      <c r="AB131" s="17">
        <v>0.39902634921572999</v>
      </c>
    </row>
    <row r="132" spans="2:28" x14ac:dyDescent="0.5">
      <c r="B132" t="s">
        <v>120</v>
      </c>
      <c r="C132" s="17">
        <v>0.40570310775290902</v>
      </c>
      <c r="D132" s="17">
        <v>0.44057816179555498</v>
      </c>
      <c r="E132" s="17">
        <v>0.37253723215311801</v>
      </c>
      <c r="F132" s="17"/>
      <c r="G132" s="17">
        <v>0.63777302017774795</v>
      </c>
      <c r="H132" s="17">
        <v>0.59847871367071503</v>
      </c>
      <c r="I132" s="17">
        <v>0.558513388317184</v>
      </c>
      <c r="J132" s="17">
        <v>0.44556104900570698</v>
      </c>
      <c r="K132" s="17">
        <v>0.34465470619430699</v>
      </c>
      <c r="L132" s="17">
        <v>9.8725499737622596E-2</v>
      </c>
      <c r="M132" s="17"/>
      <c r="N132" s="17">
        <v>0.51286071659830801</v>
      </c>
      <c r="O132" s="17">
        <v>0.31936866918887002</v>
      </c>
      <c r="P132" s="17">
        <v>0.40822260177238001</v>
      </c>
      <c r="Q132" s="17">
        <v>0.47247600953014801</v>
      </c>
      <c r="R132" s="17">
        <v>0.29046984072840798</v>
      </c>
      <c r="S132" s="17">
        <v>0.40036607433051402</v>
      </c>
      <c r="T132" s="17">
        <v>0.29186028919820201</v>
      </c>
      <c r="U132" s="17">
        <v>0.37798061410648998</v>
      </c>
      <c r="V132" s="17">
        <v>0.55321959352710903</v>
      </c>
      <c r="W132" s="17">
        <v>0.31357684469063402</v>
      </c>
      <c r="X132" s="17">
        <v>0.37316930348010402</v>
      </c>
      <c r="Y132" s="17">
        <v>0.40325749388203402</v>
      </c>
      <c r="Z132" s="17"/>
      <c r="AA132" s="17">
        <v>0.50129484024370197</v>
      </c>
      <c r="AB132" s="17">
        <v>0.33463057181088202</v>
      </c>
    </row>
    <row r="133" spans="2:28" x14ac:dyDescent="0.5">
      <c r="B133" t="s">
        <v>121</v>
      </c>
      <c r="C133" s="17">
        <v>0.40108204084104698</v>
      </c>
      <c r="D133" s="17">
        <v>0.403726577716362</v>
      </c>
      <c r="E133" s="17">
        <v>0.39923552442309901</v>
      </c>
      <c r="F133" s="17"/>
      <c r="G133" s="17">
        <v>0.46237498632395102</v>
      </c>
      <c r="H133" s="17">
        <v>0.38338297479841499</v>
      </c>
      <c r="I133" s="17">
        <v>0.451914841587923</v>
      </c>
      <c r="J133" s="17">
        <v>0.38322733205640702</v>
      </c>
      <c r="K133" s="17">
        <v>0.408425163798525</v>
      </c>
      <c r="L133" s="17">
        <v>0.36185002164011998</v>
      </c>
      <c r="M133" s="17"/>
      <c r="N133" s="17">
        <v>0.37403561439549099</v>
      </c>
      <c r="O133" s="17">
        <v>0.35898120111529602</v>
      </c>
      <c r="P133" s="17">
        <v>0.48532993111841299</v>
      </c>
      <c r="Q133" s="17">
        <v>0.32546549778837802</v>
      </c>
      <c r="R133" s="17">
        <v>0.38365037736414398</v>
      </c>
      <c r="S133" s="17">
        <v>0.378165930349595</v>
      </c>
      <c r="T133" s="17">
        <v>0.36303452395114799</v>
      </c>
      <c r="U133" s="17">
        <v>0.46329684399058402</v>
      </c>
      <c r="V133" s="17">
        <v>0.45146520058457901</v>
      </c>
      <c r="W133" s="17">
        <v>0.42136965076523097</v>
      </c>
      <c r="X133" s="17">
        <v>0.40224277885370102</v>
      </c>
      <c r="Y133" s="17">
        <v>0.34174107104421397</v>
      </c>
      <c r="Z133" s="17"/>
      <c r="AA133" s="17">
        <v>0.493893479892552</v>
      </c>
      <c r="AB133" s="17">
        <v>0.332076655480397</v>
      </c>
    </row>
    <row r="134" spans="2:28" x14ac:dyDescent="0.5">
      <c r="B134" t="s">
        <v>122</v>
      </c>
      <c r="C134" s="17">
        <v>0.34475957230592102</v>
      </c>
      <c r="D134" s="17">
        <v>0.36962458194751902</v>
      </c>
      <c r="E134" s="17">
        <v>0.31940836906111397</v>
      </c>
      <c r="F134" s="17"/>
      <c r="G134" s="17">
        <v>0.33221490799501002</v>
      </c>
      <c r="H134" s="17">
        <v>0.38772529894090901</v>
      </c>
      <c r="I134" s="17">
        <v>0.44818043257909002</v>
      </c>
      <c r="J134" s="17">
        <v>0.36222052466239502</v>
      </c>
      <c r="K134" s="17">
        <v>0.33085445720769902</v>
      </c>
      <c r="L134" s="17">
        <v>0.257863984822647</v>
      </c>
      <c r="M134" s="17"/>
      <c r="N134" s="17">
        <v>0.36296979049141498</v>
      </c>
      <c r="O134" s="17">
        <v>0.27517753557862901</v>
      </c>
      <c r="P134" s="17">
        <v>0.38218983325108302</v>
      </c>
      <c r="Q134" s="17">
        <v>0.27401048485033402</v>
      </c>
      <c r="R134" s="17">
        <v>0.33099870937641201</v>
      </c>
      <c r="S134" s="17">
        <v>0.39250808309572999</v>
      </c>
      <c r="T134" s="17">
        <v>0.24677495239782901</v>
      </c>
      <c r="U134" s="17">
        <v>0.32040281388958602</v>
      </c>
      <c r="V134" s="17">
        <v>0.262233168169342</v>
      </c>
      <c r="W134" s="17">
        <v>0.41164645503498698</v>
      </c>
      <c r="X134" s="17">
        <v>0.32506588394173502</v>
      </c>
      <c r="Y134" s="17">
        <v>0.34772044174989097</v>
      </c>
      <c r="Z134" s="17"/>
      <c r="AA134" s="17">
        <v>0.45247083477049099</v>
      </c>
      <c r="AB134" s="17">
        <v>0.26467615532619698</v>
      </c>
    </row>
    <row r="135" spans="2:28" x14ac:dyDescent="0.5">
      <c r="B135" t="s">
        <v>123</v>
      </c>
      <c r="C135" s="17">
        <v>0.31998994519704999</v>
      </c>
      <c r="D135" s="17">
        <v>0.32042020326853099</v>
      </c>
      <c r="E135" s="17">
        <v>0.32014931353598503</v>
      </c>
      <c r="F135" s="17"/>
      <c r="G135" s="17">
        <v>0.49559666039432698</v>
      </c>
      <c r="H135" s="17">
        <v>0.40431890177650198</v>
      </c>
      <c r="I135" s="17">
        <v>0.47149365375868801</v>
      </c>
      <c r="J135" s="17">
        <v>0.29155888060398999</v>
      </c>
      <c r="K135" s="17">
        <v>0.26964559527138399</v>
      </c>
      <c r="L135" s="17">
        <v>0.14990079919855501</v>
      </c>
      <c r="M135" s="17"/>
      <c r="N135" s="17">
        <v>0.36752750966848602</v>
      </c>
      <c r="O135" s="17">
        <v>0.31634880759182799</v>
      </c>
      <c r="P135" s="17">
        <v>0.37866007967298598</v>
      </c>
      <c r="Q135" s="17">
        <v>0.38419928326661101</v>
      </c>
      <c r="R135" s="17">
        <v>0.28590056641010297</v>
      </c>
      <c r="S135" s="17">
        <v>0.29023351665170199</v>
      </c>
      <c r="T135" s="17">
        <v>0.158422687642753</v>
      </c>
      <c r="U135" s="17">
        <v>0.29946034814520101</v>
      </c>
      <c r="V135" s="17">
        <v>0.32565865651908599</v>
      </c>
      <c r="W135" s="17">
        <v>0.26928512270557198</v>
      </c>
      <c r="X135" s="17">
        <v>0.31487961228257</v>
      </c>
      <c r="Y135" s="17">
        <v>0.30839436412424598</v>
      </c>
      <c r="Z135" s="17"/>
      <c r="AA135" s="17">
        <v>0.41964985921023501</v>
      </c>
      <c r="AB135" s="17">
        <v>0.245892712767836</v>
      </c>
    </row>
    <row r="136" spans="2:28" x14ac:dyDescent="0.5">
      <c r="B136" t="s">
        <v>124</v>
      </c>
      <c r="C136" s="17">
        <v>0.23504426704127299</v>
      </c>
      <c r="D136" s="17">
        <v>0.30316922410777403</v>
      </c>
      <c r="E136" s="17">
        <v>0.16925182455381901</v>
      </c>
      <c r="F136" s="17"/>
      <c r="G136" s="17">
        <v>0.51316002361449298</v>
      </c>
      <c r="H136" s="17">
        <v>0.412712866737038</v>
      </c>
      <c r="I136" s="17">
        <v>0.362130177277252</v>
      </c>
      <c r="J136" s="17">
        <v>0.19134976224146599</v>
      </c>
      <c r="K136" s="17">
        <v>0.120551105557098</v>
      </c>
      <c r="L136" s="17">
        <v>2.7872367236037199E-2</v>
      </c>
      <c r="M136" s="17"/>
      <c r="N136" s="17">
        <v>0.32658942370636002</v>
      </c>
      <c r="O136" s="17">
        <v>0.25173913534300502</v>
      </c>
      <c r="P136" s="17">
        <v>0.22388500121545299</v>
      </c>
      <c r="Q136" s="17">
        <v>0.34601298259063901</v>
      </c>
      <c r="R136" s="17">
        <v>0.17522918430245901</v>
      </c>
      <c r="S136" s="17">
        <v>0.26097672245485798</v>
      </c>
      <c r="T136" s="17">
        <v>0.12445835939184199</v>
      </c>
      <c r="U136" s="17">
        <v>0.23149242815062299</v>
      </c>
      <c r="V136" s="17">
        <v>0.29345105103763902</v>
      </c>
      <c r="W136" s="17">
        <v>0.27226678679442101</v>
      </c>
      <c r="X136" s="17">
        <v>0.15763684690025601</v>
      </c>
      <c r="Y136" s="17">
        <v>0.193755209334248</v>
      </c>
      <c r="Z136" s="17"/>
      <c r="AA136" s="17">
        <v>0.28154979055538598</v>
      </c>
      <c r="AB136" s="17">
        <v>0.20046737000911599</v>
      </c>
    </row>
    <row r="137" spans="2:28" x14ac:dyDescent="0.5">
      <c r="B137" t="s">
        <v>125</v>
      </c>
      <c r="C137" s="17">
        <v>0.196313154886567</v>
      </c>
      <c r="D137" s="17">
        <v>0.26165008844281001</v>
      </c>
      <c r="E137" s="17">
        <v>0.133160731137525</v>
      </c>
      <c r="F137" s="17"/>
      <c r="G137" s="17">
        <v>0.20815159754795901</v>
      </c>
      <c r="H137" s="17">
        <v>0.226125693712872</v>
      </c>
      <c r="I137" s="17">
        <v>0.242072459839939</v>
      </c>
      <c r="J137" s="17">
        <v>0.15930168279799201</v>
      </c>
      <c r="K137" s="17">
        <v>0.249442005470457</v>
      </c>
      <c r="L137" s="17">
        <v>0.13335940068334101</v>
      </c>
      <c r="M137" s="17"/>
      <c r="N137" s="17">
        <v>0.30224820894735199</v>
      </c>
      <c r="O137" s="17">
        <v>0.16629257726664301</v>
      </c>
      <c r="P137" s="17">
        <v>0.202604861750801</v>
      </c>
      <c r="Q137" s="17">
        <v>0.120953189372919</v>
      </c>
      <c r="R137" s="17">
        <v>0.174541806570959</v>
      </c>
      <c r="S137" s="17">
        <v>0.22780653715728999</v>
      </c>
      <c r="T137" s="17">
        <v>0.11642030093217701</v>
      </c>
      <c r="U137" s="17">
        <v>0.15670468717254701</v>
      </c>
      <c r="V137" s="17">
        <v>0.214996560488113</v>
      </c>
      <c r="W137" s="17">
        <v>0.220742583455942</v>
      </c>
      <c r="X137" s="17">
        <v>0.17195595209040501</v>
      </c>
      <c r="Y137" s="17">
        <v>0.201322862408432</v>
      </c>
      <c r="Z137" s="17"/>
      <c r="AA137" s="17">
        <v>0.30997395428810098</v>
      </c>
      <c r="AB137" s="17">
        <v>0.11180625203863299</v>
      </c>
    </row>
    <row r="138" spans="2:28" x14ac:dyDescent="0.5">
      <c r="B138" t="s">
        <v>126</v>
      </c>
      <c r="C138" s="17">
        <v>0.11630082147298799</v>
      </c>
      <c r="D138" s="17">
        <v>0.170458916560983</v>
      </c>
      <c r="E138" s="17">
        <v>6.3869682570473693E-2</v>
      </c>
      <c r="F138" s="17"/>
      <c r="G138" s="17">
        <v>0.17821930870491701</v>
      </c>
      <c r="H138" s="17">
        <v>0.25273456002685801</v>
      </c>
      <c r="I138" s="17">
        <v>0.17987128026829699</v>
      </c>
      <c r="J138" s="17">
        <v>9.3559069761126601E-2</v>
      </c>
      <c r="K138" s="17">
        <v>4.0505589032000099E-2</v>
      </c>
      <c r="L138" s="17">
        <v>3.00065580770504E-2</v>
      </c>
      <c r="M138" s="17"/>
      <c r="N138" s="17">
        <v>0.20425182962211799</v>
      </c>
      <c r="O138" s="17">
        <v>0.12477660028797601</v>
      </c>
      <c r="P138" s="17">
        <v>0.12554694213788201</v>
      </c>
      <c r="Q138" s="17">
        <v>0.125513842131843</v>
      </c>
      <c r="R138" s="17">
        <v>0.117511132822745</v>
      </c>
      <c r="S138" s="17">
        <v>0.132893409882272</v>
      </c>
      <c r="T138" s="17">
        <v>4.1115533606031499E-2</v>
      </c>
      <c r="U138" s="17">
        <v>8.8291384330824604E-2</v>
      </c>
      <c r="V138" s="17">
        <v>7.9572673945477401E-2</v>
      </c>
      <c r="W138" s="17">
        <v>0.122897424748388</v>
      </c>
      <c r="X138" s="17">
        <v>0.10411085856670001</v>
      </c>
      <c r="Y138" s="17">
        <v>0.10337894093699899</v>
      </c>
      <c r="Z138" s="17"/>
      <c r="AA138" s="17">
        <v>0.167786189037163</v>
      </c>
      <c r="AB138" s="17">
        <v>7.8021406074319899E-2</v>
      </c>
    </row>
    <row r="139" spans="2:28" x14ac:dyDescent="0.5">
      <c r="B139" t="s">
        <v>127</v>
      </c>
      <c r="C139" s="17">
        <v>4.0894671540532099E-2</v>
      </c>
      <c r="D139" s="17">
        <v>5.5148535326455798E-2</v>
      </c>
      <c r="E139" s="17">
        <v>2.7113890216718801E-2</v>
      </c>
      <c r="F139" s="17"/>
      <c r="G139" s="17">
        <v>5.9147196343536497E-2</v>
      </c>
      <c r="H139" s="17">
        <v>6.4197409919179604E-2</v>
      </c>
      <c r="I139" s="17">
        <v>6.7120168032639996E-2</v>
      </c>
      <c r="J139" s="17">
        <v>3.8395862613625799E-2</v>
      </c>
      <c r="K139" s="17">
        <v>3.5235252464377198E-2</v>
      </c>
      <c r="L139" s="17">
        <v>7.47337990328918E-3</v>
      </c>
      <c r="M139" s="17"/>
      <c r="N139" s="17">
        <v>7.4916412607771002E-2</v>
      </c>
      <c r="O139" s="17">
        <v>5.72332467363365E-2</v>
      </c>
      <c r="P139" s="17">
        <v>7.0031446274140194E-2</v>
      </c>
      <c r="Q139" s="17">
        <v>4.2206133695323202E-2</v>
      </c>
      <c r="R139" s="17">
        <v>3.5119809444802197E-2</v>
      </c>
      <c r="S139" s="17">
        <v>5.5874208227373198E-2</v>
      </c>
      <c r="T139" s="17">
        <v>0</v>
      </c>
      <c r="U139" s="17">
        <v>2.7872639312856801E-2</v>
      </c>
      <c r="V139" s="17">
        <v>4.5077238030581002E-2</v>
      </c>
      <c r="W139" s="17">
        <v>0</v>
      </c>
      <c r="X139" s="17">
        <v>0</v>
      </c>
      <c r="Y139" s="17">
        <v>2.5435016803528401E-2</v>
      </c>
      <c r="Z139" s="17"/>
      <c r="AA139" s="17">
        <v>7.2444060248750497E-2</v>
      </c>
      <c r="AB139" s="17">
        <v>1.7437673696813399E-2</v>
      </c>
    </row>
    <row r="140" spans="2:28" x14ac:dyDescent="0.5">
      <c r="B140" t="s">
        <v>51</v>
      </c>
      <c r="C140" s="17">
        <v>1.5847165130438299E-2</v>
      </c>
      <c r="D140" s="17">
        <v>5.6721302692575703E-3</v>
      </c>
      <c r="E140" s="17">
        <v>2.5765788309505398E-2</v>
      </c>
      <c r="F140" s="17"/>
      <c r="G140" s="17">
        <v>0</v>
      </c>
      <c r="H140" s="17">
        <v>6.0559815298876401E-3</v>
      </c>
      <c r="I140" s="17">
        <v>6.2916714412680104E-3</v>
      </c>
      <c r="J140" s="17">
        <v>1.0305209045927801E-2</v>
      </c>
      <c r="K140" s="17">
        <v>1.11038142199139E-2</v>
      </c>
      <c r="L140" s="17">
        <v>4.2219890207300499E-2</v>
      </c>
      <c r="M140" s="17"/>
      <c r="N140" s="17">
        <v>0</v>
      </c>
      <c r="O140" s="17">
        <v>0</v>
      </c>
      <c r="P140" s="17">
        <v>0</v>
      </c>
      <c r="Q140" s="17">
        <v>2.8971659273026099E-2</v>
      </c>
      <c r="R140" s="17">
        <v>3.05958542024693E-2</v>
      </c>
      <c r="S140" s="17">
        <v>2.1066453924098599E-2</v>
      </c>
      <c r="T140" s="17">
        <v>0</v>
      </c>
      <c r="U140" s="17">
        <v>0</v>
      </c>
      <c r="V140" s="17">
        <v>0</v>
      </c>
      <c r="W140" s="17">
        <v>3.9268083596279597E-2</v>
      </c>
      <c r="X140" s="17">
        <v>3.0469483773689399E-2</v>
      </c>
      <c r="Y140" s="17">
        <v>2.65590825828643E-2</v>
      </c>
      <c r="Z140" s="17"/>
      <c r="AA140" s="17">
        <v>4.4039814913024496E-3</v>
      </c>
      <c r="AB140" s="17">
        <v>2.4355182082239499E-2</v>
      </c>
    </row>
    <row r="141" spans="2:28" x14ac:dyDescent="0.5">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2:28" x14ac:dyDescent="0.5">
      <c r="B142" s="6" t="s">
        <v>140</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2:28" x14ac:dyDescent="0.5">
      <c r="B143" s="24" t="s">
        <v>53</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2:28" x14ac:dyDescent="0.5">
      <c r="B144" t="s">
        <v>132</v>
      </c>
      <c r="C144" s="17">
        <v>0.46067005035708702</v>
      </c>
      <c r="D144" s="17">
        <v>0.495145797914879</v>
      </c>
      <c r="E144" s="17">
        <v>0.42799151021032</v>
      </c>
      <c r="F144" s="17"/>
      <c r="G144" s="17">
        <v>0.44351171383510002</v>
      </c>
      <c r="H144" s="17">
        <v>0.368734963868946</v>
      </c>
      <c r="I144" s="17">
        <v>0.42256915132953199</v>
      </c>
      <c r="J144" s="17">
        <v>0.53786844527919198</v>
      </c>
      <c r="K144" s="17">
        <v>0.496441385406868</v>
      </c>
      <c r="L144" s="17">
        <v>0.472232318674077</v>
      </c>
      <c r="M144" s="17"/>
      <c r="N144" s="17">
        <v>0.466978924039606</v>
      </c>
      <c r="O144" s="17">
        <v>0.49389489014539001</v>
      </c>
      <c r="P144" s="17">
        <v>0.47619165090892501</v>
      </c>
      <c r="Q144" s="17">
        <v>0.32269478904096899</v>
      </c>
      <c r="R144" s="17">
        <v>0.46950823958441001</v>
      </c>
      <c r="S144" s="17">
        <v>0.434699098434354</v>
      </c>
      <c r="T144" s="17">
        <v>0.458324550158907</v>
      </c>
      <c r="U144" s="17">
        <v>0.54095431938044802</v>
      </c>
      <c r="V144" s="17">
        <v>0.507306030186924</v>
      </c>
      <c r="W144" s="17">
        <v>0.33884233420200199</v>
      </c>
      <c r="X144" s="17">
        <v>0.43224921093152402</v>
      </c>
      <c r="Y144" s="17">
        <v>0.51427584910097301</v>
      </c>
      <c r="Z144" s="17"/>
      <c r="AA144" s="17">
        <v>0.46364656698995899</v>
      </c>
      <c r="AB144" s="17">
        <v>0.45845700766124398</v>
      </c>
    </row>
    <row r="145" spans="2:28" x14ac:dyDescent="0.5">
      <c r="B145" t="s">
        <v>133</v>
      </c>
      <c r="C145" s="17">
        <v>0.39877011239021798</v>
      </c>
      <c r="D145" s="17">
        <v>0.38015305253894999</v>
      </c>
      <c r="E145" s="17">
        <v>0.41578047928489198</v>
      </c>
      <c r="F145" s="17"/>
      <c r="G145" s="17">
        <v>0.44771680571362998</v>
      </c>
      <c r="H145" s="17">
        <v>0.41588473551648503</v>
      </c>
      <c r="I145" s="17">
        <v>0.402562483257282</v>
      </c>
      <c r="J145" s="17">
        <v>0.40055490934642302</v>
      </c>
      <c r="K145" s="17">
        <v>0.40509223461772298</v>
      </c>
      <c r="L145" s="17">
        <v>0.357734450222219</v>
      </c>
      <c r="M145" s="17"/>
      <c r="N145" s="17">
        <v>0.418419062739735</v>
      </c>
      <c r="O145" s="17">
        <v>0.388438462255632</v>
      </c>
      <c r="P145" s="17">
        <v>0.434056573384411</v>
      </c>
      <c r="Q145" s="17">
        <v>0.42807826506691199</v>
      </c>
      <c r="R145" s="17">
        <v>0.41709119551492402</v>
      </c>
      <c r="S145" s="17">
        <v>0.40190246982285299</v>
      </c>
      <c r="T145" s="17">
        <v>0.50149116209553501</v>
      </c>
      <c r="U145" s="17">
        <v>0.27579900957968201</v>
      </c>
      <c r="V145" s="17">
        <v>0.34576442112045802</v>
      </c>
      <c r="W145" s="17">
        <v>0.54958802212110303</v>
      </c>
      <c r="X145" s="17">
        <v>0.40658146756338198</v>
      </c>
      <c r="Y145" s="17">
        <v>0.37540124819651499</v>
      </c>
      <c r="Z145" s="17"/>
      <c r="AA145" s="17">
        <v>0.40832812611271102</v>
      </c>
      <c r="AB145" s="17">
        <v>0.39166372090503798</v>
      </c>
    </row>
    <row r="146" spans="2:28" x14ac:dyDescent="0.5">
      <c r="B146" t="s">
        <v>134</v>
      </c>
      <c r="C146" s="17">
        <v>8.2310667293745504E-2</v>
      </c>
      <c r="D146" s="17">
        <v>7.1668654522212105E-2</v>
      </c>
      <c r="E146" s="17">
        <v>9.2803152810424797E-2</v>
      </c>
      <c r="F146" s="17"/>
      <c r="G146" s="17">
        <v>2.7045661886890199E-2</v>
      </c>
      <c r="H146" s="17">
        <v>0.10883711392880099</v>
      </c>
      <c r="I146" s="17">
        <v>0.12845181453222301</v>
      </c>
      <c r="J146" s="17">
        <v>3.9859587121575099E-2</v>
      </c>
      <c r="K146" s="17">
        <v>7.1990477301356007E-2</v>
      </c>
      <c r="L146" s="17">
        <v>9.9100999888281499E-2</v>
      </c>
      <c r="M146" s="17"/>
      <c r="N146" s="17">
        <v>6.9448367935935798E-2</v>
      </c>
      <c r="O146" s="17">
        <v>9.13603583619573E-2</v>
      </c>
      <c r="P146" s="17">
        <v>6.1118265824023001E-2</v>
      </c>
      <c r="Q146" s="17">
        <v>0.128113681161278</v>
      </c>
      <c r="R146" s="17">
        <v>0.113400564900666</v>
      </c>
      <c r="S146" s="17">
        <v>9.7262096972156195E-2</v>
      </c>
      <c r="T146" s="17">
        <v>0</v>
      </c>
      <c r="U146" s="17">
        <v>0.10325702456437</v>
      </c>
      <c r="V146" s="17">
        <v>5.23643430483016E-2</v>
      </c>
      <c r="W146" s="17">
        <v>7.2301560080614904E-2</v>
      </c>
      <c r="X146" s="17">
        <v>7.3803633468551205E-2</v>
      </c>
      <c r="Y146" s="17">
        <v>8.1866451950938002E-2</v>
      </c>
      <c r="Z146" s="17"/>
      <c r="AA146" s="17">
        <v>7.6140991030090602E-2</v>
      </c>
      <c r="AB146" s="17">
        <v>8.6897826942112899E-2</v>
      </c>
    </row>
    <row r="147" spans="2:28" x14ac:dyDescent="0.5">
      <c r="B147" t="s">
        <v>135</v>
      </c>
      <c r="C147" s="17">
        <v>4.3722624987083902E-2</v>
      </c>
      <c r="D147" s="17">
        <v>4.4922756054634999E-2</v>
      </c>
      <c r="E147" s="17">
        <v>4.2635029403045102E-2</v>
      </c>
      <c r="F147" s="17"/>
      <c r="G147" s="17">
        <v>7.1604391598971195E-2</v>
      </c>
      <c r="H147" s="17">
        <v>8.2474695744437401E-2</v>
      </c>
      <c r="I147" s="17">
        <v>3.1351824350538599E-2</v>
      </c>
      <c r="J147" s="17">
        <v>2.1717058252810201E-2</v>
      </c>
      <c r="K147" s="17">
        <v>1.6339953249319399E-2</v>
      </c>
      <c r="L147" s="17">
        <v>4.7747634390535899E-2</v>
      </c>
      <c r="M147" s="17"/>
      <c r="N147" s="17">
        <v>4.5153645284723702E-2</v>
      </c>
      <c r="O147" s="17">
        <v>2.6306289237021201E-2</v>
      </c>
      <c r="P147" s="17">
        <v>2.8633509882641399E-2</v>
      </c>
      <c r="Q147" s="17">
        <v>5.6148596916608701E-2</v>
      </c>
      <c r="R147" s="17">
        <v>0</v>
      </c>
      <c r="S147" s="17">
        <v>4.8783628509768598E-2</v>
      </c>
      <c r="T147" s="17">
        <v>0</v>
      </c>
      <c r="U147" s="17">
        <v>7.9989646475499901E-2</v>
      </c>
      <c r="V147" s="17">
        <v>6.5443842604307897E-2</v>
      </c>
      <c r="W147" s="17">
        <v>0</v>
      </c>
      <c r="X147" s="17">
        <v>7.2273861837141906E-2</v>
      </c>
      <c r="Y147" s="17">
        <v>2.1930496101045999E-2</v>
      </c>
      <c r="Z147" s="17"/>
      <c r="AA147" s="17">
        <v>4.22299055526697E-2</v>
      </c>
      <c r="AB147" s="17">
        <v>4.4832463180088503E-2</v>
      </c>
    </row>
    <row r="148" spans="2:28" x14ac:dyDescent="0.5">
      <c r="B148" t="s">
        <v>136</v>
      </c>
      <c r="C148" s="17">
        <v>1.08470813696795E-2</v>
      </c>
      <c r="D148" s="17">
        <v>8.1097389693241401E-3</v>
      </c>
      <c r="E148" s="17">
        <v>1.35273261156213E-2</v>
      </c>
      <c r="F148" s="17"/>
      <c r="G148" s="17">
        <v>1.01214269654092E-2</v>
      </c>
      <c r="H148" s="17">
        <v>1.8012509411443601E-2</v>
      </c>
      <c r="I148" s="17">
        <v>1.5064726530424399E-2</v>
      </c>
      <c r="J148" s="17">
        <v>0</v>
      </c>
      <c r="K148" s="17">
        <v>4.9434249962716599E-3</v>
      </c>
      <c r="L148" s="17">
        <v>1.5653636277134401E-2</v>
      </c>
      <c r="M148" s="17"/>
      <c r="N148" s="17">
        <v>0</v>
      </c>
      <c r="O148" s="17">
        <v>0</v>
      </c>
      <c r="P148" s="17">
        <v>0</v>
      </c>
      <c r="Q148" s="17">
        <v>6.4964667814231894E-2</v>
      </c>
      <c r="R148" s="17">
        <v>0</v>
      </c>
      <c r="S148" s="17">
        <v>1.32684190754528E-2</v>
      </c>
      <c r="T148" s="17">
        <v>4.01842877455581E-2</v>
      </c>
      <c r="U148" s="17">
        <v>0</v>
      </c>
      <c r="V148" s="17">
        <v>2.9121363040009101E-2</v>
      </c>
      <c r="W148" s="17">
        <v>0</v>
      </c>
      <c r="X148" s="17">
        <v>7.5717969124708996E-3</v>
      </c>
      <c r="Y148" s="17">
        <v>0</v>
      </c>
      <c r="Z148" s="17"/>
      <c r="AA148" s="17">
        <v>5.3452969225229402E-3</v>
      </c>
      <c r="AB148" s="17">
        <v>1.49376628737178E-2</v>
      </c>
    </row>
    <row r="149" spans="2:28" x14ac:dyDescent="0.5">
      <c r="B149" t="s">
        <v>72</v>
      </c>
      <c r="C149" s="17">
        <v>3.6794636021854499E-3</v>
      </c>
      <c r="D149" s="17">
        <v>0</v>
      </c>
      <c r="E149" s="17">
        <v>7.2625021756971301E-3</v>
      </c>
      <c r="F149" s="17"/>
      <c r="G149" s="17">
        <v>0</v>
      </c>
      <c r="H149" s="17">
        <v>6.0559815298876401E-3</v>
      </c>
      <c r="I149" s="17">
        <v>0</v>
      </c>
      <c r="J149" s="17">
        <v>0</v>
      </c>
      <c r="K149" s="17">
        <v>5.1925244284616503E-3</v>
      </c>
      <c r="L149" s="17">
        <v>7.5309605477521004E-3</v>
      </c>
      <c r="M149" s="17"/>
      <c r="N149" s="17">
        <v>0</v>
      </c>
      <c r="O149" s="17">
        <v>0</v>
      </c>
      <c r="P149" s="17">
        <v>0</v>
      </c>
      <c r="Q149" s="17">
        <v>0</v>
      </c>
      <c r="R149" s="17">
        <v>0</v>
      </c>
      <c r="S149" s="17">
        <v>4.0842871854154103E-3</v>
      </c>
      <c r="T149" s="17">
        <v>0</v>
      </c>
      <c r="U149" s="17">
        <v>0</v>
      </c>
      <c r="V149" s="17">
        <v>0</v>
      </c>
      <c r="W149" s="17">
        <v>3.9268083596279597E-2</v>
      </c>
      <c r="X149" s="17">
        <v>7.5200292869298403E-3</v>
      </c>
      <c r="Y149" s="17">
        <v>6.5259546505276001E-3</v>
      </c>
      <c r="Z149" s="17"/>
      <c r="AA149" s="17">
        <v>4.3091133920474698E-3</v>
      </c>
      <c r="AB149" s="17">
        <v>3.2113184377993102E-3</v>
      </c>
    </row>
    <row r="150" spans="2:28" x14ac:dyDescent="0.5">
      <c r="B150" t="s">
        <v>137</v>
      </c>
      <c r="C150" s="17">
        <v>0.85944016274730595</v>
      </c>
      <c r="D150" s="17">
        <v>0.87529885045382905</v>
      </c>
      <c r="E150" s="17">
        <v>0.84377198949521204</v>
      </c>
      <c r="F150" s="17"/>
      <c r="G150" s="17">
        <v>0.89122851954872995</v>
      </c>
      <c r="H150" s="17">
        <v>0.78461969938543097</v>
      </c>
      <c r="I150" s="17">
        <v>0.82513163458681404</v>
      </c>
      <c r="J150" s="17">
        <v>0.93842335462561499</v>
      </c>
      <c r="K150" s="17">
        <v>0.90153362002459103</v>
      </c>
      <c r="L150" s="17">
        <v>0.82996676889629595</v>
      </c>
      <c r="M150" s="17"/>
      <c r="N150" s="17">
        <v>0.88539798677934001</v>
      </c>
      <c r="O150" s="17">
        <v>0.88233335240102195</v>
      </c>
      <c r="P150" s="17">
        <v>0.91024822429333596</v>
      </c>
      <c r="Q150" s="17">
        <v>0.75077305410788198</v>
      </c>
      <c r="R150" s="17">
        <v>0.88659943509933403</v>
      </c>
      <c r="S150" s="17">
        <v>0.836601568257207</v>
      </c>
      <c r="T150" s="17">
        <v>0.95981571225444196</v>
      </c>
      <c r="U150" s="17">
        <v>0.81675332896012998</v>
      </c>
      <c r="V150" s="17">
        <v>0.85307045130738102</v>
      </c>
      <c r="W150" s="17">
        <v>0.88843035632310596</v>
      </c>
      <c r="X150" s="17">
        <v>0.838830678494906</v>
      </c>
      <c r="Y150" s="17">
        <v>0.88967709729748801</v>
      </c>
      <c r="Z150" s="17"/>
      <c r="AA150" s="17">
        <v>0.87197469310266895</v>
      </c>
      <c r="AB150" s="17">
        <v>0.85012072856628196</v>
      </c>
    </row>
    <row r="151" spans="2:28" x14ac:dyDescent="0.5">
      <c r="B151" t="s">
        <v>138</v>
      </c>
      <c r="C151" s="17">
        <v>5.4569706356763302E-2</v>
      </c>
      <c r="D151" s="17">
        <v>5.3032495023959098E-2</v>
      </c>
      <c r="E151" s="17">
        <v>5.6162355518666301E-2</v>
      </c>
      <c r="F151" s="17"/>
      <c r="G151" s="17">
        <v>8.1725818564380395E-2</v>
      </c>
      <c r="H151" s="17">
        <v>0.100487205155881</v>
      </c>
      <c r="I151" s="17">
        <v>4.6416550880962998E-2</v>
      </c>
      <c r="J151" s="17">
        <v>2.1717058252810201E-2</v>
      </c>
      <c r="K151" s="17">
        <v>2.1283378245591001E-2</v>
      </c>
      <c r="L151" s="17">
        <v>6.3401270667670304E-2</v>
      </c>
      <c r="M151" s="17"/>
      <c r="N151" s="17">
        <v>4.5153645284723702E-2</v>
      </c>
      <c r="O151" s="17">
        <v>2.6306289237021201E-2</v>
      </c>
      <c r="P151" s="17">
        <v>2.8633509882641399E-2</v>
      </c>
      <c r="Q151" s="17">
        <v>0.121113264730841</v>
      </c>
      <c r="R151" s="17">
        <v>0</v>
      </c>
      <c r="S151" s="17">
        <v>6.2052047585221398E-2</v>
      </c>
      <c r="T151" s="17">
        <v>4.01842877455581E-2</v>
      </c>
      <c r="U151" s="17">
        <v>7.9989646475499901E-2</v>
      </c>
      <c r="V151" s="17">
        <v>9.4565205644317002E-2</v>
      </c>
      <c r="W151" s="17">
        <v>0</v>
      </c>
      <c r="X151" s="17">
        <v>7.9845658749612802E-2</v>
      </c>
      <c r="Y151" s="17">
        <v>2.1930496101045999E-2</v>
      </c>
      <c r="Z151" s="17"/>
      <c r="AA151" s="17">
        <v>4.7575202475192598E-2</v>
      </c>
      <c r="AB151" s="17">
        <v>5.97701260538063E-2</v>
      </c>
    </row>
    <row r="152" spans="2:28" x14ac:dyDescent="0.5">
      <c r="B152" t="s">
        <v>95</v>
      </c>
      <c r="C152" s="17">
        <v>0.804870456390542</v>
      </c>
      <c r="D152" s="17">
        <v>0.82226635542987003</v>
      </c>
      <c r="E152" s="17">
        <v>0.78760963397654504</v>
      </c>
      <c r="F152" s="17"/>
      <c r="G152" s="17">
        <v>0.80950270098434896</v>
      </c>
      <c r="H152" s="17">
        <v>0.68413249422955003</v>
      </c>
      <c r="I152" s="17">
        <v>0.77871508370585096</v>
      </c>
      <c r="J152" s="17">
        <v>0.91670629637280499</v>
      </c>
      <c r="K152" s="17">
        <v>0.88025024177900002</v>
      </c>
      <c r="L152" s="17">
        <v>0.76656549822862596</v>
      </c>
      <c r="M152" s="17"/>
      <c r="N152" s="17">
        <v>0.84024434149461702</v>
      </c>
      <c r="O152" s="17">
        <v>0.85602706316400001</v>
      </c>
      <c r="P152" s="17">
        <v>0.88161471441069394</v>
      </c>
      <c r="Q152" s="17">
        <v>0.62965978937704103</v>
      </c>
      <c r="R152" s="17">
        <v>0.88659943509933403</v>
      </c>
      <c r="S152" s="17">
        <v>0.77454952067198601</v>
      </c>
      <c r="T152" s="17">
        <v>0.91963142450888402</v>
      </c>
      <c r="U152" s="17">
        <v>0.73676368248462998</v>
      </c>
      <c r="V152" s="17">
        <v>0.75850524566306499</v>
      </c>
      <c r="W152" s="17">
        <v>0.88843035632310596</v>
      </c>
      <c r="X152" s="17">
        <v>0.75898501974529298</v>
      </c>
      <c r="Y152" s="17">
        <v>0.86774660119644198</v>
      </c>
      <c r="Z152" s="17"/>
      <c r="AA152" s="17">
        <v>0.82439949062747697</v>
      </c>
      <c r="AB152" s="17">
        <v>0.79035060251247502</v>
      </c>
    </row>
    <row r="153" spans="2:28" x14ac:dyDescent="0.5">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2:28" x14ac:dyDescent="0.5">
      <c r="B154" s="6" t="s">
        <v>141</v>
      </c>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2:28" x14ac:dyDescent="0.5">
      <c r="B155" s="24" t="s">
        <v>53</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2:28" x14ac:dyDescent="0.5">
      <c r="B156" t="s">
        <v>132</v>
      </c>
      <c r="C156" s="17">
        <v>0.220028016731175</v>
      </c>
      <c r="D156" s="17">
        <v>0.233916909550798</v>
      </c>
      <c r="E156" s="17">
        <v>0.206925314566336</v>
      </c>
      <c r="F156" s="17"/>
      <c r="G156" s="17">
        <v>0.31203241723838099</v>
      </c>
      <c r="H156" s="17">
        <v>0.25570198650225701</v>
      </c>
      <c r="I156" s="17">
        <v>0.228567322555049</v>
      </c>
      <c r="J156" s="17">
        <v>0.23288943508590901</v>
      </c>
      <c r="K156" s="17">
        <v>0.19161353752483301</v>
      </c>
      <c r="L156" s="17">
        <v>0.160958400285486</v>
      </c>
      <c r="M156" s="17"/>
      <c r="N156" s="17">
        <v>0.29228987982910198</v>
      </c>
      <c r="O156" s="17">
        <v>0.22002544405862401</v>
      </c>
      <c r="P156" s="17">
        <v>0.24157120099861501</v>
      </c>
      <c r="Q156" s="17">
        <v>0.210929582068346</v>
      </c>
      <c r="R156" s="17">
        <v>0.32201748218783399</v>
      </c>
      <c r="S156" s="17">
        <v>0.19363748470141101</v>
      </c>
      <c r="T156" s="17">
        <v>0.17268479052556401</v>
      </c>
      <c r="U156" s="17">
        <v>0.19884043202101401</v>
      </c>
      <c r="V156" s="17">
        <v>0.20809788835079701</v>
      </c>
      <c r="W156" s="17">
        <v>0.110634604350855</v>
      </c>
      <c r="X156" s="17">
        <v>0.24862239422899299</v>
      </c>
      <c r="Y156" s="17">
        <v>0.21749179569711899</v>
      </c>
      <c r="Z156" s="17"/>
      <c r="AA156" s="17">
        <v>0.22887168824585799</v>
      </c>
      <c r="AB156" s="17">
        <v>0.21345273929651501</v>
      </c>
    </row>
    <row r="157" spans="2:28" x14ac:dyDescent="0.5">
      <c r="B157" t="s">
        <v>133</v>
      </c>
      <c r="C157" s="17">
        <v>0.43587322930599998</v>
      </c>
      <c r="D157" s="17">
        <v>0.44220895547065697</v>
      </c>
      <c r="E157" s="17">
        <v>0.42869673916307299</v>
      </c>
      <c r="F157" s="17"/>
      <c r="G157" s="17">
        <v>0.44764027644203902</v>
      </c>
      <c r="H157" s="17">
        <v>0.40172280379278802</v>
      </c>
      <c r="I157" s="17">
        <v>0.50934626129011396</v>
      </c>
      <c r="J157" s="17">
        <v>0.45870595947955201</v>
      </c>
      <c r="K157" s="17">
        <v>0.458601314651644</v>
      </c>
      <c r="L157" s="17">
        <v>0.37696501927637099</v>
      </c>
      <c r="M157" s="17"/>
      <c r="N157" s="17">
        <v>0.38907535790009401</v>
      </c>
      <c r="O157" s="17">
        <v>0.42829365032446398</v>
      </c>
      <c r="P157" s="17">
        <v>0.457197735606862</v>
      </c>
      <c r="Q157" s="17">
        <v>0.40516281057068898</v>
      </c>
      <c r="R157" s="17">
        <v>0.29124589140464202</v>
      </c>
      <c r="S157" s="17">
        <v>0.42721570323471703</v>
      </c>
      <c r="T157" s="17">
        <v>0.46531327202177702</v>
      </c>
      <c r="U157" s="17">
        <v>0.51250743342532201</v>
      </c>
      <c r="V157" s="17">
        <v>0.45524080537343797</v>
      </c>
      <c r="W157" s="17">
        <v>0.57444595076244198</v>
      </c>
      <c r="X157" s="17">
        <v>0.46883267977426002</v>
      </c>
      <c r="Y157" s="17">
        <v>0.37899255499737</v>
      </c>
      <c r="Z157" s="17"/>
      <c r="AA157" s="17">
        <v>0.44262257220894902</v>
      </c>
      <c r="AB157" s="17">
        <v>0.43085508700900699</v>
      </c>
    </row>
    <row r="158" spans="2:28" x14ac:dyDescent="0.5">
      <c r="B158" t="s">
        <v>134</v>
      </c>
      <c r="C158" s="17">
        <v>0.17313392665338401</v>
      </c>
      <c r="D158" s="17">
        <v>0.15378761118754</v>
      </c>
      <c r="E158" s="17">
        <v>0.19225083031953999</v>
      </c>
      <c r="F158" s="17"/>
      <c r="G158" s="17">
        <v>0.158709731312664</v>
      </c>
      <c r="H158" s="17">
        <v>0.20402092192582399</v>
      </c>
      <c r="I158" s="17">
        <v>0.16978639234329601</v>
      </c>
      <c r="J158" s="17">
        <v>0.168011604089703</v>
      </c>
      <c r="K158" s="17">
        <v>0.172052310890627</v>
      </c>
      <c r="L158" s="17">
        <v>0.165935527453967</v>
      </c>
      <c r="M158" s="17"/>
      <c r="N158" s="17">
        <v>0.15827166759410299</v>
      </c>
      <c r="O158" s="17">
        <v>0.134101340648831</v>
      </c>
      <c r="P158" s="17">
        <v>0.140653951638742</v>
      </c>
      <c r="Q158" s="17">
        <v>0.219869893548784</v>
      </c>
      <c r="R158" s="17">
        <v>0.17879979102673901</v>
      </c>
      <c r="S158" s="17">
        <v>0.206240315594753</v>
      </c>
      <c r="T158" s="17">
        <v>4.01842877455581E-2</v>
      </c>
      <c r="U158" s="17">
        <v>0.15783276154273701</v>
      </c>
      <c r="V158" s="17">
        <v>0.210561917168438</v>
      </c>
      <c r="W158" s="17">
        <v>0.14778729706049901</v>
      </c>
      <c r="X158" s="17">
        <v>0.14407538810422901</v>
      </c>
      <c r="Y158" s="17">
        <v>0.19078634389325499</v>
      </c>
      <c r="Z158" s="17"/>
      <c r="AA158" s="17">
        <v>0.18340697786028201</v>
      </c>
      <c r="AB158" s="17">
        <v>0.16549590417893201</v>
      </c>
    </row>
    <row r="159" spans="2:28" x14ac:dyDescent="0.5">
      <c r="B159" t="s">
        <v>135</v>
      </c>
      <c r="C159" s="17">
        <v>4.6331063136793402E-2</v>
      </c>
      <c r="D159" s="17">
        <v>6.3805308672858205E-2</v>
      </c>
      <c r="E159" s="17">
        <v>2.94299195398431E-2</v>
      </c>
      <c r="F159" s="17"/>
      <c r="G159" s="17">
        <v>4.3814138889425799E-2</v>
      </c>
      <c r="H159" s="17">
        <v>8.4681758145242897E-2</v>
      </c>
      <c r="I159" s="17">
        <v>3.91623290533583E-2</v>
      </c>
      <c r="J159" s="17">
        <v>2.4968409003445401E-2</v>
      </c>
      <c r="K159" s="17">
        <v>6.2112780266868797E-2</v>
      </c>
      <c r="L159" s="17">
        <v>3.0928585915876199E-2</v>
      </c>
      <c r="M159" s="17"/>
      <c r="N159" s="17">
        <v>2.57182855405684E-2</v>
      </c>
      <c r="O159" s="17">
        <v>8.8079920385528698E-2</v>
      </c>
      <c r="P159" s="17">
        <v>4.8743819175009501E-2</v>
      </c>
      <c r="Q159" s="17">
        <v>4.3679579751500101E-2</v>
      </c>
      <c r="R159" s="17">
        <v>5.8464010035572403E-2</v>
      </c>
      <c r="S159" s="17">
        <v>5.0613997807760699E-2</v>
      </c>
      <c r="T159" s="17">
        <v>8.0141925353369795E-2</v>
      </c>
      <c r="U159" s="17">
        <v>1.7338900963125702E-2</v>
      </c>
      <c r="V159" s="17">
        <v>6.3664838049787301E-2</v>
      </c>
      <c r="W159" s="17">
        <v>0</v>
      </c>
      <c r="X159" s="17">
        <v>3.6316490378705497E-2</v>
      </c>
      <c r="Y159" s="17">
        <v>4.9842044043153198E-2</v>
      </c>
      <c r="Z159" s="17"/>
      <c r="AA159" s="17">
        <v>5.5541058474439298E-2</v>
      </c>
      <c r="AB159" s="17">
        <v>3.9483423622321802E-2</v>
      </c>
    </row>
    <row r="160" spans="2:28" x14ac:dyDescent="0.5">
      <c r="B160" t="s">
        <v>136</v>
      </c>
      <c r="C160" s="17">
        <v>1.43714140724317E-2</v>
      </c>
      <c r="D160" s="17">
        <v>1.25165950758797E-2</v>
      </c>
      <c r="E160" s="17">
        <v>1.6200217335951301E-2</v>
      </c>
      <c r="F160" s="17"/>
      <c r="G160" s="17">
        <v>1.01214269654092E-2</v>
      </c>
      <c r="H160" s="17">
        <v>1.8182684808922999E-2</v>
      </c>
      <c r="I160" s="17">
        <v>2.9308716696702399E-2</v>
      </c>
      <c r="J160" s="17">
        <v>2.0985743684648801E-2</v>
      </c>
      <c r="K160" s="17">
        <v>0</v>
      </c>
      <c r="L160" s="17">
        <v>1.01490322938818E-2</v>
      </c>
      <c r="M160" s="17"/>
      <c r="N160" s="17">
        <v>3.7562364969313602E-2</v>
      </c>
      <c r="O160" s="17">
        <v>0</v>
      </c>
      <c r="P160" s="17">
        <v>2.0551582038387198E-2</v>
      </c>
      <c r="Q160" s="17">
        <v>1.6744188660194101E-2</v>
      </c>
      <c r="R160" s="17">
        <v>0</v>
      </c>
      <c r="S160" s="17">
        <v>1.8204208500664398E-2</v>
      </c>
      <c r="T160" s="17">
        <v>0</v>
      </c>
      <c r="U160" s="17">
        <v>1.38978652644211E-2</v>
      </c>
      <c r="V160" s="17">
        <v>0</v>
      </c>
      <c r="W160" s="17">
        <v>0</v>
      </c>
      <c r="X160" s="17">
        <v>2.9011646960236601E-2</v>
      </c>
      <c r="Y160" s="17">
        <v>0</v>
      </c>
      <c r="Z160" s="17"/>
      <c r="AA160" s="17">
        <v>1.1383020627140901E-2</v>
      </c>
      <c r="AB160" s="17">
        <v>1.6593287188601102E-2</v>
      </c>
    </row>
    <row r="161" spans="2:28" x14ac:dyDescent="0.5">
      <c r="B161" t="s">
        <v>72</v>
      </c>
      <c r="C161" s="17">
        <v>0.110262350100216</v>
      </c>
      <c r="D161" s="17">
        <v>9.3764620042268196E-2</v>
      </c>
      <c r="E161" s="17">
        <v>0.12649697907525601</v>
      </c>
      <c r="F161" s="17"/>
      <c r="G161" s="17">
        <v>2.7682009152080599E-2</v>
      </c>
      <c r="H161" s="17">
        <v>3.5689844824964102E-2</v>
      </c>
      <c r="I161" s="17">
        <v>2.38289780614807E-2</v>
      </c>
      <c r="J161" s="17">
        <v>9.4438848656742194E-2</v>
      </c>
      <c r="K161" s="17">
        <v>0.115620056666026</v>
      </c>
      <c r="L161" s="17">
        <v>0.25506343477441801</v>
      </c>
      <c r="M161" s="17"/>
      <c r="N161" s="17">
        <v>9.7082444166819798E-2</v>
      </c>
      <c r="O161" s="17">
        <v>0.129499644582553</v>
      </c>
      <c r="P161" s="17">
        <v>9.1281710542384306E-2</v>
      </c>
      <c r="Q161" s="17">
        <v>0.103613945400486</v>
      </c>
      <c r="R161" s="17">
        <v>0.149472825345212</v>
      </c>
      <c r="S161" s="17">
        <v>0.104088290160694</v>
      </c>
      <c r="T161" s="17">
        <v>0.241675724353731</v>
      </c>
      <c r="U161" s="17">
        <v>9.9582606783379699E-2</v>
      </c>
      <c r="V161" s="17">
        <v>6.2434551057539103E-2</v>
      </c>
      <c r="W161" s="17">
        <v>0.167132147826204</v>
      </c>
      <c r="X161" s="17">
        <v>7.3141400553575903E-2</v>
      </c>
      <c r="Y161" s="17">
        <v>0.162887261369103</v>
      </c>
      <c r="Z161" s="17"/>
      <c r="AA161" s="17">
        <v>7.8174682583331698E-2</v>
      </c>
      <c r="AB161" s="17">
        <v>0.134119558704624</v>
      </c>
    </row>
    <row r="162" spans="2:28" x14ac:dyDescent="0.5">
      <c r="B162" t="s">
        <v>137</v>
      </c>
      <c r="C162" s="17">
        <v>0.65590124603717503</v>
      </c>
      <c r="D162" s="17">
        <v>0.676125865021454</v>
      </c>
      <c r="E162" s="17">
        <v>0.63562205372940905</v>
      </c>
      <c r="F162" s="17"/>
      <c r="G162" s="17">
        <v>0.75967269368042001</v>
      </c>
      <c r="H162" s="17">
        <v>0.65742479029504597</v>
      </c>
      <c r="I162" s="17">
        <v>0.73791358384516303</v>
      </c>
      <c r="J162" s="17">
        <v>0.69159539456546104</v>
      </c>
      <c r="K162" s="17">
        <v>0.65021485217647701</v>
      </c>
      <c r="L162" s="17">
        <v>0.53792341956185696</v>
      </c>
      <c r="M162" s="17"/>
      <c r="N162" s="17">
        <v>0.68136523772919499</v>
      </c>
      <c r="O162" s="17">
        <v>0.64831909438308799</v>
      </c>
      <c r="P162" s="17">
        <v>0.69876893660547701</v>
      </c>
      <c r="Q162" s="17">
        <v>0.61609239263903604</v>
      </c>
      <c r="R162" s="17">
        <v>0.61326337359247696</v>
      </c>
      <c r="S162" s="17">
        <v>0.62085318793612798</v>
      </c>
      <c r="T162" s="17">
        <v>0.63799806254734104</v>
      </c>
      <c r="U162" s="17">
        <v>0.71134786544633699</v>
      </c>
      <c r="V162" s="17">
        <v>0.66333869372423504</v>
      </c>
      <c r="W162" s="17">
        <v>0.68508055511329702</v>
      </c>
      <c r="X162" s="17">
        <v>0.71745507400325303</v>
      </c>
      <c r="Y162" s="17">
        <v>0.59648435069448902</v>
      </c>
      <c r="Z162" s="17"/>
      <c r="AA162" s="17">
        <v>0.67149426045480598</v>
      </c>
      <c r="AB162" s="17">
        <v>0.64430782630552197</v>
      </c>
    </row>
    <row r="163" spans="2:28" x14ac:dyDescent="0.5">
      <c r="B163" t="s">
        <v>138</v>
      </c>
      <c r="C163" s="17">
        <v>6.07024772092251E-2</v>
      </c>
      <c r="D163" s="17">
        <v>7.6321903748737804E-2</v>
      </c>
      <c r="E163" s="17">
        <v>4.5630136875794397E-2</v>
      </c>
      <c r="F163" s="17"/>
      <c r="G163" s="17">
        <v>5.3935565854834999E-2</v>
      </c>
      <c r="H163" s="17">
        <v>0.102864442954166</v>
      </c>
      <c r="I163" s="17">
        <v>6.8471045750060702E-2</v>
      </c>
      <c r="J163" s="17">
        <v>4.5954152688094198E-2</v>
      </c>
      <c r="K163" s="17">
        <v>6.2112780266868797E-2</v>
      </c>
      <c r="L163" s="17">
        <v>4.1077618209758103E-2</v>
      </c>
      <c r="M163" s="17"/>
      <c r="N163" s="17">
        <v>6.3280650509882005E-2</v>
      </c>
      <c r="O163" s="17">
        <v>8.8079920385528698E-2</v>
      </c>
      <c r="P163" s="17">
        <v>6.9295401213396696E-2</v>
      </c>
      <c r="Q163" s="17">
        <v>6.0423768411694299E-2</v>
      </c>
      <c r="R163" s="17">
        <v>5.8464010035572403E-2</v>
      </c>
      <c r="S163" s="17">
        <v>6.8818206308425098E-2</v>
      </c>
      <c r="T163" s="17">
        <v>8.0141925353369795E-2</v>
      </c>
      <c r="U163" s="17">
        <v>3.12367662275468E-2</v>
      </c>
      <c r="V163" s="17">
        <v>6.3664838049787301E-2</v>
      </c>
      <c r="W163" s="17">
        <v>0</v>
      </c>
      <c r="X163" s="17">
        <v>6.5328137338942105E-2</v>
      </c>
      <c r="Y163" s="17">
        <v>4.9842044043153198E-2</v>
      </c>
      <c r="Z163" s="17"/>
      <c r="AA163" s="17">
        <v>6.6924079101580297E-2</v>
      </c>
      <c r="AB163" s="17">
        <v>5.60767108109229E-2</v>
      </c>
    </row>
    <row r="164" spans="2:28" x14ac:dyDescent="0.5">
      <c r="B164" t="s">
        <v>95</v>
      </c>
      <c r="C164" s="17">
        <v>0.59519876882794998</v>
      </c>
      <c r="D164" s="17">
        <v>0.59980396127271696</v>
      </c>
      <c r="E164" s="17">
        <v>0.58999191685361496</v>
      </c>
      <c r="F164" s="17"/>
      <c r="G164" s="17">
        <v>0.70573712782558495</v>
      </c>
      <c r="H164" s="17">
        <v>0.55456034734088</v>
      </c>
      <c r="I164" s="17">
        <v>0.66944253809510201</v>
      </c>
      <c r="J164" s="17">
        <v>0.64564124187736605</v>
      </c>
      <c r="K164" s="17">
        <v>0.58810207190960895</v>
      </c>
      <c r="L164" s="17">
        <v>0.49684580135209899</v>
      </c>
      <c r="M164" s="17"/>
      <c r="N164" s="17">
        <v>0.61808458721931303</v>
      </c>
      <c r="O164" s="17">
        <v>0.56023917399755896</v>
      </c>
      <c r="P164" s="17">
        <v>0.62947353539207995</v>
      </c>
      <c r="Q164" s="17">
        <v>0.55566862422734198</v>
      </c>
      <c r="R164" s="17">
        <v>0.55479936355690396</v>
      </c>
      <c r="S164" s="17">
        <v>0.55203498162770304</v>
      </c>
      <c r="T164" s="17">
        <v>0.55785613719397098</v>
      </c>
      <c r="U164" s="17">
        <v>0.68011109921878998</v>
      </c>
      <c r="V164" s="17">
        <v>0.59967385567444798</v>
      </c>
      <c r="W164" s="17">
        <v>0.68508055511329702</v>
      </c>
      <c r="X164" s="17">
        <v>0.65212693666431099</v>
      </c>
      <c r="Y164" s="17">
        <v>0.54664230665133595</v>
      </c>
      <c r="Z164" s="17"/>
      <c r="AA164" s="17">
        <v>0.60457018135322604</v>
      </c>
      <c r="AB164" s="17">
        <v>0.58823111549459906</v>
      </c>
    </row>
    <row r="165" spans="2:28" x14ac:dyDescent="0.5">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2:28" x14ac:dyDescent="0.5">
      <c r="B166" s="6" t="s">
        <v>142</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2:28" x14ac:dyDescent="0.5">
      <c r="B167" s="24" t="s">
        <v>537</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2:28" x14ac:dyDescent="0.5">
      <c r="B168" t="s">
        <v>132</v>
      </c>
      <c r="C168" s="17">
        <v>0.35551637537702802</v>
      </c>
      <c r="D168" s="17">
        <v>0.41367978127757898</v>
      </c>
      <c r="E168" s="17">
        <v>0.282431962810481</v>
      </c>
      <c r="F168" s="17"/>
      <c r="G168" s="17">
        <v>0.50303298141234498</v>
      </c>
      <c r="H168" s="17">
        <v>0.29912227492913601</v>
      </c>
      <c r="I168" s="17">
        <v>0.31946113871373399</v>
      </c>
      <c r="J168" s="17">
        <v>0.364541578214228</v>
      </c>
      <c r="K168" s="17">
        <v>0.41977818082347801</v>
      </c>
      <c r="L168" s="17">
        <v>0.20809029443577301</v>
      </c>
      <c r="M168" s="17"/>
      <c r="N168" s="17">
        <v>0.35818614310583202</v>
      </c>
      <c r="O168" s="17">
        <v>0.39357545827491902</v>
      </c>
      <c r="P168" s="17">
        <v>0.41506551467978198</v>
      </c>
      <c r="Q168" s="17">
        <v>0.32833366575248901</v>
      </c>
      <c r="R168" s="17">
        <v>0.26248382022102801</v>
      </c>
      <c r="S168" s="17">
        <v>0.30015537059522701</v>
      </c>
      <c r="T168" s="17">
        <v>0.32891805901555698</v>
      </c>
      <c r="U168" s="17">
        <v>0.49090479930893</v>
      </c>
      <c r="V168" s="17">
        <v>0.44563628142380202</v>
      </c>
      <c r="W168" s="17">
        <v>0.43470979868123699</v>
      </c>
      <c r="X168" s="17">
        <v>0.26541190722705299</v>
      </c>
      <c r="Y168" s="17">
        <v>0.328385915188318</v>
      </c>
      <c r="Z168" s="17"/>
      <c r="AA168" s="17">
        <v>0.41203880084456601</v>
      </c>
      <c r="AB168" s="17">
        <v>0.28821211150701598</v>
      </c>
    </row>
    <row r="169" spans="2:28" x14ac:dyDescent="0.5">
      <c r="B169" t="s">
        <v>133</v>
      </c>
      <c r="C169" s="17">
        <v>0.43145695353108898</v>
      </c>
      <c r="D169" s="17">
        <v>0.38291583756234199</v>
      </c>
      <c r="E169" s="17">
        <v>0.491423350989587</v>
      </c>
      <c r="F169" s="17"/>
      <c r="G169" s="17">
        <v>0.385460726778802</v>
      </c>
      <c r="H169" s="17">
        <v>0.43382662169063202</v>
      </c>
      <c r="I169" s="17">
        <v>0.46862039265739402</v>
      </c>
      <c r="J169" s="17">
        <v>0.42301087349480498</v>
      </c>
      <c r="K169" s="17">
        <v>0.40827419733613202</v>
      </c>
      <c r="L169" s="17">
        <v>0.48324180290631902</v>
      </c>
      <c r="M169" s="17"/>
      <c r="N169" s="17">
        <v>0.45778280850793801</v>
      </c>
      <c r="O169" s="17">
        <v>0.54853500586690496</v>
      </c>
      <c r="P169" s="17">
        <v>0.44308945183817799</v>
      </c>
      <c r="Q169" s="17">
        <v>0.40582866873208001</v>
      </c>
      <c r="R169" s="17">
        <v>0.67097231997471496</v>
      </c>
      <c r="S169" s="17">
        <v>0.41207670864520002</v>
      </c>
      <c r="T169" s="17">
        <v>0.50781197543581802</v>
      </c>
      <c r="U169" s="17">
        <v>0.32495781384539801</v>
      </c>
      <c r="V169" s="17">
        <v>0.356185585513975</v>
      </c>
      <c r="W169" s="17">
        <v>0.35406803775853002</v>
      </c>
      <c r="X169" s="17">
        <v>0.48242313628884298</v>
      </c>
      <c r="Y169" s="17">
        <v>0.44090126929520201</v>
      </c>
      <c r="Z169" s="17"/>
      <c r="AA169" s="17">
        <v>0.42823174653943202</v>
      </c>
      <c r="AB169" s="17">
        <v>0.43529737935511198</v>
      </c>
    </row>
    <row r="170" spans="2:28" x14ac:dyDescent="0.5">
      <c r="B170" t="s">
        <v>134</v>
      </c>
      <c r="C170" s="17">
        <v>0.120304016370762</v>
      </c>
      <c r="D170" s="17">
        <v>0.123775677094831</v>
      </c>
      <c r="E170" s="17">
        <v>0.11631617765359099</v>
      </c>
      <c r="F170" s="17"/>
      <c r="G170" s="17">
        <v>5.7559730603256497E-2</v>
      </c>
      <c r="H170" s="17">
        <v>0.18948364132228801</v>
      </c>
      <c r="I170" s="17">
        <v>0.106841633248691</v>
      </c>
      <c r="J170" s="17">
        <v>9.7083443070748607E-2</v>
      </c>
      <c r="K170" s="17">
        <v>0.107696767451872</v>
      </c>
      <c r="L170" s="17">
        <v>9.3964698919241293E-2</v>
      </c>
      <c r="M170" s="17"/>
      <c r="N170" s="17">
        <v>0.114612380862256</v>
      </c>
      <c r="O170" s="17">
        <v>5.7889535858176099E-2</v>
      </c>
      <c r="P170" s="17">
        <v>5.95546749513583E-2</v>
      </c>
      <c r="Q170" s="17">
        <v>0.23981011369781999</v>
      </c>
      <c r="R170" s="17">
        <v>6.6543859804256603E-2</v>
      </c>
      <c r="S170" s="17">
        <v>0.17549485194959999</v>
      </c>
      <c r="T170" s="17">
        <v>0.163269965548625</v>
      </c>
      <c r="U170" s="17">
        <v>6.8960883840483295E-2</v>
      </c>
      <c r="V170" s="17">
        <v>0.13347198963547899</v>
      </c>
      <c r="W170" s="17">
        <v>0.21122216356023299</v>
      </c>
      <c r="X170" s="17">
        <v>0.110401185916691</v>
      </c>
      <c r="Y170" s="17">
        <v>9.1185007439831503E-2</v>
      </c>
      <c r="Z170" s="17"/>
      <c r="AA170" s="17">
        <v>0.102138289208653</v>
      </c>
      <c r="AB170" s="17">
        <v>0.14193491568543201</v>
      </c>
    </row>
    <row r="171" spans="2:28" x14ac:dyDescent="0.5">
      <c r="B171" t="s">
        <v>135</v>
      </c>
      <c r="C171" s="17">
        <v>3.6773745447860301E-2</v>
      </c>
      <c r="D171" s="17">
        <v>3.6210691365431202E-2</v>
      </c>
      <c r="E171" s="17">
        <v>3.7633212769243897E-2</v>
      </c>
      <c r="F171" s="17"/>
      <c r="G171" s="17">
        <v>2.1251595897288599E-2</v>
      </c>
      <c r="H171" s="17">
        <v>3.5212217207725403E-2</v>
      </c>
      <c r="I171" s="17">
        <v>6.8831385195058395E-2</v>
      </c>
      <c r="J171" s="17">
        <v>2.2015487187269599E-2</v>
      </c>
      <c r="K171" s="17">
        <v>2.7911620327252099E-2</v>
      </c>
      <c r="L171" s="17">
        <v>3.9118199437441298E-2</v>
      </c>
      <c r="M171" s="17"/>
      <c r="N171" s="17">
        <v>3.3708828656101399E-2</v>
      </c>
      <c r="O171" s="17">
        <v>0</v>
      </c>
      <c r="P171" s="17">
        <v>1.41948416324924E-2</v>
      </c>
      <c r="Q171" s="17">
        <v>2.6027551817611301E-2</v>
      </c>
      <c r="R171" s="17">
        <v>0</v>
      </c>
      <c r="S171" s="17">
        <v>5.0626771963961599E-2</v>
      </c>
      <c r="T171" s="17">
        <v>0</v>
      </c>
      <c r="U171" s="17">
        <v>8.2824385078328303E-2</v>
      </c>
      <c r="V171" s="17">
        <v>0</v>
      </c>
      <c r="W171" s="17">
        <v>0</v>
      </c>
      <c r="X171" s="17">
        <v>6.0413160603171097E-2</v>
      </c>
      <c r="Y171" s="17">
        <v>4.9661101509235001E-2</v>
      </c>
      <c r="Z171" s="17"/>
      <c r="AA171" s="17">
        <v>3.3947533981367302E-2</v>
      </c>
      <c r="AB171" s="17">
        <v>4.0139066039110299E-2</v>
      </c>
    </row>
    <row r="172" spans="2:28" x14ac:dyDescent="0.5">
      <c r="B172" t="s">
        <v>136</v>
      </c>
      <c r="C172" s="17">
        <v>1.02265502779248E-2</v>
      </c>
      <c r="D172" s="17">
        <v>1.23240876683178E-2</v>
      </c>
      <c r="E172" s="17">
        <v>7.5811151778125202E-3</v>
      </c>
      <c r="F172" s="17"/>
      <c r="G172" s="17">
        <v>3.2694965308307997E-2</v>
      </c>
      <c r="H172" s="17">
        <v>6.58211863700571E-3</v>
      </c>
      <c r="I172" s="17">
        <v>1.7861086265901702E-2</v>
      </c>
      <c r="J172" s="17">
        <v>7.6524911702737499E-3</v>
      </c>
      <c r="K172" s="17">
        <v>0</v>
      </c>
      <c r="L172" s="17">
        <v>0</v>
      </c>
      <c r="M172" s="17"/>
      <c r="N172" s="17">
        <v>0</v>
      </c>
      <c r="O172" s="17">
        <v>0</v>
      </c>
      <c r="P172" s="17">
        <v>0</v>
      </c>
      <c r="Q172" s="17">
        <v>0</v>
      </c>
      <c r="R172" s="17">
        <v>0</v>
      </c>
      <c r="S172" s="17">
        <v>7.8498115095651799E-3</v>
      </c>
      <c r="T172" s="17">
        <v>0</v>
      </c>
      <c r="U172" s="17">
        <v>0</v>
      </c>
      <c r="V172" s="17">
        <v>0</v>
      </c>
      <c r="W172" s="17">
        <v>0</v>
      </c>
      <c r="X172" s="17">
        <v>4.07422160052692E-2</v>
      </c>
      <c r="Y172" s="17">
        <v>2.6374888971964199E-2</v>
      </c>
      <c r="Z172" s="17"/>
      <c r="AA172" s="17">
        <v>3.8080478401863699E-3</v>
      </c>
      <c r="AB172" s="17">
        <v>1.7869403148206502E-2</v>
      </c>
    </row>
    <row r="173" spans="2:28" x14ac:dyDescent="0.5">
      <c r="B173" t="s">
        <v>72</v>
      </c>
      <c r="C173" s="17">
        <v>4.5722358995335999E-2</v>
      </c>
      <c r="D173" s="17">
        <v>3.1093925031498E-2</v>
      </c>
      <c r="E173" s="17">
        <v>6.4614180599284199E-2</v>
      </c>
      <c r="F173" s="17"/>
      <c r="G173" s="17">
        <v>0</v>
      </c>
      <c r="H173" s="17">
        <v>3.5773126213212297E-2</v>
      </c>
      <c r="I173" s="17">
        <v>1.8384363919220801E-2</v>
      </c>
      <c r="J173" s="17">
        <v>8.5696126862675304E-2</v>
      </c>
      <c r="K173" s="17">
        <v>3.6339234061266198E-2</v>
      </c>
      <c r="L173" s="17">
        <v>0.17558500430122501</v>
      </c>
      <c r="M173" s="17"/>
      <c r="N173" s="17">
        <v>3.5709838867872802E-2</v>
      </c>
      <c r="O173" s="17">
        <v>0</v>
      </c>
      <c r="P173" s="17">
        <v>6.8095516898189407E-2</v>
      </c>
      <c r="Q173" s="17">
        <v>0</v>
      </c>
      <c r="R173" s="17">
        <v>0</v>
      </c>
      <c r="S173" s="17">
        <v>5.3796485336447E-2</v>
      </c>
      <c r="T173" s="17">
        <v>0</v>
      </c>
      <c r="U173" s="17">
        <v>3.23521179268609E-2</v>
      </c>
      <c r="V173" s="17">
        <v>6.4706143426743801E-2</v>
      </c>
      <c r="W173" s="17">
        <v>0</v>
      </c>
      <c r="X173" s="17">
        <v>4.0608393958972297E-2</v>
      </c>
      <c r="Y173" s="17">
        <v>6.3491817595449307E-2</v>
      </c>
      <c r="Z173" s="17"/>
      <c r="AA173" s="17">
        <v>1.98355815857955E-2</v>
      </c>
      <c r="AB173" s="17">
        <v>7.6547124265124195E-2</v>
      </c>
    </row>
    <row r="174" spans="2:28" x14ac:dyDescent="0.5">
      <c r="B174" t="s">
        <v>137</v>
      </c>
      <c r="C174" s="17">
        <v>0.786973328908117</v>
      </c>
      <c r="D174" s="17">
        <v>0.79659561883992203</v>
      </c>
      <c r="E174" s="17">
        <v>0.773855313800068</v>
      </c>
      <c r="F174" s="17"/>
      <c r="G174" s="17">
        <v>0.88849370819114704</v>
      </c>
      <c r="H174" s="17">
        <v>0.73294889661976803</v>
      </c>
      <c r="I174" s="17">
        <v>0.78808153137112802</v>
      </c>
      <c r="J174" s="17">
        <v>0.78755245170903299</v>
      </c>
      <c r="K174" s="17">
        <v>0.82805237815960997</v>
      </c>
      <c r="L174" s="17">
        <v>0.691332097342092</v>
      </c>
      <c r="M174" s="17"/>
      <c r="N174" s="17">
        <v>0.81596895161377003</v>
      </c>
      <c r="O174" s="17">
        <v>0.94211046414182398</v>
      </c>
      <c r="P174" s="17">
        <v>0.85815496651795997</v>
      </c>
      <c r="Q174" s="17">
        <v>0.73416233448456902</v>
      </c>
      <c r="R174" s="17">
        <v>0.93345614019574297</v>
      </c>
      <c r="S174" s="17">
        <v>0.71223207924042597</v>
      </c>
      <c r="T174" s="17">
        <v>0.83673003445137495</v>
      </c>
      <c r="U174" s="17">
        <v>0.81586261315432795</v>
      </c>
      <c r="V174" s="17">
        <v>0.80182186693777702</v>
      </c>
      <c r="W174" s="17">
        <v>0.78877783643976696</v>
      </c>
      <c r="X174" s="17">
        <v>0.74783504351589603</v>
      </c>
      <c r="Y174" s="17">
        <v>0.76928718448351996</v>
      </c>
      <c r="Z174" s="17"/>
      <c r="AA174" s="17">
        <v>0.84027054738399798</v>
      </c>
      <c r="AB174" s="17">
        <v>0.72350949086212701</v>
      </c>
    </row>
    <row r="175" spans="2:28" x14ac:dyDescent="0.5">
      <c r="B175" t="s">
        <v>138</v>
      </c>
      <c r="C175" s="17">
        <v>4.7000295725785103E-2</v>
      </c>
      <c r="D175" s="17">
        <v>4.8534779033748997E-2</v>
      </c>
      <c r="E175" s="17">
        <v>4.5214327947056397E-2</v>
      </c>
      <c r="F175" s="17"/>
      <c r="G175" s="17">
        <v>5.3946561205596599E-2</v>
      </c>
      <c r="H175" s="17">
        <v>4.1794335844731099E-2</v>
      </c>
      <c r="I175" s="17">
        <v>8.6692471460960097E-2</v>
      </c>
      <c r="J175" s="17">
        <v>2.9667978357543302E-2</v>
      </c>
      <c r="K175" s="17">
        <v>2.7911620327252099E-2</v>
      </c>
      <c r="L175" s="17">
        <v>3.9118199437441298E-2</v>
      </c>
      <c r="M175" s="17"/>
      <c r="N175" s="17">
        <v>3.3708828656101399E-2</v>
      </c>
      <c r="O175" s="17">
        <v>0</v>
      </c>
      <c r="P175" s="17">
        <v>1.41948416324924E-2</v>
      </c>
      <c r="Q175" s="17">
        <v>2.6027551817611301E-2</v>
      </c>
      <c r="R175" s="17">
        <v>0</v>
      </c>
      <c r="S175" s="17">
        <v>5.84765834735268E-2</v>
      </c>
      <c r="T175" s="17">
        <v>0</v>
      </c>
      <c r="U175" s="17">
        <v>8.2824385078328303E-2</v>
      </c>
      <c r="V175" s="17">
        <v>0</v>
      </c>
      <c r="W175" s="17">
        <v>0</v>
      </c>
      <c r="X175" s="17">
        <v>0.10115537660844</v>
      </c>
      <c r="Y175" s="17">
        <v>7.6035990481199203E-2</v>
      </c>
      <c r="Z175" s="17"/>
      <c r="AA175" s="17">
        <v>3.7755581821553599E-2</v>
      </c>
      <c r="AB175" s="17">
        <v>5.8008469187316801E-2</v>
      </c>
    </row>
    <row r="176" spans="2:28" x14ac:dyDescent="0.5">
      <c r="B176" t="s">
        <v>95</v>
      </c>
      <c r="C176" s="17">
        <v>0.73997303318233199</v>
      </c>
      <c r="D176" s="17">
        <v>0.74806083980617299</v>
      </c>
      <c r="E176" s="17">
        <v>0.72864098585301196</v>
      </c>
      <c r="F176" s="17"/>
      <c r="G176" s="17">
        <v>0.83454714698554999</v>
      </c>
      <c r="H176" s="17">
        <v>0.69115456077503701</v>
      </c>
      <c r="I176" s="17">
        <v>0.70138905991016798</v>
      </c>
      <c r="J176" s="17">
        <v>0.75788447335149001</v>
      </c>
      <c r="K176" s="17">
        <v>0.80014075783235805</v>
      </c>
      <c r="L176" s="17">
        <v>0.65221389790465101</v>
      </c>
      <c r="M176" s="17"/>
      <c r="N176" s="17">
        <v>0.782260122957669</v>
      </c>
      <c r="O176" s="17">
        <v>0.94211046414182398</v>
      </c>
      <c r="P176" s="17">
        <v>0.84396012488546701</v>
      </c>
      <c r="Q176" s="17">
        <v>0.70813478266695795</v>
      </c>
      <c r="R176" s="17">
        <v>0.93345614019574297</v>
      </c>
      <c r="S176" s="17">
        <v>0.65375549576689995</v>
      </c>
      <c r="T176" s="17">
        <v>0.83673003445137495</v>
      </c>
      <c r="U176" s="17">
        <v>0.73303822807599905</v>
      </c>
      <c r="V176" s="17">
        <v>0.80182186693777702</v>
      </c>
      <c r="W176" s="17">
        <v>0.78877783643976696</v>
      </c>
      <c r="X176" s="17">
        <v>0.64667966690745604</v>
      </c>
      <c r="Y176" s="17">
        <v>0.69325119400232105</v>
      </c>
      <c r="Z176" s="17"/>
      <c r="AA176" s="17">
        <v>0.80251496556244395</v>
      </c>
      <c r="AB176" s="17">
        <v>0.66550102167481096</v>
      </c>
    </row>
    <row r="177" spans="2:28" x14ac:dyDescent="0.5">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2:28" x14ac:dyDescent="0.5">
      <c r="B178" s="6" t="s">
        <v>156</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2:28" x14ac:dyDescent="0.5">
      <c r="B179" s="24" t="s">
        <v>53</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2:28" x14ac:dyDescent="0.5">
      <c r="B180" t="s">
        <v>143</v>
      </c>
      <c r="C180" s="17">
        <v>0.86559933802464695</v>
      </c>
      <c r="D180" s="17">
        <v>0.85045468971340998</v>
      </c>
      <c r="E180" s="17">
        <v>0.88007717576682398</v>
      </c>
      <c r="F180" s="17"/>
      <c r="G180" s="17">
        <v>0.81019917221870696</v>
      </c>
      <c r="H180" s="17">
        <v>0.82010880335360703</v>
      </c>
      <c r="I180" s="17">
        <v>0.87352890643347603</v>
      </c>
      <c r="J180" s="17">
        <v>0.90506609948976702</v>
      </c>
      <c r="K180" s="17">
        <v>0.91661337143629895</v>
      </c>
      <c r="L180" s="17">
        <v>0.852481439771822</v>
      </c>
      <c r="M180" s="17"/>
      <c r="N180" s="17">
        <v>0.874334964506568</v>
      </c>
      <c r="O180" s="17">
        <v>0.87920824137557496</v>
      </c>
      <c r="P180" s="17">
        <v>0.87193677082049603</v>
      </c>
      <c r="Q180" s="17">
        <v>0.75007378480813403</v>
      </c>
      <c r="R180" s="17">
        <v>0.93433169480755696</v>
      </c>
      <c r="S180" s="17">
        <v>0.84862517485609001</v>
      </c>
      <c r="T180" s="17">
        <v>0.83736914968009302</v>
      </c>
      <c r="U180" s="17">
        <v>0.88662985544345896</v>
      </c>
      <c r="V180" s="17">
        <v>0.87641734321388698</v>
      </c>
      <c r="W180" s="17">
        <v>0.84094660823456302</v>
      </c>
      <c r="X180" s="17">
        <v>0.87321826044427098</v>
      </c>
      <c r="Y180" s="17">
        <v>0.90311871699210999</v>
      </c>
      <c r="Z180" s="17"/>
      <c r="AA180" s="17">
        <v>0.85099619449694797</v>
      </c>
      <c r="AB180" s="17">
        <v>0.87645678789186099</v>
      </c>
    </row>
    <row r="181" spans="2:28" x14ac:dyDescent="0.5">
      <c r="B181" t="s">
        <v>144</v>
      </c>
      <c r="C181" s="17">
        <v>0.82248615883457699</v>
      </c>
      <c r="D181" s="17">
        <v>0.80799372131105895</v>
      </c>
      <c r="E181" s="17">
        <v>0.83805721329126404</v>
      </c>
      <c r="F181" s="17"/>
      <c r="G181" s="17">
        <v>0.85751729356941297</v>
      </c>
      <c r="H181" s="17">
        <v>0.80201184911120604</v>
      </c>
      <c r="I181" s="17">
        <v>0.84056617940451706</v>
      </c>
      <c r="J181" s="17">
        <v>0.83594136888774395</v>
      </c>
      <c r="K181" s="17">
        <v>0.81811539670793798</v>
      </c>
      <c r="L181" s="17">
        <v>0.80274748951112596</v>
      </c>
      <c r="M181" s="17"/>
      <c r="N181" s="17">
        <v>0.76761368547003905</v>
      </c>
      <c r="O181" s="17">
        <v>0.80110884376064795</v>
      </c>
      <c r="P181" s="17">
        <v>0.85520113438358203</v>
      </c>
      <c r="Q181" s="17">
        <v>0.70465215708113305</v>
      </c>
      <c r="R181" s="17">
        <v>0.82506679250273796</v>
      </c>
      <c r="S181" s="17">
        <v>0.83565383397335902</v>
      </c>
      <c r="T181" s="17">
        <v>0.91870017864841003</v>
      </c>
      <c r="U181" s="17">
        <v>0.84377031064268204</v>
      </c>
      <c r="V181" s="17">
        <v>0.76944523888925498</v>
      </c>
      <c r="W181" s="17">
        <v>0.84094660823456302</v>
      </c>
      <c r="X181" s="17">
        <v>0.83686083456682003</v>
      </c>
      <c r="Y181" s="17">
        <v>0.82174496418350196</v>
      </c>
      <c r="Z181" s="17"/>
      <c r="AA181" s="17">
        <v>0.84340706184387504</v>
      </c>
      <c r="AB181" s="17">
        <v>0.80693144931813099</v>
      </c>
    </row>
    <row r="182" spans="2:28" x14ac:dyDescent="0.5">
      <c r="B182" t="s">
        <v>145</v>
      </c>
      <c r="C182" s="17">
        <v>0.54304696173942901</v>
      </c>
      <c r="D182" s="17">
        <v>0.54700325959470897</v>
      </c>
      <c r="E182" s="17">
        <v>0.53837669521781994</v>
      </c>
      <c r="F182" s="17"/>
      <c r="G182" s="17">
        <v>0.67504181476077196</v>
      </c>
      <c r="H182" s="17">
        <v>0.499231563624775</v>
      </c>
      <c r="I182" s="17">
        <v>0.60592443591584799</v>
      </c>
      <c r="J182" s="17">
        <v>0.57033227345984905</v>
      </c>
      <c r="K182" s="17">
        <v>0.50926321929342799</v>
      </c>
      <c r="L182" s="17">
        <v>0.47852776685874299</v>
      </c>
      <c r="M182" s="17"/>
      <c r="N182" s="17">
        <v>0.53392072650170397</v>
      </c>
      <c r="O182" s="17">
        <v>0.52215970477978402</v>
      </c>
      <c r="P182" s="17">
        <v>0.60543800423662697</v>
      </c>
      <c r="Q182" s="17">
        <v>0.50553657127191998</v>
      </c>
      <c r="R182" s="17">
        <v>0.55749312737049606</v>
      </c>
      <c r="S182" s="17">
        <v>0.54400434367773598</v>
      </c>
      <c r="T182" s="17">
        <v>0.375220918146219</v>
      </c>
      <c r="U182" s="17">
        <v>0.60812335454635102</v>
      </c>
      <c r="V182" s="17">
        <v>0.50767434648727905</v>
      </c>
      <c r="W182" s="17">
        <v>0.60303947204277797</v>
      </c>
      <c r="X182" s="17">
        <v>0.57795177774832596</v>
      </c>
      <c r="Y182" s="17">
        <v>0.461869039060751</v>
      </c>
      <c r="Z182" s="17"/>
      <c r="AA182" s="17">
        <v>0.61919216865787796</v>
      </c>
      <c r="AB182" s="17">
        <v>0.48643293441184698</v>
      </c>
    </row>
    <row r="183" spans="2:28" x14ac:dyDescent="0.5">
      <c r="B183" t="s">
        <v>146</v>
      </c>
      <c r="C183" s="17">
        <v>0.53175049748511105</v>
      </c>
      <c r="D183" s="17">
        <v>0.53470293496920795</v>
      </c>
      <c r="E183" s="17">
        <v>0.52803558209808299</v>
      </c>
      <c r="F183" s="17"/>
      <c r="G183" s="17">
        <v>0.80995478422466805</v>
      </c>
      <c r="H183" s="17">
        <v>0.75602709651722699</v>
      </c>
      <c r="I183" s="17">
        <v>0.66993059918042996</v>
      </c>
      <c r="J183" s="17">
        <v>0.57420648750285497</v>
      </c>
      <c r="K183" s="17">
        <v>0.43035871739190401</v>
      </c>
      <c r="L183" s="17">
        <v>0.21838894622251101</v>
      </c>
      <c r="M183" s="17"/>
      <c r="N183" s="17">
        <v>0.62547002627786996</v>
      </c>
      <c r="O183" s="17">
        <v>0.54132857047602601</v>
      </c>
      <c r="P183" s="17">
        <v>0.53656384160600201</v>
      </c>
      <c r="Q183" s="17">
        <v>0.52798209662268103</v>
      </c>
      <c r="R183" s="17">
        <v>0.55449380572042095</v>
      </c>
      <c r="S183" s="17">
        <v>0.53659295050866096</v>
      </c>
      <c r="T183" s="17">
        <v>0.211652004321465</v>
      </c>
      <c r="U183" s="17">
        <v>0.48488058665322797</v>
      </c>
      <c r="V183" s="17">
        <v>0.58812120724365102</v>
      </c>
      <c r="W183" s="17">
        <v>0.61337896296190997</v>
      </c>
      <c r="X183" s="17">
        <v>0.50056546189074003</v>
      </c>
      <c r="Y183" s="17">
        <v>0.54941843670946899</v>
      </c>
      <c r="Z183" s="17"/>
      <c r="AA183" s="17">
        <v>0.60629278668183995</v>
      </c>
      <c r="AB183" s="17">
        <v>0.47632824087263798</v>
      </c>
    </row>
    <row r="184" spans="2:28" x14ac:dyDescent="0.5">
      <c r="B184" t="s">
        <v>147</v>
      </c>
      <c r="C184" s="17">
        <v>0.49176914497579</v>
      </c>
      <c r="D184" s="17">
        <v>0.50257281704777101</v>
      </c>
      <c r="E184" s="17">
        <v>0.48215572903090098</v>
      </c>
      <c r="F184" s="17"/>
      <c r="G184" s="17">
        <v>0.47597178667539197</v>
      </c>
      <c r="H184" s="17">
        <v>0.45502136831592499</v>
      </c>
      <c r="I184" s="17">
        <v>0.54425163420952005</v>
      </c>
      <c r="J184" s="17">
        <v>0.57150144659129498</v>
      </c>
      <c r="K184" s="17">
        <v>0.51887662114606903</v>
      </c>
      <c r="L184" s="17">
        <v>0.41676581959370501</v>
      </c>
      <c r="M184" s="17"/>
      <c r="N184" s="17">
        <v>0.49198770816813803</v>
      </c>
      <c r="O184" s="17">
        <v>0.54813408008082898</v>
      </c>
      <c r="P184" s="17">
        <v>0.56214635712459105</v>
      </c>
      <c r="Q184" s="17">
        <v>0.51721384606092502</v>
      </c>
      <c r="R184" s="17">
        <v>0.55722930680104399</v>
      </c>
      <c r="S184" s="17">
        <v>0.43345878911692498</v>
      </c>
      <c r="T184" s="17">
        <v>0.33481222856654402</v>
      </c>
      <c r="U184" s="17">
        <v>0.46159409159148801</v>
      </c>
      <c r="V184" s="17">
        <v>0.54021950854585998</v>
      </c>
      <c r="W184" s="17">
        <v>0.59245986406079998</v>
      </c>
      <c r="X184" s="17">
        <v>0.50515792330801801</v>
      </c>
      <c r="Y184" s="17">
        <v>0.45092559986422598</v>
      </c>
      <c r="Z184" s="17"/>
      <c r="AA184" s="17">
        <v>0.54296262626745995</v>
      </c>
      <c r="AB184" s="17">
        <v>0.453706747273665</v>
      </c>
    </row>
    <row r="185" spans="2:28" x14ac:dyDescent="0.5">
      <c r="B185" t="s">
        <v>148</v>
      </c>
      <c r="C185" s="17">
        <v>0.48560902444335702</v>
      </c>
      <c r="D185" s="17">
        <v>0.52754391844251203</v>
      </c>
      <c r="E185" s="17">
        <v>0.443920315592856</v>
      </c>
      <c r="F185" s="17"/>
      <c r="G185" s="17">
        <v>0.41057091314594502</v>
      </c>
      <c r="H185" s="17">
        <v>0.44757265701156201</v>
      </c>
      <c r="I185" s="17">
        <v>0.60960872863250404</v>
      </c>
      <c r="J185" s="17">
        <v>0.42348376840076601</v>
      </c>
      <c r="K185" s="17">
        <v>0.45427518772168901</v>
      </c>
      <c r="L185" s="17">
        <v>0.53470586971037903</v>
      </c>
      <c r="M185" s="17"/>
      <c r="N185" s="17">
        <v>0.33476035193079401</v>
      </c>
      <c r="O185" s="17">
        <v>0.48980714328722902</v>
      </c>
      <c r="P185" s="17">
        <v>0.50881960561831496</v>
      </c>
      <c r="Q185" s="17">
        <v>0.43668204631868102</v>
      </c>
      <c r="R185" s="17">
        <v>0.41017292816269602</v>
      </c>
      <c r="S185" s="17">
        <v>0.507586075171787</v>
      </c>
      <c r="T185" s="17">
        <v>0.49047593536559098</v>
      </c>
      <c r="U185" s="17">
        <v>0.53936049740313097</v>
      </c>
      <c r="V185" s="17">
        <v>0.48430625561100399</v>
      </c>
      <c r="W185" s="17">
        <v>0.486891588840974</v>
      </c>
      <c r="X185" s="17">
        <v>0.51583698632762598</v>
      </c>
      <c r="Y185" s="17">
        <v>0.44957092555247002</v>
      </c>
      <c r="Z185" s="17"/>
      <c r="AA185" s="17">
        <v>0.61366862163579605</v>
      </c>
      <c r="AB185" s="17">
        <v>0.39039660296058998</v>
      </c>
    </row>
    <row r="186" spans="2:28" x14ac:dyDescent="0.5">
      <c r="B186" t="s">
        <v>149</v>
      </c>
      <c r="C186" s="17">
        <v>0.45636642519393</v>
      </c>
      <c r="D186" s="17">
        <v>0.455663178899048</v>
      </c>
      <c r="E186" s="17">
        <v>0.45787370337224498</v>
      </c>
      <c r="F186" s="17"/>
      <c r="G186" s="17">
        <v>0.72735046259509095</v>
      </c>
      <c r="H186" s="17">
        <v>0.56063517670777196</v>
      </c>
      <c r="I186" s="17">
        <v>0.57032866284550499</v>
      </c>
      <c r="J186" s="17">
        <v>0.403429495059826</v>
      </c>
      <c r="K186" s="17">
        <v>0.36838203049809998</v>
      </c>
      <c r="L186" s="17">
        <v>0.29604181055300999</v>
      </c>
      <c r="M186" s="17"/>
      <c r="N186" s="17">
        <v>0.55429586346306303</v>
      </c>
      <c r="O186" s="17">
        <v>0.54235215621370203</v>
      </c>
      <c r="P186" s="17">
        <v>0.50942992845435797</v>
      </c>
      <c r="Q186" s="17">
        <v>0.475019455139647</v>
      </c>
      <c r="R186" s="17">
        <v>0.37134445353717599</v>
      </c>
      <c r="S186" s="17">
        <v>0.43257753237111601</v>
      </c>
      <c r="T186" s="17">
        <v>0.40700615134815799</v>
      </c>
      <c r="U186" s="17">
        <v>0.41389875051157599</v>
      </c>
      <c r="V186" s="17">
        <v>0.44532765101161798</v>
      </c>
      <c r="W186" s="17">
        <v>0.52724108352925503</v>
      </c>
      <c r="X186" s="17">
        <v>0.39816683927082203</v>
      </c>
      <c r="Y186" s="17">
        <v>0.46501425316999301</v>
      </c>
      <c r="Z186" s="17"/>
      <c r="AA186" s="17">
        <v>0.52547945394439999</v>
      </c>
      <c r="AB186" s="17">
        <v>0.404980828427983</v>
      </c>
    </row>
    <row r="187" spans="2:28" x14ac:dyDescent="0.5">
      <c r="B187" t="s">
        <v>150</v>
      </c>
      <c r="C187" s="17">
        <v>0.42723746059418699</v>
      </c>
      <c r="D187" s="17">
        <v>0.400633115060335</v>
      </c>
      <c r="E187" s="17">
        <v>0.45386773875240599</v>
      </c>
      <c r="F187" s="17"/>
      <c r="G187" s="17">
        <v>0.51703024406412901</v>
      </c>
      <c r="H187" s="17">
        <v>0.40839615147706998</v>
      </c>
      <c r="I187" s="17">
        <v>0.42914736494191902</v>
      </c>
      <c r="J187" s="17">
        <v>0.37754003409015702</v>
      </c>
      <c r="K187" s="17">
        <v>0.40299737961159998</v>
      </c>
      <c r="L187" s="17">
        <v>0.44934245224461999</v>
      </c>
      <c r="M187" s="17"/>
      <c r="N187" s="17">
        <v>0.32303793888205501</v>
      </c>
      <c r="O187" s="17">
        <v>0.35593950066941299</v>
      </c>
      <c r="P187" s="17">
        <v>0.45337251259080702</v>
      </c>
      <c r="Q187" s="17">
        <v>0.47635767557389203</v>
      </c>
      <c r="R187" s="17">
        <v>0.35920152072379702</v>
      </c>
      <c r="S187" s="17">
        <v>0.37130704122879099</v>
      </c>
      <c r="T187" s="17">
        <v>0.36920423777489803</v>
      </c>
      <c r="U187" s="17">
        <v>0.48150454002564802</v>
      </c>
      <c r="V187" s="17">
        <v>0.39625839840389399</v>
      </c>
      <c r="W187" s="17">
        <v>0.53033584881680396</v>
      </c>
      <c r="X187" s="17">
        <v>0.46226837848034602</v>
      </c>
      <c r="Y187" s="17">
        <v>0.46280755296562498</v>
      </c>
      <c r="Z187" s="17"/>
      <c r="AA187" s="17">
        <v>0.46087666931769</v>
      </c>
      <c r="AB187" s="17">
        <v>0.402226679758168</v>
      </c>
    </row>
    <row r="188" spans="2:28" x14ac:dyDescent="0.5">
      <c r="B188" t="s">
        <v>151</v>
      </c>
      <c r="C188" s="17">
        <v>0.298790429477442</v>
      </c>
      <c r="D188" s="17">
        <v>0.27191698360883199</v>
      </c>
      <c r="E188" s="17">
        <v>0.323645449716009</v>
      </c>
      <c r="F188" s="17"/>
      <c r="G188" s="17">
        <v>0.43548089944130702</v>
      </c>
      <c r="H188" s="17">
        <v>0.355656872373597</v>
      </c>
      <c r="I188" s="17">
        <v>0.37773049802780601</v>
      </c>
      <c r="J188" s="17">
        <v>0.326291510748205</v>
      </c>
      <c r="K188" s="17">
        <v>0.21593897446591201</v>
      </c>
      <c r="L188" s="17">
        <v>0.19095101641536399</v>
      </c>
      <c r="M188" s="17"/>
      <c r="N188" s="17">
        <v>0.367956065010828</v>
      </c>
      <c r="O188" s="17">
        <v>0.31176133199756301</v>
      </c>
      <c r="P188" s="17">
        <v>0.28150497108418698</v>
      </c>
      <c r="Q188" s="17">
        <v>0.26714602187709202</v>
      </c>
      <c r="R188" s="17">
        <v>0.26325463934055998</v>
      </c>
      <c r="S188" s="17">
        <v>0.29521196934077099</v>
      </c>
      <c r="T188" s="17">
        <v>0.24780643289185</v>
      </c>
      <c r="U188" s="17">
        <v>0.27185735567222302</v>
      </c>
      <c r="V188" s="17">
        <v>0.27170952685542399</v>
      </c>
      <c r="W188" s="17">
        <v>0.22289438851080501</v>
      </c>
      <c r="X188" s="17">
        <v>0.339343740130639</v>
      </c>
      <c r="Y188" s="17">
        <v>0.336368824109885</v>
      </c>
      <c r="Z188" s="17"/>
      <c r="AA188" s="17">
        <v>0.34414969452107702</v>
      </c>
      <c r="AB188" s="17">
        <v>0.26506577661137698</v>
      </c>
    </row>
    <row r="189" spans="2:28" x14ac:dyDescent="0.5">
      <c r="B189" t="s">
        <v>152</v>
      </c>
      <c r="C189" s="17">
        <v>0.24341538700639201</v>
      </c>
      <c r="D189" s="17">
        <v>0.26901352965964098</v>
      </c>
      <c r="E189" s="17">
        <v>0.21716866284494901</v>
      </c>
      <c r="F189" s="17"/>
      <c r="G189" s="17">
        <v>0.414834750359724</v>
      </c>
      <c r="H189" s="17">
        <v>0.355434546125168</v>
      </c>
      <c r="I189" s="17">
        <v>0.31139674801585299</v>
      </c>
      <c r="J189" s="17">
        <v>0.22716038309703901</v>
      </c>
      <c r="K189" s="17">
        <v>0.148731271017885</v>
      </c>
      <c r="L189" s="17">
        <v>0.12949702371889901</v>
      </c>
      <c r="M189" s="17"/>
      <c r="N189" s="17">
        <v>0.239630714056388</v>
      </c>
      <c r="O189" s="17">
        <v>0.22974351076687599</v>
      </c>
      <c r="P189" s="17">
        <v>0.21891731817115201</v>
      </c>
      <c r="Q189" s="17">
        <v>0.20305411657658001</v>
      </c>
      <c r="R189" s="17">
        <v>0.20583645105022899</v>
      </c>
      <c r="S189" s="17">
        <v>0.27101161337187901</v>
      </c>
      <c r="T189" s="17">
        <v>0.24948751485288501</v>
      </c>
      <c r="U189" s="17">
        <v>0.36664130589820099</v>
      </c>
      <c r="V189" s="17">
        <v>0.19859952916453699</v>
      </c>
      <c r="W189" s="17">
        <v>0.18838324854983299</v>
      </c>
      <c r="X189" s="17">
        <v>0.22403657791216799</v>
      </c>
      <c r="Y189" s="17">
        <v>0.24065632138579601</v>
      </c>
      <c r="Z189" s="17"/>
      <c r="AA189" s="17">
        <v>0.30085468238947399</v>
      </c>
      <c r="AB189" s="17">
        <v>0.20070922111498499</v>
      </c>
    </row>
    <row r="190" spans="2:28" x14ac:dyDescent="0.5">
      <c r="B190" t="s">
        <v>153</v>
      </c>
      <c r="C190" s="17">
        <v>0.206929130740613</v>
      </c>
      <c r="D190" s="17">
        <v>0.209029178259865</v>
      </c>
      <c r="E190" s="17">
        <v>0.20345643386354401</v>
      </c>
      <c r="F190" s="17"/>
      <c r="G190" s="17">
        <v>0.48118582482271799</v>
      </c>
      <c r="H190" s="17">
        <v>0.381054558409334</v>
      </c>
      <c r="I190" s="17">
        <v>0.23827836459207299</v>
      </c>
      <c r="J190" s="17">
        <v>0.18391529085710601</v>
      </c>
      <c r="K190" s="17">
        <v>0.126336209470674</v>
      </c>
      <c r="L190" s="17">
        <v>2.3394005002633399E-2</v>
      </c>
      <c r="M190" s="17"/>
      <c r="N190" s="17">
        <v>0.29137024882234502</v>
      </c>
      <c r="O190" s="17">
        <v>0.26670859033347999</v>
      </c>
      <c r="P190" s="17">
        <v>0.22466593742082799</v>
      </c>
      <c r="Q190" s="17">
        <v>0.17265342349344001</v>
      </c>
      <c r="R190" s="17">
        <v>0.20571761635741201</v>
      </c>
      <c r="S190" s="17">
        <v>0.20599359799267</v>
      </c>
      <c r="T190" s="17">
        <v>4.1115533606031499E-2</v>
      </c>
      <c r="U190" s="17">
        <v>0.182944933547705</v>
      </c>
      <c r="V190" s="17">
        <v>0.31769612906540801</v>
      </c>
      <c r="W190" s="17">
        <v>0.30679727218276098</v>
      </c>
      <c r="X190" s="17">
        <v>0.16954185425856699</v>
      </c>
      <c r="Y190" s="17">
        <v>0.17145431190287899</v>
      </c>
      <c r="Z190" s="17"/>
      <c r="AA190" s="17">
        <v>0.25835310113329801</v>
      </c>
      <c r="AB190" s="17">
        <v>0.168695364192152</v>
      </c>
    </row>
    <row r="191" spans="2:28" x14ac:dyDescent="0.5">
      <c r="B191" t="s">
        <v>154</v>
      </c>
      <c r="C191" s="17">
        <v>0.128099034576936</v>
      </c>
      <c r="D191" s="17">
        <v>0.15483402740108401</v>
      </c>
      <c r="E191" s="17">
        <v>0.102344138067852</v>
      </c>
      <c r="F191" s="17"/>
      <c r="G191" s="17">
        <v>0.275078993470323</v>
      </c>
      <c r="H191" s="17">
        <v>0.230441951417522</v>
      </c>
      <c r="I191" s="17">
        <v>0.20918812819941099</v>
      </c>
      <c r="J191" s="17">
        <v>9.2486712171081606E-2</v>
      </c>
      <c r="K191" s="17">
        <v>7.5067535639467997E-2</v>
      </c>
      <c r="L191" s="17">
        <v>8.3621646075825902E-3</v>
      </c>
      <c r="M191" s="17"/>
      <c r="N191" s="17">
        <v>0.15652790009522299</v>
      </c>
      <c r="O191" s="17">
        <v>0.14462726012308</v>
      </c>
      <c r="P191" s="17">
        <v>0.167792540504409</v>
      </c>
      <c r="Q191" s="17">
        <v>5.54012308451255E-2</v>
      </c>
      <c r="R191" s="17">
        <v>5.7718051479714802E-2</v>
      </c>
      <c r="S191" s="17">
        <v>0.14471636235459601</v>
      </c>
      <c r="T191" s="17">
        <v>0</v>
      </c>
      <c r="U191" s="17">
        <v>0.136847294276912</v>
      </c>
      <c r="V191" s="17">
        <v>0.19347048654155399</v>
      </c>
      <c r="W191" s="17">
        <v>7.5063203429765205E-2</v>
      </c>
      <c r="X191" s="17">
        <v>9.6035475247787994E-2</v>
      </c>
      <c r="Y191" s="17">
        <v>0.115632746117696</v>
      </c>
      <c r="Z191" s="17"/>
      <c r="AA191" s="17">
        <v>0.18958730159460499</v>
      </c>
      <c r="AB191" s="17">
        <v>8.2382454766572299E-2</v>
      </c>
    </row>
    <row r="192" spans="2:28" x14ac:dyDescent="0.5">
      <c r="B192" t="s">
        <v>155</v>
      </c>
      <c r="C192" s="17">
        <v>8.7406920752634606E-2</v>
      </c>
      <c r="D192" s="17">
        <v>0.11467092417927</v>
      </c>
      <c r="E192" s="17">
        <v>6.1064383578392903E-2</v>
      </c>
      <c r="F192" s="17"/>
      <c r="G192" s="17">
        <v>0.18814482388119899</v>
      </c>
      <c r="H192" s="17">
        <v>0.143500018836724</v>
      </c>
      <c r="I192" s="17">
        <v>0.10994853000169499</v>
      </c>
      <c r="J192" s="17">
        <v>7.3177462605097998E-2</v>
      </c>
      <c r="K192" s="17">
        <v>4.0085901364805103E-2</v>
      </c>
      <c r="L192" s="17">
        <v>3.4747436730021002E-2</v>
      </c>
      <c r="M192" s="17"/>
      <c r="N192" s="17">
        <v>0.157758585585836</v>
      </c>
      <c r="O192" s="17">
        <v>5.6708623020463603E-2</v>
      </c>
      <c r="P192" s="17">
        <v>9.6848336122850501E-2</v>
      </c>
      <c r="Q192" s="17">
        <v>3.5909490696836598E-2</v>
      </c>
      <c r="R192" s="17">
        <v>0.117511132822745</v>
      </c>
      <c r="S192" s="17">
        <v>7.7347583452763199E-2</v>
      </c>
      <c r="T192" s="17">
        <v>0</v>
      </c>
      <c r="U192" s="17">
        <v>9.9271686701678102E-2</v>
      </c>
      <c r="V192" s="17">
        <v>0.21773037606832599</v>
      </c>
      <c r="W192" s="17">
        <v>4.4689208743101297E-2</v>
      </c>
      <c r="X192" s="17">
        <v>0.103504950229827</v>
      </c>
      <c r="Y192" s="17">
        <v>4.1351093711763501E-2</v>
      </c>
      <c r="Z192" s="17"/>
      <c r="AA192" s="17">
        <v>8.8824729093072999E-2</v>
      </c>
      <c r="AB192" s="17">
        <v>8.6352779022915202E-2</v>
      </c>
    </row>
    <row r="193" spans="2:28" x14ac:dyDescent="0.5">
      <c r="B193" t="s">
        <v>51</v>
      </c>
      <c r="C193" s="17">
        <v>1.9228806417896101E-2</v>
      </c>
      <c r="D193" s="17">
        <v>1.17846395615734E-2</v>
      </c>
      <c r="E193" s="17">
        <v>2.64991604011981E-2</v>
      </c>
      <c r="F193" s="17"/>
      <c r="G193" s="17">
        <v>0</v>
      </c>
      <c r="H193" s="17">
        <v>1.2870836376984799E-2</v>
      </c>
      <c r="I193" s="17">
        <v>7.4919884604201801E-3</v>
      </c>
      <c r="J193" s="17">
        <v>1.74109795961012E-2</v>
      </c>
      <c r="K193" s="17">
        <v>2.8270903094388601E-2</v>
      </c>
      <c r="L193" s="17">
        <v>3.4084623709572E-2</v>
      </c>
      <c r="M193" s="17"/>
      <c r="N193" s="17">
        <v>2.0473359847370799E-2</v>
      </c>
      <c r="O193" s="17">
        <v>0</v>
      </c>
      <c r="P193" s="17">
        <v>2.0005213208184099E-2</v>
      </c>
      <c r="Q193" s="17">
        <v>4.3063049716290297E-2</v>
      </c>
      <c r="R193" s="17">
        <v>0</v>
      </c>
      <c r="S193" s="17">
        <v>9.4246784539256893E-3</v>
      </c>
      <c r="T193" s="17">
        <v>4.01842877455581E-2</v>
      </c>
      <c r="U193" s="17">
        <v>1.4540026835697E-2</v>
      </c>
      <c r="V193" s="17">
        <v>1.35150289401433E-2</v>
      </c>
      <c r="W193" s="17">
        <v>7.8536167192559195E-2</v>
      </c>
      <c r="X193" s="17">
        <v>2.2098356273375901E-2</v>
      </c>
      <c r="Y193" s="17">
        <v>1.9578807438850598E-2</v>
      </c>
      <c r="Z193" s="17"/>
      <c r="AA193" s="17">
        <v>9.2480207884748193E-3</v>
      </c>
      <c r="AB193" s="17">
        <v>2.6649529182231801E-2</v>
      </c>
    </row>
    <row r="194" spans="2:28" x14ac:dyDescent="0.5">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2:28" x14ac:dyDescent="0.5">
      <c r="B195" s="6" t="s">
        <v>157</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2:28" x14ac:dyDescent="0.5">
      <c r="B196" s="24" t="s">
        <v>53</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2:28" x14ac:dyDescent="0.5">
      <c r="B197" t="s">
        <v>150</v>
      </c>
      <c r="C197" s="17">
        <v>0.204309705417976</v>
      </c>
      <c r="D197" s="17">
        <v>0.210155150765552</v>
      </c>
      <c r="E197" s="17">
        <v>0.19899677252548301</v>
      </c>
      <c r="F197" s="17"/>
      <c r="G197" s="17">
        <v>0.193859357738215</v>
      </c>
      <c r="H197" s="17">
        <v>0.21331213877066699</v>
      </c>
      <c r="I197" s="17">
        <v>0.21413952338438899</v>
      </c>
      <c r="J197" s="17">
        <v>0.18573644801147399</v>
      </c>
      <c r="K197" s="17">
        <v>0.17854289488244299</v>
      </c>
      <c r="L197" s="17">
        <v>0.22805337380490101</v>
      </c>
      <c r="M197" s="17"/>
      <c r="N197" s="17">
        <v>0.24906671079546799</v>
      </c>
      <c r="O197" s="17">
        <v>0.114372343503506</v>
      </c>
      <c r="P197" s="17">
        <v>0.19802415992504699</v>
      </c>
      <c r="Q197" s="17">
        <v>0.26462800857381202</v>
      </c>
      <c r="R197" s="17">
        <v>8.7766165974281898E-2</v>
      </c>
      <c r="S197" s="17">
        <v>0.21003267474369799</v>
      </c>
      <c r="T197" s="17">
        <v>0.25085669957078399</v>
      </c>
      <c r="U197" s="17">
        <v>0.25697761403799702</v>
      </c>
      <c r="V197" s="17">
        <v>0.16106929510425</v>
      </c>
      <c r="W197" s="17">
        <v>0.22380711102506301</v>
      </c>
      <c r="X197" s="17">
        <v>0.234815189256151</v>
      </c>
      <c r="Y197" s="17">
        <v>0.16466365073721301</v>
      </c>
      <c r="Z197" s="17"/>
      <c r="AA197" s="17">
        <v>0.24038014049603301</v>
      </c>
      <c r="AB197" s="17">
        <v>0.17749130568056401</v>
      </c>
    </row>
    <row r="198" spans="2:28" x14ac:dyDescent="0.5">
      <c r="B198" t="s">
        <v>143</v>
      </c>
      <c r="C198" s="17">
        <v>0.18144290559017001</v>
      </c>
      <c r="D198" s="17">
        <v>0.18286203353491501</v>
      </c>
      <c r="E198" s="17">
        <v>0.18039102938073301</v>
      </c>
      <c r="F198" s="17"/>
      <c r="G198" s="17">
        <v>0.196019202217915</v>
      </c>
      <c r="H198" s="17">
        <v>0.22861179764143399</v>
      </c>
      <c r="I198" s="17">
        <v>0.19347817702688</v>
      </c>
      <c r="J198" s="17">
        <v>0.120457900453281</v>
      </c>
      <c r="K198" s="17">
        <v>0.15554589328145901</v>
      </c>
      <c r="L198" s="17">
        <v>0.19757137113859</v>
      </c>
      <c r="M198" s="17"/>
      <c r="N198" s="17">
        <v>0.24873441893048001</v>
      </c>
      <c r="O198" s="17">
        <v>0.34310850065262599</v>
      </c>
      <c r="P198" s="17">
        <v>0.19207316282564299</v>
      </c>
      <c r="Q198" s="17">
        <v>0.167872545848649</v>
      </c>
      <c r="R198" s="17">
        <v>9.0808750142035696E-2</v>
      </c>
      <c r="S198" s="17">
        <v>0.178302571524631</v>
      </c>
      <c r="T198" s="17">
        <v>0.16855982580457901</v>
      </c>
      <c r="U198" s="17">
        <v>0.21823021794740399</v>
      </c>
      <c r="V198" s="17">
        <v>0.12617680767177</v>
      </c>
      <c r="W198" s="17">
        <v>3.7533805210955597E-2</v>
      </c>
      <c r="X198" s="17">
        <v>0.15693340000735601</v>
      </c>
      <c r="Y198" s="17">
        <v>0.19429955547063099</v>
      </c>
      <c r="Z198" s="17"/>
      <c r="AA198" s="17">
        <v>0.172287384912443</v>
      </c>
      <c r="AB198" s="17">
        <v>0.18825004314778701</v>
      </c>
    </row>
    <row r="199" spans="2:28" x14ac:dyDescent="0.5">
      <c r="B199" t="s">
        <v>144</v>
      </c>
      <c r="C199" s="17">
        <v>0.143136992499203</v>
      </c>
      <c r="D199" s="17">
        <v>0.143303053484963</v>
      </c>
      <c r="E199" s="17">
        <v>0.14323394200265599</v>
      </c>
      <c r="F199" s="17"/>
      <c r="G199" s="17">
        <v>0.196007156273733</v>
      </c>
      <c r="H199" s="17">
        <v>0.185449610997168</v>
      </c>
      <c r="I199" s="17">
        <v>0.13167155879009201</v>
      </c>
      <c r="J199" s="17">
        <v>0.12226687958594</v>
      </c>
      <c r="K199" s="17">
        <v>0.106573737183026</v>
      </c>
      <c r="L199" s="17">
        <v>0.138600419811853</v>
      </c>
      <c r="M199" s="17"/>
      <c r="N199" s="17">
        <v>0.14954241103435101</v>
      </c>
      <c r="O199" s="17">
        <v>0.20238287742931599</v>
      </c>
      <c r="P199" s="17">
        <v>0.143652249523012</v>
      </c>
      <c r="Q199" s="17">
        <v>0.193475308798012</v>
      </c>
      <c r="R199" s="17">
        <v>5.9593139007847601E-2</v>
      </c>
      <c r="S199" s="17">
        <v>0.17636984017129501</v>
      </c>
      <c r="T199" s="17">
        <v>0.21187125023479</v>
      </c>
      <c r="U199" s="17">
        <v>0.173945307494007</v>
      </c>
      <c r="V199" s="17">
        <v>9.5854726731370202E-2</v>
      </c>
      <c r="W199" s="17">
        <v>3.7533805210955597E-2</v>
      </c>
      <c r="X199" s="17">
        <v>0.102678965176142</v>
      </c>
      <c r="Y199" s="17">
        <v>0.117358920708255</v>
      </c>
      <c r="Z199" s="17"/>
      <c r="AA199" s="17">
        <v>0.152524873810781</v>
      </c>
      <c r="AB199" s="17">
        <v>0.136157094608965</v>
      </c>
    </row>
    <row r="200" spans="2:28" x14ac:dyDescent="0.5">
      <c r="B200" t="s">
        <v>149</v>
      </c>
      <c r="C200" s="17">
        <v>0.14018576461877999</v>
      </c>
      <c r="D200" s="17">
        <v>0.15260011042427399</v>
      </c>
      <c r="E200" s="17">
        <v>0.128372192171333</v>
      </c>
      <c r="F200" s="17"/>
      <c r="G200" s="17">
        <v>0.18420313131802499</v>
      </c>
      <c r="H200" s="17">
        <v>0.164077347965253</v>
      </c>
      <c r="I200" s="17">
        <v>0.148198080344418</v>
      </c>
      <c r="J200" s="17">
        <v>0.14900797149644199</v>
      </c>
      <c r="K200" s="17">
        <v>0.12787372489666099</v>
      </c>
      <c r="L200" s="17">
        <v>0.102391386763669</v>
      </c>
      <c r="M200" s="17"/>
      <c r="N200" s="17">
        <v>0.119617224906568</v>
      </c>
      <c r="O200" s="17">
        <v>0.17757196671698</v>
      </c>
      <c r="P200" s="17">
        <v>0.13824842978718899</v>
      </c>
      <c r="Q200" s="17">
        <v>0.13097315774611201</v>
      </c>
      <c r="R200" s="17">
        <v>3.05958542024693E-2</v>
      </c>
      <c r="S200" s="17">
        <v>0.15319978402901599</v>
      </c>
      <c r="T200" s="17">
        <v>0.25272880906026701</v>
      </c>
      <c r="U200" s="17">
        <v>0.19934402618931901</v>
      </c>
      <c r="V200" s="17">
        <v>8.0143806060505404E-2</v>
      </c>
      <c r="W200" s="17">
        <v>0.11255250739446999</v>
      </c>
      <c r="X200" s="17">
        <v>0.132708090851408</v>
      </c>
      <c r="Y200" s="17">
        <v>0.135582972642392</v>
      </c>
      <c r="Z200" s="17"/>
      <c r="AA200" s="17">
        <v>0.16693726363455499</v>
      </c>
      <c r="AB200" s="17">
        <v>0.12029600191901101</v>
      </c>
    </row>
    <row r="201" spans="2:28" x14ac:dyDescent="0.5">
      <c r="B201" t="s">
        <v>146</v>
      </c>
      <c r="C201" s="17">
        <v>0.13810718099802599</v>
      </c>
      <c r="D201" s="17">
        <v>0.14261370786362801</v>
      </c>
      <c r="E201" s="17">
        <v>0.13397616780396199</v>
      </c>
      <c r="F201" s="17"/>
      <c r="G201" s="17">
        <v>0.18822623440557601</v>
      </c>
      <c r="H201" s="17">
        <v>0.21547555890932599</v>
      </c>
      <c r="I201" s="17">
        <v>0.16864780829241899</v>
      </c>
      <c r="J201" s="17">
        <v>0.12873243234670001</v>
      </c>
      <c r="K201" s="17">
        <v>0.124030320600517</v>
      </c>
      <c r="L201" s="17">
        <v>6.3297051083804401E-2</v>
      </c>
      <c r="M201" s="17"/>
      <c r="N201" s="17">
        <v>0.156748813156359</v>
      </c>
      <c r="O201" s="17">
        <v>0.25957682554244499</v>
      </c>
      <c r="P201" s="17">
        <v>0.15470970415559601</v>
      </c>
      <c r="Q201" s="17">
        <v>0.16462268260007601</v>
      </c>
      <c r="R201" s="17">
        <v>2.7915514287931199E-2</v>
      </c>
      <c r="S201" s="17">
        <v>0.15849328417587799</v>
      </c>
      <c r="T201" s="17">
        <v>4.2948726335308302E-2</v>
      </c>
      <c r="U201" s="17">
        <v>0.141097160702989</v>
      </c>
      <c r="V201" s="17">
        <v>0.118626353025698</v>
      </c>
      <c r="W201" s="17">
        <v>3.5828015829777002E-2</v>
      </c>
      <c r="X201" s="17">
        <v>0.131678341414973</v>
      </c>
      <c r="Y201" s="17">
        <v>0.109692847940885</v>
      </c>
      <c r="Z201" s="17"/>
      <c r="AA201" s="17">
        <v>0.15588041945753001</v>
      </c>
      <c r="AB201" s="17">
        <v>0.124892762801965</v>
      </c>
    </row>
    <row r="202" spans="2:28" x14ac:dyDescent="0.5">
      <c r="B202" t="s">
        <v>151</v>
      </c>
      <c r="C202" s="17">
        <v>0.12827655973882801</v>
      </c>
      <c r="D202" s="17">
        <v>0.13160739576323799</v>
      </c>
      <c r="E202" s="17">
        <v>0.12527056077535001</v>
      </c>
      <c r="F202" s="17"/>
      <c r="G202" s="17">
        <v>0.223278504832818</v>
      </c>
      <c r="H202" s="17">
        <v>0.14888960686615199</v>
      </c>
      <c r="I202" s="17">
        <v>0.161376277340401</v>
      </c>
      <c r="J202" s="17">
        <v>9.90458185485978E-2</v>
      </c>
      <c r="K202" s="17">
        <v>9.0792824616123396E-2</v>
      </c>
      <c r="L202" s="17">
        <v>9.8565715470670001E-2</v>
      </c>
      <c r="M202" s="17"/>
      <c r="N202" s="17">
        <v>5.7316117148231399E-2</v>
      </c>
      <c r="O202" s="17">
        <v>0.19617858744387201</v>
      </c>
      <c r="P202" s="17">
        <v>0.12334406834901</v>
      </c>
      <c r="Q202" s="17">
        <v>0.191124229212046</v>
      </c>
      <c r="R202" s="17">
        <v>0.14466000718660199</v>
      </c>
      <c r="S202" s="17">
        <v>0.14564554604187499</v>
      </c>
      <c r="T202" s="17">
        <v>0.20564550023543801</v>
      </c>
      <c r="U202" s="17">
        <v>0.105948443700668</v>
      </c>
      <c r="V202" s="17">
        <v>6.7948687091306498E-2</v>
      </c>
      <c r="W202" s="17">
        <v>7.5275317092201199E-2</v>
      </c>
      <c r="X202" s="17">
        <v>0.13956562819097701</v>
      </c>
      <c r="Y202" s="17">
        <v>0.105254722554455</v>
      </c>
      <c r="Z202" s="17"/>
      <c r="AA202" s="17">
        <v>0.15341623181684</v>
      </c>
      <c r="AB202" s="17">
        <v>0.109585191764015</v>
      </c>
    </row>
    <row r="203" spans="2:28" x14ac:dyDescent="0.5">
      <c r="B203" t="s">
        <v>152</v>
      </c>
      <c r="C203" s="17">
        <v>0.11266676674937801</v>
      </c>
      <c r="D203" s="17">
        <v>0.12664052701985901</v>
      </c>
      <c r="E203" s="17">
        <v>9.9287789839534304E-2</v>
      </c>
      <c r="F203" s="17"/>
      <c r="G203" s="17">
        <v>0.22981784749324</v>
      </c>
      <c r="H203" s="17">
        <v>0.17765743511115401</v>
      </c>
      <c r="I203" s="17">
        <v>0.163982417128999</v>
      </c>
      <c r="J203" s="17">
        <v>8.7107091683937099E-2</v>
      </c>
      <c r="K203" s="17">
        <v>5.1110880055854298E-2</v>
      </c>
      <c r="L203" s="17">
        <v>4.7321871339489598E-2</v>
      </c>
      <c r="M203" s="17"/>
      <c r="N203" s="17">
        <v>0.10903114020039401</v>
      </c>
      <c r="O203" s="17">
        <v>0.17106099711282299</v>
      </c>
      <c r="P203" s="17">
        <v>9.9432730627348795E-2</v>
      </c>
      <c r="Q203" s="17">
        <v>0.11651835507989</v>
      </c>
      <c r="R203" s="17">
        <v>9.3841798753690198E-2</v>
      </c>
      <c r="S203" s="17">
        <v>0.12979634779560001</v>
      </c>
      <c r="T203" s="17">
        <v>8.2195692652932098E-2</v>
      </c>
      <c r="U203" s="17">
        <v>0.185992556261426</v>
      </c>
      <c r="V203" s="17">
        <v>9.4861362921218204E-2</v>
      </c>
      <c r="W203" s="17">
        <v>7.3105206132045394E-2</v>
      </c>
      <c r="X203" s="17">
        <v>8.9206251355424093E-2</v>
      </c>
      <c r="Y203" s="17">
        <v>9.2297719243790197E-2</v>
      </c>
      <c r="Z203" s="17"/>
      <c r="AA203" s="17">
        <v>0.16304956833060499</v>
      </c>
      <c r="AB203" s="17">
        <v>7.5207110114462197E-2</v>
      </c>
    </row>
    <row r="204" spans="2:28" x14ac:dyDescent="0.5">
      <c r="B204" t="s">
        <v>147</v>
      </c>
      <c r="C204" s="17">
        <v>0.101319590826817</v>
      </c>
      <c r="D204" s="17">
        <v>0.105853984455444</v>
      </c>
      <c r="E204" s="17">
        <v>9.7095090715367899E-2</v>
      </c>
      <c r="F204" s="17"/>
      <c r="G204" s="17">
        <v>0.131508663797029</v>
      </c>
      <c r="H204" s="17">
        <v>0.10411286821775401</v>
      </c>
      <c r="I204" s="17">
        <v>0.13567005852950301</v>
      </c>
      <c r="J204" s="17">
        <v>8.7805911063745398E-2</v>
      </c>
      <c r="K204" s="17">
        <v>0.106251029342942</v>
      </c>
      <c r="L204" s="17">
        <v>7.1331578034954796E-2</v>
      </c>
      <c r="M204" s="17"/>
      <c r="N204" s="17">
        <v>0.13847987273552301</v>
      </c>
      <c r="O204" s="17">
        <v>0.14164819845299401</v>
      </c>
      <c r="P204" s="17">
        <v>0.156151793775131</v>
      </c>
      <c r="Q204" s="17">
        <v>0.13239315917088801</v>
      </c>
      <c r="R204" s="17">
        <v>6.0212895939566399E-2</v>
      </c>
      <c r="S204" s="17">
        <v>9.8341449713686899E-2</v>
      </c>
      <c r="T204" s="17">
        <v>0.12614832259203301</v>
      </c>
      <c r="U204" s="17">
        <v>9.5132913089565299E-2</v>
      </c>
      <c r="V204" s="17">
        <v>2.7822866252193199E-2</v>
      </c>
      <c r="W204" s="17">
        <v>0</v>
      </c>
      <c r="X204" s="17">
        <v>7.05342313967878E-2</v>
      </c>
      <c r="Y204" s="17">
        <v>9.2779740150498405E-2</v>
      </c>
      <c r="Z204" s="17"/>
      <c r="AA204" s="17">
        <v>0.117328630714194</v>
      </c>
      <c r="AB204" s="17">
        <v>8.9416855797899805E-2</v>
      </c>
    </row>
    <row r="205" spans="2:28" x14ac:dyDescent="0.5">
      <c r="B205" t="s">
        <v>148</v>
      </c>
      <c r="C205" s="17">
        <v>9.7027134537624599E-2</v>
      </c>
      <c r="D205" s="17">
        <v>0.115252950875378</v>
      </c>
      <c r="E205" s="17">
        <v>7.9486977796012298E-2</v>
      </c>
      <c r="F205" s="17"/>
      <c r="G205" s="17">
        <v>0.19089891874950399</v>
      </c>
      <c r="H205" s="17">
        <v>0.120344917154799</v>
      </c>
      <c r="I205" s="17">
        <v>0.13854452488423999</v>
      </c>
      <c r="J205" s="17">
        <v>6.8403938686310006E-2</v>
      </c>
      <c r="K205" s="17">
        <v>5.6502249875568303E-2</v>
      </c>
      <c r="L205" s="17">
        <v>6.2693930990433397E-2</v>
      </c>
      <c r="M205" s="17"/>
      <c r="N205" s="17">
        <v>4.8828735020553703E-2</v>
      </c>
      <c r="O205" s="17">
        <v>0.14976720986736999</v>
      </c>
      <c r="P205" s="17">
        <v>0.12376790299924099</v>
      </c>
      <c r="Q205" s="17">
        <v>7.9127144313950501E-2</v>
      </c>
      <c r="R205" s="17">
        <v>2.9406420918609701E-2</v>
      </c>
      <c r="S205" s="17">
        <v>0.106346273666657</v>
      </c>
      <c r="T205" s="17">
        <v>8.1034254453637503E-2</v>
      </c>
      <c r="U205" s="17">
        <v>0.18236820234690901</v>
      </c>
      <c r="V205" s="17">
        <v>2.82209644514991E-2</v>
      </c>
      <c r="W205" s="17">
        <v>3.7533805210955597E-2</v>
      </c>
      <c r="X205" s="17">
        <v>9.8255639748850598E-2</v>
      </c>
      <c r="Y205" s="17">
        <v>7.2532749014527303E-2</v>
      </c>
      <c r="Z205" s="17"/>
      <c r="AA205" s="17">
        <v>0.13330271426642301</v>
      </c>
      <c r="AB205" s="17">
        <v>7.0056209574618597E-2</v>
      </c>
    </row>
    <row r="206" spans="2:28" x14ac:dyDescent="0.5">
      <c r="B206" t="s">
        <v>145</v>
      </c>
      <c r="C206" s="17">
        <v>9.6255948792277501E-2</v>
      </c>
      <c r="D206" s="17">
        <v>0.109953944070389</v>
      </c>
      <c r="E206" s="17">
        <v>8.1310414671377895E-2</v>
      </c>
      <c r="F206" s="17"/>
      <c r="G206" s="17">
        <v>0.140217947893607</v>
      </c>
      <c r="H206" s="17">
        <v>0.13710901970883499</v>
      </c>
      <c r="I206" s="17">
        <v>9.2471931014598094E-2</v>
      </c>
      <c r="J206" s="17">
        <v>0.119637051585714</v>
      </c>
      <c r="K206" s="17">
        <v>6.9389075628654706E-2</v>
      </c>
      <c r="L206" s="17">
        <v>5.4441898154372101E-2</v>
      </c>
      <c r="M206" s="17"/>
      <c r="N206" s="17">
        <v>6.6036700408822799E-2</v>
      </c>
      <c r="O206" s="17">
        <v>8.5348852472089606E-2</v>
      </c>
      <c r="P206" s="17">
        <v>9.5224750233693797E-2</v>
      </c>
      <c r="Q206" s="17">
        <v>0.11829972494369199</v>
      </c>
      <c r="R206" s="17">
        <v>6.11175684424324E-2</v>
      </c>
      <c r="S206" s="17">
        <v>9.7156117978986906E-2</v>
      </c>
      <c r="T206" s="17">
        <v>8.3133014080866305E-2</v>
      </c>
      <c r="U206" s="17">
        <v>0.18473573046177899</v>
      </c>
      <c r="V206" s="17">
        <v>6.5626208657194499E-2</v>
      </c>
      <c r="W206" s="17">
        <v>3.7533805210955597E-2</v>
      </c>
      <c r="X206" s="17">
        <v>0.109486520031655</v>
      </c>
      <c r="Y206" s="17">
        <v>7.1986342861944996E-2</v>
      </c>
      <c r="Z206" s="17"/>
      <c r="AA206" s="17">
        <v>0.105548558963676</v>
      </c>
      <c r="AB206" s="17">
        <v>8.9346885077320901E-2</v>
      </c>
    </row>
    <row r="207" spans="2:28" x14ac:dyDescent="0.5">
      <c r="B207" t="s">
        <v>153</v>
      </c>
      <c r="C207" s="17">
        <v>7.2959550781215299E-2</v>
      </c>
      <c r="D207" s="17">
        <v>7.2138765102091801E-2</v>
      </c>
      <c r="E207" s="17">
        <v>7.3889035505157394E-2</v>
      </c>
      <c r="F207" s="17"/>
      <c r="G207" s="17">
        <v>0.23171216031320499</v>
      </c>
      <c r="H207" s="17">
        <v>0.104528982027495</v>
      </c>
      <c r="I207" s="17">
        <v>0.134444290178278</v>
      </c>
      <c r="J207" s="17">
        <v>4.2743320415382702E-2</v>
      </c>
      <c r="K207" s="17">
        <v>2.2558149672320098E-2</v>
      </c>
      <c r="L207" s="17">
        <v>0</v>
      </c>
      <c r="M207" s="17"/>
      <c r="N207" s="17">
        <v>8.6368499658917297E-2</v>
      </c>
      <c r="O207" s="17">
        <v>8.4016939811575403E-2</v>
      </c>
      <c r="P207" s="17">
        <v>6.9068524419750199E-2</v>
      </c>
      <c r="Q207" s="17">
        <v>7.7210926433775307E-2</v>
      </c>
      <c r="R207" s="17">
        <v>5.7718051479714802E-2</v>
      </c>
      <c r="S207" s="17">
        <v>8.2086995436499693E-2</v>
      </c>
      <c r="T207" s="17">
        <v>0</v>
      </c>
      <c r="U207" s="17">
        <v>5.7275373443864699E-2</v>
      </c>
      <c r="V207" s="17">
        <v>0.110282394076896</v>
      </c>
      <c r="W207" s="17">
        <v>0.118051029783834</v>
      </c>
      <c r="X207" s="17">
        <v>4.8102407863828398E-2</v>
      </c>
      <c r="Y207" s="17">
        <v>7.4595653801214704E-2</v>
      </c>
      <c r="Z207" s="17"/>
      <c r="AA207" s="17">
        <v>0.10277191142897001</v>
      </c>
      <c r="AB207" s="17">
        <v>5.0794034805675202E-2</v>
      </c>
    </row>
    <row r="208" spans="2:28" x14ac:dyDescent="0.5">
      <c r="B208" t="s">
        <v>154</v>
      </c>
      <c r="C208" s="17">
        <v>5.9363055308398603E-2</v>
      </c>
      <c r="D208" s="17">
        <v>7.4077830761322794E-2</v>
      </c>
      <c r="E208" s="17">
        <v>4.5167608028864298E-2</v>
      </c>
      <c r="F208" s="17"/>
      <c r="G208" s="17">
        <v>0.158816710983678</v>
      </c>
      <c r="H208" s="17">
        <v>9.5004126403436098E-2</v>
      </c>
      <c r="I208" s="17">
        <v>0.103504667224467</v>
      </c>
      <c r="J208" s="17">
        <v>3.3055312701546699E-2</v>
      </c>
      <c r="K208" s="17">
        <v>2.8548784485759801E-2</v>
      </c>
      <c r="L208" s="17">
        <v>4.6240046680030298E-3</v>
      </c>
      <c r="M208" s="17"/>
      <c r="N208" s="17">
        <v>1.8574814163666801E-2</v>
      </c>
      <c r="O208" s="17">
        <v>0.15117025707323301</v>
      </c>
      <c r="P208" s="17">
        <v>7.25724516076897E-2</v>
      </c>
      <c r="Q208" s="17">
        <v>3.3010283022408098E-2</v>
      </c>
      <c r="R208" s="17">
        <v>5.7718051479714802E-2</v>
      </c>
      <c r="S208" s="17">
        <v>6.57376844222783E-2</v>
      </c>
      <c r="T208" s="17">
        <v>0</v>
      </c>
      <c r="U208" s="17">
        <v>9.48859878724512E-2</v>
      </c>
      <c r="V208" s="17">
        <v>1.61165966854756E-2</v>
      </c>
      <c r="W208" s="17">
        <v>0</v>
      </c>
      <c r="X208" s="17">
        <v>3.2098515634975802E-2</v>
      </c>
      <c r="Y208" s="17">
        <v>7.8397782702814695E-2</v>
      </c>
      <c r="Z208" s="17"/>
      <c r="AA208" s="17">
        <v>7.6335950027407298E-2</v>
      </c>
      <c r="AB208" s="17">
        <v>4.6743693376934597E-2</v>
      </c>
    </row>
    <row r="209" spans="2:28" x14ac:dyDescent="0.5">
      <c r="B209" t="s">
        <v>155</v>
      </c>
      <c r="C209" s="17">
        <v>4.8177841361327599E-2</v>
      </c>
      <c r="D209" s="17">
        <v>5.9743946105336898E-2</v>
      </c>
      <c r="E209" s="17">
        <v>3.7022677540119203E-2</v>
      </c>
      <c r="F209" s="17"/>
      <c r="G209" s="17">
        <v>0.135191039499716</v>
      </c>
      <c r="H209" s="17">
        <v>7.7755253679393704E-2</v>
      </c>
      <c r="I209" s="17">
        <v>3.9158284784185399E-2</v>
      </c>
      <c r="J209" s="17">
        <v>5.3417782833853497E-2</v>
      </c>
      <c r="K209" s="17">
        <v>2.48268986423377E-2</v>
      </c>
      <c r="L209" s="17">
        <v>7.6803343689038801E-3</v>
      </c>
      <c r="M209" s="17"/>
      <c r="N209" s="17">
        <v>7.5853265400095599E-2</v>
      </c>
      <c r="O209" s="17">
        <v>5.7904298703220301E-2</v>
      </c>
      <c r="P209" s="17">
        <v>5.4157360150833597E-2</v>
      </c>
      <c r="Q209" s="17">
        <v>3.5812055721512998E-2</v>
      </c>
      <c r="R209" s="17">
        <v>5.7718051479714802E-2</v>
      </c>
      <c r="S209" s="17">
        <v>5.5721079289294297E-2</v>
      </c>
      <c r="T209" s="17">
        <v>0</v>
      </c>
      <c r="U209" s="17">
        <v>6.1190893062690502E-2</v>
      </c>
      <c r="V209" s="17">
        <v>0.111534351760243</v>
      </c>
      <c r="W209" s="17">
        <v>0</v>
      </c>
      <c r="X209" s="17">
        <v>1.6203750569610299E-2</v>
      </c>
      <c r="Y209" s="17">
        <v>3.1478049010048199E-2</v>
      </c>
      <c r="Z209" s="17"/>
      <c r="AA209" s="17">
        <v>6.4473884132403902E-2</v>
      </c>
      <c r="AB209" s="17">
        <v>3.6061719439678203E-2</v>
      </c>
    </row>
    <row r="210" spans="2:28" x14ac:dyDescent="0.5">
      <c r="B210" t="s">
        <v>51</v>
      </c>
      <c r="C210" s="17">
        <v>0.464475645878201</v>
      </c>
      <c r="D210" s="17">
        <v>0.43447189305353001</v>
      </c>
      <c r="E210" s="17">
        <v>0.494477323731213</v>
      </c>
      <c r="F210" s="17"/>
      <c r="G210" s="17">
        <v>0.28950992970214601</v>
      </c>
      <c r="H210" s="17">
        <v>0.34498578734228003</v>
      </c>
      <c r="I210" s="17">
        <v>0.46173162852684502</v>
      </c>
      <c r="J210" s="17">
        <v>0.497081688716356</v>
      </c>
      <c r="K210" s="17">
        <v>0.55836924841900504</v>
      </c>
      <c r="L210" s="17">
        <v>0.53479501346913605</v>
      </c>
      <c r="M210" s="17"/>
      <c r="N210" s="17">
        <v>0.44163300679919398</v>
      </c>
      <c r="O210" s="17">
        <v>0.42128414804027298</v>
      </c>
      <c r="P210" s="17">
        <v>0.48151266855018499</v>
      </c>
      <c r="Q210" s="17">
        <v>0.38332660044729999</v>
      </c>
      <c r="R210" s="17">
        <v>0.57959577820448904</v>
      </c>
      <c r="S210" s="17">
        <v>0.436651658218559</v>
      </c>
      <c r="T210" s="17">
        <v>0.50131228852334297</v>
      </c>
      <c r="U210" s="17">
        <v>0.43455861772460203</v>
      </c>
      <c r="V210" s="17">
        <v>0.50068827583859199</v>
      </c>
      <c r="W210" s="17">
        <v>0.62040034730985805</v>
      </c>
      <c r="X210" s="17">
        <v>0.42674277013762701</v>
      </c>
      <c r="Y210" s="17">
        <v>0.51544388301410404</v>
      </c>
      <c r="Z210" s="17"/>
      <c r="AA210" s="17">
        <v>0.40099683400532699</v>
      </c>
      <c r="AB210" s="17">
        <v>0.51167219751331905</v>
      </c>
    </row>
    <row r="211" spans="2:28" x14ac:dyDescent="0.5">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2:28" x14ac:dyDescent="0.5">
      <c r="B212" s="6" t="s">
        <v>165</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2:28" x14ac:dyDescent="0.5">
      <c r="B213" s="24" t="s">
        <v>166</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2:28" x14ac:dyDescent="0.5">
      <c r="B214" t="s">
        <v>158</v>
      </c>
      <c r="C214" s="17">
        <v>0.16534330797074701</v>
      </c>
      <c r="D214" s="17">
        <v>0.156316623657238</v>
      </c>
      <c r="E214" s="17">
        <v>0.173740079096177</v>
      </c>
      <c r="F214" s="17"/>
      <c r="G214" s="17">
        <v>0.232371199987713</v>
      </c>
      <c r="H214" s="17">
        <v>0.15178085930728699</v>
      </c>
      <c r="I214" s="17">
        <v>0.13548224508522999</v>
      </c>
      <c r="J214" s="17">
        <v>0.17841693403741499</v>
      </c>
      <c r="K214" s="17">
        <v>0.165433161234429</v>
      </c>
      <c r="L214" s="17">
        <v>0.173461985205556</v>
      </c>
      <c r="M214" s="17"/>
      <c r="N214" s="17">
        <v>0.23247269802163101</v>
      </c>
      <c r="O214" s="17">
        <v>5.2897694198594802E-2</v>
      </c>
      <c r="P214" s="17">
        <v>0.111133840240593</v>
      </c>
      <c r="Q214" s="17">
        <v>0.14771291577964901</v>
      </c>
      <c r="R214" s="17">
        <v>0.33302557185354198</v>
      </c>
      <c r="S214" s="17">
        <v>0.20121536739711099</v>
      </c>
      <c r="T214" s="17">
        <v>0.25744973772858598</v>
      </c>
      <c r="U214" s="17">
        <v>0.22478279691550801</v>
      </c>
      <c r="V214" s="17">
        <v>0.190561277488322</v>
      </c>
      <c r="W214" s="17">
        <v>8.4244066089014705E-2</v>
      </c>
      <c r="X214" s="17">
        <v>0.14894525005185599</v>
      </c>
      <c r="Y214" s="17">
        <v>0.13642259425210401</v>
      </c>
      <c r="Z214" s="17"/>
      <c r="AA214" s="17">
        <v>0.11164856706335</v>
      </c>
      <c r="AB214" s="17">
        <v>0.22928049715840501</v>
      </c>
    </row>
    <row r="215" spans="2:28" x14ac:dyDescent="0.5">
      <c r="B215" t="s">
        <v>159</v>
      </c>
      <c r="C215" s="17">
        <v>0.28927101331146199</v>
      </c>
      <c r="D215" s="17">
        <v>0.277795910115816</v>
      </c>
      <c r="E215" s="17">
        <v>0.30504807074056201</v>
      </c>
      <c r="F215" s="17"/>
      <c r="G215" s="17">
        <v>0.126577914163231</v>
      </c>
      <c r="H215" s="17">
        <v>0.32490434269053298</v>
      </c>
      <c r="I215" s="17">
        <v>0.31297932332841999</v>
      </c>
      <c r="J215" s="17">
        <v>0.303283809803786</v>
      </c>
      <c r="K215" s="17">
        <v>0.26796778913673402</v>
      </c>
      <c r="L215" s="17">
        <v>0.34224828807524399</v>
      </c>
      <c r="M215" s="17"/>
      <c r="N215" s="17">
        <v>0.21643030779757999</v>
      </c>
      <c r="O215" s="17">
        <v>0.340677764076325</v>
      </c>
      <c r="P215" s="17">
        <v>0.29963133505292999</v>
      </c>
      <c r="Q215" s="17">
        <v>0.23456254088368</v>
      </c>
      <c r="R215" s="17">
        <v>0.26594594811495398</v>
      </c>
      <c r="S215" s="17">
        <v>0.31523577385717599</v>
      </c>
      <c r="T215" s="17">
        <v>0.42180545406630798</v>
      </c>
      <c r="U215" s="17">
        <v>0.37991791914966799</v>
      </c>
      <c r="V215" s="17">
        <v>0.123766738772423</v>
      </c>
      <c r="W215" s="17">
        <v>7.07553446502244E-2</v>
      </c>
      <c r="X215" s="17">
        <v>0.19708114632985099</v>
      </c>
      <c r="Y215" s="17">
        <v>0.40048101507370099</v>
      </c>
      <c r="Z215" s="17"/>
      <c r="AA215" s="17">
        <v>0.34688143959128498</v>
      </c>
      <c r="AB215" s="17">
        <v>0.220671208898824</v>
      </c>
    </row>
    <row r="216" spans="2:28" x14ac:dyDescent="0.5">
      <c r="B216" t="s">
        <v>160</v>
      </c>
      <c r="C216" s="17">
        <v>0.20793133081944601</v>
      </c>
      <c r="D216" s="17">
        <v>0.21068515956864201</v>
      </c>
      <c r="E216" s="17">
        <v>0.20519318884166299</v>
      </c>
      <c r="F216" s="17"/>
      <c r="G216" s="17">
        <v>0.24113120694454199</v>
      </c>
      <c r="H216" s="17">
        <v>0.140985468000798</v>
      </c>
      <c r="I216" s="17">
        <v>0.18437676008058701</v>
      </c>
      <c r="J216" s="17">
        <v>0.22684400427273699</v>
      </c>
      <c r="K216" s="17">
        <v>0.25868652810074799</v>
      </c>
      <c r="L216" s="17">
        <v>0.34107752486264198</v>
      </c>
      <c r="M216" s="17"/>
      <c r="N216" s="17">
        <v>0.145840846921442</v>
      </c>
      <c r="O216" s="17">
        <v>0.15373413857729801</v>
      </c>
      <c r="P216" s="17">
        <v>0.29534004087249999</v>
      </c>
      <c r="Q216" s="17">
        <v>0.187681637299111</v>
      </c>
      <c r="R216" s="17">
        <v>0.201430916553241</v>
      </c>
      <c r="S216" s="17">
        <v>0.19315477912139001</v>
      </c>
      <c r="T216" s="17">
        <v>8.5991820796902693E-2</v>
      </c>
      <c r="U216" s="17">
        <v>0.117281848533975</v>
      </c>
      <c r="V216" s="17">
        <v>0.185742524718184</v>
      </c>
      <c r="W216" s="17">
        <v>0.347749037648171</v>
      </c>
      <c r="X216" s="17">
        <v>0.264055148889</v>
      </c>
      <c r="Y216" s="17">
        <v>0.174332563877165</v>
      </c>
      <c r="Z216" s="17"/>
      <c r="AA216" s="17">
        <v>0.22283535260936799</v>
      </c>
      <c r="AB216" s="17">
        <v>0.190184317895357</v>
      </c>
    </row>
    <row r="217" spans="2:28" x14ac:dyDescent="0.5">
      <c r="B217" t="s">
        <v>161</v>
      </c>
      <c r="C217" s="17">
        <v>0.141345309167144</v>
      </c>
      <c r="D217" s="17">
        <v>0.141063253266315</v>
      </c>
      <c r="E217" s="17">
        <v>0.14224036675451901</v>
      </c>
      <c r="F217" s="17"/>
      <c r="G217" s="17">
        <v>0.26577098924788101</v>
      </c>
      <c r="H217" s="17">
        <v>0.20314621766877899</v>
      </c>
      <c r="I217" s="17">
        <v>0.111442289679028</v>
      </c>
      <c r="J217" s="17">
        <v>0.10368253840989899</v>
      </c>
      <c r="K217" s="17">
        <v>9.3899225587812898E-2</v>
      </c>
      <c r="L217" s="17">
        <v>4.1177791136844798E-2</v>
      </c>
      <c r="M217" s="17"/>
      <c r="N217" s="17">
        <v>0.264718649293256</v>
      </c>
      <c r="O217" s="17">
        <v>0.24656503259784099</v>
      </c>
      <c r="P217" s="17">
        <v>0.127928156760198</v>
      </c>
      <c r="Q217" s="17">
        <v>0.15250858373253501</v>
      </c>
      <c r="R217" s="17">
        <v>0</v>
      </c>
      <c r="S217" s="17">
        <v>0.106955002501992</v>
      </c>
      <c r="T217" s="17">
        <v>0.15311505415433499</v>
      </c>
      <c r="U217" s="17">
        <v>0.22021777904018899</v>
      </c>
      <c r="V217" s="17">
        <v>0.24165199606016899</v>
      </c>
      <c r="W217" s="17">
        <v>0.277320129715032</v>
      </c>
      <c r="X217" s="17">
        <v>0.146563300807354</v>
      </c>
      <c r="Y217" s="17">
        <v>4.7143411077027401E-2</v>
      </c>
      <c r="Z217" s="17"/>
      <c r="AA217" s="17">
        <v>0.13863289139657101</v>
      </c>
      <c r="AB217" s="17">
        <v>0.144575129541027</v>
      </c>
    </row>
    <row r="218" spans="2:28" x14ac:dyDescent="0.5">
      <c r="B218" t="s">
        <v>162</v>
      </c>
      <c r="C218" s="17">
        <v>5.33075891782877E-2</v>
      </c>
      <c r="D218" s="17">
        <v>7.6064109379737399E-2</v>
      </c>
      <c r="E218" s="17">
        <v>2.4389015927323902E-2</v>
      </c>
      <c r="F218" s="17"/>
      <c r="G218" s="17">
        <v>7.5730964725771802E-2</v>
      </c>
      <c r="H218" s="17">
        <v>4.33383535148128E-2</v>
      </c>
      <c r="I218" s="17">
        <v>6.3113027988050102E-2</v>
      </c>
      <c r="J218" s="17">
        <v>4.1518243099552501E-2</v>
      </c>
      <c r="K218" s="17">
        <v>7.0726085118690094E-2</v>
      </c>
      <c r="L218" s="17">
        <v>0</v>
      </c>
      <c r="M218" s="17"/>
      <c r="N218" s="17">
        <v>0</v>
      </c>
      <c r="O218" s="17">
        <v>0.104192614234224</v>
      </c>
      <c r="P218" s="17">
        <v>3.5147891632397003E-2</v>
      </c>
      <c r="Q218" s="17">
        <v>0.1524433650699</v>
      </c>
      <c r="R218" s="17">
        <v>6.9510809501177898E-2</v>
      </c>
      <c r="S218" s="17">
        <v>5.43045603368318E-2</v>
      </c>
      <c r="T218" s="17">
        <v>0</v>
      </c>
      <c r="U218" s="17">
        <v>2.7087792011993701E-2</v>
      </c>
      <c r="V218" s="17">
        <v>0.130028174859778</v>
      </c>
      <c r="W218" s="17">
        <v>0</v>
      </c>
      <c r="X218" s="17">
        <v>1.34603979253185E-2</v>
      </c>
      <c r="Y218" s="17">
        <v>5.07220488473843E-2</v>
      </c>
      <c r="Z218" s="17"/>
      <c r="AA218" s="17">
        <v>5.9954267853737898E-2</v>
      </c>
      <c r="AB218" s="17">
        <v>4.5393034703115703E-2</v>
      </c>
    </row>
    <row r="219" spans="2:28" x14ac:dyDescent="0.5">
      <c r="B219" t="s">
        <v>163</v>
      </c>
      <c r="C219" s="17">
        <v>5.8674015317543897E-2</v>
      </c>
      <c r="D219" s="17">
        <v>6.3911347889377093E-2</v>
      </c>
      <c r="E219" s="17">
        <v>5.2193869478333703E-2</v>
      </c>
      <c r="F219" s="17"/>
      <c r="G219" s="17">
        <v>0</v>
      </c>
      <c r="H219" s="17">
        <v>7.1324620231681402E-2</v>
      </c>
      <c r="I219" s="17">
        <v>0.104359652529388</v>
      </c>
      <c r="J219" s="17">
        <v>7.6616660296760897E-2</v>
      </c>
      <c r="K219" s="17">
        <v>8.1363846267448504E-3</v>
      </c>
      <c r="L219" s="17">
        <v>0</v>
      </c>
      <c r="M219" s="17"/>
      <c r="N219" s="17">
        <v>6.7417657312202797E-2</v>
      </c>
      <c r="O219" s="17">
        <v>5.7889535858176099E-2</v>
      </c>
      <c r="P219" s="17">
        <v>5.2081171669243601E-2</v>
      </c>
      <c r="Q219" s="17">
        <v>7.0247282881974002E-2</v>
      </c>
      <c r="R219" s="17">
        <v>0.130086753977085</v>
      </c>
      <c r="S219" s="17">
        <v>6.2758528888710002E-2</v>
      </c>
      <c r="T219" s="17">
        <v>0</v>
      </c>
      <c r="U219" s="17">
        <v>0</v>
      </c>
      <c r="V219" s="17">
        <v>4.58599508876524E-2</v>
      </c>
      <c r="W219" s="17">
        <v>0</v>
      </c>
      <c r="X219" s="17">
        <v>0.10388913653225</v>
      </c>
      <c r="Y219" s="17">
        <v>6.0830565707704599E-2</v>
      </c>
      <c r="Z219" s="17"/>
      <c r="AA219" s="17">
        <v>6.5310228570544901E-2</v>
      </c>
      <c r="AB219" s="17">
        <v>5.0771922578544799E-2</v>
      </c>
    </row>
    <row r="220" spans="2:28" x14ac:dyDescent="0.5">
      <c r="B220" t="s">
        <v>164</v>
      </c>
      <c r="C220" s="17">
        <v>8.41274342353696E-2</v>
      </c>
      <c r="D220" s="17">
        <v>7.4163596122874098E-2</v>
      </c>
      <c r="E220" s="17">
        <v>9.7195409161420707E-2</v>
      </c>
      <c r="F220" s="17"/>
      <c r="G220" s="17">
        <v>5.8417724930861899E-2</v>
      </c>
      <c r="H220" s="17">
        <v>6.4520138586108694E-2</v>
      </c>
      <c r="I220" s="17">
        <v>8.8246701309296502E-2</v>
      </c>
      <c r="J220" s="17">
        <v>6.9637810079850801E-2</v>
      </c>
      <c r="K220" s="17">
        <v>0.13515082619484101</v>
      </c>
      <c r="L220" s="17">
        <v>0.102034410719714</v>
      </c>
      <c r="M220" s="17"/>
      <c r="N220" s="17">
        <v>7.3119840653888296E-2</v>
      </c>
      <c r="O220" s="17">
        <v>4.4043220457540999E-2</v>
      </c>
      <c r="P220" s="17">
        <v>7.87375637721381E-2</v>
      </c>
      <c r="Q220" s="17">
        <v>5.4843674353150899E-2</v>
      </c>
      <c r="R220" s="17">
        <v>0</v>
      </c>
      <c r="S220" s="17">
        <v>6.6375987896789501E-2</v>
      </c>
      <c r="T220" s="17">
        <v>8.1637933253868505E-2</v>
      </c>
      <c r="U220" s="17">
        <v>3.0711864348666101E-2</v>
      </c>
      <c r="V220" s="17">
        <v>8.2389337213471595E-2</v>
      </c>
      <c r="W220" s="17">
        <v>0.21993142189755799</v>
      </c>
      <c r="X220" s="17">
        <v>0.126005619464371</v>
      </c>
      <c r="Y220" s="17">
        <v>0.13006780116491401</v>
      </c>
      <c r="Z220" s="17"/>
      <c r="AA220" s="17">
        <v>5.4737252915143399E-2</v>
      </c>
      <c r="AB220" s="17">
        <v>0.119123889224727</v>
      </c>
    </row>
    <row r="221" spans="2:28" x14ac:dyDescent="0.5">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2:28" x14ac:dyDescent="0.5">
      <c r="B222" s="6" t="s">
        <v>186</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2:28" x14ac:dyDescent="0.5">
      <c r="B223" s="24" t="s">
        <v>53</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2:28" x14ac:dyDescent="0.5">
      <c r="B224" t="s">
        <v>88</v>
      </c>
      <c r="C224" s="17">
        <v>0.64559469042945805</v>
      </c>
      <c r="D224" s="17">
        <v>0.68005001713676105</v>
      </c>
      <c r="E224" s="17">
        <v>0.61146480721669905</v>
      </c>
      <c r="F224" s="17"/>
      <c r="G224" s="17">
        <v>0.81781823630213102</v>
      </c>
      <c r="H224" s="17">
        <v>0.66401897898831597</v>
      </c>
      <c r="I224" s="17">
        <v>0.69147896330210101</v>
      </c>
      <c r="J224" s="17">
        <v>0.63206338094742698</v>
      </c>
      <c r="K224" s="17">
        <v>0.64093708061636201</v>
      </c>
      <c r="L224" s="17">
        <v>0.54120598720563795</v>
      </c>
      <c r="M224" s="17"/>
      <c r="N224" s="17">
        <v>0.63162731807668504</v>
      </c>
      <c r="O224" s="17">
        <v>0.666787960336644</v>
      </c>
      <c r="P224" s="17">
        <v>0.69850773750221695</v>
      </c>
      <c r="Q224" s="17">
        <v>0.58122190506629301</v>
      </c>
      <c r="R224" s="17">
        <v>0.76494301896432504</v>
      </c>
      <c r="S224" s="17">
        <v>0.59899343692700702</v>
      </c>
      <c r="T224" s="17">
        <v>0.70313735813554101</v>
      </c>
      <c r="U224" s="17">
        <v>0.66073703578126297</v>
      </c>
      <c r="V224" s="17">
        <v>0.57164127861384395</v>
      </c>
      <c r="W224" s="17">
        <v>0.66658784917814495</v>
      </c>
      <c r="X224" s="17">
        <v>0.63656569806382701</v>
      </c>
      <c r="Y224" s="17">
        <v>0.67888049623861102</v>
      </c>
      <c r="Z224" s="17"/>
      <c r="AA224" s="17">
        <v>0.699748198911332</v>
      </c>
      <c r="AB224" s="17">
        <v>0.60533150994640095</v>
      </c>
    </row>
    <row r="225" spans="2:28" x14ac:dyDescent="0.5">
      <c r="B225" t="s">
        <v>89</v>
      </c>
      <c r="C225" s="17">
        <v>0.22252447539246001</v>
      </c>
      <c r="D225" s="17">
        <v>0.216807623689805</v>
      </c>
      <c r="E225" s="17">
        <v>0.22848284239154401</v>
      </c>
      <c r="F225" s="17"/>
      <c r="G225" s="17">
        <v>0.10764262801729101</v>
      </c>
      <c r="H225" s="17">
        <v>0.230538840733159</v>
      </c>
      <c r="I225" s="17">
        <v>0.255849910734886</v>
      </c>
      <c r="J225" s="17">
        <v>0.239979519204577</v>
      </c>
      <c r="K225" s="17">
        <v>0.22262763380643499</v>
      </c>
      <c r="L225" s="17">
        <v>0.23679591693312299</v>
      </c>
      <c r="M225" s="17"/>
      <c r="N225" s="17">
        <v>0.22033543063643601</v>
      </c>
      <c r="O225" s="17">
        <v>0.25387117454393099</v>
      </c>
      <c r="P225" s="17">
        <v>0.18102529270381401</v>
      </c>
      <c r="Q225" s="17">
        <v>0.301401412689837</v>
      </c>
      <c r="R225" s="17">
        <v>0.118920654119055</v>
      </c>
      <c r="S225" s="17">
        <v>0.26045102788633201</v>
      </c>
      <c r="T225" s="17">
        <v>0.25574413612756403</v>
      </c>
      <c r="U225" s="17">
        <v>0.15733446783640501</v>
      </c>
      <c r="V225" s="17">
        <v>0.30592604713715899</v>
      </c>
      <c r="W225" s="17">
        <v>0.18329734921228399</v>
      </c>
      <c r="X225" s="17">
        <v>0.226985034894887</v>
      </c>
      <c r="Y225" s="17">
        <v>0.18626999305382699</v>
      </c>
      <c r="Z225" s="17"/>
      <c r="AA225" s="17">
        <v>0.21585151909091399</v>
      </c>
      <c r="AB225" s="17">
        <v>0.22748582418511701</v>
      </c>
    </row>
    <row r="226" spans="2:28" x14ac:dyDescent="0.5">
      <c r="B226" t="s">
        <v>184</v>
      </c>
      <c r="C226" s="17">
        <v>7.2945896587791395E-2</v>
      </c>
      <c r="D226" s="17">
        <v>6.1861634813512201E-2</v>
      </c>
      <c r="E226" s="17">
        <v>8.3851339968493102E-2</v>
      </c>
      <c r="F226" s="17"/>
      <c r="G226" s="17">
        <v>6.3352482718791903E-2</v>
      </c>
      <c r="H226" s="17">
        <v>7.7900286915673994E-2</v>
      </c>
      <c r="I226" s="17">
        <v>2.6726321500339899E-2</v>
      </c>
      <c r="J226" s="17">
        <v>6.2494050680636702E-2</v>
      </c>
      <c r="K226" s="17">
        <v>6.2722017542242506E-2</v>
      </c>
      <c r="L226" s="17">
        <v>0.11616265225528601</v>
      </c>
      <c r="M226" s="17"/>
      <c r="N226" s="17">
        <v>0.108437970652225</v>
      </c>
      <c r="O226" s="17">
        <v>5.43635678400268E-2</v>
      </c>
      <c r="P226" s="17">
        <v>5.35015359972753E-2</v>
      </c>
      <c r="Q226" s="17">
        <v>5.9361218632798703E-2</v>
      </c>
      <c r="R226" s="17">
        <v>8.5540472714150703E-2</v>
      </c>
      <c r="S226" s="17">
        <v>6.1253879768996398E-2</v>
      </c>
      <c r="T226" s="17">
        <v>4.1118505736895503E-2</v>
      </c>
      <c r="U226" s="17">
        <v>0.124974798758942</v>
      </c>
      <c r="V226" s="17">
        <v>6.6192583343977401E-2</v>
      </c>
      <c r="W226" s="17">
        <v>0</v>
      </c>
      <c r="X226" s="17">
        <v>9.1954403958272299E-2</v>
      </c>
      <c r="Y226" s="17">
        <v>8.7916866141762806E-2</v>
      </c>
      <c r="Z226" s="17"/>
      <c r="AA226" s="17">
        <v>5.4857353491312898E-2</v>
      </c>
      <c r="AB226" s="17">
        <v>8.63947440546705E-2</v>
      </c>
    </row>
    <row r="227" spans="2:28" x14ac:dyDescent="0.5">
      <c r="B227" t="s">
        <v>91</v>
      </c>
      <c r="C227" s="17">
        <v>1.76199253261374E-2</v>
      </c>
      <c r="D227" s="17">
        <v>2.0160711511097801E-2</v>
      </c>
      <c r="E227" s="17">
        <v>1.51821132895857E-2</v>
      </c>
      <c r="F227" s="17"/>
      <c r="G227" s="17">
        <v>1.11866529617858E-2</v>
      </c>
      <c r="H227" s="17">
        <v>1.4919460045478099E-2</v>
      </c>
      <c r="I227" s="17">
        <v>1.3763396641563E-2</v>
      </c>
      <c r="J227" s="17">
        <v>2.8271609526846202E-2</v>
      </c>
      <c r="K227" s="17">
        <v>1.6155308911921601E-2</v>
      </c>
      <c r="L227" s="17">
        <v>1.8150180583627901E-2</v>
      </c>
      <c r="M227" s="17"/>
      <c r="N227" s="17">
        <v>1.9125920787282698E-2</v>
      </c>
      <c r="O227" s="17">
        <v>2.4977297279398101E-2</v>
      </c>
      <c r="P227" s="17">
        <v>1.98291989152709E-2</v>
      </c>
      <c r="Q227" s="17">
        <v>1.43550367798565E-2</v>
      </c>
      <c r="R227" s="17">
        <v>0</v>
      </c>
      <c r="S227" s="17">
        <v>2.7899546168361999E-2</v>
      </c>
      <c r="T227" s="17">
        <v>0</v>
      </c>
      <c r="U227" s="17">
        <v>1.39747740484356E-2</v>
      </c>
      <c r="V227" s="17">
        <v>1.29896235977281E-2</v>
      </c>
      <c r="W227" s="17">
        <v>7.7009595477525103E-2</v>
      </c>
      <c r="X227" s="17">
        <v>0</v>
      </c>
      <c r="Y227" s="17">
        <v>1.42964818944313E-2</v>
      </c>
      <c r="Z227" s="17"/>
      <c r="AA227" s="17">
        <v>1.6548577648545199E-2</v>
      </c>
      <c r="AB227" s="17">
        <v>1.8416473252804801E-2</v>
      </c>
    </row>
    <row r="228" spans="2:28" x14ac:dyDescent="0.5">
      <c r="B228" t="s">
        <v>92</v>
      </c>
      <c r="C228" s="17">
        <v>2.1451579668142699E-2</v>
      </c>
      <c r="D228" s="17">
        <v>1.35041827077205E-2</v>
      </c>
      <c r="E228" s="17">
        <v>2.9215079704953E-2</v>
      </c>
      <c r="F228" s="17"/>
      <c r="G228" s="17">
        <v>0</v>
      </c>
      <c r="H228" s="17">
        <v>6.5664517874857702E-3</v>
      </c>
      <c r="I228" s="17">
        <v>5.8897363798422701E-3</v>
      </c>
      <c r="J228" s="17">
        <v>5.4337001029712796E-3</v>
      </c>
      <c r="K228" s="17">
        <v>2.8084894370862899E-2</v>
      </c>
      <c r="L228" s="17">
        <v>5.6723474691498903E-2</v>
      </c>
      <c r="M228" s="17"/>
      <c r="N228" s="17">
        <v>2.0473359847370799E-2</v>
      </c>
      <c r="O228" s="17">
        <v>0</v>
      </c>
      <c r="P228" s="17">
        <v>2.0574726607520001E-2</v>
      </c>
      <c r="Q228" s="17">
        <v>1.53663625864049E-2</v>
      </c>
      <c r="R228" s="17">
        <v>3.05958542024693E-2</v>
      </c>
      <c r="S228" s="17">
        <v>2.62724998223729E-2</v>
      </c>
      <c r="T228" s="17">
        <v>0</v>
      </c>
      <c r="U228" s="17">
        <v>4.2978923574954503E-2</v>
      </c>
      <c r="V228" s="17">
        <v>4.32504673072912E-2</v>
      </c>
      <c r="W228" s="17">
        <v>3.72771903022684E-2</v>
      </c>
      <c r="X228" s="17">
        <v>7.1870625678570003E-3</v>
      </c>
      <c r="Y228" s="17">
        <v>1.32056365196715E-2</v>
      </c>
      <c r="Z228" s="17"/>
      <c r="AA228" s="17">
        <v>4.5286991968881201E-3</v>
      </c>
      <c r="AB228" s="17">
        <v>3.4033755963061699E-2</v>
      </c>
    </row>
    <row r="229" spans="2:28" x14ac:dyDescent="0.5">
      <c r="B229" t="s">
        <v>72</v>
      </c>
      <c r="C229" s="17">
        <v>1.98634325960102E-2</v>
      </c>
      <c r="D229" s="17">
        <v>7.6158301411035799E-3</v>
      </c>
      <c r="E229" s="17">
        <v>3.1803817428725102E-2</v>
      </c>
      <c r="F229" s="17"/>
      <c r="G229" s="17">
        <v>0</v>
      </c>
      <c r="H229" s="17">
        <v>6.0559815298876401E-3</v>
      </c>
      <c r="I229" s="17">
        <v>6.2916714412680104E-3</v>
      </c>
      <c r="J229" s="17">
        <v>3.1757739537541303E-2</v>
      </c>
      <c r="K229" s="17">
        <v>2.9473064752176099E-2</v>
      </c>
      <c r="L229" s="17">
        <v>3.0961788330827699E-2</v>
      </c>
      <c r="M229" s="17"/>
      <c r="N229" s="17">
        <v>0</v>
      </c>
      <c r="O229" s="17">
        <v>0</v>
      </c>
      <c r="P229" s="17">
        <v>2.6561508273902398E-2</v>
      </c>
      <c r="Q229" s="17">
        <v>2.8294064244809999E-2</v>
      </c>
      <c r="R229" s="17">
        <v>0</v>
      </c>
      <c r="S229" s="17">
        <v>2.51296094269296E-2</v>
      </c>
      <c r="T229" s="17">
        <v>0</v>
      </c>
      <c r="U229" s="17">
        <v>0</v>
      </c>
      <c r="V229" s="17">
        <v>0</v>
      </c>
      <c r="W229" s="17">
        <v>3.5828015829777002E-2</v>
      </c>
      <c r="X229" s="17">
        <v>3.7307800515156898E-2</v>
      </c>
      <c r="Y229" s="17">
        <v>1.9430526151695399E-2</v>
      </c>
      <c r="Z229" s="17"/>
      <c r="AA229" s="17">
        <v>8.4656516610072501E-3</v>
      </c>
      <c r="AB229" s="17">
        <v>2.8337692597944799E-2</v>
      </c>
    </row>
    <row r="230" spans="2:28" x14ac:dyDescent="0.5">
      <c r="B230" t="s">
        <v>93</v>
      </c>
      <c r="C230" s="17">
        <v>0.86811916582191795</v>
      </c>
      <c r="D230" s="17">
        <v>0.89685764082656605</v>
      </c>
      <c r="E230" s="17">
        <v>0.83994764960824297</v>
      </c>
      <c r="F230" s="17"/>
      <c r="G230" s="17">
        <v>0.92546086431942198</v>
      </c>
      <c r="H230" s="17">
        <v>0.89455781972147497</v>
      </c>
      <c r="I230" s="17">
        <v>0.94732887403698696</v>
      </c>
      <c r="J230" s="17">
        <v>0.87204290015200503</v>
      </c>
      <c r="K230" s="17">
        <v>0.86356471442279703</v>
      </c>
      <c r="L230" s="17">
        <v>0.77800190413876003</v>
      </c>
      <c r="M230" s="17"/>
      <c r="N230" s="17">
        <v>0.85196274871312205</v>
      </c>
      <c r="O230" s="17">
        <v>0.92065913488057505</v>
      </c>
      <c r="P230" s="17">
        <v>0.87953303020603102</v>
      </c>
      <c r="Q230" s="17">
        <v>0.88262331775613001</v>
      </c>
      <c r="R230" s="17">
        <v>0.88386367308337999</v>
      </c>
      <c r="S230" s="17">
        <v>0.85944446481333903</v>
      </c>
      <c r="T230" s="17">
        <v>0.95888149426310498</v>
      </c>
      <c r="U230" s="17">
        <v>0.81807150361766701</v>
      </c>
      <c r="V230" s="17">
        <v>0.87756732575100305</v>
      </c>
      <c r="W230" s="17">
        <v>0.84988519839042997</v>
      </c>
      <c r="X230" s="17">
        <v>0.86355073295871398</v>
      </c>
      <c r="Y230" s="17">
        <v>0.86515048929243898</v>
      </c>
      <c r="Z230" s="17"/>
      <c r="AA230" s="17">
        <v>0.91559971800224704</v>
      </c>
      <c r="AB230" s="17">
        <v>0.83281733413151804</v>
      </c>
    </row>
    <row r="231" spans="2:28" x14ac:dyDescent="0.5">
      <c r="B231" t="s">
        <v>94</v>
      </c>
      <c r="C231" s="17">
        <v>3.90715049942802E-2</v>
      </c>
      <c r="D231" s="17">
        <v>3.3664894218818298E-2</v>
      </c>
      <c r="E231" s="17">
        <v>4.4397192994538703E-2</v>
      </c>
      <c r="F231" s="17"/>
      <c r="G231" s="17">
        <v>1.11866529617858E-2</v>
      </c>
      <c r="H231" s="17">
        <v>2.1485911832963799E-2</v>
      </c>
      <c r="I231" s="17">
        <v>1.96531330214052E-2</v>
      </c>
      <c r="J231" s="17">
        <v>3.37053096298175E-2</v>
      </c>
      <c r="K231" s="17">
        <v>4.4240203282784503E-2</v>
      </c>
      <c r="L231" s="17">
        <v>7.4873655275126794E-2</v>
      </c>
      <c r="M231" s="17"/>
      <c r="N231" s="17">
        <v>3.9599280634653497E-2</v>
      </c>
      <c r="O231" s="17">
        <v>2.4977297279398101E-2</v>
      </c>
      <c r="P231" s="17">
        <v>4.0403925522790901E-2</v>
      </c>
      <c r="Q231" s="17">
        <v>2.9721399366261399E-2</v>
      </c>
      <c r="R231" s="17">
        <v>3.05958542024693E-2</v>
      </c>
      <c r="S231" s="17">
        <v>5.4172045990734899E-2</v>
      </c>
      <c r="T231" s="17">
        <v>0</v>
      </c>
      <c r="U231" s="17">
        <v>5.6953697623390101E-2</v>
      </c>
      <c r="V231" s="17">
        <v>5.6240090905019302E-2</v>
      </c>
      <c r="W231" s="17">
        <v>0.114286785779794</v>
      </c>
      <c r="X231" s="17">
        <v>7.1870625678570003E-3</v>
      </c>
      <c r="Y231" s="17">
        <v>2.75021184141028E-2</v>
      </c>
      <c r="Z231" s="17"/>
      <c r="AA231" s="17">
        <v>2.1077276845433299E-2</v>
      </c>
      <c r="AB231" s="17">
        <v>5.2450229215866499E-2</v>
      </c>
    </row>
    <row r="232" spans="2:28" x14ac:dyDescent="0.5">
      <c r="B232" t="s">
        <v>95</v>
      </c>
      <c r="C232" s="17">
        <v>0.82904766082763803</v>
      </c>
      <c r="D232" s="17">
        <v>0.86319274660774803</v>
      </c>
      <c r="E232" s="17">
        <v>0.79555045661370405</v>
      </c>
      <c r="F232" s="17"/>
      <c r="G232" s="17">
        <v>0.91427421135763698</v>
      </c>
      <c r="H232" s="17">
        <v>0.87307190788851097</v>
      </c>
      <c r="I232" s="17">
        <v>0.92767574101558203</v>
      </c>
      <c r="J232" s="17">
        <v>0.83833759052218704</v>
      </c>
      <c r="K232" s="17">
        <v>0.81932451114001204</v>
      </c>
      <c r="L232" s="17">
        <v>0.70312824886363301</v>
      </c>
      <c r="M232" s="17"/>
      <c r="N232" s="17">
        <v>0.81236346807846804</v>
      </c>
      <c r="O232" s="17">
        <v>0.89568183760117703</v>
      </c>
      <c r="P232" s="17">
        <v>0.83912910468324098</v>
      </c>
      <c r="Q232" s="17">
        <v>0.85290191838986895</v>
      </c>
      <c r="R232" s="17">
        <v>0.85326781888091097</v>
      </c>
      <c r="S232" s="17">
        <v>0.80527241882260403</v>
      </c>
      <c r="T232" s="17">
        <v>0.95888149426310498</v>
      </c>
      <c r="U232" s="17">
        <v>0.76111780599427703</v>
      </c>
      <c r="V232" s="17">
        <v>0.82132723484598402</v>
      </c>
      <c r="W232" s="17">
        <v>0.73559841261063597</v>
      </c>
      <c r="X232" s="17">
        <v>0.85636367039085703</v>
      </c>
      <c r="Y232" s="17">
        <v>0.83764837087833599</v>
      </c>
      <c r="Z232" s="17"/>
      <c r="AA232" s="17">
        <v>0.89452244115681301</v>
      </c>
      <c r="AB232" s="17">
        <v>0.78036710491565198</v>
      </c>
    </row>
    <row r="233" spans="2:28" x14ac:dyDescent="0.5">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2:28" x14ac:dyDescent="0.5">
      <c r="B234" s="6" t="s">
        <v>187</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2:28" x14ac:dyDescent="0.5">
      <c r="B235" s="24" t="s">
        <v>53</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2:28" x14ac:dyDescent="0.5">
      <c r="B236" t="s">
        <v>88</v>
      </c>
      <c r="C236" s="17">
        <v>0.39346510747838298</v>
      </c>
      <c r="D236" s="17">
        <v>0.42446827305228302</v>
      </c>
      <c r="E236" s="17">
        <v>0.36404057460878197</v>
      </c>
      <c r="F236" s="17"/>
      <c r="G236" s="17">
        <v>0.49179384363304501</v>
      </c>
      <c r="H236" s="17">
        <v>0.46708766941928898</v>
      </c>
      <c r="I236" s="17">
        <v>0.47727272080648803</v>
      </c>
      <c r="J236" s="17">
        <v>0.40892522403645798</v>
      </c>
      <c r="K236" s="17">
        <v>0.33542221883497297</v>
      </c>
      <c r="L236" s="17">
        <v>0.28039952822320402</v>
      </c>
      <c r="M236" s="17"/>
      <c r="N236" s="17">
        <v>0.46387002587057002</v>
      </c>
      <c r="O236" s="17">
        <v>0.42041187323471202</v>
      </c>
      <c r="P236" s="17">
        <v>0.41019756254282203</v>
      </c>
      <c r="Q236" s="17">
        <v>0.33729430370937902</v>
      </c>
      <c r="R236" s="17">
        <v>0.61672720549767202</v>
      </c>
      <c r="S236" s="17">
        <v>0.36230644637183301</v>
      </c>
      <c r="T236" s="17">
        <v>0.324661589541823</v>
      </c>
      <c r="U236" s="17">
        <v>0.40613854692166901</v>
      </c>
      <c r="V236" s="17">
        <v>0.45072216248983799</v>
      </c>
      <c r="W236" s="17">
        <v>0.28033850381307601</v>
      </c>
      <c r="X236" s="17">
        <v>0.40026221128582301</v>
      </c>
      <c r="Y236" s="17">
        <v>0.36896236507666502</v>
      </c>
      <c r="Z236" s="17"/>
      <c r="AA236" s="17">
        <v>0.476913069478269</v>
      </c>
      <c r="AB236" s="17">
        <v>0.33142147541954198</v>
      </c>
    </row>
    <row r="237" spans="2:28" x14ac:dyDescent="0.5">
      <c r="B237" t="s">
        <v>89</v>
      </c>
      <c r="C237" s="17">
        <v>0.29635528318903798</v>
      </c>
      <c r="D237" s="17">
        <v>0.316656120377174</v>
      </c>
      <c r="E237" s="17">
        <v>0.27715801215651997</v>
      </c>
      <c r="F237" s="17"/>
      <c r="G237" s="17">
        <v>0.29648061907034101</v>
      </c>
      <c r="H237" s="17">
        <v>0.33283564878517902</v>
      </c>
      <c r="I237" s="17">
        <v>0.34363116098616597</v>
      </c>
      <c r="J237" s="17">
        <v>0.23092232897550199</v>
      </c>
      <c r="K237" s="17">
        <v>0.34746862096660203</v>
      </c>
      <c r="L237" s="17">
        <v>0.25469973283998898</v>
      </c>
      <c r="M237" s="17"/>
      <c r="N237" s="17">
        <v>0.29171261442423102</v>
      </c>
      <c r="O237" s="17">
        <v>0.25970132421675501</v>
      </c>
      <c r="P237" s="17">
        <v>0.33486133265685702</v>
      </c>
      <c r="Q237" s="17">
        <v>0.29552949645966697</v>
      </c>
      <c r="R237" s="17">
        <v>5.8565099410226001E-2</v>
      </c>
      <c r="S237" s="17">
        <v>0.27531450682891501</v>
      </c>
      <c r="T237" s="17">
        <v>0.340826677144072</v>
      </c>
      <c r="U237" s="17">
        <v>0.34439410196650599</v>
      </c>
      <c r="V237" s="17">
        <v>0.26329316567956301</v>
      </c>
      <c r="W237" s="17">
        <v>0.34066658042804099</v>
      </c>
      <c r="X237" s="17">
        <v>0.29920128937896501</v>
      </c>
      <c r="Y237" s="17">
        <v>0.31422955265069902</v>
      </c>
      <c r="Z237" s="17"/>
      <c r="AA237" s="17">
        <v>0.31421284106175901</v>
      </c>
      <c r="AB237" s="17">
        <v>0.28307817343618302</v>
      </c>
    </row>
    <row r="238" spans="2:28" x14ac:dyDescent="0.5">
      <c r="B238" t="s">
        <v>184</v>
      </c>
      <c r="C238" s="17">
        <v>0.14698779323592401</v>
      </c>
      <c r="D238" s="17">
        <v>0.13613668042999</v>
      </c>
      <c r="E238" s="17">
        <v>0.155995285788778</v>
      </c>
      <c r="F238" s="17"/>
      <c r="G238" s="17">
        <v>0.160657412475987</v>
      </c>
      <c r="H238" s="17">
        <v>0.160009081536716</v>
      </c>
      <c r="I238" s="17">
        <v>9.3603329689949902E-2</v>
      </c>
      <c r="J238" s="17">
        <v>0.18534811698119899</v>
      </c>
      <c r="K238" s="17">
        <v>0.13569178084736699</v>
      </c>
      <c r="L238" s="17">
        <v>0.145418300787968</v>
      </c>
      <c r="M238" s="17"/>
      <c r="N238" s="17">
        <v>8.9542544317465694E-2</v>
      </c>
      <c r="O238" s="17">
        <v>8.3827458487635398E-2</v>
      </c>
      <c r="P238" s="17">
        <v>9.7561988907423305E-2</v>
      </c>
      <c r="Q238" s="17">
        <v>0.19105426425790001</v>
      </c>
      <c r="R238" s="17">
        <v>0.20578704097304701</v>
      </c>
      <c r="S238" s="17">
        <v>0.17057857042562799</v>
      </c>
      <c r="T238" s="17">
        <v>0.169853769759955</v>
      </c>
      <c r="U238" s="17">
        <v>9.7183794617556496E-2</v>
      </c>
      <c r="V238" s="17">
        <v>0.14339576895806</v>
      </c>
      <c r="W238" s="17">
        <v>0.112807428528404</v>
      </c>
      <c r="X238" s="17">
        <v>0.15540062711227001</v>
      </c>
      <c r="Y238" s="17">
        <v>0.18812630279616799</v>
      </c>
      <c r="Z238" s="17"/>
      <c r="AA238" s="17">
        <v>0.110014230015479</v>
      </c>
      <c r="AB238" s="17">
        <v>0.174477669529808</v>
      </c>
    </row>
    <row r="239" spans="2:28" x14ac:dyDescent="0.5">
      <c r="B239" t="s">
        <v>91</v>
      </c>
      <c r="C239" s="17">
        <v>4.6902608392034903E-2</v>
      </c>
      <c r="D239" s="17">
        <v>4.1323671902861001E-2</v>
      </c>
      <c r="E239" s="17">
        <v>5.24099300053033E-2</v>
      </c>
      <c r="F239" s="17"/>
      <c r="G239" s="17">
        <v>4.0997775918451898E-2</v>
      </c>
      <c r="H239" s="17">
        <v>1.4636983583831699E-2</v>
      </c>
      <c r="I239" s="17">
        <v>3.5114898839324497E-2</v>
      </c>
      <c r="J239" s="17">
        <v>3.6162926447257E-2</v>
      </c>
      <c r="K239" s="17">
        <v>5.19385133363965E-2</v>
      </c>
      <c r="L239" s="17">
        <v>8.1592657435680699E-2</v>
      </c>
      <c r="M239" s="17"/>
      <c r="N239" s="17">
        <v>1.8127005225158199E-2</v>
      </c>
      <c r="O239" s="17">
        <v>8.1448263451735406E-2</v>
      </c>
      <c r="P239" s="17">
        <v>5.2965423118583398E-2</v>
      </c>
      <c r="Q239" s="17">
        <v>8.7327858497808594E-2</v>
      </c>
      <c r="R239" s="17">
        <v>6.1191708404938601E-2</v>
      </c>
      <c r="S239" s="17">
        <v>5.1516940999474202E-2</v>
      </c>
      <c r="T239" s="17">
        <v>4.01842877455581E-2</v>
      </c>
      <c r="U239" s="17">
        <v>2.90575475763022E-2</v>
      </c>
      <c r="V239" s="17">
        <v>0</v>
      </c>
      <c r="W239" s="17">
        <v>0.11454611390587401</v>
      </c>
      <c r="X239" s="17">
        <v>4.4668158250633E-2</v>
      </c>
      <c r="Y239" s="17">
        <v>3.3350798551373899E-2</v>
      </c>
      <c r="Z239" s="17"/>
      <c r="AA239" s="17">
        <v>4.6775365699395603E-2</v>
      </c>
      <c r="AB239" s="17">
        <v>4.6997213444274502E-2</v>
      </c>
    </row>
    <row r="240" spans="2:28" x14ac:dyDescent="0.5">
      <c r="B240" t="s">
        <v>92</v>
      </c>
      <c r="C240" s="17">
        <v>4.72880286294017E-2</v>
      </c>
      <c r="D240" s="17">
        <v>3.6984567455404203E-2</v>
      </c>
      <c r="E240" s="17">
        <v>5.73882307607647E-2</v>
      </c>
      <c r="F240" s="17"/>
      <c r="G240" s="17">
        <v>0</v>
      </c>
      <c r="H240" s="17">
        <v>0</v>
      </c>
      <c r="I240" s="17">
        <v>1.3654051267976501E-2</v>
      </c>
      <c r="J240" s="17">
        <v>5.9847137889835998E-2</v>
      </c>
      <c r="K240" s="17">
        <v>5.0784957531167699E-2</v>
      </c>
      <c r="L240" s="17">
        <v>0.108251564558718</v>
      </c>
      <c r="M240" s="17"/>
      <c r="N240" s="17">
        <v>3.8561280531438098E-2</v>
      </c>
      <c r="O240" s="17">
        <v>0.129633783329764</v>
      </c>
      <c r="P240" s="17">
        <v>5.10195349776153E-2</v>
      </c>
      <c r="Q240" s="17">
        <v>5.9026789417619803E-2</v>
      </c>
      <c r="R240" s="17">
        <v>0</v>
      </c>
      <c r="S240" s="17">
        <v>6.9643771138925906E-2</v>
      </c>
      <c r="T240" s="17">
        <v>0</v>
      </c>
      <c r="U240" s="17">
        <v>4.1974476428936598E-2</v>
      </c>
      <c r="V240" s="17">
        <v>5.3974218225284101E-2</v>
      </c>
      <c r="W240" s="17">
        <v>7.6545273898547997E-2</v>
      </c>
      <c r="X240" s="17">
        <v>1.4252787479908701E-2</v>
      </c>
      <c r="Y240" s="17">
        <v>2.6860619345001901E-2</v>
      </c>
      <c r="Z240" s="17"/>
      <c r="AA240" s="17">
        <v>1.2558935862783199E-2</v>
      </c>
      <c r="AB240" s="17">
        <v>7.3109139195917106E-2</v>
      </c>
    </row>
    <row r="241" spans="2:28" x14ac:dyDescent="0.5">
      <c r="B241" t="s">
        <v>72</v>
      </c>
      <c r="C241" s="17">
        <v>6.9001179075219202E-2</v>
      </c>
      <c r="D241" s="17">
        <v>4.4430686782287503E-2</v>
      </c>
      <c r="E241" s="17">
        <v>9.30079666798522E-2</v>
      </c>
      <c r="F241" s="17"/>
      <c r="G241" s="17">
        <v>1.0070348902174901E-2</v>
      </c>
      <c r="H241" s="17">
        <v>2.5430616674983898E-2</v>
      </c>
      <c r="I241" s="17">
        <v>3.6723838410094703E-2</v>
      </c>
      <c r="J241" s="17">
        <v>7.8794265669747995E-2</v>
      </c>
      <c r="K241" s="17">
        <v>7.8693908483493197E-2</v>
      </c>
      <c r="L241" s="17">
        <v>0.12963821615444099</v>
      </c>
      <c r="M241" s="17"/>
      <c r="N241" s="17">
        <v>9.8186529631136901E-2</v>
      </c>
      <c r="O241" s="17">
        <v>2.4977297279398101E-2</v>
      </c>
      <c r="P241" s="17">
        <v>5.33941577966991E-2</v>
      </c>
      <c r="Q241" s="17">
        <v>2.97672876576257E-2</v>
      </c>
      <c r="R241" s="17">
        <v>5.7728945714116499E-2</v>
      </c>
      <c r="S241" s="17">
        <v>7.0639764235223806E-2</v>
      </c>
      <c r="T241" s="17">
        <v>0.124473675808592</v>
      </c>
      <c r="U241" s="17">
        <v>8.1251532489030304E-2</v>
      </c>
      <c r="V241" s="17">
        <v>8.8614684647254499E-2</v>
      </c>
      <c r="W241" s="17">
        <v>7.5096099426056606E-2</v>
      </c>
      <c r="X241" s="17">
        <v>8.6214926492400104E-2</v>
      </c>
      <c r="Y241" s="17">
        <v>6.8470361580092898E-2</v>
      </c>
      <c r="Z241" s="17"/>
      <c r="AA241" s="17">
        <v>3.9525557882314502E-2</v>
      </c>
      <c r="AB241" s="17">
        <v>9.0916328974276595E-2</v>
      </c>
    </row>
    <row r="242" spans="2:28" x14ac:dyDescent="0.5">
      <c r="B242" t="s">
        <v>93</v>
      </c>
      <c r="C242" s="17">
        <v>0.68982039066741996</v>
      </c>
      <c r="D242" s="17">
        <v>0.74112439342945702</v>
      </c>
      <c r="E242" s="17">
        <v>0.64119858676530195</v>
      </c>
      <c r="F242" s="17"/>
      <c r="G242" s="17">
        <v>0.78827446270338597</v>
      </c>
      <c r="H242" s="17">
        <v>0.79992331820446805</v>
      </c>
      <c r="I242" s="17">
        <v>0.82090388179265406</v>
      </c>
      <c r="J242" s="17">
        <v>0.63984755301195995</v>
      </c>
      <c r="K242" s="17">
        <v>0.68289083980157494</v>
      </c>
      <c r="L242" s="17">
        <v>0.53509926106319305</v>
      </c>
      <c r="M242" s="17"/>
      <c r="N242" s="17">
        <v>0.75558264029480104</v>
      </c>
      <c r="O242" s="17">
        <v>0.68011319745146703</v>
      </c>
      <c r="P242" s="17">
        <v>0.74505889519967905</v>
      </c>
      <c r="Q242" s="17">
        <v>0.63282380016904605</v>
      </c>
      <c r="R242" s="17">
        <v>0.67529230490789804</v>
      </c>
      <c r="S242" s="17">
        <v>0.63762095320074796</v>
      </c>
      <c r="T242" s="17">
        <v>0.665488266685895</v>
      </c>
      <c r="U242" s="17">
        <v>0.75053264888817395</v>
      </c>
      <c r="V242" s="17">
        <v>0.71401532816940105</v>
      </c>
      <c r="W242" s="17">
        <v>0.621005084241118</v>
      </c>
      <c r="X242" s="17">
        <v>0.69946350066478802</v>
      </c>
      <c r="Y242" s="17">
        <v>0.68319191772736398</v>
      </c>
      <c r="Z242" s="17"/>
      <c r="AA242" s="17">
        <v>0.79112591054002801</v>
      </c>
      <c r="AB242" s="17">
        <v>0.61449964885572395</v>
      </c>
    </row>
    <row r="243" spans="2:28" x14ac:dyDescent="0.5">
      <c r="B243" t="s">
        <v>94</v>
      </c>
      <c r="C243" s="17">
        <v>9.4190637021436596E-2</v>
      </c>
      <c r="D243" s="17">
        <v>7.8308239358265197E-2</v>
      </c>
      <c r="E243" s="17">
        <v>0.10979816076606801</v>
      </c>
      <c r="F243" s="17"/>
      <c r="G243" s="17">
        <v>4.0997775918451898E-2</v>
      </c>
      <c r="H243" s="17">
        <v>1.4636983583831699E-2</v>
      </c>
      <c r="I243" s="17">
        <v>4.8768950107301097E-2</v>
      </c>
      <c r="J243" s="17">
        <v>9.6010064337092998E-2</v>
      </c>
      <c r="K243" s="17">
        <v>0.102723470867564</v>
      </c>
      <c r="L243" s="17">
        <v>0.18984422199439799</v>
      </c>
      <c r="M243" s="17"/>
      <c r="N243" s="17">
        <v>5.6688285756596297E-2</v>
      </c>
      <c r="O243" s="17">
        <v>0.211082046781499</v>
      </c>
      <c r="P243" s="17">
        <v>0.103984958096199</v>
      </c>
      <c r="Q243" s="17">
        <v>0.14635464791542799</v>
      </c>
      <c r="R243" s="17">
        <v>6.1191708404938601E-2</v>
      </c>
      <c r="S243" s="17">
        <v>0.1211607121384</v>
      </c>
      <c r="T243" s="17">
        <v>4.01842877455581E-2</v>
      </c>
      <c r="U243" s="17">
        <v>7.1032024005238795E-2</v>
      </c>
      <c r="V243" s="17">
        <v>5.3974218225284101E-2</v>
      </c>
      <c r="W243" s="17">
        <v>0.191091387804422</v>
      </c>
      <c r="X243" s="17">
        <v>5.8920945730541699E-2</v>
      </c>
      <c r="Y243" s="17">
        <v>6.0211417896375803E-2</v>
      </c>
      <c r="Z243" s="17"/>
      <c r="AA243" s="17">
        <v>5.93343015621789E-2</v>
      </c>
      <c r="AB243" s="17">
        <v>0.120106352640192</v>
      </c>
    </row>
    <row r="244" spans="2:28" x14ac:dyDescent="0.5">
      <c r="B244" t="s">
        <v>95</v>
      </c>
      <c r="C244" s="17">
        <v>0.59562975364598403</v>
      </c>
      <c r="D244" s="17">
        <v>0.66281615407119199</v>
      </c>
      <c r="E244" s="17">
        <v>0.53140042599923398</v>
      </c>
      <c r="F244" s="17"/>
      <c r="G244" s="17">
        <v>0.74727668678493397</v>
      </c>
      <c r="H244" s="17">
        <v>0.78528633462063602</v>
      </c>
      <c r="I244" s="17">
        <v>0.77213493168535297</v>
      </c>
      <c r="J244" s="17">
        <v>0.54383748867486703</v>
      </c>
      <c r="K244" s="17">
        <v>0.580167368934011</v>
      </c>
      <c r="L244" s="17">
        <v>0.34525503906879501</v>
      </c>
      <c r="M244" s="17"/>
      <c r="N244" s="17">
        <v>0.69889435453820503</v>
      </c>
      <c r="O244" s="17">
        <v>0.46903115066996798</v>
      </c>
      <c r="P244" s="17">
        <v>0.64107393710348004</v>
      </c>
      <c r="Q244" s="17">
        <v>0.48646915225361698</v>
      </c>
      <c r="R244" s="17">
        <v>0.61410059650296001</v>
      </c>
      <c r="S244" s="17">
        <v>0.516460241062348</v>
      </c>
      <c r="T244" s="17">
        <v>0.62530397894033696</v>
      </c>
      <c r="U244" s="17">
        <v>0.67950062488293606</v>
      </c>
      <c r="V244" s="17">
        <v>0.66004110994411702</v>
      </c>
      <c r="W244" s="17">
        <v>0.42991369643669602</v>
      </c>
      <c r="X244" s="17">
        <v>0.64054255493424594</v>
      </c>
      <c r="Y244" s="17">
        <v>0.62298049983098802</v>
      </c>
      <c r="Z244" s="17"/>
      <c r="AA244" s="17">
        <v>0.73179160897784901</v>
      </c>
      <c r="AB244" s="17">
        <v>0.49439329621553302</v>
      </c>
    </row>
    <row r="245" spans="2:28" x14ac:dyDescent="0.5">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2:28" x14ac:dyDescent="0.5">
      <c r="B246" s="6" t="s">
        <v>188</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2:28" x14ac:dyDescent="0.5">
      <c r="B247" s="24" t="s">
        <v>53</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2:28" x14ac:dyDescent="0.5">
      <c r="B248" t="s">
        <v>88</v>
      </c>
      <c r="C248" s="17">
        <v>0.81292419059294896</v>
      </c>
      <c r="D248" s="17">
        <v>0.808549542621537</v>
      </c>
      <c r="E248" s="17">
        <v>0.81683863176000304</v>
      </c>
      <c r="F248" s="17"/>
      <c r="G248" s="17">
        <v>0.84742450373540401</v>
      </c>
      <c r="H248" s="17">
        <v>0.75761815559594903</v>
      </c>
      <c r="I248" s="17">
        <v>0.844515881374309</v>
      </c>
      <c r="J248" s="17">
        <v>0.80701244005599604</v>
      </c>
      <c r="K248" s="17">
        <v>0.84514012363416702</v>
      </c>
      <c r="L248" s="17">
        <v>0.79617553187234102</v>
      </c>
      <c r="M248" s="17"/>
      <c r="N248" s="17">
        <v>0.75180017932293997</v>
      </c>
      <c r="O248" s="17">
        <v>0.89180012858232804</v>
      </c>
      <c r="P248" s="17">
        <v>0.86094279812729202</v>
      </c>
      <c r="Q248" s="17">
        <v>0.76526780030587205</v>
      </c>
      <c r="R248" s="17">
        <v>0.91290831634358605</v>
      </c>
      <c r="S248" s="17">
        <v>0.81348459834428299</v>
      </c>
      <c r="T248" s="17">
        <v>0.88242180306960405</v>
      </c>
      <c r="U248" s="17">
        <v>0.84450777994819204</v>
      </c>
      <c r="V248" s="17">
        <v>0.82284853855272599</v>
      </c>
      <c r="W248" s="17">
        <v>0.73233900550355102</v>
      </c>
      <c r="X248" s="17">
        <v>0.79731326113010303</v>
      </c>
      <c r="Y248" s="17">
        <v>0.75279812832511495</v>
      </c>
      <c r="Z248" s="17"/>
      <c r="AA248" s="17">
        <v>0.81614163076712398</v>
      </c>
      <c r="AB248" s="17">
        <v>0.81053202103537303</v>
      </c>
    </row>
    <row r="249" spans="2:28" x14ac:dyDescent="0.5">
      <c r="B249" t="s">
        <v>89</v>
      </c>
      <c r="C249" s="17">
        <v>0.138788087958547</v>
      </c>
      <c r="D249" s="17">
        <v>0.13645214971737299</v>
      </c>
      <c r="E249" s="17">
        <v>0.14130910289287499</v>
      </c>
      <c r="F249" s="17"/>
      <c r="G249" s="17">
        <v>7.39454120387283E-2</v>
      </c>
      <c r="H249" s="17">
        <v>0.16197899333552501</v>
      </c>
      <c r="I249" s="17">
        <v>0.118272347979019</v>
      </c>
      <c r="J249" s="17">
        <v>0.151650230414479</v>
      </c>
      <c r="K249" s="17">
        <v>0.110269255971588</v>
      </c>
      <c r="L249" s="17">
        <v>0.17597221841281599</v>
      </c>
      <c r="M249" s="17"/>
      <c r="N249" s="17">
        <v>0.203312093319412</v>
      </c>
      <c r="O249" s="17">
        <v>7.8206814673789496E-2</v>
      </c>
      <c r="P249" s="17">
        <v>0.116547357055048</v>
      </c>
      <c r="Q249" s="17">
        <v>0.158632967173337</v>
      </c>
      <c r="R249" s="17">
        <v>2.7089408535334501E-2</v>
      </c>
      <c r="S249" s="17">
        <v>0.131574280383423</v>
      </c>
      <c r="T249" s="17">
        <v>0.11757819693039601</v>
      </c>
      <c r="U249" s="17">
        <v>0.12631207333079</v>
      </c>
      <c r="V249" s="17">
        <v>9.5075097559082306E-2</v>
      </c>
      <c r="W249" s="17">
        <v>0.14940225804232499</v>
      </c>
      <c r="X249" s="17">
        <v>0.18754965958955999</v>
      </c>
      <c r="Y249" s="17">
        <v>0.171651553714085</v>
      </c>
      <c r="Z249" s="17"/>
      <c r="AA249" s="17">
        <v>0.12517063363972999</v>
      </c>
      <c r="AB249" s="17">
        <v>0.14891267704480801</v>
      </c>
    </row>
    <row r="250" spans="2:28" x14ac:dyDescent="0.5">
      <c r="B250" t="s">
        <v>184</v>
      </c>
      <c r="C250" s="17">
        <v>3.0702985523851901E-2</v>
      </c>
      <c r="D250" s="17">
        <v>3.5321771073937303E-2</v>
      </c>
      <c r="E250" s="17">
        <v>2.6268996098239499E-2</v>
      </c>
      <c r="F250" s="17"/>
      <c r="G250" s="17">
        <v>5.2732726882529203E-2</v>
      </c>
      <c r="H250" s="17">
        <v>5.35453452284326E-2</v>
      </c>
      <c r="I250" s="17">
        <v>2.2014533624111699E-2</v>
      </c>
      <c r="J250" s="17">
        <v>1.57692236268108E-2</v>
      </c>
      <c r="K250" s="17">
        <v>3.8902677857124403E-2</v>
      </c>
      <c r="L250" s="17">
        <v>1.5956906618838401E-2</v>
      </c>
      <c r="M250" s="17"/>
      <c r="N250" s="17">
        <v>2.44143675102769E-2</v>
      </c>
      <c r="O250" s="17">
        <v>2.99930567438828E-2</v>
      </c>
      <c r="P250" s="17">
        <v>1.56516026151532E-2</v>
      </c>
      <c r="Q250" s="17">
        <v>4.5006181852942202E-2</v>
      </c>
      <c r="R250" s="17">
        <v>6.0002275121079002E-2</v>
      </c>
      <c r="S250" s="17">
        <v>4.4669369383755597E-2</v>
      </c>
      <c r="T250" s="17">
        <v>0</v>
      </c>
      <c r="U250" s="17">
        <v>1.4540026835697E-2</v>
      </c>
      <c r="V250" s="17">
        <v>5.2970143604988397E-2</v>
      </c>
      <c r="W250" s="17">
        <v>0</v>
      </c>
      <c r="X250" s="17">
        <v>7.9093959128999098E-3</v>
      </c>
      <c r="Y250" s="17">
        <v>4.3443620259168002E-2</v>
      </c>
      <c r="Z250" s="17"/>
      <c r="AA250" s="17">
        <v>3.7363367120414902E-2</v>
      </c>
      <c r="AB250" s="17">
        <v>2.5750986035246198E-2</v>
      </c>
    </row>
    <row r="251" spans="2:28" x14ac:dyDescent="0.5">
      <c r="B251" t="s">
        <v>91</v>
      </c>
      <c r="C251" s="17">
        <v>9.8088988886556993E-3</v>
      </c>
      <c r="D251" s="17">
        <v>1.16682769735191E-2</v>
      </c>
      <c r="E251" s="17">
        <v>8.0193091402090497E-3</v>
      </c>
      <c r="F251" s="17"/>
      <c r="G251" s="17">
        <v>2.5897357343338898E-2</v>
      </c>
      <c r="H251" s="17">
        <v>1.35358170627599E-2</v>
      </c>
      <c r="I251" s="17">
        <v>7.9321490072422601E-3</v>
      </c>
      <c r="J251" s="17">
        <v>1.01798944196383E-2</v>
      </c>
      <c r="K251" s="17">
        <v>0</v>
      </c>
      <c r="L251" s="17">
        <v>7.7862479660521103E-3</v>
      </c>
      <c r="M251" s="17"/>
      <c r="N251" s="17">
        <v>2.0473359847370799E-2</v>
      </c>
      <c r="O251" s="17">
        <v>0</v>
      </c>
      <c r="P251" s="17">
        <v>6.8582422025066699E-3</v>
      </c>
      <c r="Q251" s="17">
        <v>1.7487753981227899E-2</v>
      </c>
      <c r="R251" s="17">
        <v>0</v>
      </c>
      <c r="S251" s="17">
        <v>4.9044640795270801E-3</v>
      </c>
      <c r="T251" s="17">
        <v>0</v>
      </c>
      <c r="U251" s="17">
        <v>1.46401198853206E-2</v>
      </c>
      <c r="V251" s="17">
        <v>2.9106220283203699E-2</v>
      </c>
      <c r="W251" s="17">
        <v>3.7741511881245499E-2</v>
      </c>
      <c r="X251" s="17">
        <v>0</v>
      </c>
      <c r="Y251" s="17">
        <v>1.2226825244277499E-2</v>
      </c>
      <c r="Z251" s="17"/>
      <c r="AA251" s="17">
        <v>1.18630350306762E-2</v>
      </c>
      <c r="AB251" s="17">
        <v>8.2816468870494705E-3</v>
      </c>
    </row>
    <row r="252" spans="2:28" x14ac:dyDescent="0.5">
      <c r="B252" t="s">
        <v>92</v>
      </c>
      <c r="C252" s="17">
        <v>1.0665559708922E-3</v>
      </c>
      <c r="D252" s="17">
        <v>2.16582906350521E-3</v>
      </c>
      <c r="E252" s="17">
        <v>0</v>
      </c>
      <c r="F252" s="17"/>
      <c r="G252" s="17">
        <v>0</v>
      </c>
      <c r="H252" s="17">
        <v>0</v>
      </c>
      <c r="I252" s="17">
        <v>7.26508801531843E-3</v>
      </c>
      <c r="J252" s="17">
        <v>0</v>
      </c>
      <c r="K252" s="17">
        <v>0</v>
      </c>
      <c r="L252" s="17">
        <v>0</v>
      </c>
      <c r="M252" s="17"/>
      <c r="N252" s="17">
        <v>0</v>
      </c>
      <c r="O252" s="17">
        <v>0</v>
      </c>
      <c r="P252" s="17">
        <v>0</v>
      </c>
      <c r="Q252" s="17">
        <v>0</v>
      </c>
      <c r="R252" s="17">
        <v>0</v>
      </c>
      <c r="S252" s="17">
        <v>0</v>
      </c>
      <c r="T252" s="17">
        <v>0</v>
      </c>
      <c r="U252" s="17">
        <v>0</v>
      </c>
      <c r="V252" s="17">
        <v>0</v>
      </c>
      <c r="W252" s="17">
        <v>4.4689208743101297E-2</v>
      </c>
      <c r="X252" s="17">
        <v>0</v>
      </c>
      <c r="Y252" s="17">
        <v>0</v>
      </c>
      <c r="Z252" s="17"/>
      <c r="AA252" s="17">
        <v>2.50106132101994E-3</v>
      </c>
      <c r="AB252" s="17">
        <v>0</v>
      </c>
    </row>
    <row r="253" spans="2:28" x14ac:dyDescent="0.5">
      <c r="B253" t="s">
        <v>72</v>
      </c>
      <c r="C253" s="17">
        <v>6.7092810651045E-3</v>
      </c>
      <c r="D253" s="17">
        <v>5.8424305501286198E-3</v>
      </c>
      <c r="E253" s="17">
        <v>7.5639601086732004E-3</v>
      </c>
      <c r="F253" s="17"/>
      <c r="G253" s="17">
        <v>0</v>
      </c>
      <c r="H253" s="17">
        <v>1.3321688777333101E-2</v>
      </c>
      <c r="I253" s="17">
        <v>0</v>
      </c>
      <c r="J253" s="17">
        <v>1.53882114830754E-2</v>
      </c>
      <c r="K253" s="17">
        <v>5.6879425371205803E-3</v>
      </c>
      <c r="L253" s="17">
        <v>4.1090951299525297E-3</v>
      </c>
      <c r="M253" s="17"/>
      <c r="N253" s="17">
        <v>0</v>
      </c>
      <c r="O253" s="17">
        <v>0</v>
      </c>
      <c r="P253" s="17">
        <v>0</v>
      </c>
      <c r="Q253" s="17">
        <v>1.36052966866212E-2</v>
      </c>
      <c r="R253" s="17">
        <v>0</v>
      </c>
      <c r="S253" s="17">
        <v>5.3672878090111897E-3</v>
      </c>
      <c r="T253" s="17">
        <v>0</v>
      </c>
      <c r="U253" s="17">
        <v>0</v>
      </c>
      <c r="V253" s="17">
        <v>0</v>
      </c>
      <c r="W253" s="17">
        <v>3.5828015829777002E-2</v>
      </c>
      <c r="X253" s="17">
        <v>7.22768336743754E-3</v>
      </c>
      <c r="Y253" s="17">
        <v>1.98798724573543E-2</v>
      </c>
      <c r="Z253" s="17"/>
      <c r="AA253" s="17">
        <v>6.9602721210351298E-3</v>
      </c>
      <c r="AB253" s="17">
        <v>6.5226689975234897E-3</v>
      </c>
    </row>
    <row r="254" spans="2:28" x14ac:dyDescent="0.5">
      <c r="B254" t="s">
        <v>93</v>
      </c>
      <c r="C254" s="17">
        <v>0.95171227855149598</v>
      </c>
      <c r="D254" s="17">
        <v>0.94500169233890996</v>
      </c>
      <c r="E254" s="17">
        <v>0.95814773465287795</v>
      </c>
      <c r="F254" s="17"/>
      <c r="G254" s="17">
        <v>0.92136991577413196</v>
      </c>
      <c r="H254" s="17">
        <v>0.91959714893147404</v>
      </c>
      <c r="I254" s="17">
        <v>0.96278822935332797</v>
      </c>
      <c r="J254" s="17">
        <v>0.95866267047047604</v>
      </c>
      <c r="K254" s="17">
        <v>0.955409379605755</v>
      </c>
      <c r="L254" s="17">
        <v>0.97214775028515699</v>
      </c>
      <c r="M254" s="17"/>
      <c r="N254" s="17">
        <v>0.95511227264235199</v>
      </c>
      <c r="O254" s="17">
        <v>0.97000694325611703</v>
      </c>
      <c r="P254" s="17">
        <v>0.97749015518233995</v>
      </c>
      <c r="Q254" s="17">
        <v>0.92390076747920902</v>
      </c>
      <c r="R254" s="17">
        <v>0.93999772487892097</v>
      </c>
      <c r="S254" s="17">
        <v>0.945058878727706</v>
      </c>
      <c r="T254" s="17">
        <v>1</v>
      </c>
      <c r="U254" s="17">
        <v>0.97081985327898201</v>
      </c>
      <c r="V254" s="17">
        <v>0.91792363611180805</v>
      </c>
      <c r="W254" s="17">
        <v>0.88174126354587601</v>
      </c>
      <c r="X254" s="17">
        <v>0.98486292071966297</v>
      </c>
      <c r="Y254" s="17">
        <v>0.92444968203919997</v>
      </c>
      <c r="Z254" s="17"/>
      <c r="AA254" s="17">
        <v>0.941312264406854</v>
      </c>
      <c r="AB254" s="17">
        <v>0.95944469808018096</v>
      </c>
    </row>
    <row r="255" spans="2:28" x14ac:dyDescent="0.5">
      <c r="B255" t="s">
        <v>94</v>
      </c>
      <c r="C255" s="17">
        <v>1.08754548595479E-2</v>
      </c>
      <c r="D255" s="17">
        <v>1.3834106037024301E-2</v>
      </c>
      <c r="E255" s="17">
        <v>8.0193091402090497E-3</v>
      </c>
      <c r="F255" s="17"/>
      <c r="G255" s="17">
        <v>2.5897357343338898E-2</v>
      </c>
      <c r="H255" s="17">
        <v>1.35358170627599E-2</v>
      </c>
      <c r="I255" s="17">
        <v>1.51972370225607E-2</v>
      </c>
      <c r="J255" s="17">
        <v>1.01798944196383E-2</v>
      </c>
      <c r="K255" s="17">
        <v>0</v>
      </c>
      <c r="L255" s="17">
        <v>7.7862479660521103E-3</v>
      </c>
      <c r="M255" s="17"/>
      <c r="N255" s="17">
        <v>2.0473359847370799E-2</v>
      </c>
      <c r="O255" s="17">
        <v>0</v>
      </c>
      <c r="P255" s="17">
        <v>6.8582422025066699E-3</v>
      </c>
      <c r="Q255" s="17">
        <v>1.7487753981227899E-2</v>
      </c>
      <c r="R255" s="17">
        <v>0</v>
      </c>
      <c r="S255" s="17">
        <v>4.9044640795270801E-3</v>
      </c>
      <c r="T255" s="17">
        <v>0</v>
      </c>
      <c r="U255" s="17">
        <v>1.46401198853206E-2</v>
      </c>
      <c r="V255" s="17">
        <v>2.9106220283203699E-2</v>
      </c>
      <c r="W255" s="17">
        <v>8.2430720624346795E-2</v>
      </c>
      <c r="X255" s="17">
        <v>0</v>
      </c>
      <c r="Y255" s="17">
        <v>1.2226825244277499E-2</v>
      </c>
      <c r="Z255" s="17"/>
      <c r="AA255" s="17">
        <v>1.4364096351696099E-2</v>
      </c>
      <c r="AB255" s="17">
        <v>8.2816468870494705E-3</v>
      </c>
    </row>
    <row r="256" spans="2:28" x14ac:dyDescent="0.5">
      <c r="B256" t="s">
        <v>95</v>
      </c>
      <c r="C256" s="17">
        <v>0.94083682369194799</v>
      </c>
      <c r="D256" s="17">
        <v>0.93116758630188601</v>
      </c>
      <c r="E256" s="17">
        <v>0.95012842551266896</v>
      </c>
      <c r="F256" s="17"/>
      <c r="G256" s="17">
        <v>0.89547255843079299</v>
      </c>
      <c r="H256" s="17">
        <v>0.90606133186871496</v>
      </c>
      <c r="I256" s="17">
        <v>0.94759099233076705</v>
      </c>
      <c r="J256" s="17">
        <v>0.94848277605083697</v>
      </c>
      <c r="K256" s="17">
        <v>0.955409379605755</v>
      </c>
      <c r="L256" s="17">
        <v>0.964361502319105</v>
      </c>
      <c r="M256" s="17"/>
      <c r="N256" s="17">
        <v>0.93463891279498201</v>
      </c>
      <c r="O256" s="17">
        <v>0.97000694325611703</v>
      </c>
      <c r="P256" s="17">
        <v>0.97063191297983398</v>
      </c>
      <c r="Q256" s="17">
        <v>0.90641301349798098</v>
      </c>
      <c r="R256" s="17">
        <v>0.93999772487892097</v>
      </c>
      <c r="S256" s="17">
        <v>0.94015441464817895</v>
      </c>
      <c r="T256" s="17">
        <v>1</v>
      </c>
      <c r="U256" s="17">
        <v>0.95617973339366202</v>
      </c>
      <c r="V256" s="17">
        <v>0.88881741582860396</v>
      </c>
      <c r="W256" s="17">
        <v>0.79931054292152903</v>
      </c>
      <c r="X256" s="17">
        <v>0.98486292071966297</v>
      </c>
      <c r="Y256" s="17">
        <v>0.91222285679492299</v>
      </c>
      <c r="Z256" s="17"/>
      <c r="AA256" s="17">
        <v>0.92694816805515801</v>
      </c>
      <c r="AB256" s="17">
        <v>0.95116305119313105</v>
      </c>
    </row>
    <row r="257" spans="2:28" x14ac:dyDescent="0.5">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2:28" x14ac:dyDescent="0.5">
      <c r="B258" s="6" t="s">
        <v>189</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2:28" x14ac:dyDescent="0.5">
      <c r="B259" s="24" t="s">
        <v>53</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2:28" x14ac:dyDescent="0.5">
      <c r="B260" t="s">
        <v>88</v>
      </c>
      <c r="C260" s="17">
        <v>0.50226513318975896</v>
      </c>
      <c r="D260" s="17">
        <v>0.52398228914189504</v>
      </c>
      <c r="E260" s="17">
        <v>0.48025790216063102</v>
      </c>
      <c r="F260" s="17"/>
      <c r="G260" s="17">
        <v>0.67734090831028204</v>
      </c>
      <c r="H260" s="17">
        <v>0.57607499066454504</v>
      </c>
      <c r="I260" s="17">
        <v>0.54757424306022795</v>
      </c>
      <c r="J260" s="17">
        <v>0.51703366881846002</v>
      </c>
      <c r="K260" s="17">
        <v>0.49185504366070099</v>
      </c>
      <c r="L260" s="17">
        <v>0.34520870331160403</v>
      </c>
      <c r="M260" s="17"/>
      <c r="N260" s="17">
        <v>0.481416387670969</v>
      </c>
      <c r="O260" s="17">
        <v>0.47514592951440798</v>
      </c>
      <c r="P260" s="17">
        <v>0.54560215470685003</v>
      </c>
      <c r="Q260" s="17">
        <v>0.414863483739635</v>
      </c>
      <c r="R260" s="17">
        <v>0.61435166808018205</v>
      </c>
      <c r="S260" s="17">
        <v>0.44029529230620001</v>
      </c>
      <c r="T260" s="17">
        <v>0.53641072506023801</v>
      </c>
      <c r="U260" s="17">
        <v>0.61257741481516703</v>
      </c>
      <c r="V260" s="17">
        <v>0.55134993245610797</v>
      </c>
      <c r="W260" s="17">
        <v>0.43135788150262599</v>
      </c>
      <c r="X260" s="17">
        <v>0.536860033055789</v>
      </c>
      <c r="Y260" s="17">
        <v>0.47327780956586302</v>
      </c>
      <c r="Z260" s="17"/>
      <c r="AA260" s="17">
        <v>0.55738100665919998</v>
      </c>
      <c r="AB260" s="17">
        <v>0.46128643350450799</v>
      </c>
    </row>
    <row r="261" spans="2:28" x14ac:dyDescent="0.5">
      <c r="B261" t="s">
        <v>89</v>
      </c>
      <c r="C261" s="17">
        <v>0.24156577980076099</v>
      </c>
      <c r="D261" s="17">
        <v>0.24079539863291999</v>
      </c>
      <c r="E261" s="17">
        <v>0.24275060219464301</v>
      </c>
      <c r="F261" s="17"/>
      <c r="G261" s="17">
        <v>0.17700324019554101</v>
      </c>
      <c r="H261" s="17">
        <v>0.27215407166800698</v>
      </c>
      <c r="I261" s="17">
        <v>0.275872683024521</v>
      </c>
      <c r="J261" s="17">
        <v>0.276242953505141</v>
      </c>
      <c r="K261" s="17">
        <v>0.23975006525100701</v>
      </c>
      <c r="L261" s="17">
        <v>0.20723085072810099</v>
      </c>
      <c r="M261" s="17"/>
      <c r="N261" s="17">
        <v>0.299188047487566</v>
      </c>
      <c r="O261" s="17">
        <v>0.22967478262757099</v>
      </c>
      <c r="P261" s="17">
        <v>0.243336682063265</v>
      </c>
      <c r="Q261" s="17">
        <v>0.241769511046836</v>
      </c>
      <c r="R261" s="17">
        <v>0.14538775342176999</v>
      </c>
      <c r="S261" s="17">
        <v>0.26755421031454801</v>
      </c>
      <c r="T261" s="17">
        <v>0.301127202209791</v>
      </c>
      <c r="U261" s="17">
        <v>0.19482359180280601</v>
      </c>
      <c r="V261" s="17">
        <v>0.23612648793682001</v>
      </c>
      <c r="W261" s="17">
        <v>0.25929199423882898</v>
      </c>
      <c r="X261" s="17">
        <v>0.225356043045781</v>
      </c>
      <c r="Y261" s="17">
        <v>0.23625095459432399</v>
      </c>
      <c r="Z261" s="17"/>
      <c r="AA261" s="17">
        <v>0.257974368787032</v>
      </c>
      <c r="AB261" s="17">
        <v>0.229365979670587</v>
      </c>
    </row>
    <row r="262" spans="2:28" x14ac:dyDescent="0.5">
      <c r="B262" t="s">
        <v>184</v>
      </c>
      <c r="C262" s="17">
        <v>0.104155861334771</v>
      </c>
      <c r="D262" s="17">
        <v>0.11066783986984</v>
      </c>
      <c r="E262" s="17">
        <v>9.8014290343458502E-2</v>
      </c>
      <c r="F262" s="17"/>
      <c r="G262" s="17">
        <v>8.5794750021331995E-2</v>
      </c>
      <c r="H262" s="17">
        <v>7.6734666089299394E-2</v>
      </c>
      <c r="I262" s="17">
        <v>0.138013151275134</v>
      </c>
      <c r="J262" s="17">
        <v>0.114053104951156</v>
      </c>
      <c r="K262" s="17">
        <v>0.108805376718316</v>
      </c>
      <c r="L262" s="17">
        <v>9.9758643189560695E-2</v>
      </c>
      <c r="M262" s="17"/>
      <c r="N262" s="17">
        <v>0.123797475055468</v>
      </c>
      <c r="O262" s="17">
        <v>2.5713484327987101E-2</v>
      </c>
      <c r="P262" s="17">
        <v>8.1445921640439303E-2</v>
      </c>
      <c r="Q262" s="17">
        <v>0.23696380400255801</v>
      </c>
      <c r="R262" s="17">
        <v>9.6264159394912702E-2</v>
      </c>
      <c r="S262" s="17">
        <v>0.158852390574383</v>
      </c>
      <c r="T262" s="17">
        <v>4.1115533606031499E-2</v>
      </c>
      <c r="U262" s="17">
        <v>5.7280753168008201E-2</v>
      </c>
      <c r="V262" s="17">
        <v>6.49039535742367E-2</v>
      </c>
      <c r="W262" s="17">
        <v>3.7741511881245499E-2</v>
      </c>
      <c r="X262" s="17">
        <v>7.4317809372716301E-2</v>
      </c>
      <c r="Y262" s="17">
        <v>9.0048112796170698E-2</v>
      </c>
      <c r="Z262" s="17"/>
      <c r="AA262" s="17">
        <v>8.7683443373344994E-2</v>
      </c>
      <c r="AB262" s="17">
        <v>0.116403118363284</v>
      </c>
    </row>
    <row r="263" spans="2:28" x14ac:dyDescent="0.5">
      <c r="B263" t="s">
        <v>91</v>
      </c>
      <c r="C263" s="17">
        <v>5.9401850523499E-2</v>
      </c>
      <c r="D263" s="17">
        <v>7.1282743303904897E-2</v>
      </c>
      <c r="E263" s="17">
        <v>4.7960975345442802E-2</v>
      </c>
      <c r="F263" s="17"/>
      <c r="G263" s="17">
        <v>3.8982288871481599E-2</v>
      </c>
      <c r="H263" s="17">
        <v>5.6777098942882E-2</v>
      </c>
      <c r="I263" s="17">
        <v>2.6358514819007001E-2</v>
      </c>
      <c r="J263" s="17">
        <v>2.7630267595836401E-2</v>
      </c>
      <c r="K263" s="17">
        <v>6.7908895098815703E-2</v>
      </c>
      <c r="L263" s="17">
        <v>0.106467899693651</v>
      </c>
      <c r="M263" s="17"/>
      <c r="N263" s="17">
        <v>0</v>
      </c>
      <c r="O263" s="17">
        <v>8.2015751011782101E-2</v>
      </c>
      <c r="P263" s="17">
        <v>4.7971540942460297E-2</v>
      </c>
      <c r="Q263" s="17">
        <v>7.8109136966160994E-2</v>
      </c>
      <c r="R263" s="17">
        <v>3.05958542024693E-2</v>
      </c>
      <c r="S263" s="17">
        <v>5.5530406018106999E-2</v>
      </c>
      <c r="T263" s="17">
        <v>0</v>
      </c>
      <c r="U263" s="17">
        <v>5.2127226658075003E-2</v>
      </c>
      <c r="V263" s="17">
        <v>8.3291401302631102E-2</v>
      </c>
      <c r="W263" s="17">
        <v>0.119967239052696</v>
      </c>
      <c r="X263" s="17">
        <v>6.20216340278315E-2</v>
      </c>
      <c r="Y263" s="17">
        <v>7.5199348822431206E-2</v>
      </c>
      <c r="Z263" s="17"/>
      <c r="AA263" s="17">
        <v>5.7371561553268002E-2</v>
      </c>
      <c r="AB263" s="17">
        <v>6.0911372132215001E-2</v>
      </c>
    </row>
    <row r="264" spans="2:28" x14ac:dyDescent="0.5">
      <c r="B264" t="s">
        <v>92</v>
      </c>
      <c r="C264" s="17">
        <v>4.89109097174222E-2</v>
      </c>
      <c r="D264" s="17">
        <v>2.7486201387367602E-2</v>
      </c>
      <c r="E264" s="17">
        <v>6.9823768234762801E-2</v>
      </c>
      <c r="F264" s="17"/>
      <c r="G264" s="17">
        <v>2.08788126013634E-2</v>
      </c>
      <c r="H264" s="17">
        <v>1.22031911053789E-2</v>
      </c>
      <c r="I264" s="17">
        <v>5.8897363798422701E-3</v>
      </c>
      <c r="J264" s="17">
        <v>2.82904962261997E-2</v>
      </c>
      <c r="K264" s="17">
        <v>4.6288144661694099E-2</v>
      </c>
      <c r="L264" s="17">
        <v>0.127391192461558</v>
      </c>
      <c r="M264" s="17"/>
      <c r="N264" s="17">
        <v>5.5689370194471899E-2</v>
      </c>
      <c r="O264" s="17">
        <v>0.13551521938007199</v>
      </c>
      <c r="P264" s="17">
        <v>5.5082192373082199E-2</v>
      </c>
      <c r="Q264" s="17">
        <v>1.4688767558188799E-2</v>
      </c>
      <c r="R264" s="17">
        <v>0.113400564900666</v>
      </c>
      <c r="S264" s="17">
        <v>4.7631436748425397E-2</v>
      </c>
      <c r="T264" s="17">
        <v>0</v>
      </c>
      <c r="U264" s="17">
        <v>4.1953717026579497E-2</v>
      </c>
      <c r="V264" s="17">
        <v>2.49045018835535E-2</v>
      </c>
      <c r="W264" s="17">
        <v>0.115813357494828</v>
      </c>
      <c r="X264" s="17">
        <v>2.8401127040804101E-2</v>
      </c>
      <c r="Y264" s="17">
        <v>5.2383642478302302E-2</v>
      </c>
      <c r="Z264" s="17"/>
      <c r="AA264" s="17">
        <v>1.4396523921769299E-2</v>
      </c>
      <c r="AB264" s="17">
        <v>7.4572385464970095E-2</v>
      </c>
    </row>
    <row r="265" spans="2:28" x14ac:dyDescent="0.5">
      <c r="B265" t="s">
        <v>72</v>
      </c>
      <c r="C265" s="17">
        <v>4.3700465433787798E-2</v>
      </c>
      <c r="D265" s="17">
        <v>2.5785527664073101E-2</v>
      </c>
      <c r="E265" s="17">
        <v>6.11924617210617E-2</v>
      </c>
      <c r="F265" s="17"/>
      <c r="G265" s="17">
        <v>0</v>
      </c>
      <c r="H265" s="17">
        <v>6.0559815298876401E-3</v>
      </c>
      <c r="I265" s="17">
        <v>6.2916714412680104E-3</v>
      </c>
      <c r="J265" s="17">
        <v>3.6749508903207898E-2</v>
      </c>
      <c r="K265" s="17">
        <v>4.5392474609466202E-2</v>
      </c>
      <c r="L265" s="17">
        <v>0.11394271061552599</v>
      </c>
      <c r="M265" s="17"/>
      <c r="N265" s="17">
        <v>3.9908719591526101E-2</v>
      </c>
      <c r="O265" s="17">
        <v>5.1934833138179502E-2</v>
      </c>
      <c r="P265" s="17">
        <v>2.6561508273902398E-2</v>
      </c>
      <c r="Q265" s="17">
        <v>1.36052966866212E-2</v>
      </c>
      <c r="R265" s="17">
        <v>0</v>
      </c>
      <c r="S265" s="17">
        <v>3.0136264038336899E-2</v>
      </c>
      <c r="T265" s="17">
        <v>0.121346539123939</v>
      </c>
      <c r="U265" s="17">
        <v>4.1237296529363497E-2</v>
      </c>
      <c r="V265" s="17">
        <v>3.9423722846650598E-2</v>
      </c>
      <c r="W265" s="17">
        <v>3.5828015829777002E-2</v>
      </c>
      <c r="X265" s="17">
        <v>7.30433534570787E-2</v>
      </c>
      <c r="Y265" s="17">
        <v>7.2840131742908695E-2</v>
      </c>
      <c r="Z265" s="17"/>
      <c r="AA265" s="17">
        <v>2.5193095705386099E-2</v>
      </c>
      <c r="AB265" s="17">
        <v>5.7460710864436597E-2</v>
      </c>
    </row>
    <row r="266" spans="2:28" x14ac:dyDescent="0.5">
      <c r="B266" t="s">
        <v>93</v>
      </c>
      <c r="C266" s="17">
        <v>0.74383091299051995</v>
      </c>
      <c r="D266" s="17">
        <v>0.76477768777481503</v>
      </c>
      <c r="E266" s="17">
        <v>0.72300850435527397</v>
      </c>
      <c r="F266" s="17"/>
      <c r="G266" s="17">
        <v>0.85434414850582296</v>
      </c>
      <c r="H266" s="17">
        <v>0.84822906233255202</v>
      </c>
      <c r="I266" s="17">
        <v>0.82344692608474901</v>
      </c>
      <c r="J266" s="17">
        <v>0.79327662232360097</v>
      </c>
      <c r="K266" s="17">
        <v>0.73160510891170805</v>
      </c>
      <c r="L266" s="17">
        <v>0.55243955403970502</v>
      </c>
      <c r="M266" s="17"/>
      <c r="N266" s="17">
        <v>0.78060443515853395</v>
      </c>
      <c r="O266" s="17">
        <v>0.70482071214197906</v>
      </c>
      <c r="P266" s="17">
        <v>0.788938836770116</v>
      </c>
      <c r="Q266" s="17">
        <v>0.65663299478647097</v>
      </c>
      <c r="R266" s="17">
        <v>0.75973942150195195</v>
      </c>
      <c r="S266" s="17">
        <v>0.70784950262074797</v>
      </c>
      <c r="T266" s="17">
        <v>0.83753792727002896</v>
      </c>
      <c r="U266" s="17">
        <v>0.80740100661797398</v>
      </c>
      <c r="V266" s="17">
        <v>0.78747642039292798</v>
      </c>
      <c r="W266" s="17">
        <v>0.69064987574145398</v>
      </c>
      <c r="X266" s="17">
        <v>0.76221607610156905</v>
      </c>
      <c r="Y266" s="17">
        <v>0.70952876416018695</v>
      </c>
      <c r="Z266" s="17"/>
      <c r="AA266" s="17">
        <v>0.81535537544623204</v>
      </c>
      <c r="AB266" s="17">
        <v>0.69065241317509496</v>
      </c>
    </row>
    <row r="267" spans="2:28" x14ac:dyDescent="0.5">
      <c r="B267" t="s">
        <v>94</v>
      </c>
      <c r="C267" s="17">
        <v>0.108312760240921</v>
      </c>
      <c r="D267" s="17">
        <v>9.8768944691272495E-2</v>
      </c>
      <c r="E267" s="17">
        <v>0.11778474358020601</v>
      </c>
      <c r="F267" s="17"/>
      <c r="G267" s="17">
        <v>5.9861101472844999E-2</v>
      </c>
      <c r="H267" s="17">
        <v>6.8980290048260798E-2</v>
      </c>
      <c r="I267" s="17">
        <v>3.22482511988492E-2</v>
      </c>
      <c r="J267" s="17">
        <v>5.5920763822036097E-2</v>
      </c>
      <c r="K267" s="17">
        <v>0.11419703976051</v>
      </c>
      <c r="L267" s="17">
        <v>0.233859092155208</v>
      </c>
      <c r="M267" s="17"/>
      <c r="N267" s="17">
        <v>5.5689370194471899E-2</v>
      </c>
      <c r="O267" s="17">
        <v>0.21753097039185401</v>
      </c>
      <c r="P267" s="17">
        <v>0.103053733315542</v>
      </c>
      <c r="Q267" s="17">
        <v>9.2797904524349703E-2</v>
      </c>
      <c r="R267" s="17">
        <v>0.14399641910313499</v>
      </c>
      <c r="S267" s="17">
        <v>0.10316184276653199</v>
      </c>
      <c r="T267" s="17">
        <v>0</v>
      </c>
      <c r="U267" s="17">
        <v>9.40809436846545E-2</v>
      </c>
      <c r="V267" s="17">
        <v>0.10819590318618499</v>
      </c>
      <c r="W267" s="17">
        <v>0.23578059654752301</v>
      </c>
      <c r="X267" s="17">
        <v>9.0422761068635601E-2</v>
      </c>
      <c r="Y267" s="17">
        <v>0.127582991300733</v>
      </c>
      <c r="Z267" s="17"/>
      <c r="AA267" s="17">
        <v>7.1768085475037297E-2</v>
      </c>
      <c r="AB267" s="17">
        <v>0.13548375759718501</v>
      </c>
    </row>
    <row r="268" spans="2:28" x14ac:dyDescent="0.5">
      <c r="B268" t="s">
        <v>95</v>
      </c>
      <c r="C268" s="17">
        <v>0.635518152749599</v>
      </c>
      <c r="D268" s="17">
        <v>0.66600874308354197</v>
      </c>
      <c r="E268" s="17">
        <v>0.60522376077506901</v>
      </c>
      <c r="F268" s="17"/>
      <c r="G268" s="17">
        <v>0.79448304703297801</v>
      </c>
      <c r="H268" s="17">
        <v>0.77924877228429101</v>
      </c>
      <c r="I268" s="17">
        <v>0.79119867488589901</v>
      </c>
      <c r="J268" s="17">
        <v>0.73735585850156404</v>
      </c>
      <c r="K268" s="17">
        <v>0.61740806915119795</v>
      </c>
      <c r="L268" s="17">
        <v>0.31858046188449701</v>
      </c>
      <c r="M268" s="17"/>
      <c r="N268" s="17">
        <v>0.72491506496406299</v>
      </c>
      <c r="O268" s="17">
        <v>0.48728974175012502</v>
      </c>
      <c r="P268" s="17">
        <v>0.68588510345457399</v>
      </c>
      <c r="Q268" s="17">
        <v>0.56383509026212097</v>
      </c>
      <c r="R268" s="17">
        <v>0.61574300239881696</v>
      </c>
      <c r="S268" s="17">
        <v>0.60468765985421602</v>
      </c>
      <c r="T268" s="17">
        <v>0.83753792727002896</v>
      </c>
      <c r="U268" s="17">
        <v>0.71332006293331895</v>
      </c>
      <c r="V268" s="17">
        <v>0.67928051720674298</v>
      </c>
      <c r="W268" s="17">
        <v>0.454869279193931</v>
      </c>
      <c r="X268" s="17">
        <v>0.67179331503293405</v>
      </c>
      <c r="Y268" s="17">
        <v>0.58194577285945404</v>
      </c>
      <c r="Z268" s="17"/>
      <c r="AA268" s="17">
        <v>0.74358728997119405</v>
      </c>
      <c r="AB268" s="17">
        <v>0.55516865557790995</v>
      </c>
    </row>
    <row r="269" spans="2:28" x14ac:dyDescent="0.5">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2:28" x14ac:dyDescent="0.5">
      <c r="B270" s="6" t="s">
        <v>190</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2:28" x14ac:dyDescent="0.5">
      <c r="B271" s="24" t="s">
        <v>53</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2:28" x14ac:dyDescent="0.5">
      <c r="B272" t="s">
        <v>88</v>
      </c>
      <c r="C272" s="17">
        <v>0.56441320333416101</v>
      </c>
      <c r="D272" s="17">
        <v>0.53996606549748205</v>
      </c>
      <c r="E272" s="17">
        <v>0.58738932233649399</v>
      </c>
      <c r="F272" s="17"/>
      <c r="G272" s="17">
        <v>0.78027247388517695</v>
      </c>
      <c r="H272" s="17">
        <v>0.58240334451106002</v>
      </c>
      <c r="I272" s="17">
        <v>0.67021151124416101</v>
      </c>
      <c r="J272" s="17">
        <v>0.61796165167154005</v>
      </c>
      <c r="K272" s="17">
        <v>0.54282268280163204</v>
      </c>
      <c r="L272" s="17">
        <v>0.36949605708965899</v>
      </c>
      <c r="M272" s="17"/>
      <c r="N272" s="17">
        <v>0.57826273051619903</v>
      </c>
      <c r="O272" s="17">
        <v>0.65109254246803405</v>
      </c>
      <c r="P272" s="17">
        <v>0.64740136233544998</v>
      </c>
      <c r="Q272" s="17">
        <v>0.52684023696235405</v>
      </c>
      <c r="R272" s="17">
        <v>0.61342599001554099</v>
      </c>
      <c r="S272" s="17">
        <v>0.52993220166905997</v>
      </c>
      <c r="T272" s="17">
        <v>0.54255916911072799</v>
      </c>
      <c r="U272" s="17">
        <v>0.58083177326930502</v>
      </c>
      <c r="V272" s="17">
        <v>0.624342535153256</v>
      </c>
      <c r="W272" s="17">
        <v>0.39620348276369399</v>
      </c>
      <c r="X272" s="17">
        <v>0.60865579362376498</v>
      </c>
      <c r="Y272" s="17">
        <v>0.46531158329489097</v>
      </c>
      <c r="Z272" s="17"/>
      <c r="AA272" s="17">
        <v>0.58492914421327202</v>
      </c>
      <c r="AB272" s="17">
        <v>0.54915958351243099</v>
      </c>
    </row>
    <row r="273" spans="2:28" x14ac:dyDescent="0.5">
      <c r="B273" t="s">
        <v>89</v>
      </c>
      <c r="C273" s="17">
        <v>0.21552171635188</v>
      </c>
      <c r="D273" s="17">
        <v>0.22445392616569501</v>
      </c>
      <c r="E273" s="17">
        <v>0.20722872054044</v>
      </c>
      <c r="F273" s="17"/>
      <c r="G273" s="17">
        <v>0.100616633432971</v>
      </c>
      <c r="H273" s="17">
        <v>0.275704774050195</v>
      </c>
      <c r="I273" s="17">
        <v>0.21261877308802299</v>
      </c>
      <c r="J273" s="17">
        <v>0.19368838330065999</v>
      </c>
      <c r="K273" s="17">
        <v>0.25855291269498598</v>
      </c>
      <c r="L273" s="17">
        <v>0.21553181458415099</v>
      </c>
      <c r="M273" s="17"/>
      <c r="N273" s="17">
        <v>0.21190035025102699</v>
      </c>
      <c r="O273" s="17">
        <v>0.191748650783374</v>
      </c>
      <c r="P273" s="17">
        <v>0.19184307726246999</v>
      </c>
      <c r="Q273" s="17">
        <v>0.27492006561911703</v>
      </c>
      <c r="R273" s="17">
        <v>0.126860013597382</v>
      </c>
      <c r="S273" s="17">
        <v>0.21932636325962701</v>
      </c>
      <c r="T273" s="17">
        <v>0.41929388802205803</v>
      </c>
      <c r="U273" s="17">
        <v>0.194413928996966</v>
      </c>
      <c r="V273" s="17">
        <v>0.136217202459187</v>
      </c>
      <c r="W273" s="17">
        <v>0.33914272193040101</v>
      </c>
      <c r="X273" s="17">
        <v>0.17881837251994401</v>
      </c>
      <c r="Y273" s="17">
        <v>0.25869764609157597</v>
      </c>
      <c r="Z273" s="17"/>
      <c r="AA273" s="17">
        <v>0.24205760695152101</v>
      </c>
      <c r="AB273" s="17">
        <v>0.19579225869634101</v>
      </c>
    </row>
    <row r="274" spans="2:28" x14ac:dyDescent="0.5">
      <c r="B274" t="s">
        <v>184</v>
      </c>
      <c r="C274" s="17">
        <v>9.66843291835809E-2</v>
      </c>
      <c r="D274" s="17">
        <v>0.11955651557067599</v>
      </c>
      <c r="E274" s="17">
        <v>7.4627334269201401E-2</v>
      </c>
      <c r="F274" s="17"/>
      <c r="G274" s="17">
        <v>9.2301437744485196E-2</v>
      </c>
      <c r="H274" s="17">
        <v>0.100850368664458</v>
      </c>
      <c r="I274" s="17">
        <v>7.6924250217271201E-2</v>
      </c>
      <c r="J274" s="17">
        <v>8.2416841485738801E-2</v>
      </c>
      <c r="K274" s="17">
        <v>6.13161217186921E-2</v>
      </c>
      <c r="L274" s="17">
        <v>0.14221396717955501</v>
      </c>
      <c r="M274" s="17"/>
      <c r="N274" s="17">
        <v>0.15080227885396499</v>
      </c>
      <c r="O274" s="17">
        <v>5.32385077468151E-2</v>
      </c>
      <c r="P274" s="17">
        <v>8.6569933883995295E-2</v>
      </c>
      <c r="Q274" s="17">
        <v>0.123050917029905</v>
      </c>
      <c r="R274" s="17">
        <v>6.0002275121079002E-2</v>
      </c>
      <c r="S274" s="17">
        <v>0.10487108714992099</v>
      </c>
      <c r="T274" s="17">
        <v>0</v>
      </c>
      <c r="U274" s="17">
        <v>9.5465038783706102E-2</v>
      </c>
      <c r="V274" s="17">
        <v>0.146284197635691</v>
      </c>
      <c r="W274" s="17">
        <v>3.7529398218809601E-2</v>
      </c>
      <c r="X274" s="17">
        <v>9.5249039715654404E-2</v>
      </c>
      <c r="Y274" s="17">
        <v>9.1400718176631396E-2</v>
      </c>
      <c r="Z274" s="17"/>
      <c r="AA274" s="17">
        <v>9.8043787322965203E-2</v>
      </c>
      <c r="AB274" s="17">
        <v>9.5673570878908695E-2</v>
      </c>
    </row>
    <row r="275" spans="2:28" x14ac:dyDescent="0.5">
      <c r="B275" t="s">
        <v>91</v>
      </c>
      <c r="C275" s="17">
        <v>2.2864510640245798E-2</v>
      </c>
      <c r="D275" s="17">
        <v>1.8344659139021901E-2</v>
      </c>
      <c r="E275" s="17">
        <v>2.72990253572334E-2</v>
      </c>
      <c r="F275" s="17"/>
      <c r="G275" s="17">
        <v>1.0471879433551301E-2</v>
      </c>
      <c r="H275" s="17">
        <v>1.31041730915516E-2</v>
      </c>
      <c r="I275" s="17">
        <v>6.2916714412680104E-3</v>
      </c>
      <c r="J275" s="17">
        <v>1.10625529331789E-2</v>
      </c>
      <c r="K275" s="17">
        <v>2.2569133945129199E-2</v>
      </c>
      <c r="L275" s="17">
        <v>5.31772690992382E-2</v>
      </c>
      <c r="M275" s="17"/>
      <c r="N275" s="17">
        <v>2.0473359847370799E-2</v>
      </c>
      <c r="O275" s="17">
        <v>0</v>
      </c>
      <c r="P275" s="17">
        <v>1.2930493809816999E-2</v>
      </c>
      <c r="Q275" s="17">
        <v>1.53663625864049E-2</v>
      </c>
      <c r="R275" s="17">
        <v>2.8582210651215099E-2</v>
      </c>
      <c r="S275" s="17">
        <v>3.0532313281082302E-2</v>
      </c>
      <c r="T275" s="17">
        <v>0</v>
      </c>
      <c r="U275" s="17">
        <v>5.5000487982306001E-2</v>
      </c>
      <c r="V275" s="17">
        <v>0</v>
      </c>
      <c r="W275" s="17">
        <v>0</v>
      </c>
      <c r="X275" s="17">
        <v>2.8755647306904299E-2</v>
      </c>
      <c r="Y275" s="17">
        <v>2.6786612471075499E-2</v>
      </c>
      <c r="Z275" s="17"/>
      <c r="AA275" s="17">
        <v>1.0227164777902101E-2</v>
      </c>
      <c r="AB275" s="17">
        <v>3.2260388239804698E-2</v>
      </c>
    </row>
    <row r="276" spans="2:28" x14ac:dyDescent="0.5">
      <c r="B276" t="s">
        <v>92</v>
      </c>
      <c r="C276" s="17">
        <v>4.3442244841344797E-2</v>
      </c>
      <c r="D276" s="17">
        <v>4.6160300450460899E-2</v>
      </c>
      <c r="E276" s="17">
        <v>4.0878737599693599E-2</v>
      </c>
      <c r="F276" s="17"/>
      <c r="G276" s="17">
        <v>1.6337575503815201E-2</v>
      </c>
      <c r="H276" s="17">
        <v>1.3379182385294199E-2</v>
      </c>
      <c r="I276" s="17">
        <v>8.9657350518149593E-3</v>
      </c>
      <c r="J276" s="17">
        <v>3.6191024304019902E-2</v>
      </c>
      <c r="K276" s="17">
        <v>6.2216311073838897E-2</v>
      </c>
      <c r="L276" s="17">
        <v>8.7946059561622103E-2</v>
      </c>
      <c r="M276" s="17"/>
      <c r="N276" s="17">
        <v>1.9125920787282698E-2</v>
      </c>
      <c r="O276" s="17">
        <v>0.103920299001777</v>
      </c>
      <c r="P276" s="17">
        <v>1.98209354561956E-2</v>
      </c>
      <c r="Q276" s="17">
        <v>4.62171211155981E-2</v>
      </c>
      <c r="R276" s="17">
        <v>0.14399641910313499</v>
      </c>
      <c r="S276" s="17">
        <v>3.8838796465342502E-2</v>
      </c>
      <c r="T276" s="17">
        <v>0</v>
      </c>
      <c r="U276" s="17">
        <v>4.6511149983157099E-2</v>
      </c>
      <c r="V276" s="17">
        <v>2.5838140617558299E-2</v>
      </c>
      <c r="W276" s="17">
        <v>7.7009595477525103E-2</v>
      </c>
      <c r="X276" s="17">
        <v>2.98455346899342E-2</v>
      </c>
      <c r="Y276" s="17">
        <v>6.6302937327640907E-2</v>
      </c>
      <c r="Z276" s="17"/>
      <c r="AA276" s="17">
        <v>1.7343140121436201E-2</v>
      </c>
      <c r="AB276" s="17">
        <v>6.2846951816805399E-2</v>
      </c>
    </row>
    <row r="277" spans="2:28" x14ac:dyDescent="0.5">
      <c r="B277" t="s">
        <v>72</v>
      </c>
      <c r="C277" s="17">
        <v>5.7073995648787297E-2</v>
      </c>
      <c r="D277" s="17">
        <v>5.1518533176664098E-2</v>
      </c>
      <c r="E277" s="17">
        <v>6.2576859896937703E-2</v>
      </c>
      <c r="F277" s="17"/>
      <c r="G277" s="17">
        <v>0</v>
      </c>
      <c r="H277" s="17">
        <v>1.45581572974419E-2</v>
      </c>
      <c r="I277" s="17">
        <v>2.4988058957461701E-2</v>
      </c>
      <c r="J277" s="17">
        <v>5.8679546304862898E-2</v>
      </c>
      <c r="K277" s="17">
        <v>5.25228377657211E-2</v>
      </c>
      <c r="L277" s="17">
        <v>0.13163483248577401</v>
      </c>
      <c r="M277" s="17"/>
      <c r="N277" s="17">
        <v>1.94353597441554E-2</v>
      </c>
      <c r="O277" s="17">
        <v>0</v>
      </c>
      <c r="P277" s="17">
        <v>4.1434197252072501E-2</v>
      </c>
      <c r="Q277" s="17">
        <v>1.36052966866212E-2</v>
      </c>
      <c r="R277" s="17">
        <v>2.7133091511647198E-2</v>
      </c>
      <c r="S277" s="17">
        <v>7.6499238174968107E-2</v>
      </c>
      <c r="T277" s="17">
        <v>3.8146942867214498E-2</v>
      </c>
      <c r="U277" s="17">
        <v>2.77776209845596E-2</v>
      </c>
      <c r="V277" s="17">
        <v>6.7317924134307705E-2</v>
      </c>
      <c r="W277" s="17">
        <v>0.150114801609571</v>
      </c>
      <c r="X277" s="17">
        <v>5.8675612143797899E-2</v>
      </c>
      <c r="Y277" s="17">
        <v>9.1500502638185502E-2</v>
      </c>
      <c r="Z277" s="17"/>
      <c r="AA277" s="17">
        <v>4.7399156612903302E-2</v>
      </c>
      <c r="AB277" s="17">
        <v>6.4267246855709795E-2</v>
      </c>
    </row>
    <row r="278" spans="2:28" x14ac:dyDescent="0.5">
      <c r="B278" t="s">
        <v>93</v>
      </c>
      <c r="C278" s="17">
        <v>0.77993491968604101</v>
      </c>
      <c r="D278" s="17">
        <v>0.76441999166317698</v>
      </c>
      <c r="E278" s="17">
        <v>0.79461804287693405</v>
      </c>
      <c r="F278" s="17"/>
      <c r="G278" s="17">
        <v>0.88088910731814896</v>
      </c>
      <c r="H278" s="17">
        <v>0.85810811856125502</v>
      </c>
      <c r="I278" s="17">
        <v>0.88283028433218402</v>
      </c>
      <c r="J278" s="17">
        <v>0.81165003497219901</v>
      </c>
      <c r="K278" s="17">
        <v>0.80137559549661896</v>
      </c>
      <c r="L278" s="17">
        <v>0.58502787167380998</v>
      </c>
      <c r="M278" s="17"/>
      <c r="N278" s="17">
        <v>0.79016308076722597</v>
      </c>
      <c r="O278" s="17">
        <v>0.84284119325140805</v>
      </c>
      <c r="P278" s="17">
        <v>0.83924443959791994</v>
      </c>
      <c r="Q278" s="17">
        <v>0.80176030258147102</v>
      </c>
      <c r="R278" s="17">
        <v>0.74028600361292296</v>
      </c>
      <c r="S278" s="17">
        <v>0.74925856492868703</v>
      </c>
      <c r="T278" s="17">
        <v>0.96185305713278502</v>
      </c>
      <c r="U278" s="17">
        <v>0.77524570226627099</v>
      </c>
      <c r="V278" s="17">
        <v>0.760559737612443</v>
      </c>
      <c r="W278" s="17">
        <v>0.73534620469409495</v>
      </c>
      <c r="X278" s="17">
        <v>0.78747416614370902</v>
      </c>
      <c r="Y278" s="17">
        <v>0.72400922938646695</v>
      </c>
      <c r="Z278" s="17"/>
      <c r="AA278" s="17">
        <v>0.82698675116479303</v>
      </c>
      <c r="AB278" s="17">
        <v>0.74495184220877098</v>
      </c>
    </row>
    <row r="279" spans="2:28" x14ac:dyDescent="0.5">
      <c r="B279" t="s">
        <v>94</v>
      </c>
      <c r="C279" s="17">
        <v>6.6306755481590707E-2</v>
      </c>
      <c r="D279" s="17">
        <v>6.4504959589482894E-2</v>
      </c>
      <c r="E279" s="17">
        <v>6.8177762956926902E-2</v>
      </c>
      <c r="F279" s="17"/>
      <c r="G279" s="17">
        <v>2.68094549373664E-2</v>
      </c>
      <c r="H279" s="17">
        <v>2.6483355476845799E-2</v>
      </c>
      <c r="I279" s="17">
        <v>1.5257406493082999E-2</v>
      </c>
      <c r="J279" s="17">
        <v>4.72535772371988E-2</v>
      </c>
      <c r="K279" s="17">
        <v>8.4785445018968106E-2</v>
      </c>
      <c r="L279" s="17">
        <v>0.14112332866086</v>
      </c>
      <c r="M279" s="17"/>
      <c r="N279" s="17">
        <v>3.9599280634653497E-2</v>
      </c>
      <c r="O279" s="17">
        <v>0.103920299001777</v>
      </c>
      <c r="P279" s="17">
        <v>3.2751429266012599E-2</v>
      </c>
      <c r="Q279" s="17">
        <v>6.1583483702002999E-2</v>
      </c>
      <c r="R279" s="17">
        <v>0.17257862975435001</v>
      </c>
      <c r="S279" s="17">
        <v>6.93711097464247E-2</v>
      </c>
      <c r="T279" s="17">
        <v>0</v>
      </c>
      <c r="U279" s="17">
        <v>0.101511637965463</v>
      </c>
      <c r="V279" s="17">
        <v>2.5838140617558299E-2</v>
      </c>
      <c r="W279" s="17">
        <v>7.7009595477525103E-2</v>
      </c>
      <c r="X279" s="17">
        <v>5.8601181996838503E-2</v>
      </c>
      <c r="Y279" s="17">
        <v>9.3089549798716406E-2</v>
      </c>
      <c r="Z279" s="17"/>
      <c r="AA279" s="17">
        <v>2.7570304899338299E-2</v>
      </c>
      <c r="AB279" s="17">
        <v>9.5107340056610104E-2</v>
      </c>
    </row>
    <row r="280" spans="2:28" x14ac:dyDescent="0.5">
      <c r="B280" t="s">
        <v>95</v>
      </c>
      <c r="C280" s="17">
        <v>0.71362816420444997</v>
      </c>
      <c r="D280" s="17">
        <v>0.69991503207369399</v>
      </c>
      <c r="E280" s="17">
        <v>0.72644027992000704</v>
      </c>
      <c r="F280" s="17"/>
      <c r="G280" s="17">
        <v>0.85407965238078198</v>
      </c>
      <c r="H280" s="17">
        <v>0.83162476308440902</v>
      </c>
      <c r="I280" s="17">
        <v>0.86757287783910098</v>
      </c>
      <c r="J280" s="17">
        <v>0.76439645773500098</v>
      </c>
      <c r="K280" s="17">
        <v>0.71659015047764996</v>
      </c>
      <c r="L280" s="17">
        <v>0.44390454301295001</v>
      </c>
      <c r="M280" s="17"/>
      <c r="N280" s="17">
        <v>0.75056380013257296</v>
      </c>
      <c r="O280" s="17">
        <v>0.73892089424963203</v>
      </c>
      <c r="P280" s="17">
        <v>0.80649301033190701</v>
      </c>
      <c r="Q280" s="17">
        <v>0.74017681887946796</v>
      </c>
      <c r="R280" s="17">
        <v>0.56770737385857295</v>
      </c>
      <c r="S280" s="17">
        <v>0.67988745518226201</v>
      </c>
      <c r="T280" s="17">
        <v>0.96185305713278502</v>
      </c>
      <c r="U280" s="17">
        <v>0.67373406430080796</v>
      </c>
      <c r="V280" s="17">
        <v>0.73472159699488504</v>
      </c>
      <c r="W280" s="17">
        <v>0.65833660921657</v>
      </c>
      <c r="X280" s="17">
        <v>0.72887298414687096</v>
      </c>
      <c r="Y280" s="17">
        <v>0.63091967958774997</v>
      </c>
      <c r="Z280" s="17"/>
      <c r="AA280" s="17">
        <v>0.79941644626545505</v>
      </c>
      <c r="AB280" s="17">
        <v>0.64984450215216105</v>
      </c>
    </row>
    <row r="281" spans="2:28" x14ac:dyDescent="0.5">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2:28" x14ac:dyDescent="0.5">
      <c r="B282" s="6" t="s">
        <v>191</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2:28" x14ac:dyDescent="0.5">
      <c r="B283" s="24" t="s">
        <v>53</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2:28" x14ac:dyDescent="0.5">
      <c r="B284" t="s">
        <v>88</v>
      </c>
      <c r="C284" s="17">
        <v>0.295055045428536</v>
      </c>
      <c r="D284" s="17">
        <v>0.36519879043101899</v>
      </c>
      <c r="E284" s="17">
        <v>0.22560370528551499</v>
      </c>
      <c r="F284" s="17"/>
      <c r="G284" s="17">
        <v>0.34347158341261902</v>
      </c>
      <c r="H284" s="17">
        <v>0.38257988826156603</v>
      </c>
      <c r="I284" s="17">
        <v>0.36853301826393198</v>
      </c>
      <c r="J284" s="17">
        <v>0.27081139555302097</v>
      </c>
      <c r="K284" s="17">
        <v>0.28749711489429203</v>
      </c>
      <c r="L284" s="17">
        <v>0.19454259072867899</v>
      </c>
      <c r="M284" s="17"/>
      <c r="N284" s="17">
        <v>0.33517487931303203</v>
      </c>
      <c r="O284" s="17">
        <v>0.28367160452298401</v>
      </c>
      <c r="P284" s="17">
        <v>0.29806802521954201</v>
      </c>
      <c r="Q284" s="17">
        <v>0.14315839827230201</v>
      </c>
      <c r="R284" s="17">
        <v>0.49264507506977101</v>
      </c>
      <c r="S284" s="17">
        <v>0.30547728584155598</v>
      </c>
      <c r="T284" s="17">
        <v>0.201430591929498</v>
      </c>
      <c r="U284" s="17">
        <v>0.36980083407270697</v>
      </c>
      <c r="V284" s="17">
        <v>0.31606907532865702</v>
      </c>
      <c r="W284" s="17">
        <v>0.27372266192224498</v>
      </c>
      <c r="X284" s="17">
        <v>0.30386670712526898</v>
      </c>
      <c r="Y284" s="17">
        <v>0.26140103512770402</v>
      </c>
      <c r="Z284" s="17"/>
      <c r="AA284" s="17">
        <v>0.40361033640273197</v>
      </c>
      <c r="AB284" s="17">
        <v>0.21434409252051101</v>
      </c>
    </row>
    <row r="285" spans="2:28" x14ac:dyDescent="0.5">
      <c r="B285" t="s">
        <v>89</v>
      </c>
      <c r="C285" s="17">
        <v>0.20683154582188701</v>
      </c>
      <c r="D285" s="17">
        <v>0.20196482928361401</v>
      </c>
      <c r="E285" s="17">
        <v>0.21193526563533999</v>
      </c>
      <c r="F285" s="17"/>
      <c r="G285" s="17">
        <v>0.22976732956180199</v>
      </c>
      <c r="H285" s="17">
        <v>0.27701787058667898</v>
      </c>
      <c r="I285" s="17">
        <v>0.29773097391405401</v>
      </c>
      <c r="J285" s="17">
        <v>0.17597261722548699</v>
      </c>
      <c r="K285" s="17">
        <v>0.19789772762986299</v>
      </c>
      <c r="L285" s="17">
        <v>0.12415759251214301</v>
      </c>
      <c r="M285" s="17"/>
      <c r="N285" s="17">
        <v>0.31432333952489999</v>
      </c>
      <c r="O285" s="17">
        <v>0.22601754537722701</v>
      </c>
      <c r="P285" s="17">
        <v>0.20572405780671599</v>
      </c>
      <c r="Q285" s="17">
        <v>0.26632444825048601</v>
      </c>
      <c r="R285" s="17">
        <v>0.119343602338423</v>
      </c>
      <c r="S285" s="17">
        <v>0.207024204089194</v>
      </c>
      <c r="T285" s="17">
        <v>0.24489543868392599</v>
      </c>
      <c r="U285" s="17">
        <v>0.19331318982335199</v>
      </c>
      <c r="V285" s="17">
        <v>0.26555525073747599</v>
      </c>
      <c r="W285" s="17">
        <v>0.190352589864449</v>
      </c>
      <c r="X285" s="17">
        <v>0.158037160817458</v>
      </c>
      <c r="Y285" s="17">
        <v>0.184073190593979</v>
      </c>
      <c r="Z285" s="17"/>
      <c r="AA285" s="17">
        <v>0.26954455721446802</v>
      </c>
      <c r="AB285" s="17">
        <v>0.16020436750747299</v>
      </c>
    </row>
    <row r="286" spans="2:28" x14ac:dyDescent="0.5">
      <c r="B286" t="s">
        <v>184</v>
      </c>
      <c r="C286" s="17">
        <v>0.17537282981206501</v>
      </c>
      <c r="D286" s="17">
        <v>0.19619645364876001</v>
      </c>
      <c r="E286" s="17">
        <v>0.15544904554831501</v>
      </c>
      <c r="F286" s="17"/>
      <c r="G286" s="17">
        <v>0.265919983949993</v>
      </c>
      <c r="H286" s="17">
        <v>0.18361635099811299</v>
      </c>
      <c r="I286" s="17">
        <v>0.17381185421714501</v>
      </c>
      <c r="J286" s="17">
        <v>0.20673463104595899</v>
      </c>
      <c r="K286" s="17">
        <v>0.14447145404193301</v>
      </c>
      <c r="L286" s="17">
        <v>0.12959873678528699</v>
      </c>
      <c r="M286" s="17"/>
      <c r="N286" s="17">
        <v>9.04243957773333E-2</v>
      </c>
      <c r="O286" s="17">
        <v>0.12108097705759099</v>
      </c>
      <c r="P286" s="17">
        <v>0.17498309562949699</v>
      </c>
      <c r="Q286" s="17">
        <v>0.33957478490798898</v>
      </c>
      <c r="R286" s="17">
        <v>0.179225381569179</v>
      </c>
      <c r="S286" s="17">
        <v>0.17080911845948299</v>
      </c>
      <c r="T286" s="17">
        <v>0.20560754265710299</v>
      </c>
      <c r="U286" s="17">
        <v>0.17123219876655399</v>
      </c>
      <c r="V286" s="17">
        <v>0.175990031683675</v>
      </c>
      <c r="W286" s="17">
        <v>0.19456544168367601</v>
      </c>
      <c r="X286" s="17">
        <v>0.15844441741842399</v>
      </c>
      <c r="Y286" s="17">
        <v>0.14977859360576401</v>
      </c>
      <c r="Z286" s="17"/>
      <c r="AA286" s="17">
        <v>0.13976247751081899</v>
      </c>
      <c r="AB286" s="17">
        <v>0.20184915760623201</v>
      </c>
    </row>
    <row r="287" spans="2:28" x14ac:dyDescent="0.5">
      <c r="B287" t="s">
        <v>91</v>
      </c>
      <c r="C287" s="17">
        <v>7.9739437421420298E-2</v>
      </c>
      <c r="D287" s="17">
        <v>8.5064583569142996E-2</v>
      </c>
      <c r="E287" s="17">
        <v>7.4707383086608306E-2</v>
      </c>
      <c r="F287" s="17"/>
      <c r="G287" s="17">
        <v>0.10045996418206</v>
      </c>
      <c r="H287" s="17">
        <v>8.7259370884055401E-2</v>
      </c>
      <c r="I287" s="17">
        <v>6.2698913850878293E-2</v>
      </c>
      <c r="J287" s="17">
        <v>7.5300417320349894E-2</v>
      </c>
      <c r="K287" s="17">
        <v>7.3558382763511398E-2</v>
      </c>
      <c r="L287" s="17">
        <v>8.3129250031086496E-2</v>
      </c>
      <c r="M287" s="17"/>
      <c r="N287" s="17">
        <v>6.7704835727887103E-2</v>
      </c>
      <c r="O287" s="17">
        <v>3.1324969404396899E-2</v>
      </c>
      <c r="P287" s="17">
        <v>0.13168708817604599</v>
      </c>
      <c r="Q287" s="17">
        <v>5.7340242604607398E-2</v>
      </c>
      <c r="R287" s="17">
        <v>6.2775878368238197E-2</v>
      </c>
      <c r="S287" s="17">
        <v>8.4873356671147704E-2</v>
      </c>
      <c r="T287" s="17">
        <v>0.13549346437739501</v>
      </c>
      <c r="U287" s="17">
        <v>4.0093607458703599E-2</v>
      </c>
      <c r="V287" s="17">
        <v>6.4898451549160699E-2</v>
      </c>
      <c r="W287" s="17">
        <v>0</v>
      </c>
      <c r="X287" s="17">
        <v>8.2071910914519194E-2</v>
      </c>
      <c r="Y287" s="17">
        <v>7.1304051764779205E-2</v>
      </c>
      <c r="Z287" s="17"/>
      <c r="AA287" s="17">
        <v>6.1499443642948702E-2</v>
      </c>
      <c r="AB287" s="17">
        <v>9.3300888601601101E-2</v>
      </c>
    </row>
    <row r="288" spans="2:28" x14ac:dyDescent="0.5">
      <c r="B288" t="s">
        <v>92</v>
      </c>
      <c r="C288" s="17">
        <v>0.12609326508112101</v>
      </c>
      <c r="D288" s="17">
        <v>8.68673172672908E-2</v>
      </c>
      <c r="E288" s="17">
        <v>0.16444804045672301</v>
      </c>
      <c r="F288" s="17"/>
      <c r="G288" s="17">
        <v>9.2007667865596499E-3</v>
      </c>
      <c r="H288" s="17">
        <v>5.0356724162031803E-2</v>
      </c>
      <c r="I288" s="17">
        <v>4.3524245764337999E-2</v>
      </c>
      <c r="J288" s="17">
        <v>0.13396814373288399</v>
      </c>
      <c r="K288" s="17">
        <v>0.17527085134046499</v>
      </c>
      <c r="L288" s="17">
        <v>0.23795970358966401</v>
      </c>
      <c r="M288" s="17"/>
      <c r="N288" s="17">
        <v>5.6688285756596297E-2</v>
      </c>
      <c r="O288" s="17">
        <v>0.28778160959046301</v>
      </c>
      <c r="P288" s="17">
        <v>0.123025023808483</v>
      </c>
      <c r="Q288" s="17">
        <v>0.134495118633705</v>
      </c>
      <c r="R288" s="17">
        <v>5.7685262737803798E-2</v>
      </c>
      <c r="S288" s="17">
        <v>0.123089390503599</v>
      </c>
      <c r="T288" s="17">
        <v>0.124315129862756</v>
      </c>
      <c r="U288" s="17">
        <v>5.6491997169541702E-2</v>
      </c>
      <c r="V288" s="17">
        <v>0.102458088282868</v>
      </c>
      <c r="W288" s="17">
        <v>0.22672480335696299</v>
      </c>
      <c r="X288" s="17">
        <v>0.12804235219486601</v>
      </c>
      <c r="Y288" s="17">
        <v>0.152642368438767</v>
      </c>
      <c r="Z288" s="17"/>
      <c r="AA288" s="17">
        <v>7.0378003610655104E-2</v>
      </c>
      <c r="AB288" s="17">
        <v>0.16751761026453499</v>
      </c>
    </row>
    <row r="289" spans="2:28" x14ac:dyDescent="0.5">
      <c r="B289" t="s">
        <v>72</v>
      </c>
      <c r="C289" s="17">
        <v>0.116907876434971</v>
      </c>
      <c r="D289" s="17">
        <v>6.4708025800172805E-2</v>
      </c>
      <c r="E289" s="17">
        <v>0.16785655998749899</v>
      </c>
      <c r="F289" s="17"/>
      <c r="G289" s="17">
        <v>5.1180372106966798E-2</v>
      </c>
      <c r="H289" s="17">
        <v>1.9169795107555801E-2</v>
      </c>
      <c r="I289" s="17">
        <v>5.3700993989653202E-2</v>
      </c>
      <c r="J289" s="17">
        <v>0.1372127951223</v>
      </c>
      <c r="K289" s="17">
        <v>0.12130446932993499</v>
      </c>
      <c r="L289" s="17">
        <v>0.23061212635313999</v>
      </c>
      <c r="M289" s="17"/>
      <c r="N289" s="17">
        <v>0.13568426390025101</v>
      </c>
      <c r="O289" s="17">
        <v>5.01232940473385E-2</v>
      </c>
      <c r="P289" s="17">
        <v>6.6512709359715802E-2</v>
      </c>
      <c r="Q289" s="17">
        <v>5.9107007330911301E-2</v>
      </c>
      <c r="R289" s="17">
        <v>8.8324799916585803E-2</v>
      </c>
      <c r="S289" s="17">
        <v>0.10872664443502</v>
      </c>
      <c r="T289" s="17">
        <v>8.8257832489321494E-2</v>
      </c>
      <c r="U289" s="17">
        <v>0.16906817270914201</v>
      </c>
      <c r="V289" s="17">
        <v>7.5029102418162297E-2</v>
      </c>
      <c r="W289" s="17">
        <v>0.11463450317266601</v>
      </c>
      <c r="X289" s="17">
        <v>0.16953745152946401</v>
      </c>
      <c r="Y289" s="17">
        <v>0.18080076046900601</v>
      </c>
      <c r="Z289" s="17"/>
      <c r="AA289" s="17">
        <v>5.5205181618376897E-2</v>
      </c>
      <c r="AB289" s="17">
        <v>0.16278388349964801</v>
      </c>
    </row>
    <row r="290" spans="2:28" x14ac:dyDescent="0.5">
      <c r="B290" t="s">
        <v>93</v>
      </c>
      <c r="C290" s="17">
        <v>0.50188659125042301</v>
      </c>
      <c r="D290" s="17">
        <v>0.56716361971463303</v>
      </c>
      <c r="E290" s="17">
        <v>0.43753897092085497</v>
      </c>
      <c r="F290" s="17"/>
      <c r="G290" s="17">
        <v>0.57323891297442098</v>
      </c>
      <c r="H290" s="17">
        <v>0.65959775884824501</v>
      </c>
      <c r="I290" s="17">
        <v>0.66626399217798604</v>
      </c>
      <c r="J290" s="17">
        <v>0.44678401277850799</v>
      </c>
      <c r="K290" s="17">
        <v>0.48539484252415499</v>
      </c>
      <c r="L290" s="17">
        <v>0.318700183240822</v>
      </c>
      <c r="M290" s="17"/>
      <c r="N290" s="17">
        <v>0.64949821883793202</v>
      </c>
      <c r="O290" s="17">
        <v>0.50968914990021097</v>
      </c>
      <c r="P290" s="17">
        <v>0.503792083026258</v>
      </c>
      <c r="Q290" s="17">
        <v>0.40948284652278699</v>
      </c>
      <c r="R290" s="17">
        <v>0.61198867740819296</v>
      </c>
      <c r="S290" s="17">
        <v>0.51250148993075095</v>
      </c>
      <c r="T290" s="17">
        <v>0.44632603061342402</v>
      </c>
      <c r="U290" s="17">
        <v>0.56311402389605902</v>
      </c>
      <c r="V290" s="17">
        <v>0.58162432606613401</v>
      </c>
      <c r="W290" s="17">
        <v>0.46407525178669401</v>
      </c>
      <c r="X290" s="17">
        <v>0.46190386794272698</v>
      </c>
      <c r="Y290" s="17">
        <v>0.44547422572168299</v>
      </c>
      <c r="Z290" s="17"/>
      <c r="AA290" s="17">
        <v>0.67315489361720005</v>
      </c>
      <c r="AB290" s="17">
        <v>0.37454846002798298</v>
      </c>
    </row>
    <row r="291" spans="2:28" x14ac:dyDescent="0.5">
      <c r="B291" t="s">
        <v>94</v>
      </c>
      <c r="C291" s="17">
        <v>0.20583270250254099</v>
      </c>
      <c r="D291" s="17">
        <v>0.171931900836434</v>
      </c>
      <c r="E291" s="17">
        <v>0.239155423543331</v>
      </c>
      <c r="F291" s="17"/>
      <c r="G291" s="17">
        <v>0.109660730968619</v>
      </c>
      <c r="H291" s="17">
        <v>0.13761609504608699</v>
      </c>
      <c r="I291" s="17">
        <v>0.106223159615216</v>
      </c>
      <c r="J291" s="17">
        <v>0.20926856105323399</v>
      </c>
      <c r="K291" s="17">
        <v>0.248829234103977</v>
      </c>
      <c r="L291" s="17">
        <v>0.32108895362075102</v>
      </c>
      <c r="M291" s="17"/>
      <c r="N291" s="17">
        <v>0.124393121484483</v>
      </c>
      <c r="O291" s="17">
        <v>0.31910657899486</v>
      </c>
      <c r="P291" s="17">
        <v>0.25471211198452898</v>
      </c>
      <c r="Q291" s="17">
        <v>0.19183536123831199</v>
      </c>
      <c r="R291" s="17">
        <v>0.120461141106042</v>
      </c>
      <c r="S291" s="17">
        <v>0.207962747174746</v>
      </c>
      <c r="T291" s="17">
        <v>0.25980859424015101</v>
      </c>
      <c r="U291" s="17">
        <v>9.6585604628245406E-2</v>
      </c>
      <c r="V291" s="17">
        <v>0.167356539832029</v>
      </c>
      <c r="W291" s="17">
        <v>0.22672480335696299</v>
      </c>
      <c r="X291" s="17">
        <v>0.210114263109385</v>
      </c>
      <c r="Y291" s="17">
        <v>0.22394642020354699</v>
      </c>
      <c r="Z291" s="17"/>
      <c r="AA291" s="17">
        <v>0.13187744725360401</v>
      </c>
      <c r="AB291" s="17">
        <v>0.26081849886613601</v>
      </c>
    </row>
    <row r="292" spans="2:28" x14ac:dyDescent="0.5">
      <c r="B292" t="s">
        <v>95</v>
      </c>
      <c r="C292" s="17">
        <v>0.29605388874788202</v>
      </c>
      <c r="D292" s="17">
        <v>0.39523171887819902</v>
      </c>
      <c r="E292" s="17">
        <v>0.19838354737752401</v>
      </c>
      <c r="F292" s="17"/>
      <c r="G292" s="17">
        <v>0.46357818200580198</v>
      </c>
      <c r="H292" s="17">
        <v>0.52198166380215705</v>
      </c>
      <c r="I292" s="17">
        <v>0.56004083256276904</v>
      </c>
      <c r="J292" s="17">
        <v>0.237515451725274</v>
      </c>
      <c r="K292" s="17">
        <v>0.23656560842017799</v>
      </c>
      <c r="L292" s="17">
        <v>-2.3887703799289101E-3</v>
      </c>
      <c r="M292" s="17"/>
      <c r="N292" s="17">
        <v>0.52510509735344901</v>
      </c>
      <c r="O292" s="17">
        <v>0.19058257090535</v>
      </c>
      <c r="P292" s="17">
        <v>0.24907997104172899</v>
      </c>
      <c r="Q292" s="17">
        <v>0.217647485284475</v>
      </c>
      <c r="R292" s="17">
        <v>0.49152753630215101</v>
      </c>
      <c r="S292" s="17">
        <v>0.30453874275600401</v>
      </c>
      <c r="T292" s="17">
        <v>0.186517436373273</v>
      </c>
      <c r="U292" s="17">
        <v>0.46652841926781402</v>
      </c>
      <c r="V292" s="17">
        <v>0.41426778623410498</v>
      </c>
      <c r="W292" s="17">
        <v>0.23735044842973099</v>
      </c>
      <c r="X292" s="17">
        <v>0.25178960483334201</v>
      </c>
      <c r="Y292" s="17">
        <v>0.221527805518136</v>
      </c>
      <c r="Z292" s="17"/>
      <c r="AA292" s="17">
        <v>0.54127744636359698</v>
      </c>
      <c r="AB292" s="17">
        <v>0.113729961161847</v>
      </c>
    </row>
    <row r="293" spans="2:28" x14ac:dyDescent="0.5">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2:28" x14ac:dyDescent="0.5">
      <c r="B294" s="6" t="s">
        <v>192</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2:28" x14ac:dyDescent="0.5">
      <c r="B295" s="24" t="s">
        <v>53</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2:28" x14ac:dyDescent="0.5">
      <c r="B296" t="s">
        <v>88</v>
      </c>
      <c r="C296" s="17">
        <v>0.56058657351714503</v>
      </c>
      <c r="D296" s="17">
        <v>0.56068589631190902</v>
      </c>
      <c r="E296" s="17">
        <v>0.56150187849179001</v>
      </c>
      <c r="F296" s="17"/>
      <c r="G296" s="17">
        <v>0.62439828426030997</v>
      </c>
      <c r="H296" s="17">
        <v>0.602393113177767</v>
      </c>
      <c r="I296" s="17">
        <v>0.64565265319387599</v>
      </c>
      <c r="J296" s="17">
        <v>0.60164181685204099</v>
      </c>
      <c r="K296" s="17">
        <v>0.54842788646367902</v>
      </c>
      <c r="L296" s="17">
        <v>0.433370907405906</v>
      </c>
      <c r="M296" s="17"/>
      <c r="N296" s="17">
        <v>0.65596119540492004</v>
      </c>
      <c r="O296" s="17">
        <v>0.56189035466424098</v>
      </c>
      <c r="P296" s="17">
        <v>0.57753518693887296</v>
      </c>
      <c r="Q296" s="17">
        <v>0.53908629107283701</v>
      </c>
      <c r="R296" s="17">
        <v>0.494196141252427</v>
      </c>
      <c r="S296" s="17">
        <v>0.55576195529529204</v>
      </c>
      <c r="T296" s="17">
        <v>0.57645693919750096</v>
      </c>
      <c r="U296" s="17">
        <v>0.62531619014478301</v>
      </c>
      <c r="V296" s="17">
        <v>0.59749248000291</v>
      </c>
      <c r="W296" s="17">
        <v>0.55031017010434102</v>
      </c>
      <c r="X296" s="17">
        <v>0.56478124275441199</v>
      </c>
      <c r="Y296" s="17">
        <v>0.49306416129025998</v>
      </c>
      <c r="Z296" s="17"/>
      <c r="AA296" s="17">
        <v>0.60903877293644604</v>
      </c>
      <c r="AB296" s="17">
        <v>0.52456232126258595</v>
      </c>
    </row>
    <row r="297" spans="2:28" x14ac:dyDescent="0.5">
      <c r="B297" t="s">
        <v>89</v>
      </c>
      <c r="C297" s="17">
        <v>0.310839334082604</v>
      </c>
      <c r="D297" s="17">
        <v>0.31246725549045801</v>
      </c>
      <c r="E297" s="17">
        <v>0.30801309395377302</v>
      </c>
      <c r="F297" s="17"/>
      <c r="G297" s="17">
        <v>0.26607546166504098</v>
      </c>
      <c r="H297" s="17">
        <v>0.28341959790750298</v>
      </c>
      <c r="I297" s="17">
        <v>0.31974947029947598</v>
      </c>
      <c r="J297" s="17">
        <v>0.27947769340815098</v>
      </c>
      <c r="K297" s="17">
        <v>0.33944265941388702</v>
      </c>
      <c r="L297" s="17">
        <v>0.34560430908884399</v>
      </c>
      <c r="M297" s="17"/>
      <c r="N297" s="17">
        <v>0.17562022325614801</v>
      </c>
      <c r="O297" s="17">
        <v>0.33081823963378998</v>
      </c>
      <c r="P297" s="17">
        <v>0.35783986690613701</v>
      </c>
      <c r="Q297" s="17">
        <v>0.31159472443426001</v>
      </c>
      <c r="R297" s="17">
        <v>0.29728120928102603</v>
      </c>
      <c r="S297" s="17">
        <v>0.305181344308664</v>
      </c>
      <c r="T297" s="17">
        <v>0.38242455506560302</v>
      </c>
      <c r="U297" s="17">
        <v>0.30252473955924503</v>
      </c>
      <c r="V297" s="17">
        <v>0.294219092772181</v>
      </c>
      <c r="W297" s="17">
        <v>0.25984262311083201</v>
      </c>
      <c r="X297" s="17">
        <v>0.33814243344785899</v>
      </c>
      <c r="Y297" s="17">
        <v>0.28574543067684999</v>
      </c>
      <c r="Z297" s="17"/>
      <c r="AA297" s="17">
        <v>0.30207226150015198</v>
      </c>
      <c r="AB297" s="17">
        <v>0.31735766014477401</v>
      </c>
    </row>
    <row r="298" spans="2:28" x14ac:dyDescent="0.5">
      <c r="B298" t="s">
        <v>184</v>
      </c>
      <c r="C298" s="17">
        <v>8.2227179993956095E-2</v>
      </c>
      <c r="D298" s="17">
        <v>8.9647999587255403E-2</v>
      </c>
      <c r="E298" s="17">
        <v>7.5162644962968206E-2</v>
      </c>
      <c r="F298" s="17"/>
      <c r="G298" s="17">
        <v>7.4302867649527302E-2</v>
      </c>
      <c r="H298" s="17">
        <v>7.96937885334639E-2</v>
      </c>
      <c r="I298" s="17">
        <v>1.8875014323804E-2</v>
      </c>
      <c r="J298" s="17">
        <v>8.2178483284099796E-2</v>
      </c>
      <c r="K298" s="17">
        <v>0.10065030778508</v>
      </c>
      <c r="L298" s="17">
        <v>0.112778196153959</v>
      </c>
      <c r="M298" s="17"/>
      <c r="N298" s="17">
        <v>0.147945221491561</v>
      </c>
      <c r="O298" s="17">
        <v>5.12866756043227E-2</v>
      </c>
      <c r="P298" s="17">
        <v>5.1211356623467701E-2</v>
      </c>
      <c r="Q298" s="17">
        <v>5.9046781429123597E-2</v>
      </c>
      <c r="R298" s="17">
        <v>0.112211131616806</v>
      </c>
      <c r="S298" s="17">
        <v>0.106980287528001</v>
      </c>
      <c r="T298" s="17">
        <v>4.1118505736895503E-2</v>
      </c>
      <c r="U298" s="17">
        <v>5.7619043460275098E-2</v>
      </c>
      <c r="V298" s="17">
        <v>9.4773398284765997E-2</v>
      </c>
      <c r="W298" s="17">
        <v>7.7009595477525103E-2</v>
      </c>
      <c r="X298" s="17">
        <v>4.4424345116532503E-2</v>
      </c>
      <c r="Y298" s="17">
        <v>0.120682483382969</v>
      </c>
      <c r="Z298" s="17"/>
      <c r="AA298" s="17">
        <v>6.06048064392299E-2</v>
      </c>
      <c r="AB298" s="17">
        <v>9.8303433468787296E-2</v>
      </c>
    </row>
    <row r="299" spans="2:28" x14ac:dyDescent="0.5">
      <c r="B299" t="s">
        <v>91</v>
      </c>
      <c r="C299" s="17">
        <v>1.7966055852853099E-2</v>
      </c>
      <c r="D299" s="17">
        <v>1.8229239733140602E-2</v>
      </c>
      <c r="E299" s="17">
        <v>1.7742672391313601E-2</v>
      </c>
      <c r="F299" s="17"/>
      <c r="G299" s="17">
        <v>1.8885810921306301E-2</v>
      </c>
      <c r="H299" s="17">
        <v>1.43569567568356E-2</v>
      </c>
      <c r="I299" s="17">
        <v>1.5722862182843699E-2</v>
      </c>
      <c r="J299" s="17">
        <v>1.02917240216936E-2</v>
      </c>
      <c r="K299" s="17">
        <v>5.7912038002334897E-3</v>
      </c>
      <c r="L299" s="17">
        <v>3.5010512169748501E-2</v>
      </c>
      <c r="M299" s="17"/>
      <c r="N299" s="17">
        <v>0</v>
      </c>
      <c r="O299" s="17">
        <v>5.6004730097647101E-2</v>
      </c>
      <c r="P299" s="17">
        <v>0</v>
      </c>
      <c r="Q299" s="17">
        <v>4.6531558319273199E-2</v>
      </c>
      <c r="R299" s="17">
        <v>3.5119809444802197E-2</v>
      </c>
      <c r="S299" s="17">
        <v>9.0017826324632292E-3</v>
      </c>
      <c r="T299" s="17">
        <v>0</v>
      </c>
      <c r="U299" s="17">
        <v>1.4540026835697E-2</v>
      </c>
      <c r="V299" s="17">
        <v>0</v>
      </c>
      <c r="W299" s="17">
        <v>0</v>
      </c>
      <c r="X299" s="17">
        <v>2.2864207452969298E-2</v>
      </c>
      <c r="Y299" s="17">
        <v>4.19899539089469E-2</v>
      </c>
      <c r="Z299" s="17"/>
      <c r="AA299" s="17">
        <v>1.45686672179134E-2</v>
      </c>
      <c r="AB299" s="17">
        <v>2.0492017246941701E-2</v>
      </c>
    </row>
    <row r="300" spans="2:28" x14ac:dyDescent="0.5">
      <c r="B300" t="s">
        <v>92</v>
      </c>
      <c r="C300" s="17">
        <v>8.4609667072690908E-3</v>
      </c>
      <c r="D300" s="17">
        <v>7.3171726888965997E-3</v>
      </c>
      <c r="E300" s="17">
        <v>9.5879934720648503E-3</v>
      </c>
      <c r="F300" s="17"/>
      <c r="G300" s="17">
        <v>1.6337575503815201E-2</v>
      </c>
      <c r="H300" s="17">
        <v>6.8148548470972096E-3</v>
      </c>
      <c r="I300" s="17">
        <v>0</v>
      </c>
      <c r="J300" s="17">
        <v>5.2691364522893499E-3</v>
      </c>
      <c r="K300" s="17">
        <v>0</v>
      </c>
      <c r="L300" s="17">
        <v>1.9133325870067101E-2</v>
      </c>
      <c r="M300" s="17"/>
      <c r="N300" s="17">
        <v>0</v>
      </c>
      <c r="O300" s="17">
        <v>0</v>
      </c>
      <c r="P300" s="17">
        <v>6.5553473290158098E-3</v>
      </c>
      <c r="Q300" s="17">
        <v>1.53663625864049E-2</v>
      </c>
      <c r="R300" s="17">
        <v>3.05958542024693E-2</v>
      </c>
      <c r="S300" s="17">
        <v>8.7055597941057793E-3</v>
      </c>
      <c r="T300" s="17">
        <v>0</v>
      </c>
      <c r="U300" s="17">
        <v>0</v>
      </c>
      <c r="V300" s="17">
        <v>0</v>
      </c>
      <c r="W300" s="17">
        <v>3.7741511881245499E-2</v>
      </c>
      <c r="X300" s="17">
        <v>7.5200292869298403E-3</v>
      </c>
      <c r="Y300" s="17">
        <v>1.2226825244277499E-2</v>
      </c>
      <c r="Z300" s="17"/>
      <c r="AA300" s="17">
        <v>6.7552197852233202E-3</v>
      </c>
      <c r="AB300" s="17">
        <v>9.7291910219270295E-3</v>
      </c>
    </row>
    <row r="301" spans="2:28" x14ac:dyDescent="0.5">
      <c r="B301" t="s">
        <v>72</v>
      </c>
      <c r="C301" s="17">
        <v>1.99198898461726E-2</v>
      </c>
      <c r="D301" s="17">
        <v>1.16524361883411E-2</v>
      </c>
      <c r="E301" s="17">
        <v>2.7991716728090098E-2</v>
      </c>
      <c r="F301" s="17"/>
      <c r="G301" s="17">
        <v>0</v>
      </c>
      <c r="H301" s="17">
        <v>1.3321688777333101E-2</v>
      </c>
      <c r="I301" s="17">
        <v>0</v>
      </c>
      <c r="J301" s="17">
        <v>2.1141145981724899E-2</v>
      </c>
      <c r="K301" s="17">
        <v>5.6879425371205803E-3</v>
      </c>
      <c r="L301" s="17">
        <v>5.4102749311474997E-2</v>
      </c>
      <c r="M301" s="17"/>
      <c r="N301" s="17">
        <v>2.0473359847370799E-2</v>
      </c>
      <c r="O301" s="17">
        <v>0</v>
      </c>
      <c r="P301" s="17">
        <v>6.8582422025066699E-3</v>
      </c>
      <c r="Q301" s="17">
        <v>2.8374282158101501E-2</v>
      </c>
      <c r="R301" s="17">
        <v>3.05958542024693E-2</v>
      </c>
      <c r="S301" s="17">
        <v>1.43690704414744E-2</v>
      </c>
      <c r="T301" s="17">
        <v>0</v>
      </c>
      <c r="U301" s="17">
        <v>0</v>
      </c>
      <c r="V301" s="17">
        <v>1.35150289401433E-2</v>
      </c>
      <c r="W301" s="17">
        <v>7.5096099426056606E-2</v>
      </c>
      <c r="X301" s="17">
        <v>2.2267741941297201E-2</v>
      </c>
      <c r="Y301" s="17">
        <v>4.62911454966973E-2</v>
      </c>
      <c r="Z301" s="17"/>
      <c r="AA301" s="17">
        <v>6.9602721210351298E-3</v>
      </c>
      <c r="AB301" s="17">
        <v>2.9555376854983599E-2</v>
      </c>
    </row>
    <row r="302" spans="2:28" x14ac:dyDescent="0.5">
      <c r="B302" t="s">
        <v>93</v>
      </c>
      <c r="C302" s="17">
        <v>0.87142590759974903</v>
      </c>
      <c r="D302" s="17">
        <v>0.87315315180236597</v>
      </c>
      <c r="E302" s="17">
        <v>0.86951497244556297</v>
      </c>
      <c r="F302" s="17"/>
      <c r="G302" s="17">
        <v>0.890473745925351</v>
      </c>
      <c r="H302" s="17">
        <v>0.88581271108527004</v>
      </c>
      <c r="I302" s="17">
        <v>0.96540212349335197</v>
      </c>
      <c r="J302" s="17">
        <v>0.88111951026019197</v>
      </c>
      <c r="K302" s="17">
        <v>0.88787054587756598</v>
      </c>
      <c r="L302" s="17">
        <v>0.77897521649474999</v>
      </c>
      <c r="M302" s="17"/>
      <c r="N302" s="17">
        <v>0.83158141866106805</v>
      </c>
      <c r="O302" s="17">
        <v>0.89270859429802996</v>
      </c>
      <c r="P302" s="17">
        <v>0.93537505384500996</v>
      </c>
      <c r="Q302" s="17">
        <v>0.85068101550709696</v>
      </c>
      <c r="R302" s="17">
        <v>0.79147735053345303</v>
      </c>
      <c r="S302" s="17">
        <v>0.86094329960395599</v>
      </c>
      <c r="T302" s="17">
        <v>0.95888149426310498</v>
      </c>
      <c r="U302" s="17">
        <v>0.92784092970402798</v>
      </c>
      <c r="V302" s="17">
        <v>0.89171157277509105</v>
      </c>
      <c r="W302" s="17">
        <v>0.81015279321517297</v>
      </c>
      <c r="X302" s="17">
        <v>0.90292367620227099</v>
      </c>
      <c r="Y302" s="17">
        <v>0.77880959196710997</v>
      </c>
      <c r="Z302" s="17"/>
      <c r="AA302" s="17">
        <v>0.91111103443659802</v>
      </c>
      <c r="AB302" s="17">
        <v>0.84191998140736002</v>
      </c>
    </row>
    <row r="303" spans="2:28" x14ac:dyDescent="0.5">
      <c r="B303" t="s">
        <v>94</v>
      </c>
      <c r="C303" s="17">
        <v>2.64270225601222E-2</v>
      </c>
      <c r="D303" s="17">
        <v>2.5546412422037201E-2</v>
      </c>
      <c r="E303" s="17">
        <v>2.7330665863378501E-2</v>
      </c>
      <c r="F303" s="17"/>
      <c r="G303" s="17">
        <v>3.5223386425121399E-2</v>
      </c>
      <c r="H303" s="17">
        <v>2.1171811603932899E-2</v>
      </c>
      <c r="I303" s="17">
        <v>1.5722862182843699E-2</v>
      </c>
      <c r="J303" s="17">
        <v>1.5560860473983E-2</v>
      </c>
      <c r="K303" s="17">
        <v>5.7912038002334897E-3</v>
      </c>
      <c r="L303" s="17">
        <v>5.4143838039815602E-2</v>
      </c>
      <c r="M303" s="17"/>
      <c r="N303" s="17">
        <v>0</v>
      </c>
      <c r="O303" s="17">
        <v>5.6004730097647101E-2</v>
      </c>
      <c r="P303" s="17">
        <v>6.5553473290158098E-3</v>
      </c>
      <c r="Q303" s="17">
        <v>6.1897920905678097E-2</v>
      </c>
      <c r="R303" s="17">
        <v>6.5715663647271494E-2</v>
      </c>
      <c r="S303" s="17">
        <v>1.7707342426569E-2</v>
      </c>
      <c r="T303" s="17">
        <v>0</v>
      </c>
      <c r="U303" s="17">
        <v>1.4540026835697E-2</v>
      </c>
      <c r="V303" s="17">
        <v>0</v>
      </c>
      <c r="W303" s="17">
        <v>3.7741511881245499E-2</v>
      </c>
      <c r="X303" s="17">
        <v>3.0384236739899199E-2</v>
      </c>
      <c r="Y303" s="17">
        <v>5.4216779153224301E-2</v>
      </c>
      <c r="Z303" s="17"/>
      <c r="AA303" s="17">
        <v>2.1323887003136699E-2</v>
      </c>
      <c r="AB303" s="17">
        <v>3.0221208268868802E-2</v>
      </c>
    </row>
    <row r="304" spans="2:28" x14ac:dyDescent="0.5">
      <c r="B304" t="s">
        <v>95</v>
      </c>
      <c r="C304" s="17">
        <v>0.84499888503962695</v>
      </c>
      <c r="D304" s="17">
        <v>0.84760673938032904</v>
      </c>
      <c r="E304" s="17">
        <v>0.84218430658218502</v>
      </c>
      <c r="F304" s="17"/>
      <c r="G304" s="17">
        <v>0.85525035950022998</v>
      </c>
      <c r="H304" s="17">
        <v>0.86464089948133704</v>
      </c>
      <c r="I304" s="17">
        <v>0.94967926131050895</v>
      </c>
      <c r="J304" s="17">
        <v>0.865558649786209</v>
      </c>
      <c r="K304" s="17">
        <v>0.88207934207733196</v>
      </c>
      <c r="L304" s="17">
        <v>0.72483137845493495</v>
      </c>
      <c r="M304" s="17"/>
      <c r="N304" s="17">
        <v>0.83158141866106805</v>
      </c>
      <c r="O304" s="17">
        <v>0.83670386420038301</v>
      </c>
      <c r="P304" s="17">
        <v>0.92881970651599399</v>
      </c>
      <c r="Q304" s="17">
        <v>0.78878309460141904</v>
      </c>
      <c r="R304" s="17">
        <v>0.72576168688618103</v>
      </c>
      <c r="S304" s="17">
        <v>0.84323595717738697</v>
      </c>
      <c r="T304" s="17">
        <v>0.95888149426310498</v>
      </c>
      <c r="U304" s="17">
        <v>0.91330090286833099</v>
      </c>
      <c r="V304" s="17">
        <v>0.89171157277509105</v>
      </c>
      <c r="W304" s="17">
        <v>0.772411281333927</v>
      </c>
      <c r="X304" s="17">
        <v>0.872539439462372</v>
      </c>
      <c r="Y304" s="17">
        <v>0.72459281281388599</v>
      </c>
      <c r="Z304" s="17"/>
      <c r="AA304" s="17">
        <v>0.88978714743346199</v>
      </c>
      <c r="AB304" s="17">
        <v>0.81169877313849204</v>
      </c>
    </row>
    <row r="305" spans="2:28" x14ac:dyDescent="0.5">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2:28" x14ac:dyDescent="0.5">
      <c r="B306" s="6" t="s">
        <v>193</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2:28" x14ac:dyDescent="0.5">
      <c r="B307" s="24" t="s">
        <v>53</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2:28" x14ac:dyDescent="0.5">
      <c r="B308" t="s">
        <v>88</v>
      </c>
      <c r="C308" s="17">
        <v>0.69194395485674398</v>
      </c>
      <c r="D308" s="17">
        <v>0.69548547960848905</v>
      </c>
      <c r="E308" s="17">
        <v>0.68794559870508998</v>
      </c>
      <c r="F308" s="17"/>
      <c r="G308" s="17">
        <v>0.73841017642574802</v>
      </c>
      <c r="H308" s="17">
        <v>0.67640535632632204</v>
      </c>
      <c r="I308" s="17">
        <v>0.748582226987902</v>
      </c>
      <c r="J308" s="17">
        <v>0.72958479155620704</v>
      </c>
      <c r="K308" s="17">
        <v>0.70640114200167403</v>
      </c>
      <c r="L308" s="17">
        <v>0.61080249013876897</v>
      </c>
      <c r="M308" s="17"/>
      <c r="N308" s="17">
        <v>0.73129758880636397</v>
      </c>
      <c r="O308" s="17">
        <v>0.71741788118610095</v>
      </c>
      <c r="P308" s="17">
        <v>0.760947742315911</v>
      </c>
      <c r="Q308" s="17">
        <v>0.70034225982451903</v>
      </c>
      <c r="R308" s="17">
        <v>0.79682489203773099</v>
      </c>
      <c r="S308" s="17">
        <v>0.69634910821718499</v>
      </c>
      <c r="T308" s="17">
        <v>0.70313735813554101</v>
      </c>
      <c r="U308" s="17">
        <v>0.71591099864508401</v>
      </c>
      <c r="V308" s="17">
        <v>0.64733572425960995</v>
      </c>
      <c r="W308" s="17">
        <v>0.50371381248817304</v>
      </c>
      <c r="X308" s="17">
        <v>0.63701728535207802</v>
      </c>
      <c r="Y308" s="17">
        <v>0.64895949902220396</v>
      </c>
      <c r="Z308" s="17"/>
      <c r="AA308" s="17">
        <v>0.74298332082943397</v>
      </c>
      <c r="AB308" s="17">
        <v>0.65399614202782796</v>
      </c>
    </row>
    <row r="309" spans="2:28" x14ac:dyDescent="0.5">
      <c r="B309" t="s">
        <v>89</v>
      </c>
      <c r="C309" s="17">
        <v>0.22906100328645301</v>
      </c>
      <c r="D309" s="17">
        <v>0.22519497740774799</v>
      </c>
      <c r="E309" s="17">
        <v>0.23323218668561099</v>
      </c>
      <c r="F309" s="17"/>
      <c r="G309" s="17">
        <v>0.20006156790484</v>
      </c>
      <c r="H309" s="17">
        <v>0.23258835905935801</v>
      </c>
      <c r="I309" s="17">
        <v>0.17377102110807</v>
      </c>
      <c r="J309" s="17">
        <v>0.20351591857781101</v>
      </c>
      <c r="K309" s="17">
        <v>0.22541710142089599</v>
      </c>
      <c r="L309" s="17">
        <v>0.29339410654620102</v>
      </c>
      <c r="M309" s="17"/>
      <c r="N309" s="17">
        <v>0.14065162627452901</v>
      </c>
      <c r="O309" s="17">
        <v>0.25505709539507099</v>
      </c>
      <c r="P309" s="17">
        <v>0.21774867234277301</v>
      </c>
      <c r="Q309" s="17">
        <v>0.17734138653909201</v>
      </c>
      <c r="R309" s="17">
        <v>0.14548984522446501</v>
      </c>
      <c r="S309" s="17">
        <v>0.24368741572118999</v>
      </c>
      <c r="T309" s="17">
        <v>0.25384733335329301</v>
      </c>
      <c r="U309" s="17">
        <v>0.201456557226698</v>
      </c>
      <c r="V309" s="17">
        <v>0.233137589885096</v>
      </c>
      <c r="W309" s="17">
        <v>0.38344857620452399</v>
      </c>
      <c r="X309" s="17">
        <v>0.26929357760926997</v>
      </c>
      <c r="Y309" s="17">
        <v>0.22765990629701299</v>
      </c>
      <c r="Z309" s="17"/>
      <c r="AA309" s="17">
        <v>0.20004320393702801</v>
      </c>
      <c r="AB309" s="17">
        <v>0.25063576224815598</v>
      </c>
    </row>
    <row r="310" spans="2:28" x14ac:dyDescent="0.5">
      <c r="B310" t="s">
        <v>184</v>
      </c>
      <c r="C310" s="17">
        <v>4.8924448119787099E-2</v>
      </c>
      <c r="D310" s="17">
        <v>5.7777793842956102E-2</v>
      </c>
      <c r="E310" s="17">
        <v>4.0407403156475202E-2</v>
      </c>
      <c r="F310" s="17"/>
      <c r="G310" s="17">
        <v>3.5334299218097401E-2</v>
      </c>
      <c r="H310" s="17">
        <v>5.90873903323667E-2</v>
      </c>
      <c r="I310" s="17">
        <v>7.2867073242378705E-2</v>
      </c>
      <c r="J310" s="17">
        <v>5.15110783829065E-2</v>
      </c>
      <c r="K310" s="17">
        <v>4.5708505333744598E-2</v>
      </c>
      <c r="L310" s="17">
        <v>3.4495764964033802E-2</v>
      </c>
      <c r="M310" s="17"/>
      <c r="N310" s="17">
        <v>6.8529251060698501E-2</v>
      </c>
      <c r="O310" s="17">
        <v>0</v>
      </c>
      <c r="P310" s="17">
        <v>1.44453431388098E-2</v>
      </c>
      <c r="Q310" s="17">
        <v>4.9664275520644598E-2</v>
      </c>
      <c r="R310" s="17">
        <v>2.7089408535334501E-2</v>
      </c>
      <c r="S310" s="17">
        <v>4.08979805383414E-2</v>
      </c>
      <c r="T310" s="17">
        <v>4.3015308511166597E-2</v>
      </c>
      <c r="U310" s="17">
        <v>8.2632444128217894E-2</v>
      </c>
      <c r="V310" s="17">
        <v>7.75728823694532E-2</v>
      </c>
      <c r="W310" s="17">
        <v>3.7741511881245499E-2</v>
      </c>
      <c r="X310" s="17">
        <v>7.1421395097354498E-2</v>
      </c>
      <c r="Y310" s="17">
        <v>6.3836812446017993E-2</v>
      </c>
      <c r="Z310" s="17"/>
      <c r="AA310" s="17">
        <v>3.9903630327076001E-2</v>
      </c>
      <c r="AB310" s="17">
        <v>5.5631433965667602E-2</v>
      </c>
    </row>
    <row r="311" spans="2:28" x14ac:dyDescent="0.5">
      <c r="B311" t="s">
        <v>91</v>
      </c>
      <c r="C311" s="17">
        <v>1.1524337330562901E-2</v>
      </c>
      <c r="D311" s="17">
        <v>1.4226683663938099E-2</v>
      </c>
      <c r="E311" s="17">
        <v>8.9184882539450998E-3</v>
      </c>
      <c r="F311" s="17"/>
      <c r="G311" s="17">
        <v>2.6193956451314501E-2</v>
      </c>
      <c r="H311" s="17">
        <v>1.94834944792594E-2</v>
      </c>
      <c r="I311" s="17">
        <v>4.77967866164978E-3</v>
      </c>
      <c r="J311" s="17">
        <v>0</v>
      </c>
      <c r="K311" s="17">
        <v>1.18418837102935E-2</v>
      </c>
      <c r="L311" s="17">
        <v>1.1639222939552E-2</v>
      </c>
      <c r="M311" s="17"/>
      <c r="N311" s="17">
        <v>1.8574814163666801E-2</v>
      </c>
      <c r="O311" s="17">
        <v>0</v>
      </c>
      <c r="P311" s="17">
        <v>0</v>
      </c>
      <c r="Q311" s="17">
        <v>4.3680418842718699E-2</v>
      </c>
      <c r="R311" s="17">
        <v>0</v>
      </c>
      <c r="S311" s="17">
        <v>1.9065495523283502E-2</v>
      </c>
      <c r="T311" s="17">
        <v>0</v>
      </c>
      <c r="U311" s="17">
        <v>0</v>
      </c>
      <c r="V311" s="17">
        <v>2.9034733177062001E-2</v>
      </c>
      <c r="W311" s="17">
        <v>0</v>
      </c>
      <c r="X311" s="17">
        <v>0</v>
      </c>
      <c r="Y311" s="17">
        <v>1.32056365196715E-2</v>
      </c>
      <c r="Z311" s="17"/>
      <c r="AA311" s="17">
        <v>1.28121241642878E-2</v>
      </c>
      <c r="AB311" s="17">
        <v>1.0566866703755401E-2</v>
      </c>
    </row>
    <row r="312" spans="2:28" x14ac:dyDescent="0.5">
      <c r="B312" t="s">
        <v>92</v>
      </c>
      <c r="C312" s="17">
        <v>4.9784923195808203E-3</v>
      </c>
      <c r="D312" s="17">
        <v>0</v>
      </c>
      <c r="E312" s="17">
        <v>9.8265169089243806E-3</v>
      </c>
      <c r="F312" s="17"/>
      <c r="G312" s="17">
        <v>0</v>
      </c>
      <c r="H312" s="17">
        <v>6.3794182728058703E-3</v>
      </c>
      <c r="I312" s="17">
        <v>0</v>
      </c>
      <c r="J312" s="17">
        <v>0</v>
      </c>
      <c r="K312" s="17">
        <v>0</v>
      </c>
      <c r="L312" s="17">
        <v>1.6218363324911202E-2</v>
      </c>
      <c r="M312" s="17"/>
      <c r="N312" s="17">
        <v>0</v>
      </c>
      <c r="O312" s="17">
        <v>2.75250234188281E-2</v>
      </c>
      <c r="P312" s="17">
        <v>6.8582422025066699E-3</v>
      </c>
      <c r="Q312" s="17">
        <v>1.53663625864049E-2</v>
      </c>
      <c r="R312" s="17">
        <v>3.05958542024693E-2</v>
      </c>
      <c r="S312" s="17">
        <v>0</v>
      </c>
      <c r="T312" s="17">
        <v>0</v>
      </c>
      <c r="U312" s="17">
        <v>0</v>
      </c>
      <c r="V312" s="17">
        <v>0</v>
      </c>
      <c r="W312" s="17">
        <v>0</v>
      </c>
      <c r="X312" s="17">
        <v>0</v>
      </c>
      <c r="Y312" s="17">
        <v>6.8744916310619396E-3</v>
      </c>
      <c r="Z312" s="17"/>
      <c r="AA312" s="17">
        <v>0</v>
      </c>
      <c r="AB312" s="17">
        <v>8.6800056733072894E-3</v>
      </c>
    </row>
    <row r="313" spans="2:28" x14ac:dyDescent="0.5">
      <c r="B313" t="s">
        <v>72</v>
      </c>
      <c r="C313" s="17">
        <v>1.3567764086873E-2</v>
      </c>
      <c r="D313" s="17">
        <v>7.3150654768696401E-3</v>
      </c>
      <c r="E313" s="17">
        <v>1.9669806289953899E-2</v>
      </c>
      <c r="F313" s="17"/>
      <c r="G313" s="17">
        <v>0</v>
      </c>
      <c r="H313" s="17">
        <v>6.0559815298876401E-3</v>
      </c>
      <c r="I313" s="17">
        <v>0</v>
      </c>
      <c r="J313" s="17">
        <v>1.53882114830754E-2</v>
      </c>
      <c r="K313" s="17">
        <v>1.0631367533392199E-2</v>
      </c>
      <c r="L313" s="17">
        <v>3.3450052086532699E-2</v>
      </c>
      <c r="M313" s="17"/>
      <c r="N313" s="17">
        <v>4.09467196947415E-2</v>
      </c>
      <c r="O313" s="17">
        <v>0</v>
      </c>
      <c r="P313" s="17">
        <v>0</v>
      </c>
      <c r="Q313" s="17">
        <v>1.36052966866212E-2</v>
      </c>
      <c r="R313" s="17">
        <v>0</v>
      </c>
      <c r="S313" s="17">
        <v>0</v>
      </c>
      <c r="T313" s="17">
        <v>0</v>
      </c>
      <c r="U313" s="17">
        <v>0</v>
      </c>
      <c r="V313" s="17">
        <v>1.29190703087792E-2</v>
      </c>
      <c r="W313" s="17">
        <v>7.5096099426056606E-2</v>
      </c>
      <c r="X313" s="17">
        <v>2.2267741941297201E-2</v>
      </c>
      <c r="Y313" s="17">
        <v>3.9463654084032102E-2</v>
      </c>
      <c r="Z313" s="17"/>
      <c r="AA313" s="17">
        <v>4.2577207421735904E-3</v>
      </c>
      <c r="AB313" s="17">
        <v>2.0489789381285501E-2</v>
      </c>
    </row>
    <row r="314" spans="2:28" x14ac:dyDescent="0.5">
      <c r="B314" t="s">
        <v>93</v>
      </c>
      <c r="C314" s="17">
        <v>0.92100495814319605</v>
      </c>
      <c r="D314" s="17">
        <v>0.92068045701623602</v>
      </c>
      <c r="E314" s="17">
        <v>0.92117778539070105</v>
      </c>
      <c r="F314" s="17"/>
      <c r="G314" s="17">
        <v>0.938471744330588</v>
      </c>
      <c r="H314" s="17">
        <v>0.90899371538568097</v>
      </c>
      <c r="I314" s="17">
        <v>0.92235324809597197</v>
      </c>
      <c r="J314" s="17">
        <v>0.93310071013401796</v>
      </c>
      <c r="K314" s="17">
        <v>0.93181824342257003</v>
      </c>
      <c r="L314" s="17">
        <v>0.90419659668496999</v>
      </c>
      <c r="M314" s="17"/>
      <c r="N314" s="17">
        <v>0.87194921508089296</v>
      </c>
      <c r="O314" s="17">
        <v>0.97247497658117199</v>
      </c>
      <c r="P314" s="17">
        <v>0.97869641465868396</v>
      </c>
      <c r="Q314" s="17">
        <v>0.87768364636361096</v>
      </c>
      <c r="R314" s="17">
        <v>0.94231473726219595</v>
      </c>
      <c r="S314" s="17">
        <v>0.940036523938375</v>
      </c>
      <c r="T314" s="17">
        <v>0.95698469148883303</v>
      </c>
      <c r="U314" s="17">
        <v>0.91736755587178198</v>
      </c>
      <c r="V314" s="17">
        <v>0.88047331414470598</v>
      </c>
      <c r="W314" s="17">
        <v>0.88716238869269803</v>
      </c>
      <c r="X314" s="17">
        <v>0.906310862961348</v>
      </c>
      <c r="Y314" s="17">
        <v>0.87661940531921601</v>
      </c>
      <c r="Z314" s="17"/>
      <c r="AA314" s="17">
        <v>0.94302652476646298</v>
      </c>
      <c r="AB314" s="17">
        <v>0.90463190427598394</v>
      </c>
    </row>
    <row r="315" spans="2:28" x14ac:dyDescent="0.5">
      <c r="B315" t="s">
        <v>94</v>
      </c>
      <c r="C315" s="17">
        <v>1.65028296501438E-2</v>
      </c>
      <c r="D315" s="17">
        <v>1.4226683663938099E-2</v>
      </c>
      <c r="E315" s="17">
        <v>1.8745005162869501E-2</v>
      </c>
      <c r="F315" s="17"/>
      <c r="G315" s="17">
        <v>2.6193956451314501E-2</v>
      </c>
      <c r="H315" s="17">
        <v>2.58629127520652E-2</v>
      </c>
      <c r="I315" s="17">
        <v>4.77967866164978E-3</v>
      </c>
      <c r="J315" s="17">
        <v>0</v>
      </c>
      <c r="K315" s="17">
        <v>1.18418837102935E-2</v>
      </c>
      <c r="L315" s="17">
        <v>2.7857586264463201E-2</v>
      </c>
      <c r="M315" s="17"/>
      <c r="N315" s="17">
        <v>1.8574814163666801E-2</v>
      </c>
      <c r="O315" s="17">
        <v>2.75250234188281E-2</v>
      </c>
      <c r="P315" s="17">
        <v>6.8582422025066699E-3</v>
      </c>
      <c r="Q315" s="17">
        <v>5.9046781429123597E-2</v>
      </c>
      <c r="R315" s="17">
        <v>3.05958542024693E-2</v>
      </c>
      <c r="S315" s="17">
        <v>1.9065495523283502E-2</v>
      </c>
      <c r="T315" s="17">
        <v>0</v>
      </c>
      <c r="U315" s="17">
        <v>0</v>
      </c>
      <c r="V315" s="17">
        <v>2.9034733177062001E-2</v>
      </c>
      <c r="W315" s="17">
        <v>0</v>
      </c>
      <c r="X315" s="17">
        <v>0</v>
      </c>
      <c r="Y315" s="17">
        <v>2.0080128150733401E-2</v>
      </c>
      <c r="Z315" s="17"/>
      <c r="AA315" s="17">
        <v>1.28121241642878E-2</v>
      </c>
      <c r="AB315" s="17">
        <v>1.9246872377062699E-2</v>
      </c>
    </row>
    <row r="316" spans="2:28" x14ac:dyDescent="0.5">
      <c r="B316" t="s">
        <v>95</v>
      </c>
      <c r="C316" s="17">
        <v>0.904502128493053</v>
      </c>
      <c r="D316" s="17">
        <v>0.90645377335229804</v>
      </c>
      <c r="E316" s="17">
        <v>0.90243278022783202</v>
      </c>
      <c r="F316" s="17"/>
      <c r="G316" s="17">
        <v>0.91227778787927405</v>
      </c>
      <c r="H316" s="17">
        <v>0.88313080263361499</v>
      </c>
      <c r="I316" s="17">
        <v>0.917573569434322</v>
      </c>
      <c r="J316" s="17">
        <v>0.93310071013401796</v>
      </c>
      <c r="K316" s="17">
        <v>0.91997635971227598</v>
      </c>
      <c r="L316" s="17">
        <v>0.87633901042050699</v>
      </c>
      <c r="M316" s="17"/>
      <c r="N316" s="17">
        <v>0.85337440091722605</v>
      </c>
      <c r="O316" s="17">
        <v>0.94494995316234398</v>
      </c>
      <c r="P316" s="17">
        <v>0.97183817245617699</v>
      </c>
      <c r="Q316" s="17">
        <v>0.81863686493448695</v>
      </c>
      <c r="R316" s="17">
        <v>0.91171888305972704</v>
      </c>
      <c r="S316" s="17">
        <v>0.92097102841509204</v>
      </c>
      <c r="T316" s="17">
        <v>0.95698469148883303</v>
      </c>
      <c r="U316" s="17">
        <v>0.91736755587178198</v>
      </c>
      <c r="V316" s="17">
        <v>0.85143858096764302</v>
      </c>
      <c r="W316" s="17">
        <v>0.88716238869269803</v>
      </c>
      <c r="X316" s="17">
        <v>0.906310862961348</v>
      </c>
      <c r="Y316" s="17">
        <v>0.85653927716848299</v>
      </c>
      <c r="Z316" s="17"/>
      <c r="AA316" s="17">
        <v>0.93021440060217497</v>
      </c>
      <c r="AB316" s="17">
        <v>0.88538503189892104</v>
      </c>
    </row>
    <row r="317" spans="2:28" x14ac:dyDescent="0.5">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2:28" x14ac:dyDescent="0.5">
      <c r="B318" s="6" t="s">
        <v>194</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2:28" x14ac:dyDescent="0.5">
      <c r="B319" s="24" t="s">
        <v>53</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2:28" x14ac:dyDescent="0.5">
      <c r="B320" t="s">
        <v>88</v>
      </c>
      <c r="C320" s="17">
        <v>0.35602226042733898</v>
      </c>
      <c r="D320" s="17">
        <v>0.34829274189839698</v>
      </c>
      <c r="E320" s="17">
        <v>0.36237290076963902</v>
      </c>
      <c r="F320" s="17"/>
      <c r="G320" s="17">
        <v>0.57130192172445005</v>
      </c>
      <c r="H320" s="17">
        <v>0.39436892379991501</v>
      </c>
      <c r="I320" s="17">
        <v>0.43199659101057403</v>
      </c>
      <c r="J320" s="17">
        <v>0.36966926961700802</v>
      </c>
      <c r="K320" s="17">
        <v>0.27146538257386599</v>
      </c>
      <c r="L320" s="17">
        <v>0.237437550365727</v>
      </c>
      <c r="M320" s="17"/>
      <c r="N320" s="17">
        <v>0.48597414261103</v>
      </c>
      <c r="O320" s="17">
        <v>0.273211798850788</v>
      </c>
      <c r="P320" s="17">
        <v>0.39916724749803201</v>
      </c>
      <c r="Q320" s="17">
        <v>0.46241402669951898</v>
      </c>
      <c r="R320" s="17">
        <v>0.46018359868318098</v>
      </c>
      <c r="S320" s="17">
        <v>0.30103869363921298</v>
      </c>
      <c r="T320" s="17">
        <v>0.36513237543789001</v>
      </c>
      <c r="U320" s="17">
        <v>0.26145104387318802</v>
      </c>
      <c r="V320" s="17">
        <v>0.379965374766702</v>
      </c>
      <c r="W320" s="17">
        <v>0.286926181856551</v>
      </c>
      <c r="X320" s="17">
        <v>0.37934117608430001</v>
      </c>
      <c r="Y320" s="17">
        <v>0.33381255468513599</v>
      </c>
      <c r="Z320" s="17"/>
      <c r="AA320" s="17">
        <v>0.40249445204040402</v>
      </c>
      <c r="AB320" s="17">
        <v>0.32147014569249599</v>
      </c>
    </row>
    <row r="321" spans="2:28" x14ac:dyDescent="0.5">
      <c r="B321" t="s">
        <v>89</v>
      </c>
      <c r="C321" s="17">
        <v>0.29836098573786302</v>
      </c>
      <c r="D321" s="17">
        <v>0.31643485288710499</v>
      </c>
      <c r="E321" s="17">
        <v>0.28133192477619201</v>
      </c>
      <c r="F321" s="17"/>
      <c r="G321" s="17">
        <v>0.27760636810506401</v>
      </c>
      <c r="H321" s="17">
        <v>0.43000961759128598</v>
      </c>
      <c r="I321" s="17">
        <v>0.36300166744366202</v>
      </c>
      <c r="J321" s="17">
        <v>0.31384171183663001</v>
      </c>
      <c r="K321" s="17">
        <v>0.27838873401916098</v>
      </c>
      <c r="L321" s="17">
        <v>0.186499469175476</v>
      </c>
      <c r="M321" s="17"/>
      <c r="N321" s="17">
        <v>0.21951058864499701</v>
      </c>
      <c r="O321" s="17">
        <v>0.32455845868896199</v>
      </c>
      <c r="P321" s="17">
        <v>0.294986238422075</v>
      </c>
      <c r="Q321" s="17">
        <v>0.23316412539964301</v>
      </c>
      <c r="R321" s="17">
        <v>0.17806919441600899</v>
      </c>
      <c r="S321" s="17">
        <v>0.33765873688792403</v>
      </c>
      <c r="T321" s="17">
        <v>0.34586023437153102</v>
      </c>
      <c r="U321" s="17">
        <v>0.39387952580880498</v>
      </c>
      <c r="V321" s="17">
        <v>0.278644841354447</v>
      </c>
      <c r="W321" s="17">
        <v>0.33407449539242001</v>
      </c>
      <c r="X321" s="17">
        <v>0.32195589919350998</v>
      </c>
      <c r="Y321" s="17">
        <v>0.23961905423454399</v>
      </c>
      <c r="Z321" s="17"/>
      <c r="AA321" s="17">
        <v>0.37071490263741702</v>
      </c>
      <c r="AB321" s="17">
        <v>0.244565785824677</v>
      </c>
    </row>
    <row r="322" spans="2:28" x14ac:dyDescent="0.5">
      <c r="B322" t="s">
        <v>184</v>
      </c>
      <c r="C322" s="17">
        <v>0.13495640380967699</v>
      </c>
      <c r="D322" s="17">
        <v>0.14498131858754701</v>
      </c>
      <c r="E322" s="17">
        <v>0.12545589256683801</v>
      </c>
      <c r="F322" s="17"/>
      <c r="G322" s="17">
        <v>0.10685947123233699</v>
      </c>
      <c r="H322" s="17">
        <v>0.12747591453159399</v>
      </c>
      <c r="I322" s="17">
        <v>0.12373487889217299</v>
      </c>
      <c r="J322" s="17">
        <v>0.15704822174421201</v>
      </c>
      <c r="K322" s="17">
        <v>0.149887792649298</v>
      </c>
      <c r="L322" s="17">
        <v>0.13344650784482001</v>
      </c>
      <c r="M322" s="17"/>
      <c r="N322" s="17">
        <v>0.196018031783118</v>
      </c>
      <c r="O322" s="17">
        <v>0.163015886076669</v>
      </c>
      <c r="P322" s="17">
        <v>0.10164033151176501</v>
      </c>
      <c r="Q322" s="17">
        <v>0.124966153163618</v>
      </c>
      <c r="R322" s="17">
        <v>0.18128379067368999</v>
      </c>
      <c r="S322" s="17">
        <v>0.14710562924870599</v>
      </c>
      <c r="T322" s="17">
        <v>4.5242523978154897E-2</v>
      </c>
      <c r="U322" s="17">
        <v>9.9639663629649503E-2</v>
      </c>
      <c r="V322" s="17">
        <v>0.167929856479198</v>
      </c>
      <c r="W322" s="17">
        <v>0.11281183552055001</v>
      </c>
      <c r="X322" s="17">
        <v>0.14901790574710999</v>
      </c>
      <c r="Y322" s="17">
        <v>0.13695985659169799</v>
      </c>
      <c r="Z322" s="17"/>
      <c r="AA322" s="17">
        <v>0.108211193308259</v>
      </c>
      <c r="AB322" s="17">
        <v>0.154841490993574</v>
      </c>
    </row>
    <row r="323" spans="2:28" x14ac:dyDescent="0.5">
      <c r="B323" t="s">
        <v>91</v>
      </c>
      <c r="C323" s="17">
        <v>6.3267642839809499E-2</v>
      </c>
      <c r="D323" s="17">
        <v>6.2049398141666399E-2</v>
      </c>
      <c r="E323" s="17">
        <v>6.4565959592435995E-2</v>
      </c>
      <c r="F323" s="17"/>
      <c r="G323" s="17">
        <v>2.7682009152080599E-2</v>
      </c>
      <c r="H323" s="17">
        <v>1.3788560614310099E-2</v>
      </c>
      <c r="I323" s="17">
        <v>4.2411187167328099E-2</v>
      </c>
      <c r="J323" s="17">
        <v>3.8178205889596702E-2</v>
      </c>
      <c r="K323" s="17">
        <v>0.13346743924948801</v>
      </c>
      <c r="L323" s="17">
        <v>9.2963519143349799E-2</v>
      </c>
      <c r="M323" s="17"/>
      <c r="N323" s="17">
        <v>1.94353597441554E-2</v>
      </c>
      <c r="O323" s="17">
        <v>5.7038453732383997E-2</v>
      </c>
      <c r="P323" s="17">
        <v>7.3423065327458306E-2</v>
      </c>
      <c r="Q323" s="17">
        <v>4.4410166924450198E-2</v>
      </c>
      <c r="R323" s="17">
        <v>9.2182299286847902E-2</v>
      </c>
      <c r="S323" s="17">
        <v>6.7054132072076E-2</v>
      </c>
      <c r="T323" s="17">
        <v>4.1118505736895503E-2</v>
      </c>
      <c r="U323" s="17">
        <v>6.9433925943790595E-2</v>
      </c>
      <c r="V323" s="17">
        <v>6.5879074612898297E-2</v>
      </c>
      <c r="W323" s="17">
        <v>7.6804602024628299E-2</v>
      </c>
      <c r="X323" s="17">
        <v>2.92854188412329E-2</v>
      </c>
      <c r="Y323" s="17">
        <v>8.6474315594563894E-2</v>
      </c>
      <c r="Z323" s="17"/>
      <c r="AA323" s="17">
        <v>3.7792695803144101E-2</v>
      </c>
      <c r="AB323" s="17">
        <v>8.2208288036914406E-2</v>
      </c>
    </row>
    <row r="324" spans="2:28" x14ac:dyDescent="0.5">
      <c r="B324" t="s">
        <v>92</v>
      </c>
      <c r="C324" s="17">
        <v>8.8619300036070298E-2</v>
      </c>
      <c r="D324" s="17">
        <v>7.6810677444915695E-2</v>
      </c>
      <c r="E324" s="17">
        <v>0.100257104107373</v>
      </c>
      <c r="F324" s="17"/>
      <c r="G324" s="17">
        <v>1.6550229786068699E-2</v>
      </c>
      <c r="H324" s="17">
        <v>2.8301001933007299E-2</v>
      </c>
      <c r="I324" s="17">
        <v>0</v>
      </c>
      <c r="J324" s="17">
        <v>7.3910216697438205E-2</v>
      </c>
      <c r="K324" s="17">
        <v>0.119888146349972</v>
      </c>
      <c r="L324" s="17">
        <v>0.20208119780772699</v>
      </c>
      <c r="M324" s="17"/>
      <c r="N324" s="17">
        <v>5.8588517369327998E-2</v>
      </c>
      <c r="O324" s="17">
        <v>0.182175402651197</v>
      </c>
      <c r="P324" s="17">
        <v>9.6461849528727397E-2</v>
      </c>
      <c r="Q324" s="17">
        <v>9.1304883068264397E-2</v>
      </c>
      <c r="R324" s="17">
        <v>2.7089408535334501E-2</v>
      </c>
      <c r="S324" s="17">
        <v>9.1308870654033897E-2</v>
      </c>
      <c r="T324" s="17">
        <v>8.1299821351589599E-2</v>
      </c>
      <c r="U324" s="17">
        <v>0.103836984623947</v>
      </c>
      <c r="V324" s="17">
        <v>6.6128440546951703E-2</v>
      </c>
      <c r="W324" s="17">
        <v>0.15355486937607299</v>
      </c>
      <c r="X324" s="17">
        <v>6.9259535147169204E-2</v>
      </c>
      <c r="Y324" s="17">
        <v>8.1429068093017698E-2</v>
      </c>
      <c r="Z324" s="17"/>
      <c r="AA324" s="17">
        <v>4.56963281612838E-2</v>
      </c>
      <c r="AB324" s="17">
        <v>0.120532566819924</v>
      </c>
    </row>
    <row r="325" spans="2:28" x14ac:dyDescent="0.5">
      <c r="B325" t="s">
        <v>72</v>
      </c>
      <c r="C325" s="17">
        <v>5.8773407149239898E-2</v>
      </c>
      <c r="D325" s="17">
        <v>5.1431011040368402E-2</v>
      </c>
      <c r="E325" s="17">
        <v>6.6016218187522402E-2</v>
      </c>
      <c r="F325" s="17"/>
      <c r="G325" s="17">
        <v>0</v>
      </c>
      <c r="H325" s="17">
        <v>6.0559815298876401E-3</v>
      </c>
      <c r="I325" s="17">
        <v>3.8855675486263098E-2</v>
      </c>
      <c r="J325" s="17">
        <v>4.7352374215115699E-2</v>
      </c>
      <c r="K325" s="17">
        <v>4.6902505158214799E-2</v>
      </c>
      <c r="L325" s="17">
        <v>0.14757175566290101</v>
      </c>
      <c r="M325" s="17"/>
      <c r="N325" s="17">
        <v>2.0473359847370799E-2</v>
      </c>
      <c r="O325" s="17">
        <v>0</v>
      </c>
      <c r="P325" s="17">
        <v>3.4321267711942702E-2</v>
      </c>
      <c r="Q325" s="17">
        <v>4.3740644744506403E-2</v>
      </c>
      <c r="R325" s="17">
        <v>6.1191708404938601E-2</v>
      </c>
      <c r="S325" s="17">
        <v>5.5833937498047499E-2</v>
      </c>
      <c r="T325" s="17">
        <v>0.121346539123939</v>
      </c>
      <c r="U325" s="17">
        <v>7.1758856120620496E-2</v>
      </c>
      <c r="V325" s="17">
        <v>4.1452412239803102E-2</v>
      </c>
      <c r="W325" s="17">
        <v>3.5828015829777002E-2</v>
      </c>
      <c r="X325" s="17">
        <v>5.1140064986677801E-2</v>
      </c>
      <c r="Y325" s="17">
        <v>0.121705150801041</v>
      </c>
      <c r="Z325" s="17"/>
      <c r="AA325" s="17">
        <v>3.5090428049492001E-2</v>
      </c>
      <c r="AB325" s="17">
        <v>7.63817226324148E-2</v>
      </c>
    </row>
    <row r="326" spans="2:28" x14ac:dyDescent="0.5">
      <c r="B326" t="s">
        <v>93</v>
      </c>
      <c r="C326" s="17">
        <v>0.65438324616520305</v>
      </c>
      <c r="D326" s="17">
        <v>0.66472759478550203</v>
      </c>
      <c r="E326" s="17">
        <v>0.64370482554583097</v>
      </c>
      <c r="F326" s="17"/>
      <c r="G326" s="17">
        <v>0.84890828982951305</v>
      </c>
      <c r="H326" s="17">
        <v>0.82437854139120104</v>
      </c>
      <c r="I326" s="17">
        <v>0.794998258454236</v>
      </c>
      <c r="J326" s="17">
        <v>0.68351098145363698</v>
      </c>
      <c r="K326" s="17">
        <v>0.54985411659302796</v>
      </c>
      <c r="L326" s="17">
        <v>0.423937019541203</v>
      </c>
      <c r="M326" s="17"/>
      <c r="N326" s="17">
        <v>0.70548473125602795</v>
      </c>
      <c r="O326" s="17">
        <v>0.59777025753974999</v>
      </c>
      <c r="P326" s="17">
        <v>0.69415348592010695</v>
      </c>
      <c r="Q326" s="17">
        <v>0.69557815209916096</v>
      </c>
      <c r="R326" s="17">
        <v>0.63825279309918903</v>
      </c>
      <c r="S326" s="17">
        <v>0.63869743052713701</v>
      </c>
      <c r="T326" s="17">
        <v>0.71099260980942103</v>
      </c>
      <c r="U326" s="17">
        <v>0.65533056968199299</v>
      </c>
      <c r="V326" s="17">
        <v>0.65861021612114901</v>
      </c>
      <c r="W326" s="17">
        <v>0.62100067724897201</v>
      </c>
      <c r="X326" s="17">
        <v>0.70129707527781004</v>
      </c>
      <c r="Y326" s="17">
        <v>0.57343160891968004</v>
      </c>
      <c r="Z326" s="17"/>
      <c r="AA326" s="17">
        <v>0.77320935467782104</v>
      </c>
      <c r="AB326" s="17">
        <v>0.56603593151717302</v>
      </c>
    </row>
    <row r="327" spans="2:28" x14ac:dyDescent="0.5">
      <c r="B327" t="s">
        <v>94</v>
      </c>
      <c r="C327" s="17">
        <v>0.15188694287588</v>
      </c>
      <c r="D327" s="17">
        <v>0.138860075586582</v>
      </c>
      <c r="E327" s="17">
        <v>0.16482306369980901</v>
      </c>
      <c r="F327" s="17"/>
      <c r="G327" s="17">
        <v>4.4232238938149301E-2</v>
      </c>
      <c r="H327" s="17">
        <v>4.2089562547317397E-2</v>
      </c>
      <c r="I327" s="17">
        <v>4.2411187167328099E-2</v>
      </c>
      <c r="J327" s="17">
        <v>0.112088422587035</v>
      </c>
      <c r="K327" s="17">
        <v>0.25335558559945898</v>
      </c>
      <c r="L327" s="17">
        <v>0.29504471695107598</v>
      </c>
      <c r="M327" s="17"/>
      <c r="N327" s="17">
        <v>7.8023877113483395E-2</v>
      </c>
      <c r="O327" s="17">
        <v>0.239213856383581</v>
      </c>
      <c r="P327" s="17">
        <v>0.16988491485618601</v>
      </c>
      <c r="Q327" s="17">
        <v>0.135715049992715</v>
      </c>
      <c r="R327" s="17">
        <v>0.11927170782218199</v>
      </c>
      <c r="S327" s="17">
        <v>0.15836300272611001</v>
      </c>
      <c r="T327" s="17">
        <v>0.122418327088485</v>
      </c>
      <c r="U327" s="17">
        <v>0.173270910567737</v>
      </c>
      <c r="V327" s="17">
        <v>0.13200751515984999</v>
      </c>
      <c r="W327" s="17">
        <v>0.23035947140070101</v>
      </c>
      <c r="X327" s="17">
        <v>9.8544953988402101E-2</v>
      </c>
      <c r="Y327" s="17">
        <v>0.16790338368758201</v>
      </c>
      <c r="Z327" s="17"/>
      <c r="AA327" s="17">
        <v>8.3489023964427894E-2</v>
      </c>
      <c r="AB327" s="17">
        <v>0.20274085485683799</v>
      </c>
    </row>
    <row r="328" spans="2:28" x14ac:dyDescent="0.5">
      <c r="B328" t="s">
        <v>95</v>
      </c>
      <c r="C328" s="17">
        <v>0.50249630328932304</v>
      </c>
      <c r="D328" s="17">
        <v>0.52586751919892005</v>
      </c>
      <c r="E328" s="17">
        <v>0.47888176184602299</v>
      </c>
      <c r="F328" s="17"/>
      <c r="G328" s="17">
        <v>0.80467605089136396</v>
      </c>
      <c r="H328" s="17">
        <v>0.78228897884388404</v>
      </c>
      <c r="I328" s="17">
        <v>0.75258707128690805</v>
      </c>
      <c r="J328" s="17">
        <v>0.57142255886660298</v>
      </c>
      <c r="K328" s="17">
        <v>0.29649853099356899</v>
      </c>
      <c r="L328" s="17">
        <v>0.12889230259012599</v>
      </c>
      <c r="M328" s="17"/>
      <c r="N328" s="17">
        <v>0.62746085414254404</v>
      </c>
      <c r="O328" s="17">
        <v>0.35855640115616899</v>
      </c>
      <c r="P328" s="17">
        <v>0.524268571063921</v>
      </c>
      <c r="Q328" s="17">
        <v>0.55986310210644696</v>
      </c>
      <c r="R328" s="17">
        <v>0.51898108527700704</v>
      </c>
      <c r="S328" s="17">
        <v>0.48033442780102698</v>
      </c>
      <c r="T328" s="17">
        <v>0.58857428272093604</v>
      </c>
      <c r="U328" s="17">
        <v>0.48205965911425502</v>
      </c>
      <c r="V328" s="17">
        <v>0.52660270096129902</v>
      </c>
      <c r="W328" s="17">
        <v>0.39064120584827</v>
      </c>
      <c r="X328" s="17">
        <v>0.60275212128940803</v>
      </c>
      <c r="Y328" s="17">
        <v>0.40552822523209803</v>
      </c>
      <c r="Z328" s="17"/>
      <c r="AA328" s="17">
        <v>0.689720330713393</v>
      </c>
      <c r="AB328" s="17">
        <v>0.363295076660335</v>
      </c>
    </row>
    <row r="329" spans="2:28" x14ac:dyDescent="0.5">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2:28" x14ac:dyDescent="0.5">
      <c r="B330" s="6" t="s">
        <v>195</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2:28" x14ac:dyDescent="0.5">
      <c r="B331" s="24" t="s">
        <v>53</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2:28" x14ac:dyDescent="0.5">
      <c r="B332" t="s">
        <v>88</v>
      </c>
      <c r="C332" s="17">
        <v>0.112732251202618</v>
      </c>
      <c r="D332" s="17">
        <v>0.146966929579957</v>
      </c>
      <c r="E332" s="17">
        <v>7.96600080224419E-2</v>
      </c>
      <c r="F332" s="17"/>
      <c r="G332" s="17">
        <v>0.18870977172436401</v>
      </c>
      <c r="H332" s="17">
        <v>0.19210588742854401</v>
      </c>
      <c r="I332" s="17">
        <v>0.16742141359252699</v>
      </c>
      <c r="J332" s="17">
        <v>9.0872520918984706E-2</v>
      </c>
      <c r="K332" s="17">
        <v>6.4666718359914194E-2</v>
      </c>
      <c r="L332" s="17">
        <v>4.2677344092679301E-2</v>
      </c>
      <c r="M332" s="17"/>
      <c r="N332" s="17">
        <v>0.18729570203146001</v>
      </c>
      <c r="O332" s="17">
        <v>0.17369664461953599</v>
      </c>
      <c r="P332" s="17">
        <v>0.13020172682272799</v>
      </c>
      <c r="Q332" s="17">
        <v>0.118979838789674</v>
      </c>
      <c r="R332" s="17">
        <v>0.18169874327300201</v>
      </c>
      <c r="S332" s="17">
        <v>9.0729174814465394E-2</v>
      </c>
      <c r="T332" s="17">
        <v>0.12039390127925501</v>
      </c>
      <c r="U332" s="17">
        <v>0.147590679404522</v>
      </c>
      <c r="V332" s="17">
        <v>0.15050494489937</v>
      </c>
      <c r="W332" s="17">
        <v>0.159153300482031</v>
      </c>
      <c r="X332" s="17">
        <v>7.1666055379048202E-2</v>
      </c>
      <c r="Y332" s="17">
        <v>6.6221898269741897E-2</v>
      </c>
      <c r="Z332" s="17"/>
      <c r="AA332" s="17">
        <v>0.14848962330472401</v>
      </c>
      <c r="AB332" s="17">
        <v>8.6146614059111296E-2</v>
      </c>
    </row>
    <row r="333" spans="2:28" x14ac:dyDescent="0.5">
      <c r="B333" t="s">
        <v>89</v>
      </c>
      <c r="C333" s="17">
        <v>0.15679071101432501</v>
      </c>
      <c r="D333" s="17">
        <v>0.198851217491638</v>
      </c>
      <c r="E333" s="17">
        <v>0.116191375446457</v>
      </c>
      <c r="F333" s="17"/>
      <c r="G333" s="17">
        <v>0.29725484195459201</v>
      </c>
      <c r="H333" s="17">
        <v>0.221344465138191</v>
      </c>
      <c r="I333" s="17">
        <v>0.219416860515354</v>
      </c>
      <c r="J333" s="17">
        <v>0.14925052048281001</v>
      </c>
      <c r="K333" s="17">
        <v>0.123554259275751</v>
      </c>
      <c r="L333" s="17">
        <v>4.2288273145713901E-2</v>
      </c>
      <c r="M333" s="17"/>
      <c r="N333" s="17">
        <v>0.170122845465564</v>
      </c>
      <c r="O333" s="17">
        <v>0.110511924151579</v>
      </c>
      <c r="P333" s="17">
        <v>0.236144528186919</v>
      </c>
      <c r="Q333" s="17">
        <v>0.14458711608513999</v>
      </c>
      <c r="R333" s="17">
        <v>8.5633565767645997E-2</v>
      </c>
      <c r="S333" s="17">
        <v>0.117558628502099</v>
      </c>
      <c r="T333" s="17">
        <v>7.8052783494676495E-2</v>
      </c>
      <c r="U333" s="17">
        <v>0.118178789541658</v>
      </c>
      <c r="V333" s="17">
        <v>0.166196114666707</v>
      </c>
      <c r="W333" s="17">
        <v>0.145666094338741</v>
      </c>
      <c r="X333" s="17">
        <v>0.18539039990143899</v>
      </c>
      <c r="Y333" s="17">
        <v>0.157597939942315</v>
      </c>
      <c r="Z333" s="17"/>
      <c r="AA333" s="17">
        <v>0.23072652849476499</v>
      </c>
      <c r="AB333" s="17">
        <v>0.10181936664845199</v>
      </c>
    </row>
    <row r="334" spans="2:28" x14ac:dyDescent="0.5">
      <c r="B334" t="s">
        <v>184</v>
      </c>
      <c r="C334" s="17">
        <v>0.189227809180989</v>
      </c>
      <c r="D334" s="17">
        <v>0.20754131233870299</v>
      </c>
      <c r="E334" s="17">
        <v>0.17176884189153199</v>
      </c>
      <c r="F334" s="17"/>
      <c r="G334" s="17">
        <v>0.16460380983826001</v>
      </c>
      <c r="H334" s="17">
        <v>0.27837095003936202</v>
      </c>
      <c r="I334" s="17">
        <v>0.25684482390049701</v>
      </c>
      <c r="J334" s="17">
        <v>0.20657503205462999</v>
      </c>
      <c r="K334" s="17">
        <v>0.146572937982032</v>
      </c>
      <c r="L334" s="17">
        <v>0.119248824300692</v>
      </c>
      <c r="M334" s="17"/>
      <c r="N334" s="17">
        <v>0.18218096068556</v>
      </c>
      <c r="O334" s="17">
        <v>0.22830689721375999</v>
      </c>
      <c r="P334" s="17">
        <v>0.19600978996468399</v>
      </c>
      <c r="Q334" s="17">
        <v>0.11063788193183</v>
      </c>
      <c r="R334" s="17">
        <v>0.26514437817124298</v>
      </c>
      <c r="S334" s="17">
        <v>0.22461610919666999</v>
      </c>
      <c r="T334" s="17">
        <v>0.16662265068917501</v>
      </c>
      <c r="U334" s="17">
        <v>0.14234516865017999</v>
      </c>
      <c r="V334" s="17">
        <v>0.172511256528741</v>
      </c>
      <c r="W334" s="17">
        <v>0.161431632214565</v>
      </c>
      <c r="X334" s="17">
        <v>0.172389046959632</v>
      </c>
      <c r="Y334" s="17">
        <v>0.196542850039433</v>
      </c>
      <c r="Z334" s="17"/>
      <c r="AA334" s="17">
        <v>0.22290888438308301</v>
      </c>
      <c r="AB334" s="17">
        <v>0.164185900581859</v>
      </c>
    </row>
    <row r="335" spans="2:28" x14ac:dyDescent="0.5">
      <c r="B335" t="s">
        <v>91</v>
      </c>
      <c r="C335" s="17">
        <v>0.12888700280607299</v>
      </c>
      <c r="D335" s="17">
        <v>0.120683415108523</v>
      </c>
      <c r="E335" s="17">
        <v>0.13528845923567201</v>
      </c>
      <c r="F335" s="17"/>
      <c r="G335" s="17">
        <v>0.16951234079806399</v>
      </c>
      <c r="H335" s="17">
        <v>0.144469531350296</v>
      </c>
      <c r="I335" s="17">
        <v>0.110183792116867</v>
      </c>
      <c r="J335" s="17">
        <v>0.12562937574024299</v>
      </c>
      <c r="K335" s="17">
        <v>0.14469189005522901</v>
      </c>
      <c r="L335" s="17">
        <v>0.103071954644361</v>
      </c>
      <c r="M335" s="17"/>
      <c r="N335" s="17">
        <v>0.16391850036872699</v>
      </c>
      <c r="O335" s="17">
        <v>8.4105374739431693E-2</v>
      </c>
      <c r="P335" s="17">
        <v>7.6543359789541396E-2</v>
      </c>
      <c r="Q335" s="17">
        <v>0.182745208656068</v>
      </c>
      <c r="R335" s="17">
        <v>0.20744346937911801</v>
      </c>
      <c r="S335" s="17">
        <v>0.14094892853114799</v>
      </c>
      <c r="T335" s="17">
        <v>9.2120625198298403E-2</v>
      </c>
      <c r="U335" s="17">
        <v>0.14091863483411399</v>
      </c>
      <c r="V335" s="17">
        <v>0.119190470592314</v>
      </c>
      <c r="W335" s="17">
        <v>7.2310340009248103E-2</v>
      </c>
      <c r="X335" s="17">
        <v>0.13962137663896901</v>
      </c>
      <c r="Y335" s="17">
        <v>0.13541608412535999</v>
      </c>
      <c r="Z335" s="17"/>
      <c r="AA335" s="17">
        <v>0.15380259990496001</v>
      </c>
      <c r="AB335" s="17">
        <v>0.110362234772411</v>
      </c>
    </row>
    <row r="336" spans="2:28" x14ac:dyDescent="0.5">
      <c r="B336" t="s">
        <v>92</v>
      </c>
      <c r="C336" s="17">
        <v>0.26372999444380002</v>
      </c>
      <c r="D336" s="17">
        <v>0.219119925065244</v>
      </c>
      <c r="E336" s="17">
        <v>0.30756650647746098</v>
      </c>
      <c r="F336" s="17"/>
      <c r="G336" s="17">
        <v>0.140184628399179</v>
      </c>
      <c r="H336" s="17">
        <v>0.12349021214339</v>
      </c>
      <c r="I336" s="17">
        <v>0.15361173200329001</v>
      </c>
      <c r="J336" s="17">
        <v>0.26762440247225</v>
      </c>
      <c r="K336" s="17">
        <v>0.37089274869612499</v>
      </c>
      <c r="L336" s="17">
        <v>0.39970265960770401</v>
      </c>
      <c r="M336" s="17"/>
      <c r="N336" s="17">
        <v>0.18206700227609801</v>
      </c>
      <c r="O336" s="17">
        <v>0.32573084180952699</v>
      </c>
      <c r="P336" s="17">
        <v>0.25532114881478202</v>
      </c>
      <c r="Q336" s="17">
        <v>0.31056390728496702</v>
      </c>
      <c r="R336" s="17">
        <v>0.198888135004052</v>
      </c>
      <c r="S336" s="17">
        <v>0.28569229115846501</v>
      </c>
      <c r="T336" s="17">
        <v>0.37533412313195702</v>
      </c>
      <c r="U336" s="17">
        <v>0.26557424995034601</v>
      </c>
      <c r="V336" s="17">
        <v>0.28386980908812198</v>
      </c>
      <c r="W336" s="17">
        <v>0.30352669216419798</v>
      </c>
      <c r="X336" s="17">
        <v>0.23318055776673199</v>
      </c>
      <c r="Y336" s="17">
        <v>0.231491789037398</v>
      </c>
      <c r="Z336" s="17"/>
      <c r="AA336" s="17">
        <v>0.17381300701059599</v>
      </c>
      <c r="AB336" s="17">
        <v>0.33058335251805299</v>
      </c>
    </row>
    <row r="337" spans="2:28" x14ac:dyDescent="0.5">
      <c r="B337" t="s">
        <v>72</v>
      </c>
      <c r="C337" s="17">
        <v>0.148632231352195</v>
      </c>
      <c r="D337" s="17">
        <v>0.106837200415935</v>
      </c>
      <c r="E337" s="17">
        <v>0.189524808926436</v>
      </c>
      <c r="F337" s="17"/>
      <c r="G337" s="17">
        <v>3.9734607285541901E-2</v>
      </c>
      <c r="H337" s="17">
        <v>4.0218953900216799E-2</v>
      </c>
      <c r="I337" s="17">
        <v>9.2521377871464403E-2</v>
      </c>
      <c r="J337" s="17">
        <v>0.16004814833108399</v>
      </c>
      <c r="K337" s="17">
        <v>0.14962144563094901</v>
      </c>
      <c r="L337" s="17">
        <v>0.29301094420884999</v>
      </c>
      <c r="M337" s="17"/>
      <c r="N337" s="17">
        <v>0.11441498917259101</v>
      </c>
      <c r="O337" s="17">
        <v>7.76483174661666E-2</v>
      </c>
      <c r="P337" s="17">
        <v>0.105779446421346</v>
      </c>
      <c r="Q337" s="17">
        <v>0.13248604725232199</v>
      </c>
      <c r="R337" s="17">
        <v>6.1191708404938601E-2</v>
      </c>
      <c r="S337" s="17">
        <v>0.14045486779715299</v>
      </c>
      <c r="T337" s="17">
        <v>0.16747591620663899</v>
      </c>
      <c r="U337" s="17">
        <v>0.18539247761918001</v>
      </c>
      <c r="V337" s="17">
        <v>0.107727404224745</v>
      </c>
      <c r="W337" s="17">
        <v>0.15791194079121601</v>
      </c>
      <c r="X337" s="17">
        <v>0.19775256335418001</v>
      </c>
      <c r="Y337" s="17">
        <v>0.21272943858575299</v>
      </c>
      <c r="Z337" s="17"/>
      <c r="AA337" s="17">
        <v>7.0259356901871406E-2</v>
      </c>
      <c r="AB337" s="17">
        <v>0.206902531420113</v>
      </c>
    </row>
    <row r="338" spans="2:28" x14ac:dyDescent="0.5">
      <c r="B338" t="s">
        <v>93</v>
      </c>
      <c r="C338" s="17">
        <v>0.269522962216943</v>
      </c>
      <c r="D338" s="17">
        <v>0.34581814707159497</v>
      </c>
      <c r="E338" s="17">
        <v>0.19585138346889899</v>
      </c>
      <c r="F338" s="17"/>
      <c r="G338" s="17">
        <v>0.48596461367895599</v>
      </c>
      <c r="H338" s="17">
        <v>0.41345035256673501</v>
      </c>
      <c r="I338" s="17">
        <v>0.38683827410788202</v>
      </c>
      <c r="J338" s="17">
        <v>0.240123041401794</v>
      </c>
      <c r="K338" s="17">
        <v>0.188220977635665</v>
      </c>
      <c r="L338" s="17">
        <v>8.4965617238393201E-2</v>
      </c>
      <c r="M338" s="17"/>
      <c r="N338" s="17">
        <v>0.35741854749702301</v>
      </c>
      <c r="O338" s="17">
        <v>0.284208568771115</v>
      </c>
      <c r="P338" s="17">
        <v>0.36634625500964602</v>
      </c>
      <c r="Q338" s="17">
        <v>0.26356695487481402</v>
      </c>
      <c r="R338" s="17">
        <v>0.26733230904064798</v>
      </c>
      <c r="S338" s="17">
        <v>0.20828780331656399</v>
      </c>
      <c r="T338" s="17">
        <v>0.19844668477393199</v>
      </c>
      <c r="U338" s="17">
        <v>0.26576946894617998</v>
      </c>
      <c r="V338" s="17">
        <v>0.31670105956607703</v>
      </c>
      <c r="W338" s="17">
        <v>0.30481939482077203</v>
      </c>
      <c r="X338" s="17">
        <v>0.25705645528048698</v>
      </c>
      <c r="Y338" s="17">
        <v>0.223819838212057</v>
      </c>
      <c r="Z338" s="17"/>
      <c r="AA338" s="17">
        <v>0.37921615179948898</v>
      </c>
      <c r="AB338" s="17">
        <v>0.18796598070756301</v>
      </c>
    </row>
    <row r="339" spans="2:28" x14ac:dyDescent="0.5">
      <c r="B339" t="s">
        <v>94</v>
      </c>
      <c r="C339" s="17">
        <v>0.39261699724987198</v>
      </c>
      <c r="D339" s="17">
        <v>0.33980334017376701</v>
      </c>
      <c r="E339" s="17">
        <v>0.44285496571313299</v>
      </c>
      <c r="F339" s="17"/>
      <c r="G339" s="17">
        <v>0.30969696919724199</v>
      </c>
      <c r="H339" s="17">
        <v>0.26795974349368601</v>
      </c>
      <c r="I339" s="17">
        <v>0.263795524120157</v>
      </c>
      <c r="J339" s="17">
        <v>0.39325377821249202</v>
      </c>
      <c r="K339" s="17">
        <v>0.51558463875135396</v>
      </c>
      <c r="L339" s="17">
        <v>0.50277461425206504</v>
      </c>
      <c r="M339" s="17"/>
      <c r="N339" s="17">
        <v>0.34598550264482503</v>
      </c>
      <c r="O339" s="17">
        <v>0.40983621654895802</v>
      </c>
      <c r="P339" s="17">
        <v>0.33186450860432298</v>
      </c>
      <c r="Q339" s="17">
        <v>0.49330911594103499</v>
      </c>
      <c r="R339" s="17">
        <v>0.40633160438317001</v>
      </c>
      <c r="S339" s="17">
        <v>0.42664121968961399</v>
      </c>
      <c r="T339" s="17">
        <v>0.46745474833025502</v>
      </c>
      <c r="U339" s="17">
        <v>0.40649288478446</v>
      </c>
      <c r="V339" s="17">
        <v>0.40306027968043701</v>
      </c>
      <c r="W339" s="17">
        <v>0.375837032173446</v>
      </c>
      <c r="X339" s="17">
        <v>0.37280193440570097</v>
      </c>
      <c r="Y339" s="17">
        <v>0.36690787316275802</v>
      </c>
      <c r="Z339" s="17"/>
      <c r="AA339" s="17">
        <v>0.32761560691555702</v>
      </c>
      <c r="AB339" s="17">
        <v>0.44094558729046401</v>
      </c>
    </row>
    <row r="340" spans="2:28" x14ac:dyDescent="0.5">
      <c r="B340" t="s">
        <v>95</v>
      </c>
      <c r="C340" s="17">
        <v>-0.123094035032929</v>
      </c>
      <c r="D340" s="17">
        <v>6.0148068978278504E-3</v>
      </c>
      <c r="E340" s="17">
        <v>-0.24700358224423499</v>
      </c>
      <c r="F340" s="17"/>
      <c r="G340" s="17">
        <v>0.176267644481713</v>
      </c>
      <c r="H340" s="17">
        <v>0.145490609073049</v>
      </c>
      <c r="I340" s="17">
        <v>0.12304274998772501</v>
      </c>
      <c r="J340" s="17">
        <v>-0.153130736810698</v>
      </c>
      <c r="K340" s="17">
        <v>-0.32736366111568899</v>
      </c>
      <c r="L340" s="17">
        <v>-0.41780899701367202</v>
      </c>
      <c r="M340" s="17"/>
      <c r="N340" s="17">
        <v>1.14330448521984E-2</v>
      </c>
      <c r="O340" s="17">
        <v>-0.12562764777784299</v>
      </c>
      <c r="P340" s="17">
        <v>3.4481746405323102E-2</v>
      </c>
      <c r="Q340" s="17">
        <v>-0.229742161066221</v>
      </c>
      <c r="R340" s="17">
        <v>-0.13899929534252201</v>
      </c>
      <c r="S340" s="17">
        <v>-0.218353416373049</v>
      </c>
      <c r="T340" s="17">
        <v>-0.26900806355632401</v>
      </c>
      <c r="U340" s="17">
        <v>-0.14072341583827999</v>
      </c>
      <c r="V340" s="17">
        <v>-8.63592201143593E-2</v>
      </c>
      <c r="W340" s="17">
        <v>-7.1017637352674398E-2</v>
      </c>
      <c r="X340" s="17">
        <v>-0.115745479125214</v>
      </c>
      <c r="Y340" s="17">
        <v>-0.14308803495070199</v>
      </c>
      <c r="Z340" s="17"/>
      <c r="AA340" s="17">
        <v>5.1600544883932502E-2</v>
      </c>
      <c r="AB340" s="17">
        <v>-0.25297960658290097</v>
      </c>
    </row>
    <row r="341" spans="2:28" x14ac:dyDescent="0.5">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2:28" x14ac:dyDescent="0.5">
      <c r="B342" s="6" t="s">
        <v>196</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2:28" x14ac:dyDescent="0.5">
      <c r="B343" s="24" t="s">
        <v>53</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2:28" x14ac:dyDescent="0.5">
      <c r="B344" t="s">
        <v>88</v>
      </c>
      <c r="C344" s="17">
        <v>8.9968150903889405E-2</v>
      </c>
      <c r="D344" s="17">
        <v>0.111397590200802</v>
      </c>
      <c r="E344" s="17">
        <v>6.9301367386292598E-2</v>
      </c>
      <c r="F344" s="17"/>
      <c r="G344" s="17">
        <v>0.143019368859611</v>
      </c>
      <c r="H344" s="17">
        <v>0.13874654123250901</v>
      </c>
      <c r="I344" s="17">
        <v>0.143326149357314</v>
      </c>
      <c r="J344" s="17">
        <v>7.79301951462682E-2</v>
      </c>
      <c r="K344" s="17">
        <v>3.8698073615510399E-2</v>
      </c>
      <c r="L344" s="17">
        <v>4.6229139394292497E-2</v>
      </c>
      <c r="M344" s="17"/>
      <c r="N344" s="17">
        <v>0.12916376569309801</v>
      </c>
      <c r="O344" s="17">
        <v>0.13647841549946099</v>
      </c>
      <c r="P344" s="17">
        <v>0.13846759491869601</v>
      </c>
      <c r="Q344" s="17">
        <v>5.6145810640542998E-2</v>
      </c>
      <c r="R344" s="17">
        <v>0.145694838272484</v>
      </c>
      <c r="S344" s="17">
        <v>8.0874268943321795E-2</v>
      </c>
      <c r="T344" s="17">
        <v>8.19751180826465E-2</v>
      </c>
      <c r="U344" s="17">
        <v>8.4261432547879198E-2</v>
      </c>
      <c r="V344" s="17">
        <v>7.18318895882952E-2</v>
      </c>
      <c r="W344" s="17">
        <v>3.5633415552541299E-2</v>
      </c>
      <c r="X344" s="17">
        <v>8.2499640975865596E-2</v>
      </c>
      <c r="Y344" s="17">
        <v>5.9540146654875302E-2</v>
      </c>
      <c r="Z344" s="17"/>
      <c r="AA344" s="17">
        <v>0.11744966811994299</v>
      </c>
      <c r="AB344" s="17">
        <v>6.9535619039613694E-2</v>
      </c>
    </row>
    <row r="345" spans="2:28" x14ac:dyDescent="0.5">
      <c r="B345" t="s">
        <v>89</v>
      </c>
      <c r="C345" s="17">
        <v>0.113690274332999</v>
      </c>
      <c r="D345" s="17">
        <v>0.14067544689026901</v>
      </c>
      <c r="E345" s="17">
        <v>8.7666198463586295E-2</v>
      </c>
      <c r="F345" s="17"/>
      <c r="G345" s="17">
        <v>0.169494807933083</v>
      </c>
      <c r="H345" s="17">
        <v>0.170921849693045</v>
      </c>
      <c r="I345" s="17">
        <v>0.17819752745554401</v>
      </c>
      <c r="J345" s="17">
        <v>9.5992221962200003E-2</v>
      </c>
      <c r="K345" s="17">
        <v>7.7566309606270895E-2</v>
      </c>
      <c r="L345" s="17">
        <v>5.0033237276101102E-2</v>
      </c>
      <c r="M345" s="17"/>
      <c r="N345" s="17">
        <v>0.14332851449071801</v>
      </c>
      <c r="O345" s="17">
        <v>8.6849221918570502E-2</v>
      </c>
      <c r="P345" s="17">
        <v>0.124815277044486</v>
      </c>
      <c r="Q345" s="17">
        <v>0.120302485753102</v>
      </c>
      <c r="R345" s="17">
        <v>3.5119809444802197E-2</v>
      </c>
      <c r="S345" s="17">
        <v>0.109286283348191</v>
      </c>
      <c r="T345" s="17">
        <v>8.2337816177549206E-2</v>
      </c>
      <c r="U345" s="17">
        <v>8.6203385034377703E-2</v>
      </c>
      <c r="V345" s="17">
        <v>0.18951349379763399</v>
      </c>
      <c r="W345" s="17">
        <v>0.15281437766134701</v>
      </c>
      <c r="X345" s="17">
        <v>9.6499648201839996E-2</v>
      </c>
      <c r="Y345" s="17">
        <v>0.111786126644966</v>
      </c>
      <c r="Z345" s="17"/>
      <c r="AA345" s="17">
        <v>0.14855589132553501</v>
      </c>
      <c r="AB345" s="17">
        <v>8.7767657886207801E-2</v>
      </c>
    </row>
    <row r="346" spans="2:28" x14ac:dyDescent="0.5">
      <c r="B346" t="s">
        <v>184</v>
      </c>
      <c r="C346" s="17">
        <v>0.167298514744226</v>
      </c>
      <c r="D346" s="17">
        <v>0.17090362146614901</v>
      </c>
      <c r="E346" s="17">
        <v>0.16409636146158599</v>
      </c>
      <c r="F346" s="17"/>
      <c r="G346" s="17">
        <v>0.19504796440600899</v>
      </c>
      <c r="H346" s="17">
        <v>0.23131212118338201</v>
      </c>
      <c r="I346" s="17">
        <v>0.21534188406021901</v>
      </c>
      <c r="J346" s="17">
        <v>0.15723485688276301</v>
      </c>
      <c r="K346" s="17">
        <v>0.13206633873676701</v>
      </c>
      <c r="L346" s="17">
        <v>0.11580985530235401</v>
      </c>
      <c r="M346" s="17"/>
      <c r="N346" s="17">
        <v>0.143937183454518</v>
      </c>
      <c r="O346" s="17">
        <v>0.19982121029820199</v>
      </c>
      <c r="P346" s="17">
        <v>0.18047065249927999</v>
      </c>
      <c r="Q346" s="17">
        <v>0.1896998807261</v>
      </c>
      <c r="R346" s="17">
        <v>0.14327147005062199</v>
      </c>
      <c r="S346" s="17">
        <v>0.173839832346109</v>
      </c>
      <c r="T346" s="17">
        <v>0.24052853388050999</v>
      </c>
      <c r="U346" s="17">
        <v>0.187381813954306</v>
      </c>
      <c r="V346" s="17">
        <v>0.13053388683106501</v>
      </c>
      <c r="W346" s="17">
        <v>4.9327897037365002E-2</v>
      </c>
      <c r="X346" s="17">
        <v>0.18502118105975099</v>
      </c>
      <c r="Y346" s="17">
        <v>0.13569902955319199</v>
      </c>
      <c r="Z346" s="17"/>
      <c r="AA346" s="17">
        <v>0.18239121222190099</v>
      </c>
      <c r="AB346" s="17">
        <v>0.15607708109098101</v>
      </c>
    </row>
    <row r="347" spans="2:28" x14ac:dyDescent="0.5">
      <c r="B347" t="s">
        <v>91</v>
      </c>
      <c r="C347" s="17">
        <v>0.15280022084383199</v>
      </c>
      <c r="D347" s="17">
        <v>0.15417599203935101</v>
      </c>
      <c r="E347" s="17">
        <v>0.14993381099296099</v>
      </c>
      <c r="F347" s="17"/>
      <c r="G347" s="17">
        <v>0.21303696883503301</v>
      </c>
      <c r="H347" s="17">
        <v>0.16094651108517699</v>
      </c>
      <c r="I347" s="17">
        <v>0.155576258074344</v>
      </c>
      <c r="J347" s="17">
        <v>0.158031070890359</v>
      </c>
      <c r="K347" s="17">
        <v>0.17266342483269301</v>
      </c>
      <c r="L347" s="17">
        <v>0.10134619657065901</v>
      </c>
      <c r="M347" s="17"/>
      <c r="N347" s="17">
        <v>0.20127701317208899</v>
      </c>
      <c r="O347" s="17">
        <v>0.14846825538696001</v>
      </c>
      <c r="P347" s="17">
        <v>0.123073112097094</v>
      </c>
      <c r="Q347" s="17">
        <v>0.22419402654836801</v>
      </c>
      <c r="R347" s="17">
        <v>0.203534680936964</v>
      </c>
      <c r="S347" s="17">
        <v>0.117502424781884</v>
      </c>
      <c r="T347" s="17">
        <v>8.0362499923655295E-2</v>
      </c>
      <c r="U347" s="17">
        <v>0.19816350299469099</v>
      </c>
      <c r="V347" s="17">
        <v>0.20577282591214399</v>
      </c>
      <c r="W347" s="17">
        <v>0.115726473520183</v>
      </c>
      <c r="X347" s="17">
        <v>0.16960098752443001</v>
      </c>
      <c r="Y347" s="17">
        <v>0.14042802147846001</v>
      </c>
      <c r="Z347" s="17"/>
      <c r="AA347" s="17">
        <v>0.172318739112895</v>
      </c>
      <c r="AB347" s="17">
        <v>0.13828818559698999</v>
      </c>
    </row>
    <row r="348" spans="2:28" x14ac:dyDescent="0.5">
      <c r="B348" t="s">
        <v>92</v>
      </c>
      <c r="C348" s="17">
        <v>0.30994219702229497</v>
      </c>
      <c r="D348" s="17">
        <v>0.30598951245016198</v>
      </c>
      <c r="E348" s="17">
        <v>0.314343600353784</v>
      </c>
      <c r="F348" s="17"/>
      <c r="G348" s="17">
        <v>0.20453598869036699</v>
      </c>
      <c r="H348" s="17">
        <v>0.25454811439683001</v>
      </c>
      <c r="I348" s="17">
        <v>0.19282046040609499</v>
      </c>
      <c r="J348" s="17">
        <v>0.339000111225157</v>
      </c>
      <c r="K348" s="17">
        <v>0.39663505300318302</v>
      </c>
      <c r="L348" s="17">
        <v>0.38346939189583101</v>
      </c>
      <c r="M348" s="17"/>
      <c r="N348" s="17">
        <v>0.22693181432224499</v>
      </c>
      <c r="O348" s="17">
        <v>0.37190767934645502</v>
      </c>
      <c r="P348" s="17">
        <v>0.32318866667944601</v>
      </c>
      <c r="Q348" s="17">
        <v>0.27658491769050503</v>
      </c>
      <c r="R348" s="17">
        <v>0.32450494534700702</v>
      </c>
      <c r="S348" s="17">
        <v>0.34499574490333101</v>
      </c>
      <c r="T348" s="17">
        <v>0.34333860318959297</v>
      </c>
      <c r="U348" s="17">
        <v>0.23207897642129399</v>
      </c>
      <c r="V348" s="17">
        <v>0.31403467976433302</v>
      </c>
      <c r="W348" s="17">
        <v>0.377787419800307</v>
      </c>
      <c r="X348" s="17">
        <v>0.26975071249673899</v>
      </c>
      <c r="Y348" s="17">
        <v>0.31831411724638398</v>
      </c>
      <c r="Z348" s="17"/>
      <c r="AA348" s="17">
        <v>0.27492127899706698</v>
      </c>
      <c r="AB348" s="17">
        <v>0.33598027992146701</v>
      </c>
    </row>
    <row r="349" spans="2:28" x14ac:dyDescent="0.5">
      <c r="B349" t="s">
        <v>72</v>
      </c>
      <c r="C349" s="17">
        <v>0.166300642152759</v>
      </c>
      <c r="D349" s="17">
        <v>0.116857836953266</v>
      </c>
      <c r="E349" s="17">
        <v>0.21465866134179001</v>
      </c>
      <c r="F349" s="17"/>
      <c r="G349" s="17">
        <v>7.48649012758969E-2</v>
      </c>
      <c r="H349" s="17">
        <v>4.3524862409056703E-2</v>
      </c>
      <c r="I349" s="17">
        <v>0.11473772064648501</v>
      </c>
      <c r="J349" s="17">
        <v>0.17181154389325201</v>
      </c>
      <c r="K349" s="17">
        <v>0.182370800205575</v>
      </c>
      <c r="L349" s="17">
        <v>0.30311217956076197</v>
      </c>
      <c r="M349" s="17"/>
      <c r="N349" s="17">
        <v>0.155361708867333</v>
      </c>
      <c r="O349" s="17">
        <v>5.6475217550350502E-2</v>
      </c>
      <c r="P349" s="17">
        <v>0.10998469676099699</v>
      </c>
      <c r="Q349" s="17">
        <v>0.13307287864138101</v>
      </c>
      <c r="R349" s="17">
        <v>0.14787425594812101</v>
      </c>
      <c r="S349" s="17">
        <v>0.173501445677164</v>
      </c>
      <c r="T349" s="17">
        <v>0.171457428746046</v>
      </c>
      <c r="U349" s="17">
        <v>0.21191088904745201</v>
      </c>
      <c r="V349" s="17">
        <v>8.8313224106528601E-2</v>
      </c>
      <c r="W349" s="17">
        <v>0.26871041642825699</v>
      </c>
      <c r="X349" s="17">
        <v>0.19662782974137399</v>
      </c>
      <c r="Y349" s="17">
        <v>0.23423255842212301</v>
      </c>
      <c r="Z349" s="17"/>
      <c r="AA349" s="17">
        <v>0.104363210222658</v>
      </c>
      <c r="AB349" s="17">
        <v>0.21235117646474</v>
      </c>
    </row>
    <row r="350" spans="2:28" x14ac:dyDescent="0.5">
      <c r="B350" t="s">
        <v>93</v>
      </c>
      <c r="C350" s="17">
        <v>0.20365842523688801</v>
      </c>
      <c r="D350" s="17">
        <v>0.25207303709107098</v>
      </c>
      <c r="E350" s="17">
        <v>0.156967565849879</v>
      </c>
      <c r="F350" s="17"/>
      <c r="G350" s="17">
        <v>0.312514176792694</v>
      </c>
      <c r="H350" s="17">
        <v>0.30966839092555498</v>
      </c>
      <c r="I350" s="17">
        <v>0.32152367681285798</v>
      </c>
      <c r="J350" s="17">
        <v>0.17392241710846801</v>
      </c>
      <c r="K350" s="17">
        <v>0.116264383221781</v>
      </c>
      <c r="L350" s="17">
        <v>9.6262376670393598E-2</v>
      </c>
      <c r="M350" s="17"/>
      <c r="N350" s="17">
        <v>0.27249228018381599</v>
      </c>
      <c r="O350" s="17">
        <v>0.22332763741803199</v>
      </c>
      <c r="P350" s="17">
        <v>0.26328287196318301</v>
      </c>
      <c r="Q350" s="17">
        <v>0.17644829639364501</v>
      </c>
      <c r="R350" s="17">
        <v>0.180814647717286</v>
      </c>
      <c r="S350" s="17">
        <v>0.19016055229151199</v>
      </c>
      <c r="T350" s="17">
        <v>0.164312934260196</v>
      </c>
      <c r="U350" s="17">
        <v>0.17046481758225701</v>
      </c>
      <c r="V350" s="17">
        <v>0.261345383385929</v>
      </c>
      <c r="W350" s="17">
        <v>0.18844779321388799</v>
      </c>
      <c r="X350" s="17">
        <v>0.17899928917770599</v>
      </c>
      <c r="Y350" s="17">
        <v>0.17132627329984099</v>
      </c>
      <c r="Z350" s="17"/>
      <c r="AA350" s="17">
        <v>0.26600555944547899</v>
      </c>
      <c r="AB350" s="17">
        <v>0.157303276925821</v>
      </c>
    </row>
    <row r="351" spans="2:28" x14ac:dyDescent="0.5">
      <c r="B351" t="s">
        <v>94</v>
      </c>
      <c r="C351" s="17">
        <v>0.46274241786612702</v>
      </c>
      <c r="D351" s="17">
        <v>0.46016550448951299</v>
      </c>
      <c r="E351" s="17">
        <v>0.46427741134674499</v>
      </c>
      <c r="F351" s="17"/>
      <c r="G351" s="17">
        <v>0.41757295752540002</v>
      </c>
      <c r="H351" s="17">
        <v>0.415494625482007</v>
      </c>
      <c r="I351" s="17">
        <v>0.34839671848043902</v>
      </c>
      <c r="J351" s="17">
        <v>0.497031182115516</v>
      </c>
      <c r="K351" s="17">
        <v>0.56929847783587695</v>
      </c>
      <c r="L351" s="17">
        <v>0.48481558846649098</v>
      </c>
      <c r="M351" s="17"/>
      <c r="N351" s="17">
        <v>0.42820882749433298</v>
      </c>
      <c r="O351" s="17">
        <v>0.52037593473341504</v>
      </c>
      <c r="P351" s="17">
        <v>0.44626177877654</v>
      </c>
      <c r="Q351" s="17">
        <v>0.50077894423887304</v>
      </c>
      <c r="R351" s="17">
        <v>0.52803962628397105</v>
      </c>
      <c r="S351" s="17">
        <v>0.46249816968521501</v>
      </c>
      <c r="T351" s="17">
        <v>0.42370110311324799</v>
      </c>
      <c r="U351" s="17">
        <v>0.43024247941598498</v>
      </c>
      <c r="V351" s="17">
        <v>0.51980750567647704</v>
      </c>
      <c r="W351" s="17">
        <v>0.49351389332049</v>
      </c>
      <c r="X351" s="17">
        <v>0.43935170002116902</v>
      </c>
      <c r="Y351" s="17">
        <v>0.45874213872484398</v>
      </c>
      <c r="Z351" s="17"/>
      <c r="AA351" s="17">
        <v>0.447240018109963</v>
      </c>
      <c r="AB351" s="17">
        <v>0.47426846551845803</v>
      </c>
    </row>
    <row r="352" spans="2:28" x14ac:dyDescent="0.5">
      <c r="B352" t="s">
        <v>95</v>
      </c>
      <c r="C352" s="17">
        <v>-0.25908399262923898</v>
      </c>
      <c r="D352" s="17">
        <v>-0.208092467398442</v>
      </c>
      <c r="E352" s="17">
        <v>-0.30730984549686602</v>
      </c>
      <c r="F352" s="17"/>
      <c r="G352" s="17">
        <v>-0.105058780732706</v>
      </c>
      <c r="H352" s="17">
        <v>-0.105826234556452</v>
      </c>
      <c r="I352" s="17">
        <v>-2.6873041667581001E-2</v>
      </c>
      <c r="J352" s="17">
        <v>-0.32310876500704799</v>
      </c>
      <c r="K352" s="17">
        <v>-0.453034094614095</v>
      </c>
      <c r="L352" s="17">
        <v>-0.38855321179609698</v>
      </c>
      <c r="M352" s="17"/>
      <c r="N352" s="17">
        <v>-0.15571654731051701</v>
      </c>
      <c r="O352" s="17">
        <v>-0.29704829731538401</v>
      </c>
      <c r="P352" s="17">
        <v>-0.18297890681335699</v>
      </c>
      <c r="Q352" s="17">
        <v>-0.32433064784522803</v>
      </c>
      <c r="R352" s="17">
        <v>-0.34722497856668499</v>
      </c>
      <c r="S352" s="17">
        <v>-0.27233761739370299</v>
      </c>
      <c r="T352" s="17">
        <v>-0.25938816885305199</v>
      </c>
      <c r="U352" s="17">
        <v>-0.25977766183372902</v>
      </c>
      <c r="V352" s="17">
        <v>-0.25846212229054799</v>
      </c>
      <c r="W352" s="17">
        <v>-0.30506610010660201</v>
      </c>
      <c r="X352" s="17">
        <v>-0.260352410843463</v>
      </c>
      <c r="Y352" s="17">
        <v>-0.28741586542500303</v>
      </c>
      <c r="Z352" s="17"/>
      <c r="AA352" s="17">
        <v>-0.18123445866448401</v>
      </c>
      <c r="AB352" s="17">
        <v>-0.316965188592636</v>
      </c>
    </row>
    <row r="353" spans="2:28" x14ac:dyDescent="0.5">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2:28" x14ac:dyDescent="0.5">
      <c r="B354" s="6" t="s">
        <v>197</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2:28" x14ac:dyDescent="0.5">
      <c r="B355" s="24" t="s">
        <v>53</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2:28" x14ac:dyDescent="0.5">
      <c r="B356" t="s">
        <v>88</v>
      </c>
      <c r="C356" s="17">
        <v>4.5351902257961103E-2</v>
      </c>
      <c r="D356" s="17">
        <v>7.0162371827525993E-2</v>
      </c>
      <c r="E356" s="17">
        <v>2.1318264069215099E-2</v>
      </c>
      <c r="F356" s="17"/>
      <c r="G356" s="17">
        <v>0.111866498338165</v>
      </c>
      <c r="H356" s="17">
        <v>6.8873768446573599E-2</v>
      </c>
      <c r="I356" s="17">
        <v>6.8955835152241199E-2</v>
      </c>
      <c r="J356" s="17">
        <v>3.30813777022404E-2</v>
      </c>
      <c r="K356" s="17">
        <v>2.5957209452127698E-2</v>
      </c>
      <c r="L356" s="17">
        <v>7.9393293872406599E-3</v>
      </c>
      <c r="M356" s="17"/>
      <c r="N356" s="17">
        <v>8.2183628752992594E-2</v>
      </c>
      <c r="O356" s="17">
        <v>5.9278407650990898E-2</v>
      </c>
      <c r="P356" s="17">
        <v>4.84098847039722E-2</v>
      </c>
      <c r="Q356" s="17">
        <v>6.06278704109319E-2</v>
      </c>
      <c r="R356" s="17">
        <v>0.15115024752536099</v>
      </c>
      <c r="S356" s="17">
        <v>2.9698256052389901E-2</v>
      </c>
      <c r="T356" s="17">
        <v>0</v>
      </c>
      <c r="U356" s="17">
        <v>5.3202724966869799E-2</v>
      </c>
      <c r="V356" s="17">
        <v>3.2233193370951201E-2</v>
      </c>
      <c r="W356" s="17">
        <v>7.8830676186388796E-2</v>
      </c>
      <c r="X356" s="17">
        <v>3.2679732828508098E-2</v>
      </c>
      <c r="Y356" s="17">
        <v>3.7876071846603403E-2</v>
      </c>
      <c r="Z356" s="17"/>
      <c r="AA356" s="17">
        <v>7.0453829539403601E-2</v>
      </c>
      <c r="AB356" s="17">
        <v>2.6688597572105101E-2</v>
      </c>
    </row>
    <row r="357" spans="2:28" x14ac:dyDescent="0.5">
      <c r="B357" t="s">
        <v>89</v>
      </c>
      <c r="C357" s="17">
        <v>8.2490063237577294E-2</v>
      </c>
      <c r="D357" s="17">
        <v>0.11201851034277099</v>
      </c>
      <c r="E357" s="17">
        <v>5.2132660929971E-2</v>
      </c>
      <c r="F357" s="17"/>
      <c r="G357" s="17">
        <v>0.14949476829859201</v>
      </c>
      <c r="H357" s="17">
        <v>0.13259116827494799</v>
      </c>
      <c r="I357" s="17">
        <v>0.14984390761045799</v>
      </c>
      <c r="J357" s="17">
        <v>4.9001088515457397E-2</v>
      </c>
      <c r="K357" s="17">
        <v>5.0911739186043102E-2</v>
      </c>
      <c r="L357" s="17">
        <v>2.4602231976270501E-2</v>
      </c>
      <c r="M357" s="17"/>
      <c r="N357" s="17">
        <v>0.18832433128138401</v>
      </c>
      <c r="O357" s="17">
        <v>2.6311280158817299E-2</v>
      </c>
      <c r="P357" s="17">
        <v>5.3847255509038801E-2</v>
      </c>
      <c r="Q357" s="17">
        <v>9.8930549935781903E-2</v>
      </c>
      <c r="R357" s="17">
        <v>3.1711147523822703E-2</v>
      </c>
      <c r="S357" s="17">
        <v>0.105137296280953</v>
      </c>
      <c r="T357" s="17">
        <v>0</v>
      </c>
      <c r="U357" s="17">
        <v>8.7909883148478807E-2</v>
      </c>
      <c r="V357" s="17">
        <v>0.17915009334760701</v>
      </c>
      <c r="W357" s="17">
        <v>3.5828015829777002E-2</v>
      </c>
      <c r="X357" s="17">
        <v>7.1265862170616798E-2</v>
      </c>
      <c r="Y357" s="17">
        <v>5.3569394740315003E-2</v>
      </c>
      <c r="Z357" s="17"/>
      <c r="AA357" s="17">
        <v>9.6626968599888202E-2</v>
      </c>
      <c r="AB357" s="17">
        <v>7.1979261850348003E-2</v>
      </c>
    </row>
    <row r="358" spans="2:28" x14ac:dyDescent="0.5">
      <c r="B358" t="s">
        <v>184</v>
      </c>
      <c r="C358" s="17">
        <v>0.15304801476119001</v>
      </c>
      <c r="D358" s="17">
        <v>0.15857298283631599</v>
      </c>
      <c r="E358" s="17">
        <v>0.14795405602317499</v>
      </c>
      <c r="F358" s="17"/>
      <c r="G358" s="17">
        <v>0.18817527837670001</v>
      </c>
      <c r="H358" s="17">
        <v>0.26241548877102799</v>
      </c>
      <c r="I358" s="17">
        <v>0.170748126374968</v>
      </c>
      <c r="J358" s="17">
        <v>0.16221933683473699</v>
      </c>
      <c r="K358" s="17">
        <v>0.10365907496784001</v>
      </c>
      <c r="L358" s="17">
        <v>8.3367269193459603E-2</v>
      </c>
      <c r="M358" s="17"/>
      <c r="N358" s="17">
        <v>0.11043660133925901</v>
      </c>
      <c r="O358" s="17">
        <v>0.25865739671680499</v>
      </c>
      <c r="P358" s="17">
        <v>0.20269684430037799</v>
      </c>
      <c r="Q358" s="17">
        <v>0.156827428683326</v>
      </c>
      <c r="R358" s="17">
        <v>0.114959839489517</v>
      </c>
      <c r="S358" s="17">
        <v>0.124570167740938</v>
      </c>
      <c r="T358" s="17">
        <v>0.20754881734164801</v>
      </c>
      <c r="U358" s="17">
        <v>0.15061427304970401</v>
      </c>
      <c r="V358" s="17">
        <v>0.13065266036998199</v>
      </c>
      <c r="W358" s="17">
        <v>7.2509266750904799E-2</v>
      </c>
      <c r="X358" s="17">
        <v>0.1792277774372</v>
      </c>
      <c r="Y358" s="17">
        <v>0.12605433062726101</v>
      </c>
      <c r="Z358" s="17"/>
      <c r="AA358" s="17">
        <v>0.199998762344233</v>
      </c>
      <c r="AB358" s="17">
        <v>0.118140093247974</v>
      </c>
    </row>
    <row r="359" spans="2:28" x14ac:dyDescent="0.5">
      <c r="B359" t="s">
        <v>91</v>
      </c>
      <c r="C359" s="17">
        <v>0.125082189364982</v>
      </c>
      <c r="D359" s="17">
        <v>0.128532293947733</v>
      </c>
      <c r="E359" s="17">
        <v>0.121954496940961</v>
      </c>
      <c r="F359" s="17"/>
      <c r="G359" s="17">
        <v>0.124387422899167</v>
      </c>
      <c r="H359" s="17">
        <v>0.10537833654565699</v>
      </c>
      <c r="I359" s="17">
        <v>0.158311939027242</v>
      </c>
      <c r="J359" s="17">
        <v>0.159133841538426</v>
      </c>
      <c r="K359" s="17">
        <v>0.13648485257732901</v>
      </c>
      <c r="L359" s="17">
        <v>8.6553031542052405E-2</v>
      </c>
      <c r="M359" s="17"/>
      <c r="N359" s="17">
        <v>3.8622305813507903E-2</v>
      </c>
      <c r="O359" s="17">
        <v>0.152613070559981</v>
      </c>
      <c r="P359" s="17">
        <v>0.139451011091447</v>
      </c>
      <c r="Q359" s="17">
        <v>0.103463531780891</v>
      </c>
      <c r="R359" s="17">
        <v>0.113349311489076</v>
      </c>
      <c r="S359" s="17">
        <v>0.12066884644424899</v>
      </c>
      <c r="T359" s="17">
        <v>0.12039390127925501</v>
      </c>
      <c r="U359" s="17">
        <v>0.150862031609239</v>
      </c>
      <c r="V359" s="17">
        <v>0.14027386838939199</v>
      </c>
      <c r="W359" s="17">
        <v>8.4961312589906302E-2</v>
      </c>
      <c r="X359" s="17">
        <v>0.119038653921292</v>
      </c>
      <c r="Y359" s="17">
        <v>0.13561695087515299</v>
      </c>
      <c r="Z359" s="17"/>
      <c r="AA359" s="17">
        <v>0.12387370403292899</v>
      </c>
      <c r="AB359" s="17">
        <v>0.12598069925657901</v>
      </c>
    </row>
    <row r="360" spans="2:28" x14ac:dyDescent="0.5">
      <c r="B360" t="s">
        <v>92</v>
      </c>
      <c r="C360" s="17">
        <v>0.35388239008999001</v>
      </c>
      <c r="D360" s="17">
        <v>0.34477264842373001</v>
      </c>
      <c r="E360" s="17">
        <v>0.36337570591866702</v>
      </c>
      <c r="F360" s="17"/>
      <c r="G360" s="17">
        <v>0.26771153891906602</v>
      </c>
      <c r="H360" s="17">
        <v>0.334979942072967</v>
      </c>
      <c r="I360" s="17">
        <v>0.26454899970564</v>
      </c>
      <c r="J360" s="17">
        <v>0.391713653143487</v>
      </c>
      <c r="K360" s="17">
        <v>0.410911487576548</v>
      </c>
      <c r="L360" s="17">
        <v>0.39275167129389998</v>
      </c>
      <c r="M360" s="17"/>
      <c r="N360" s="17">
        <v>0.425316232202197</v>
      </c>
      <c r="O360" s="17">
        <v>0.39969584563840099</v>
      </c>
      <c r="P360" s="17">
        <v>0.34436335582123401</v>
      </c>
      <c r="Q360" s="17">
        <v>0.42638496895780698</v>
      </c>
      <c r="R360" s="17">
        <v>0.37817931965586399</v>
      </c>
      <c r="S360" s="17">
        <v>0.39558733420060999</v>
      </c>
      <c r="T360" s="17">
        <v>0.298034664462553</v>
      </c>
      <c r="U360" s="17">
        <v>0.28532867878902601</v>
      </c>
      <c r="V360" s="17">
        <v>0.31576124651583998</v>
      </c>
      <c r="W360" s="17">
        <v>0.45810328488129798</v>
      </c>
      <c r="X360" s="17">
        <v>0.303171705271023</v>
      </c>
      <c r="Y360" s="17">
        <v>0.32205392936562899</v>
      </c>
      <c r="Z360" s="17"/>
      <c r="AA360" s="17">
        <v>0.35136330022670298</v>
      </c>
      <c r="AB360" s="17">
        <v>0.35575533558626399</v>
      </c>
    </row>
    <row r="361" spans="2:28" x14ac:dyDescent="0.5">
      <c r="B361" t="s">
        <v>72</v>
      </c>
      <c r="C361" s="17">
        <v>0.24014544028829901</v>
      </c>
      <c r="D361" s="17">
        <v>0.18594119262192399</v>
      </c>
      <c r="E361" s="17">
        <v>0.29326481611801097</v>
      </c>
      <c r="F361" s="17"/>
      <c r="G361" s="17">
        <v>0.158364493168309</v>
      </c>
      <c r="H361" s="17">
        <v>9.5761295888826606E-2</v>
      </c>
      <c r="I361" s="17">
        <v>0.18759119212945</v>
      </c>
      <c r="J361" s="17">
        <v>0.204850702265653</v>
      </c>
      <c r="K361" s="17">
        <v>0.272075636240112</v>
      </c>
      <c r="L361" s="17">
        <v>0.40478646660707701</v>
      </c>
      <c r="M361" s="17"/>
      <c r="N361" s="17">
        <v>0.15511690061066</v>
      </c>
      <c r="O361" s="17">
        <v>0.103443999275005</v>
      </c>
      <c r="P361" s="17">
        <v>0.21123164857393001</v>
      </c>
      <c r="Q361" s="17">
        <v>0.15376565023126201</v>
      </c>
      <c r="R361" s="17">
        <v>0.21065013431635901</v>
      </c>
      <c r="S361" s="17">
        <v>0.22433809928085999</v>
      </c>
      <c r="T361" s="17">
        <v>0.37402261691654498</v>
      </c>
      <c r="U361" s="17">
        <v>0.27208240843668202</v>
      </c>
      <c r="V361" s="17">
        <v>0.20192893800622799</v>
      </c>
      <c r="W361" s="17">
        <v>0.26976744376172601</v>
      </c>
      <c r="X361" s="17">
        <v>0.29461626837136001</v>
      </c>
      <c r="Y361" s="17">
        <v>0.32482932254503899</v>
      </c>
      <c r="Z361" s="17"/>
      <c r="AA361" s="17">
        <v>0.157683435256843</v>
      </c>
      <c r="AB361" s="17">
        <v>0.30145601248673098</v>
      </c>
    </row>
    <row r="362" spans="2:28" x14ac:dyDescent="0.5">
      <c r="B362" t="s">
        <v>93</v>
      </c>
      <c r="C362" s="17">
        <v>0.127841965495538</v>
      </c>
      <c r="D362" s="17">
        <v>0.18218088217029599</v>
      </c>
      <c r="E362" s="17">
        <v>7.3450924999186096E-2</v>
      </c>
      <c r="F362" s="17"/>
      <c r="G362" s="17">
        <v>0.26136126663675702</v>
      </c>
      <c r="H362" s="17">
        <v>0.20146493672152199</v>
      </c>
      <c r="I362" s="17">
        <v>0.21879974276269901</v>
      </c>
      <c r="J362" s="17">
        <v>8.2082466217697797E-2</v>
      </c>
      <c r="K362" s="17">
        <v>7.6868948638170898E-2</v>
      </c>
      <c r="L362" s="17">
        <v>3.2541561363511197E-2</v>
      </c>
      <c r="M362" s="17"/>
      <c r="N362" s="17">
        <v>0.27050796003437599</v>
      </c>
      <c r="O362" s="17">
        <v>8.5589687809808204E-2</v>
      </c>
      <c r="P362" s="17">
        <v>0.10225714021301099</v>
      </c>
      <c r="Q362" s="17">
        <v>0.159558420346714</v>
      </c>
      <c r="R362" s="17">
        <v>0.182861395049184</v>
      </c>
      <c r="S362" s="17">
        <v>0.13483555233334299</v>
      </c>
      <c r="T362" s="17">
        <v>0</v>
      </c>
      <c r="U362" s="17">
        <v>0.14111260811534901</v>
      </c>
      <c r="V362" s="17">
        <v>0.21138328671855799</v>
      </c>
      <c r="W362" s="17">
        <v>0.11465869201616601</v>
      </c>
      <c r="X362" s="17">
        <v>0.10394559499912499</v>
      </c>
      <c r="Y362" s="17">
        <v>9.1445466586918406E-2</v>
      </c>
      <c r="Z362" s="17"/>
      <c r="AA362" s="17">
        <v>0.167080798139292</v>
      </c>
      <c r="AB362" s="17">
        <v>9.8667859422453097E-2</v>
      </c>
    </row>
    <row r="363" spans="2:28" x14ac:dyDescent="0.5">
      <c r="B363" t="s">
        <v>94</v>
      </c>
      <c r="C363" s="17">
        <v>0.47896457945497201</v>
      </c>
      <c r="D363" s="17">
        <v>0.47330494237146298</v>
      </c>
      <c r="E363" s="17">
        <v>0.48533020285962802</v>
      </c>
      <c r="F363" s="17"/>
      <c r="G363" s="17">
        <v>0.392098961818234</v>
      </c>
      <c r="H363" s="17">
        <v>0.44035827861862398</v>
      </c>
      <c r="I363" s="17">
        <v>0.422860938732882</v>
      </c>
      <c r="J363" s="17">
        <v>0.55084749468191296</v>
      </c>
      <c r="K363" s="17">
        <v>0.54739634015387695</v>
      </c>
      <c r="L363" s="17">
        <v>0.479304702835952</v>
      </c>
      <c r="M363" s="17"/>
      <c r="N363" s="17">
        <v>0.463938538015705</v>
      </c>
      <c r="O363" s="17">
        <v>0.55230891619838196</v>
      </c>
      <c r="P363" s="17">
        <v>0.48381436691268198</v>
      </c>
      <c r="Q363" s="17">
        <v>0.52984850073869805</v>
      </c>
      <c r="R363" s="17">
        <v>0.491528631144941</v>
      </c>
      <c r="S363" s="17">
        <v>0.51625618064485901</v>
      </c>
      <c r="T363" s="17">
        <v>0.41842856574180798</v>
      </c>
      <c r="U363" s="17">
        <v>0.43619071039826601</v>
      </c>
      <c r="V363" s="17">
        <v>0.45603511490523202</v>
      </c>
      <c r="W363" s="17">
        <v>0.54306459747120395</v>
      </c>
      <c r="X363" s="17">
        <v>0.42221035919231498</v>
      </c>
      <c r="Y363" s="17">
        <v>0.45767088024078201</v>
      </c>
      <c r="Z363" s="17"/>
      <c r="AA363" s="17">
        <v>0.475237004259632</v>
      </c>
      <c r="AB363" s="17">
        <v>0.481736034842842</v>
      </c>
    </row>
    <row r="364" spans="2:28" x14ac:dyDescent="0.5">
      <c r="B364" t="s">
        <v>95</v>
      </c>
      <c r="C364" s="17">
        <v>-0.351122613959434</v>
      </c>
      <c r="D364" s="17">
        <v>-0.29112406020116599</v>
      </c>
      <c r="E364" s="17">
        <v>-0.41187927786044198</v>
      </c>
      <c r="F364" s="17"/>
      <c r="G364" s="17">
        <v>-0.13073769518147599</v>
      </c>
      <c r="H364" s="17">
        <v>-0.23889334189710201</v>
      </c>
      <c r="I364" s="17">
        <v>-0.20406119597018299</v>
      </c>
      <c r="J364" s="17">
        <v>-0.46876502846421497</v>
      </c>
      <c r="K364" s="17">
        <v>-0.47052739151570599</v>
      </c>
      <c r="L364" s="17">
        <v>-0.44676314147244101</v>
      </c>
      <c r="M364" s="17"/>
      <c r="N364" s="17">
        <v>-0.19343057798132901</v>
      </c>
      <c r="O364" s="17">
        <v>-0.46671922838857399</v>
      </c>
      <c r="P364" s="17">
        <v>-0.38155722669967101</v>
      </c>
      <c r="Q364" s="17">
        <v>-0.37029008039198402</v>
      </c>
      <c r="R364" s="17">
        <v>-0.30866723609575702</v>
      </c>
      <c r="S364" s="17">
        <v>-0.38142062831151602</v>
      </c>
      <c r="T364" s="17">
        <v>-0.41842856574180798</v>
      </c>
      <c r="U364" s="17">
        <v>-0.29507810228291698</v>
      </c>
      <c r="V364" s="17">
        <v>-0.244651828186674</v>
      </c>
      <c r="W364" s="17">
        <v>-0.42840590545503798</v>
      </c>
      <c r="X364" s="17">
        <v>-0.31826476419319</v>
      </c>
      <c r="Y364" s="17">
        <v>-0.36622541365386302</v>
      </c>
      <c r="Z364" s="17"/>
      <c r="AA364" s="17">
        <v>-0.30815620612034</v>
      </c>
      <c r="AB364" s="17">
        <v>-0.38306817542038901</v>
      </c>
    </row>
    <row r="365" spans="2:28" x14ac:dyDescent="0.5">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2:28" x14ac:dyDescent="0.5">
      <c r="B366" s="6" t="s">
        <v>198</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2:28" x14ac:dyDescent="0.5">
      <c r="B367" s="24" t="s">
        <v>53</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2:28" x14ac:dyDescent="0.5">
      <c r="B368" t="s">
        <v>88</v>
      </c>
      <c r="C368" s="17">
        <v>0.59527409073470405</v>
      </c>
      <c r="D368" s="17">
        <v>0.60066629043289099</v>
      </c>
      <c r="E368" s="17">
        <v>0.58930241251800697</v>
      </c>
      <c r="F368" s="17"/>
      <c r="G368" s="17">
        <v>0.59193968726194601</v>
      </c>
      <c r="H368" s="17">
        <v>0.61097026598733095</v>
      </c>
      <c r="I368" s="17">
        <v>0.66257391881228</v>
      </c>
      <c r="J368" s="17">
        <v>0.56841812076672205</v>
      </c>
      <c r="K368" s="17">
        <v>0.63662609395673597</v>
      </c>
      <c r="L368" s="17">
        <v>0.53641432537964895</v>
      </c>
      <c r="M368" s="17"/>
      <c r="N368" s="17">
        <v>0.57302864424600797</v>
      </c>
      <c r="O368" s="17">
        <v>0.58126963154042899</v>
      </c>
      <c r="P368" s="17">
        <v>0.62634811104211896</v>
      </c>
      <c r="Q368" s="17">
        <v>0.56782025262952096</v>
      </c>
      <c r="R368" s="17">
        <v>0.67650231513890802</v>
      </c>
      <c r="S368" s="17">
        <v>0.61243335375320496</v>
      </c>
      <c r="T368" s="17">
        <v>0.66295307038998297</v>
      </c>
      <c r="U368" s="17">
        <v>0.61379265945235295</v>
      </c>
      <c r="V368" s="17">
        <v>0.60134574018097797</v>
      </c>
      <c r="W368" s="17">
        <v>0.472529067974713</v>
      </c>
      <c r="X368" s="17">
        <v>0.62099171339941905</v>
      </c>
      <c r="Y368" s="17">
        <v>0.51751877288779202</v>
      </c>
      <c r="Z368" s="17"/>
      <c r="AA368" s="17">
        <v>0.65901268526411805</v>
      </c>
      <c r="AB368" s="17">
        <v>0.54788439046933401</v>
      </c>
    </row>
    <row r="369" spans="2:28" x14ac:dyDescent="0.5">
      <c r="B369" t="s">
        <v>89</v>
      </c>
      <c r="C369" s="17">
        <v>0.25731944657530897</v>
      </c>
      <c r="D369" s="17">
        <v>0.26175481269013001</v>
      </c>
      <c r="E369" s="17">
        <v>0.25347277617309599</v>
      </c>
      <c r="F369" s="17"/>
      <c r="G369" s="17">
        <v>0.282652124479779</v>
      </c>
      <c r="H369" s="17">
        <v>0.263384375571317</v>
      </c>
      <c r="I369" s="17">
        <v>0.28369453519465898</v>
      </c>
      <c r="J369" s="17">
        <v>0.27196801515873598</v>
      </c>
      <c r="K369" s="17">
        <v>0.21742216450254401</v>
      </c>
      <c r="L369" s="17">
        <v>0.243457218609308</v>
      </c>
      <c r="M369" s="17"/>
      <c r="N369" s="17">
        <v>0.240462394267245</v>
      </c>
      <c r="O369" s="17">
        <v>0.30918752381005599</v>
      </c>
      <c r="P369" s="17">
        <v>0.25997459547736601</v>
      </c>
      <c r="Q369" s="17">
        <v>0.28362069928824402</v>
      </c>
      <c r="R369" s="17">
        <v>0.182139818181384</v>
      </c>
      <c r="S369" s="17">
        <v>0.19797866776627901</v>
      </c>
      <c r="T369" s="17">
        <v>0.29889998674280299</v>
      </c>
      <c r="U369" s="17">
        <v>0.28967703115500698</v>
      </c>
      <c r="V369" s="17">
        <v>0.26522593415108803</v>
      </c>
      <c r="W369" s="17">
        <v>0.26253969635951302</v>
      </c>
      <c r="X369" s="17">
        <v>0.25179426181421</v>
      </c>
      <c r="Y369" s="17">
        <v>0.31357605444681302</v>
      </c>
      <c r="Z369" s="17"/>
      <c r="AA369" s="17">
        <v>0.24974163891187601</v>
      </c>
      <c r="AB369" s="17">
        <v>0.26295355313962998</v>
      </c>
    </row>
    <row r="370" spans="2:28" x14ac:dyDescent="0.5">
      <c r="B370" t="s">
        <v>184</v>
      </c>
      <c r="C370" s="17">
        <v>7.7671814374500797E-2</v>
      </c>
      <c r="D370" s="17">
        <v>7.5063087490907093E-2</v>
      </c>
      <c r="E370" s="17">
        <v>8.0347663360411506E-2</v>
      </c>
      <c r="F370" s="17"/>
      <c r="G370" s="17">
        <v>3.5310778412152098E-2</v>
      </c>
      <c r="H370" s="17">
        <v>9.2527695431962903E-2</v>
      </c>
      <c r="I370" s="17">
        <v>3.36562146501048E-2</v>
      </c>
      <c r="J370" s="17">
        <v>8.3143860715879495E-2</v>
      </c>
      <c r="K370" s="17">
        <v>7.7230414919576607E-2</v>
      </c>
      <c r="L370" s="17">
        <v>0.11001742363064899</v>
      </c>
      <c r="M370" s="17"/>
      <c r="N370" s="17">
        <v>8.3629030342212196E-2</v>
      </c>
      <c r="O370" s="17">
        <v>5.57065410718698E-2</v>
      </c>
      <c r="P370" s="17">
        <v>4.7639137929737403E-2</v>
      </c>
      <c r="Q370" s="17">
        <v>7.5906969966491003E-2</v>
      </c>
      <c r="R370" s="17">
        <v>5.65395124302569E-2</v>
      </c>
      <c r="S370" s="17">
        <v>0.106039681896009</v>
      </c>
      <c r="T370" s="17">
        <v>0</v>
      </c>
      <c r="U370" s="17">
        <v>7.0491702176321197E-2</v>
      </c>
      <c r="V370" s="17">
        <v>9.3033206587787395E-2</v>
      </c>
      <c r="W370" s="17">
        <v>0.15382518952640301</v>
      </c>
      <c r="X370" s="17">
        <v>7.6316643119831606E-2</v>
      </c>
      <c r="Y370" s="17">
        <v>7.5631014294589793E-2</v>
      </c>
      <c r="Z370" s="17"/>
      <c r="AA370" s="17">
        <v>4.9852293821145997E-2</v>
      </c>
      <c r="AB370" s="17">
        <v>9.8355652012956998E-2</v>
      </c>
    </row>
    <row r="371" spans="2:28" x14ac:dyDescent="0.5">
      <c r="B371" t="s">
        <v>91</v>
      </c>
      <c r="C371" s="17">
        <v>1.6483765699982899E-2</v>
      </c>
      <c r="D371" s="17">
        <v>1.9247366713345999E-2</v>
      </c>
      <c r="E371" s="17">
        <v>1.38273294153791E-2</v>
      </c>
      <c r="F371" s="17"/>
      <c r="G371" s="17">
        <v>5.5698760889322498E-2</v>
      </c>
      <c r="H371" s="17">
        <v>1.4121861340206999E-2</v>
      </c>
      <c r="I371" s="17">
        <v>0</v>
      </c>
      <c r="J371" s="17">
        <v>9.7280043036082706E-3</v>
      </c>
      <c r="K371" s="17">
        <v>1.6648309453016701E-2</v>
      </c>
      <c r="L371" s="17">
        <v>1.48553587807378E-2</v>
      </c>
      <c r="M371" s="17"/>
      <c r="N371" s="17">
        <v>1.9125920787282698E-2</v>
      </c>
      <c r="O371" s="17">
        <v>0</v>
      </c>
      <c r="P371" s="17">
        <v>2.0510178207394002E-2</v>
      </c>
      <c r="Q371" s="17">
        <v>2.75184278717143E-2</v>
      </c>
      <c r="R371" s="17">
        <v>2.7089408535334501E-2</v>
      </c>
      <c r="S371" s="17">
        <v>1.3477661456825199E-2</v>
      </c>
      <c r="T371" s="17">
        <v>0</v>
      </c>
      <c r="U371" s="17">
        <v>0</v>
      </c>
      <c r="V371" s="17">
        <v>2.9035666994254802E-2</v>
      </c>
      <c r="W371" s="17">
        <v>3.7536518428348799E-2</v>
      </c>
      <c r="X371" s="17">
        <v>0</v>
      </c>
      <c r="Y371" s="17">
        <v>2.7849070137878299E-2</v>
      </c>
      <c r="Z371" s="17"/>
      <c r="AA371" s="17">
        <v>1.39693466184163E-2</v>
      </c>
      <c r="AB371" s="17">
        <v>1.8353238466000499E-2</v>
      </c>
    </row>
    <row r="372" spans="2:28" x14ac:dyDescent="0.5">
      <c r="B372" t="s">
        <v>92</v>
      </c>
      <c r="C372" s="17">
        <v>2.2855122702107E-2</v>
      </c>
      <c r="D372" s="17">
        <v>2.4574571056407798E-2</v>
      </c>
      <c r="E372" s="17">
        <v>2.1225091205501E-2</v>
      </c>
      <c r="F372" s="17"/>
      <c r="G372" s="17">
        <v>1.7848419170730899E-2</v>
      </c>
      <c r="H372" s="17">
        <v>1.2939820139295099E-2</v>
      </c>
      <c r="I372" s="17">
        <v>6.2916714412680104E-3</v>
      </c>
      <c r="J372" s="17">
        <v>2.16468162653429E-2</v>
      </c>
      <c r="K372" s="17">
        <v>2.2775326117869001E-2</v>
      </c>
      <c r="L372" s="17">
        <v>4.2382658145325998E-2</v>
      </c>
      <c r="M372" s="17"/>
      <c r="N372" s="17">
        <v>4.6191645387939101E-2</v>
      </c>
      <c r="O372" s="17">
        <v>5.3836303577645399E-2</v>
      </c>
      <c r="P372" s="17">
        <v>2.6344083341339398E-2</v>
      </c>
      <c r="Q372" s="17">
        <v>3.1528353557409301E-2</v>
      </c>
      <c r="R372" s="17">
        <v>2.7133091511647198E-2</v>
      </c>
      <c r="S372" s="17">
        <v>2.17707923907022E-2</v>
      </c>
      <c r="T372" s="17">
        <v>0</v>
      </c>
      <c r="U372" s="17">
        <v>2.6038607216317899E-2</v>
      </c>
      <c r="V372" s="17">
        <v>0</v>
      </c>
      <c r="W372" s="17">
        <v>3.7741511881245499E-2</v>
      </c>
      <c r="X372" s="17">
        <v>2.1441213602575601E-2</v>
      </c>
      <c r="Y372" s="17">
        <v>1.32056365196715E-2</v>
      </c>
      <c r="Z372" s="17"/>
      <c r="AA372" s="17">
        <v>8.9803434167706007E-3</v>
      </c>
      <c r="AB372" s="17">
        <v>3.3171033123960199E-2</v>
      </c>
    </row>
    <row r="373" spans="2:28" x14ac:dyDescent="0.5">
      <c r="B373" t="s">
        <v>72</v>
      </c>
      <c r="C373" s="17">
        <v>3.0395759913395801E-2</v>
      </c>
      <c r="D373" s="17">
        <v>1.8693871616317598E-2</v>
      </c>
      <c r="E373" s="17">
        <v>4.1824727327604901E-2</v>
      </c>
      <c r="F373" s="17"/>
      <c r="G373" s="17">
        <v>1.6550229786068699E-2</v>
      </c>
      <c r="H373" s="17">
        <v>6.0559815298876401E-3</v>
      </c>
      <c r="I373" s="17">
        <v>1.37836599016882E-2</v>
      </c>
      <c r="J373" s="17">
        <v>4.5095182789711502E-2</v>
      </c>
      <c r="K373" s="17">
        <v>2.9297691050257601E-2</v>
      </c>
      <c r="L373" s="17">
        <v>5.2873015454331103E-2</v>
      </c>
      <c r="M373" s="17"/>
      <c r="N373" s="17">
        <v>3.7562364969313602E-2</v>
      </c>
      <c r="O373" s="17">
        <v>0</v>
      </c>
      <c r="P373" s="17">
        <v>1.9183894002044399E-2</v>
      </c>
      <c r="Q373" s="17">
        <v>1.36052966866212E-2</v>
      </c>
      <c r="R373" s="17">
        <v>3.05958542024693E-2</v>
      </c>
      <c r="S373" s="17">
        <v>4.8299842736979098E-2</v>
      </c>
      <c r="T373" s="17">
        <v>3.8146942867214498E-2</v>
      </c>
      <c r="U373" s="17">
        <v>0</v>
      </c>
      <c r="V373" s="17">
        <v>1.13594520858924E-2</v>
      </c>
      <c r="W373" s="17">
        <v>3.5828015829777002E-2</v>
      </c>
      <c r="X373" s="17">
        <v>2.9456168063964099E-2</v>
      </c>
      <c r="Y373" s="17">
        <v>5.2219451713254601E-2</v>
      </c>
      <c r="Z373" s="17"/>
      <c r="AA373" s="17">
        <v>1.8443691967672999E-2</v>
      </c>
      <c r="AB373" s="17">
        <v>3.92821327881187E-2</v>
      </c>
    </row>
    <row r="374" spans="2:28" x14ac:dyDescent="0.5">
      <c r="B374" t="s">
        <v>93</v>
      </c>
      <c r="C374" s="17">
        <v>0.85259353731001397</v>
      </c>
      <c r="D374" s="17">
        <v>0.862421103123022</v>
      </c>
      <c r="E374" s="17">
        <v>0.84277518869110302</v>
      </c>
      <c r="F374" s="17"/>
      <c r="G374" s="17">
        <v>0.87459181174172596</v>
      </c>
      <c r="H374" s="17">
        <v>0.87435464155864795</v>
      </c>
      <c r="I374" s="17">
        <v>0.94626845400693904</v>
      </c>
      <c r="J374" s="17">
        <v>0.84038613592545797</v>
      </c>
      <c r="K374" s="17">
        <v>0.85404825845928001</v>
      </c>
      <c r="L374" s="17">
        <v>0.77987154398895597</v>
      </c>
      <c r="M374" s="17"/>
      <c r="N374" s="17">
        <v>0.813491038513252</v>
      </c>
      <c r="O374" s="17">
        <v>0.89045715535048497</v>
      </c>
      <c r="P374" s="17">
        <v>0.88632270651948497</v>
      </c>
      <c r="Q374" s="17">
        <v>0.85144095191776403</v>
      </c>
      <c r="R374" s="17">
        <v>0.85864213332029204</v>
      </c>
      <c r="S374" s="17">
        <v>0.81041202151948399</v>
      </c>
      <c r="T374" s="17">
        <v>0.96185305713278502</v>
      </c>
      <c r="U374" s="17">
        <v>0.90346969060736104</v>
      </c>
      <c r="V374" s="17">
        <v>0.86657167433206495</v>
      </c>
      <c r="W374" s="17">
        <v>0.73506876433422597</v>
      </c>
      <c r="X374" s="17">
        <v>0.872785975213629</v>
      </c>
      <c r="Y374" s="17">
        <v>0.83109482733460605</v>
      </c>
      <c r="Z374" s="17"/>
      <c r="AA374" s="17">
        <v>0.908754324175994</v>
      </c>
      <c r="AB374" s="17">
        <v>0.810837943608964</v>
      </c>
    </row>
    <row r="375" spans="2:28" x14ac:dyDescent="0.5">
      <c r="B375" t="s">
        <v>94</v>
      </c>
      <c r="C375" s="17">
        <v>3.9338888402089899E-2</v>
      </c>
      <c r="D375" s="17">
        <v>4.3821937769753801E-2</v>
      </c>
      <c r="E375" s="17">
        <v>3.5052420620880098E-2</v>
      </c>
      <c r="F375" s="17"/>
      <c r="G375" s="17">
        <v>7.3547180060053396E-2</v>
      </c>
      <c r="H375" s="17">
        <v>2.7061681479502098E-2</v>
      </c>
      <c r="I375" s="17">
        <v>6.2916714412680104E-3</v>
      </c>
      <c r="J375" s="17">
        <v>3.1374820568951203E-2</v>
      </c>
      <c r="K375" s="17">
        <v>3.9423635570885698E-2</v>
      </c>
      <c r="L375" s="17">
        <v>5.7238016926063798E-2</v>
      </c>
      <c r="M375" s="17"/>
      <c r="N375" s="17">
        <v>6.5317566175221803E-2</v>
      </c>
      <c r="O375" s="17">
        <v>5.3836303577645399E-2</v>
      </c>
      <c r="P375" s="17">
        <v>4.68542615487334E-2</v>
      </c>
      <c r="Q375" s="17">
        <v>5.9046781429123597E-2</v>
      </c>
      <c r="R375" s="17">
        <v>5.4222500046981703E-2</v>
      </c>
      <c r="S375" s="17">
        <v>3.5248453847527499E-2</v>
      </c>
      <c r="T375" s="17">
        <v>0</v>
      </c>
      <c r="U375" s="17">
        <v>2.6038607216317899E-2</v>
      </c>
      <c r="V375" s="17">
        <v>2.9035666994254802E-2</v>
      </c>
      <c r="W375" s="17">
        <v>7.5278030309594304E-2</v>
      </c>
      <c r="X375" s="17">
        <v>2.1441213602575601E-2</v>
      </c>
      <c r="Y375" s="17">
        <v>4.1054706657549803E-2</v>
      </c>
      <c r="Z375" s="17"/>
      <c r="AA375" s="17">
        <v>2.29496900351869E-2</v>
      </c>
      <c r="AB375" s="17">
        <v>5.1524271589960598E-2</v>
      </c>
    </row>
    <row r="376" spans="2:28" x14ac:dyDescent="0.5">
      <c r="B376" t="s">
        <v>95</v>
      </c>
      <c r="C376" s="17">
        <v>0.81325464890792398</v>
      </c>
      <c r="D376" s="17">
        <v>0.81859916535326804</v>
      </c>
      <c r="E376" s="17">
        <v>0.80772276807022303</v>
      </c>
      <c r="F376" s="17"/>
      <c r="G376" s="17">
        <v>0.80104463168167195</v>
      </c>
      <c r="H376" s="17">
        <v>0.84729296007914501</v>
      </c>
      <c r="I376" s="17">
        <v>0.93997678256567097</v>
      </c>
      <c r="J376" s="17">
        <v>0.80901131535650594</v>
      </c>
      <c r="K376" s="17">
        <v>0.81462462288839399</v>
      </c>
      <c r="L376" s="17">
        <v>0.72263352706289197</v>
      </c>
      <c r="M376" s="17"/>
      <c r="N376" s="17">
        <v>0.74817347233803</v>
      </c>
      <c r="O376" s="17">
        <v>0.83662085177283896</v>
      </c>
      <c r="P376" s="17">
        <v>0.83946844497075102</v>
      </c>
      <c r="Q376" s="17">
        <v>0.79239417048864103</v>
      </c>
      <c r="R376" s="17">
        <v>0.80441963327331001</v>
      </c>
      <c r="S376" s="17">
        <v>0.77516356767195604</v>
      </c>
      <c r="T376" s="17">
        <v>0.96185305713278502</v>
      </c>
      <c r="U376" s="17">
        <v>0.87743108339104303</v>
      </c>
      <c r="V376" s="17">
        <v>0.83753600733781097</v>
      </c>
      <c r="W376" s="17">
        <v>0.65979073402463195</v>
      </c>
      <c r="X376" s="17">
        <v>0.85134476161105299</v>
      </c>
      <c r="Y376" s="17">
        <v>0.79004012067705598</v>
      </c>
      <c r="Z376" s="17"/>
      <c r="AA376" s="17">
        <v>0.88580463414080701</v>
      </c>
      <c r="AB376" s="17">
        <v>0.75931367201900302</v>
      </c>
    </row>
    <row r="377" spans="2:28" x14ac:dyDescent="0.5">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2:28" x14ac:dyDescent="0.5">
      <c r="B378" s="6" t="s">
        <v>199</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2:28" x14ac:dyDescent="0.5">
      <c r="B379" s="24" t="s">
        <v>53</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2:28" x14ac:dyDescent="0.5">
      <c r="B380" t="s">
        <v>88</v>
      </c>
      <c r="C380" s="17">
        <v>0.391399884728728</v>
      </c>
      <c r="D380" s="17">
        <v>0.40738851742221299</v>
      </c>
      <c r="E380" s="17">
        <v>0.376565581229522</v>
      </c>
      <c r="F380" s="17"/>
      <c r="G380" s="17">
        <v>0.58410849985749802</v>
      </c>
      <c r="H380" s="17">
        <v>0.53334900480504699</v>
      </c>
      <c r="I380" s="17">
        <v>0.51262180927370904</v>
      </c>
      <c r="J380" s="17">
        <v>0.359980171183715</v>
      </c>
      <c r="K380" s="17">
        <v>0.35613009871839701</v>
      </c>
      <c r="L380" s="17">
        <v>0.186093749778944</v>
      </c>
      <c r="M380" s="17"/>
      <c r="N380" s="17">
        <v>0.46142981182306497</v>
      </c>
      <c r="O380" s="17">
        <v>0.39910194866681198</v>
      </c>
      <c r="P380" s="17">
        <v>0.41936057984167702</v>
      </c>
      <c r="Q380" s="17">
        <v>0.35648309584024901</v>
      </c>
      <c r="R380" s="17">
        <v>0.49872009649476001</v>
      </c>
      <c r="S380" s="17">
        <v>0.37286759913468798</v>
      </c>
      <c r="T380" s="17">
        <v>0.40692320577497798</v>
      </c>
      <c r="U380" s="17">
        <v>0.41857884605873302</v>
      </c>
      <c r="V380" s="17">
        <v>0.328523687783284</v>
      </c>
      <c r="W380" s="17">
        <v>0.35693539916741501</v>
      </c>
      <c r="X380" s="17">
        <v>0.40797851284499997</v>
      </c>
      <c r="Y380" s="17">
        <v>0.36553443275825898</v>
      </c>
      <c r="Z380" s="17"/>
      <c r="AA380" s="17">
        <v>0.51662797300561003</v>
      </c>
      <c r="AB380" s="17">
        <v>0.29829269257832502</v>
      </c>
    </row>
    <row r="381" spans="2:28" x14ac:dyDescent="0.5">
      <c r="B381" t="s">
        <v>89</v>
      </c>
      <c r="C381" s="17">
        <v>0.25244204986423202</v>
      </c>
      <c r="D381" s="17">
        <v>0.26124931817796698</v>
      </c>
      <c r="E381" s="17">
        <v>0.244337136121136</v>
      </c>
      <c r="F381" s="17"/>
      <c r="G381" s="17">
        <v>0.28014049919211198</v>
      </c>
      <c r="H381" s="17">
        <v>0.31146415949928802</v>
      </c>
      <c r="I381" s="17">
        <v>0.24885932605387601</v>
      </c>
      <c r="J381" s="17">
        <v>0.29546933995783198</v>
      </c>
      <c r="K381" s="17">
        <v>0.24401094006885399</v>
      </c>
      <c r="L381" s="17">
        <v>0.179585991550407</v>
      </c>
      <c r="M381" s="17"/>
      <c r="N381" s="17">
        <v>0.33587149235747898</v>
      </c>
      <c r="O381" s="17">
        <v>0.33430670279428198</v>
      </c>
      <c r="P381" s="17">
        <v>0.27502456683652998</v>
      </c>
      <c r="Q381" s="17">
        <v>0.27785682014354601</v>
      </c>
      <c r="R381" s="17">
        <v>0.177347353643312</v>
      </c>
      <c r="S381" s="17">
        <v>0.231276970717914</v>
      </c>
      <c r="T381" s="17">
        <v>0.132315859369352</v>
      </c>
      <c r="U381" s="17">
        <v>0.16177031810887599</v>
      </c>
      <c r="V381" s="17">
        <v>0.26734723540141597</v>
      </c>
      <c r="W381" s="17">
        <v>0.29445351318729901</v>
      </c>
      <c r="X381" s="17">
        <v>0.24862915916613099</v>
      </c>
      <c r="Y381" s="17">
        <v>0.27515721656571301</v>
      </c>
      <c r="Z381" s="17"/>
      <c r="AA381" s="17">
        <v>0.285156789418818</v>
      </c>
      <c r="AB381" s="17">
        <v>0.22811861265640199</v>
      </c>
    </row>
    <row r="382" spans="2:28" x14ac:dyDescent="0.5">
      <c r="B382" t="s">
        <v>184</v>
      </c>
      <c r="C382" s="17">
        <v>0.14658796767865501</v>
      </c>
      <c r="D382" s="17">
        <v>0.14835846821306001</v>
      </c>
      <c r="E382" s="17">
        <v>0.14332667237979499</v>
      </c>
      <c r="F382" s="17"/>
      <c r="G382" s="17">
        <v>9.8468431994946898E-2</v>
      </c>
      <c r="H382" s="17">
        <v>0.109808352920479</v>
      </c>
      <c r="I382" s="17">
        <v>0.14059968898087899</v>
      </c>
      <c r="J382" s="17">
        <v>0.148674505319037</v>
      </c>
      <c r="K382" s="17">
        <v>0.144400722572361</v>
      </c>
      <c r="L382" s="17">
        <v>0.19576162241662401</v>
      </c>
      <c r="M382" s="17"/>
      <c r="N382" s="17">
        <v>0.105063690368118</v>
      </c>
      <c r="O382" s="17">
        <v>2.6311280158817299E-2</v>
      </c>
      <c r="P382" s="17">
        <v>0.112932085840125</v>
      </c>
      <c r="Q382" s="17">
        <v>0.138182595779691</v>
      </c>
      <c r="R382" s="17">
        <v>0.14934027655632301</v>
      </c>
      <c r="S382" s="17">
        <v>0.14943299381800301</v>
      </c>
      <c r="T382" s="17">
        <v>0.25781548633023299</v>
      </c>
      <c r="U382" s="17">
        <v>0.22806412319519501</v>
      </c>
      <c r="V382" s="17">
        <v>0.222692903222453</v>
      </c>
      <c r="W382" s="17">
        <v>0.11996011884315599</v>
      </c>
      <c r="X382" s="17">
        <v>0.135457588868758</v>
      </c>
      <c r="Y382" s="17">
        <v>0.14334529565634899</v>
      </c>
      <c r="Z382" s="17"/>
      <c r="AA382" s="17">
        <v>9.4374192962773107E-2</v>
      </c>
      <c r="AB382" s="17">
        <v>0.18540895442581801</v>
      </c>
    </row>
    <row r="383" spans="2:28" x14ac:dyDescent="0.5">
      <c r="B383" t="s">
        <v>91</v>
      </c>
      <c r="C383" s="17">
        <v>5.9813791831364399E-2</v>
      </c>
      <c r="D383" s="17">
        <v>6.9457532161285002E-2</v>
      </c>
      <c r="E383" s="17">
        <v>5.0548147212019501E-2</v>
      </c>
      <c r="F383" s="17"/>
      <c r="G383" s="17">
        <v>1.0661990267199399E-2</v>
      </c>
      <c r="H383" s="17">
        <v>1.45749456679775E-2</v>
      </c>
      <c r="I383" s="17">
        <v>4.5137127513038902E-2</v>
      </c>
      <c r="J383" s="17">
        <v>5.1359704389987097E-2</v>
      </c>
      <c r="K383" s="17">
        <v>8.5870840572059196E-2</v>
      </c>
      <c r="L383" s="17">
        <v>0.108016724710705</v>
      </c>
      <c r="M383" s="17"/>
      <c r="N383" s="17">
        <v>0</v>
      </c>
      <c r="O383" s="17">
        <v>8.3121261631496995E-2</v>
      </c>
      <c r="P383" s="17">
        <v>6.6007244740700605E-2</v>
      </c>
      <c r="Q383" s="17">
        <v>7.8423574169836099E-2</v>
      </c>
      <c r="R383" s="17">
        <v>2.8582210651215099E-2</v>
      </c>
      <c r="S383" s="17">
        <v>5.1528228086450197E-2</v>
      </c>
      <c r="T383" s="17">
        <v>4.1118505736895503E-2</v>
      </c>
      <c r="U383" s="17">
        <v>8.1287297522751101E-2</v>
      </c>
      <c r="V383" s="17">
        <v>7.6984109809521695E-2</v>
      </c>
      <c r="W383" s="17">
        <v>3.7741511881245499E-2</v>
      </c>
      <c r="X383" s="17">
        <v>5.00783725263469E-2</v>
      </c>
      <c r="Y383" s="17">
        <v>6.8421862844458101E-2</v>
      </c>
      <c r="Z383" s="17"/>
      <c r="AA383" s="17">
        <v>4.7410046770557199E-2</v>
      </c>
      <c r="AB383" s="17">
        <v>6.90359870325538E-2</v>
      </c>
    </row>
    <row r="384" spans="2:28" x14ac:dyDescent="0.5">
      <c r="B384" t="s">
        <v>92</v>
      </c>
      <c r="C384" s="17">
        <v>6.4778000223869606E-2</v>
      </c>
      <c r="D384" s="17">
        <v>5.8369777244870601E-2</v>
      </c>
      <c r="E384" s="17">
        <v>7.1123643638824702E-2</v>
      </c>
      <c r="F384" s="17"/>
      <c r="G384" s="17">
        <v>1.0070348902174901E-2</v>
      </c>
      <c r="H384" s="17">
        <v>1.19585806488504E-2</v>
      </c>
      <c r="I384" s="17">
        <v>1.6597569506068201E-2</v>
      </c>
      <c r="J384" s="17">
        <v>4.5182955308802702E-2</v>
      </c>
      <c r="K384" s="17">
        <v>7.4464236260141994E-2</v>
      </c>
      <c r="L384" s="17">
        <v>0.15960255039364499</v>
      </c>
      <c r="M384" s="17"/>
      <c r="N384" s="17">
        <v>1.9125920787282698E-2</v>
      </c>
      <c r="O384" s="17">
        <v>0.129633783329764</v>
      </c>
      <c r="P384" s="17">
        <v>7.41910288287011E-2</v>
      </c>
      <c r="Q384" s="17">
        <v>6.0572157895454601E-2</v>
      </c>
      <c r="R384" s="17">
        <v>0.11541420845192001</v>
      </c>
      <c r="S384" s="17">
        <v>9.0739247943087797E-2</v>
      </c>
      <c r="T384" s="17">
        <v>8.0368575491116104E-2</v>
      </c>
      <c r="U384" s="17">
        <v>1.31941966842146E-2</v>
      </c>
      <c r="V384" s="17">
        <v>3.6870637488189202E-2</v>
      </c>
      <c r="W384" s="17">
        <v>0.115813357494828</v>
      </c>
      <c r="X384" s="17">
        <v>5.7032130320856501E-2</v>
      </c>
      <c r="Y384" s="17">
        <v>3.9624264393156701E-2</v>
      </c>
      <c r="Z384" s="17"/>
      <c r="AA384" s="17">
        <v>2.7311285225491699E-2</v>
      </c>
      <c r="AB384" s="17">
        <v>9.2634535291987702E-2</v>
      </c>
    </row>
    <row r="385" spans="2:28" x14ac:dyDescent="0.5">
      <c r="B385" t="s">
        <v>72</v>
      </c>
      <c r="C385" s="17">
        <v>8.4978305673151802E-2</v>
      </c>
      <c r="D385" s="17">
        <v>5.5176386780603701E-2</v>
      </c>
      <c r="E385" s="17">
        <v>0.11409881941870199</v>
      </c>
      <c r="F385" s="17"/>
      <c r="G385" s="17">
        <v>1.6550229786068699E-2</v>
      </c>
      <c r="H385" s="17">
        <v>1.8844956458358202E-2</v>
      </c>
      <c r="I385" s="17">
        <v>3.6184478672428702E-2</v>
      </c>
      <c r="J385" s="17">
        <v>9.9333323840626306E-2</v>
      </c>
      <c r="K385" s="17">
        <v>9.5123161808186502E-2</v>
      </c>
      <c r="L385" s="17">
        <v>0.17093936114967601</v>
      </c>
      <c r="M385" s="17"/>
      <c r="N385" s="17">
        <v>7.8509084664055095E-2</v>
      </c>
      <c r="O385" s="17">
        <v>2.75250234188281E-2</v>
      </c>
      <c r="P385" s="17">
        <v>5.2484493912266901E-2</v>
      </c>
      <c r="Q385" s="17">
        <v>8.84817561712231E-2</v>
      </c>
      <c r="R385" s="17">
        <v>3.05958542024693E-2</v>
      </c>
      <c r="S385" s="17">
        <v>0.10415496029985601</v>
      </c>
      <c r="T385" s="17">
        <v>8.1458367297425394E-2</v>
      </c>
      <c r="U385" s="17">
        <v>9.7105218430229803E-2</v>
      </c>
      <c r="V385" s="17">
        <v>6.7581426295136901E-2</v>
      </c>
      <c r="W385" s="17">
        <v>7.5096099426056606E-2</v>
      </c>
      <c r="X385" s="17">
        <v>0.100824236272907</v>
      </c>
      <c r="Y385" s="17">
        <v>0.10791692778206401</v>
      </c>
      <c r="Z385" s="17"/>
      <c r="AA385" s="17">
        <v>2.9119712616750101E-2</v>
      </c>
      <c r="AB385" s="17">
        <v>0.12650921801491299</v>
      </c>
    </row>
    <row r="386" spans="2:28" x14ac:dyDescent="0.5">
      <c r="B386" t="s">
        <v>93</v>
      </c>
      <c r="C386" s="17">
        <v>0.64384193459295902</v>
      </c>
      <c r="D386" s="17">
        <v>0.66863783560017997</v>
      </c>
      <c r="E386" s="17">
        <v>0.62090271735065905</v>
      </c>
      <c r="F386" s="17"/>
      <c r="G386" s="17">
        <v>0.86424899904960995</v>
      </c>
      <c r="H386" s="17">
        <v>0.84481316430433495</v>
      </c>
      <c r="I386" s="17">
        <v>0.76148113532758499</v>
      </c>
      <c r="J386" s="17">
        <v>0.65544951114154704</v>
      </c>
      <c r="K386" s="17">
        <v>0.600141038787251</v>
      </c>
      <c r="L386" s="17">
        <v>0.36567974132935099</v>
      </c>
      <c r="M386" s="17"/>
      <c r="N386" s="17">
        <v>0.79730130418054501</v>
      </c>
      <c r="O386" s="17">
        <v>0.73340865146109402</v>
      </c>
      <c r="P386" s="17">
        <v>0.69438514667820705</v>
      </c>
      <c r="Q386" s="17">
        <v>0.63433991598379602</v>
      </c>
      <c r="R386" s="17">
        <v>0.67606745013807201</v>
      </c>
      <c r="S386" s="17">
        <v>0.60414456985260201</v>
      </c>
      <c r="T386" s="17">
        <v>0.53923906514432995</v>
      </c>
      <c r="U386" s="17">
        <v>0.58034916416760995</v>
      </c>
      <c r="V386" s="17">
        <v>0.59587092318469903</v>
      </c>
      <c r="W386" s="17">
        <v>0.65138891235471397</v>
      </c>
      <c r="X386" s="17">
        <v>0.65660767201113102</v>
      </c>
      <c r="Y386" s="17">
        <v>0.64069164932397205</v>
      </c>
      <c r="Z386" s="17"/>
      <c r="AA386" s="17">
        <v>0.80178476242442798</v>
      </c>
      <c r="AB386" s="17">
        <v>0.52641130523472701</v>
      </c>
    </row>
    <row r="387" spans="2:28" x14ac:dyDescent="0.5">
      <c r="B387" t="s">
        <v>94</v>
      </c>
      <c r="C387" s="17">
        <v>0.124591792055234</v>
      </c>
      <c r="D387" s="17">
        <v>0.127827309406156</v>
      </c>
      <c r="E387" s="17">
        <v>0.12167179085084399</v>
      </c>
      <c r="F387" s="17"/>
      <c r="G387" s="17">
        <v>2.0732339169374302E-2</v>
      </c>
      <c r="H387" s="17">
        <v>2.6533526316828E-2</v>
      </c>
      <c r="I387" s="17">
        <v>6.1734697019107103E-2</v>
      </c>
      <c r="J387" s="17">
        <v>9.6542659698789807E-2</v>
      </c>
      <c r="K387" s="17">
        <v>0.160335076832201</v>
      </c>
      <c r="L387" s="17">
        <v>0.26761927510434902</v>
      </c>
      <c r="M387" s="17"/>
      <c r="N387" s="17">
        <v>1.9125920787282698E-2</v>
      </c>
      <c r="O387" s="17">
        <v>0.21275504496126099</v>
      </c>
      <c r="P387" s="17">
        <v>0.14019827356940201</v>
      </c>
      <c r="Q387" s="17">
        <v>0.13899573206529101</v>
      </c>
      <c r="R387" s="17">
        <v>0.14399641910313499</v>
      </c>
      <c r="S387" s="17">
        <v>0.14226747602953799</v>
      </c>
      <c r="T387" s="17">
        <v>0.12148708122801199</v>
      </c>
      <c r="U387" s="17">
        <v>9.4481494206965694E-2</v>
      </c>
      <c r="V387" s="17">
        <v>0.113854747297711</v>
      </c>
      <c r="W387" s="17">
        <v>0.15355486937607299</v>
      </c>
      <c r="X387" s="17">
        <v>0.107110502847203</v>
      </c>
      <c r="Y387" s="17">
        <v>0.108046127237615</v>
      </c>
      <c r="Z387" s="17"/>
      <c r="AA387" s="17">
        <v>7.4721331996048898E-2</v>
      </c>
      <c r="AB387" s="17">
        <v>0.16167052232454199</v>
      </c>
    </row>
    <row r="388" spans="2:28" x14ac:dyDescent="0.5">
      <c r="B388" t="s">
        <v>95</v>
      </c>
      <c r="C388" s="17">
        <v>0.51925014253772495</v>
      </c>
      <c r="D388" s="17">
        <v>0.54081052619402503</v>
      </c>
      <c r="E388" s="17">
        <v>0.49923092649981399</v>
      </c>
      <c r="F388" s="17"/>
      <c r="G388" s="17">
        <v>0.84351665988023605</v>
      </c>
      <c r="H388" s="17">
        <v>0.81827963798750702</v>
      </c>
      <c r="I388" s="17">
        <v>0.69974643830847805</v>
      </c>
      <c r="J388" s="17">
        <v>0.55890685144275698</v>
      </c>
      <c r="K388" s="17">
        <v>0.43980596195505001</v>
      </c>
      <c r="L388" s="17">
        <v>9.8060466225001294E-2</v>
      </c>
      <c r="M388" s="17"/>
      <c r="N388" s="17">
        <v>0.77817538339326198</v>
      </c>
      <c r="O388" s="17">
        <v>0.52065360649983305</v>
      </c>
      <c r="P388" s="17">
        <v>0.55418687310880499</v>
      </c>
      <c r="Q388" s="17">
        <v>0.49534418391850499</v>
      </c>
      <c r="R388" s="17">
        <v>0.53207103103493703</v>
      </c>
      <c r="S388" s="17">
        <v>0.46187709382306402</v>
      </c>
      <c r="T388" s="17">
        <v>0.41775198391631901</v>
      </c>
      <c r="U388" s="17">
        <v>0.48586766996064401</v>
      </c>
      <c r="V388" s="17">
        <v>0.48201617588698897</v>
      </c>
      <c r="W388" s="17">
        <v>0.49783404297864098</v>
      </c>
      <c r="X388" s="17">
        <v>0.54949716916392799</v>
      </c>
      <c r="Y388" s="17">
        <v>0.53264552208635696</v>
      </c>
      <c r="Z388" s="17"/>
      <c r="AA388" s="17">
        <v>0.72706343042837895</v>
      </c>
      <c r="AB388" s="17">
        <v>0.36474078291018602</v>
      </c>
    </row>
    <row r="389" spans="2:28" x14ac:dyDescent="0.5">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2:28" x14ac:dyDescent="0.5">
      <c r="B390" s="6" t="s">
        <v>200</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2:28" x14ac:dyDescent="0.5">
      <c r="B391" s="24" t="s">
        <v>53</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2:28" x14ac:dyDescent="0.5">
      <c r="B392" t="s">
        <v>88</v>
      </c>
      <c r="C392" s="17">
        <v>0.44414721633717402</v>
      </c>
      <c r="D392" s="17">
        <v>0.50870100059782597</v>
      </c>
      <c r="E392" s="17">
        <v>0.380398363019951</v>
      </c>
      <c r="F392" s="17"/>
      <c r="G392" s="17">
        <v>0.55873764356665601</v>
      </c>
      <c r="H392" s="17">
        <v>0.58589826888896002</v>
      </c>
      <c r="I392" s="17">
        <v>0.56173825505062802</v>
      </c>
      <c r="J392" s="17">
        <v>0.42699974339070601</v>
      </c>
      <c r="K392" s="17">
        <v>0.37775110532018302</v>
      </c>
      <c r="L392" s="17">
        <v>0.28785355514411998</v>
      </c>
      <c r="M392" s="17"/>
      <c r="N392" s="17">
        <v>0.47321201169944599</v>
      </c>
      <c r="O392" s="17">
        <v>0.43628201790353199</v>
      </c>
      <c r="P392" s="17">
        <v>0.49434271168503402</v>
      </c>
      <c r="Q392" s="17">
        <v>0.45365165606861002</v>
      </c>
      <c r="R392" s="17">
        <v>0.55678919030005602</v>
      </c>
      <c r="S392" s="17">
        <v>0.41436593719187798</v>
      </c>
      <c r="T392" s="17">
        <v>0.205352926517468</v>
      </c>
      <c r="U392" s="17">
        <v>0.497808500806034</v>
      </c>
      <c r="V392" s="17">
        <v>0.38649331593659703</v>
      </c>
      <c r="W392" s="17">
        <v>0.47523308725038499</v>
      </c>
      <c r="X392" s="17">
        <v>0.48246327424825503</v>
      </c>
      <c r="Y392" s="17">
        <v>0.39626040293218101</v>
      </c>
      <c r="Z392" s="17"/>
      <c r="AA392" s="17">
        <v>0.53782275194181495</v>
      </c>
      <c r="AB392" s="17">
        <v>0.37449937444048298</v>
      </c>
    </row>
    <row r="393" spans="2:28" x14ac:dyDescent="0.5">
      <c r="B393" t="s">
        <v>89</v>
      </c>
      <c r="C393" s="17">
        <v>0.21267611139613499</v>
      </c>
      <c r="D393" s="17">
        <v>0.205395086699314</v>
      </c>
      <c r="E393" s="17">
        <v>0.22013706088291801</v>
      </c>
      <c r="F393" s="17"/>
      <c r="G393" s="17">
        <v>0.22736124138334099</v>
      </c>
      <c r="H393" s="17">
        <v>0.21192556804496099</v>
      </c>
      <c r="I393" s="17">
        <v>0.26179984154038199</v>
      </c>
      <c r="J393" s="17">
        <v>0.31914031667107201</v>
      </c>
      <c r="K393" s="17">
        <v>0.20238722428369599</v>
      </c>
      <c r="L393" s="17">
        <v>0.109753331225695</v>
      </c>
      <c r="M393" s="17"/>
      <c r="N393" s="17">
        <v>0.22827368656154301</v>
      </c>
      <c r="O393" s="17">
        <v>0.158626526017806</v>
      </c>
      <c r="P393" s="17">
        <v>0.22311535008504099</v>
      </c>
      <c r="Q393" s="17">
        <v>0.247862225521881</v>
      </c>
      <c r="R393" s="17">
        <v>0.23414484534688501</v>
      </c>
      <c r="S393" s="17">
        <v>0.22900418603936401</v>
      </c>
      <c r="T393" s="17">
        <v>0.41716442441318802</v>
      </c>
      <c r="U393" s="17">
        <v>0.15286470121968501</v>
      </c>
      <c r="V393" s="17">
        <v>0.19533911842044799</v>
      </c>
      <c r="W393" s="17">
        <v>0.14787568632729101</v>
      </c>
      <c r="X393" s="17">
        <v>0.19451815438285</v>
      </c>
      <c r="Y393" s="17">
        <v>0.198691975348575</v>
      </c>
      <c r="Z393" s="17"/>
      <c r="AA393" s="17">
        <v>0.23979160914681699</v>
      </c>
      <c r="AB393" s="17">
        <v>0.192515715321537</v>
      </c>
    </row>
    <row r="394" spans="2:28" x14ac:dyDescent="0.5">
      <c r="B394" t="s">
        <v>184</v>
      </c>
      <c r="C394" s="17">
        <v>0.101224397952137</v>
      </c>
      <c r="D394" s="17">
        <v>9.8622076257090102E-2</v>
      </c>
      <c r="E394" s="17">
        <v>0.10393653302765</v>
      </c>
      <c r="F394" s="17"/>
      <c r="G394" s="17">
        <v>0.103302784873119</v>
      </c>
      <c r="H394" s="17">
        <v>0.123339143198296</v>
      </c>
      <c r="I394" s="17">
        <v>6.8940272778790904E-2</v>
      </c>
      <c r="J394" s="17">
        <v>8.80576568357338E-2</v>
      </c>
      <c r="K394" s="17">
        <v>8.2998276011157196E-2</v>
      </c>
      <c r="L394" s="17">
        <v>0.12711356597659201</v>
      </c>
      <c r="M394" s="17"/>
      <c r="N394" s="17">
        <v>0.16152168331976299</v>
      </c>
      <c r="O394" s="17">
        <v>0.113522810260358</v>
      </c>
      <c r="P394" s="17">
        <v>9.1838209325643003E-2</v>
      </c>
      <c r="Q394" s="17">
        <v>0.13621613087541701</v>
      </c>
      <c r="R394" s="17">
        <v>3.05484957476411E-2</v>
      </c>
      <c r="S394" s="17">
        <v>0.121813553178794</v>
      </c>
      <c r="T394" s="17">
        <v>8.3495712175768996E-2</v>
      </c>
      <c r="U394" s="17">
        <v>9.6943468665039306E-2</v>
      </c>
      <c r="V394" s="17">
        <v>0.117680517032243</v>
      </c>
      <c r="W394" s="17">
        <v>7.5070323639304395E-2</v>
      </c>
      <c r="X394" s="17">
        <v>7.9574189724589295E-2</v>
      </c>
      <c r="Y394" s="17">
        <v>8.0965371754854604E-2</v>
      </c>
      <c r="Z394" s="17"/>
      <c r="AA394" s="17">
        <v>8.6570344616929001E-2</v>
      </c>
      <c r="AB394" s="17">
        <v>0.112119699305351</v>
      </c>
    </row>
    <row r="395" spans="2:28" x14ac:dyDescent="0.5">
      <c r="B395" t="s">
        <v>91</v>
      </c>
      <c r="C395" s="17">
        <v>3.3521593918321498E-2</v>
      </c>
      <c r="D395" s="17">
        <v>2.8782694661153699E-2</v>
      </c>
      <c r="E395" s="17">
        <v>3.81882563751402E-2</v>
      </c>
      <c r="F395" s="17"/>
      <c r="G395" s="17">
        <v>3.4989088301289099E-2</v>
      </c>
      <c r="H395" s="17">
        <v>1.18297416812267E-2</v>
      </c>
      <c r="I395" s="17">
        <v>2.12761823237432E-2</v>
      </c>
      <c r="J395" s="17">
        <v>3.4708690352212399E-2</v>
      </c>
      <c r="K395" s="17">
        <v>3.9782406438158599E-2</v>
      </c>
      <c r="L395" s="17">
        <v>4.9125971586999301E-2</v>
      </c>
      <c r="M395" s="17"/>
      <c r="N395" s="17">
        <v>0</v>
      </c>
      <c r="O395" s="17">
        <v>3.2997967584158502E-2</v>
      </c>
      <c r="P395" s="17">
        <v>1.8702564483266401E-2</v>
      </c>
      <c r="Q395" s="17">
        <v>7.4249599647095002E-2</v>
      </c>
      <c r="R395" s="17">
        <v>8.6729905998010295E-2</v>
      </c>
      <c r="S395" s="17">
        <v>1.6455574700469901E-2</v>
      </c>
      <c r="T395" s="17">
        <v>0</v>
      </c>
      <c r="U395" s="17">
        <v>0</v>
      </c>
      <c r="V395" s="17">
        <v>9.2700546299140402E-2</v>
      </c>
      <c r="W395" s="17">
        <v>0</v>
      </c>
      <c r="X395" s="17">
        <v>3.4930297545797899E-2</v>
      </c>
      <c r="Y395" s="17">
        <v>5.5372262296772799E-2</v>
      </c>
      <c r="Z395" s="17"/>
      <c r="AA395" s="17">
        <v>1.9613412002186598E-2</v>
      </c>
      <c r="AB395" s="17">
        <v>4.38623392251185E-2</v>
      </c>
    </row>
    <row r="396" spans="2:28" x14ac:dyDescent="0.5">
      <c r="B396" t="s">
        <v>92</v>
      </c>
      <c r="C396" s="17">
        <v>7.2967294990713999E-2</v>
      </c>
      <c r="D396" s="17">
        <v>6.22033470408343E-2</v>
      </c>
      <c r="E396" s="17">
        <v>8.3561435561186795E-2</v>
      </c>
      <c r="F396" s="17"/>
      <c r="G396" s="17">
        <v>1.9019416794418698E-2</v>
      </c>
      <c r="H396" s="17">
        <v>2.66118385214788E-2</v>
      </c>
      <c r="I396" s="17">
        <v>4.5468362160669899E-2</v>
      </c>
      <c r="J396" s="17">
        <v>3.6672832393314501E-2</v>
      </c>
      <c r="K396" s="17">
        <v>0.119630019327441</v>
      </c>
      <c r="L396" s="17">
        <v>0.13698080905055901</v>
      </c>
      <c r="M396" s="17"/>
      <c r="N396" s="17">
        <v>1.8574814163666801E-2</v>
      </c>
      <c r="O396" s="17">
        <v>0.12893689490438201</v>
      </c>
      <c r="P396" s="17">
        <v>8.7634890803433396E-2</v>
      </c>
      <c r="Q396" s="17">
        <v>7.4415091200375594E-2</v>
      </c>
      <c r="R396" s="17">
        <v>3.05958542024693E-2</v>
      </c>
      <c r="S396" s="17">
        <v>7.79981869045165E-2</v>
      </c>
      <c r="T396" s="17">
        <v>4.01842877455581E-2</v>
      </c>
      <c r="U396" s="17">
        <v>8.2954001971129801E-2</v>
      </c>
      <c r="V396" s="17">
        <v>6.4347675148462305E-2</v>
      </c>
      <c r="W396" s="17">
        <v>0.149920201332335</v>
      </c>
      <c r="X396" s="17">
        <v>5.9647539665364603E-2</v>
      </c>
      <c r="Y396" s="17">
        <v>5.98965248985458E-2</v>
      </c>
      <c r="Z396" s="17"/>
      <c r="AA396" s="17">
        <v>5.2167252989464903E-2</v>
      </c>
      <c r="AB396" s="17">
        <v>8.8432144242942601E-2</v>
      </c>
    </row>
    <row r="397" spans="2:28" x14ac:dyDescent="0.5">
      <c r="B397" t="s">
        <v>72</v>
      </c>
      <c r="C397" s="17">
        <v>0.135463385405518</v>
      </c>
      <c r="D397" s="17">
        <v>9.6295794743782304E-2</v>
      </c>
      <c r="E397" s="17">
        <v>0.17377835113315401</v>
      </c>
      <c r="F397" s="17"/>
      <c r="G397" s="17">
        <v>5.6589825081176402E-2</v>
      </c>
      <c r="H397" s="17">
        <v>4.0395439665078199E-2</v>
      </c>
      <c r="I397" s="17">
        <v>4.0777086145785402E-2</v>
      </c>
      <c r="J397" s="17">
        <v>9.4420760356961494E-2</v>
      </c>
      <c r="K397" s="17">
        <v>0.17745096861936399</v>
      </c>
      <c r="L397" s="17">
        <v>0.289172767016035</v>
      </c>
      <c r="M397" s="17"/>
      <c r="N397" s="17">
        <v>0.118417804255581</v>
      </c>
      <c r="O397" s="17">
        <v>0.129633783329764</v>
      </c>
      <c r="P397" s="17">
        <v>8.4366273617582602E-2</v>
      </c>
      <c r="Q397" s="17">
        <v>1.36052966866212E-2</v>
      </c>
      <c r="R397" s="17">
        <v>6.1191708404938601E-2</v>
      </c>
      <c r="S397" s="17">
        <v>0.14036256198497701</v>
      </c>
      <c r="T397" s="17">
        <v>0.25380264914801598</v>
      </c>
      <c r="U397" s="17">
        <v>0.169429327338112</v>
      </c>
      <c r="V397" s="17">
        <v>0.14343882716310999</v>
      </c>
      <c r="W397" s="17">
        <v>0.15190070145068499</v>
      </c>
      <c r="X397" s="17">
        <v>0.14886654443314301</v>
      </c>
      <c r="Y397" s="17">
        <v>0.20881346276907101</v>
      </c>
      <c r="Z397" s="17"/>
      <c r="AA397" s="17">
        <v>6.4034629302787693E-2</v>
      </c>
      <c r="AB397" s="17">
        <v>0.18857072746456799</v>
      </c>
    </row>
    <row r="398" spans="2:28" x14ac:dyDescent="0.5">
      <c r="B398" t="s">
        <v>93</v>
      </c>
      <c r="C398" s="17">
        <v>0.65682332773330898</v>
      </c>
      <c r="D398" s="17">
        <v>0.71409608729714003</v>
      </c>
      <c r="E398" s="17">
        <v>0.60053542390286896</v>
      </c>
      <c r="F398" s="17"/>
      <c r="G398" s="17">
        <v>0.78609888494999702</v>
      </c>
      <c r="H398" s="17">
        <v>0.79782383693392001</v>
      </c>
      <c r="I398" s="17">
        <v>0.82353809659101096</v>
      </c>
      <c r="J398" s="17">
        <v>0.74614006006177802</v>
      </c>
      <c r="K398" s="17">
        <v>0.58013832960387901</v>
      </c>
      <c r="L398" s="17">
        <v>0.397606886369815</v>
      </c>
      <c r="M398" s="17"/>
      <c r="N398" s="17">
        <v>0.70148569826098905</v>
      </c>
      <c r="O398" s="17">
        <v>0.59490854392133796</v>
      </c>
      <c r="P398" s="17">
        <v>0.71745806177007498</v>
      </c>
      <c r="Q398" s="17">
        <v>0.701513881590491</v>
      </c>
      <c r="R398" s="17">
        <v>0.79093403564694098</v>
      </c>
      <c r="S398" s="17">
        <v>0.64337012323124299</v>
      </c>
      <c r="T398" s="17">
        <v>0.62251735093065697</v>
      </c>
      <c r="U398" s="17">
        <v>0.65067320202571899</v>
      </c>
      <c r="V398" s="17">
        <v>0.58183243435704501</v>
      </c>
      <c r="W398" s="17">
        <v>0.62310877357767602</v>
      </c>
      <c r="X398" s="17">
        <v>0.676981428631105</v>
      </c>
      <c r="Y398" s="17">
        <v>0.59495237828075598</v>
      </c>
      <c r="Z398" s="17"/>
      <c r="AA398" s="17">
        <v>0.77761436108863202</v>
      </c>
      <c r="AB398" s="17">
        <v>0.56701508976201997</v>
      </c>
    </row>
    <row r="399" spans="2:28" x14ac:dyDescent="0.5">
      <c r="B399" t="s">
        <v>94</v>
      </c>
      <c r="C399" s="17">
        <v>0.106488888909036</v>
      </c>
      <c r="D399" s="17">
        <v>9.0986041701987999E-2</v>
      </c>
      <c r="E399" s="17">
        <v>0.121749691936327</v>
      </c>
      <c r="F399" s="17"/>
      <c r="G399" s="17">
        <v>5.4008505095707801E-2</v>
      </c>
      <c r="H399" s="17">
        <v>3.8441580202705501E-2</v>
      </c>
      <c r="I399" s="17">
        <v>6.6744544484413096E-2</v>
      </c>
      <c r="J399" s="17">
        <v>7.1381522745526907E-2</v>
      </c>
      <c r="K399" s="17">
        <v>0.1594124257656</v>
      </c>
      <c r="L399" s="17">
        <v>0.18610678063755901</v>
      </c>
      <c r="M399" s="17"/>
      <c r="N399" s="17">
        <v>1.8574814163666801E-2</v>
      </c>
      <c r="O399" s="17">
        <v>0.16193486248854</v>
      </c>
      <c r="P399" s="17">
        <v>0.10633745528669999</v>
      </c>
      <c r="Q399" s="17">
        <v>0.148664690847471</v>
      </c>
      <c r="R399" s="17">
        <v>0.11732576020047999</v>
      </c>
      <c r="S399" s="17">
        <v>9.4453761604986405E-2</v>
      </c>
      <c r="T399" s="17">
        <v>4.01842877455581E-2</v>
      </c>
      <c r="U399" s="17">
        <v>8.2954001971129801E-2</v>
      </c>
      <c r="V399" s="17">
        <v>0.157048221447603</v>
      </c>
      <c r="W399" s="17">
        <v>0.149920201332335</v>
      </c>
      <c r="X399" s="17">
        <v>9.4577837211162502E-2</v>
      </c>
      <c r="Y399" s="17">
        <v>0.11526878719531899</v>
      </c>
      <c r="Z399" s="17"/>
      <c r="AA399" s="17">
        <v>7.1780664991651505E-2</v>
      </c>
      <c r="AB399" s="17">
        <v>0.132294483468061</v>
      </c>
    </row>
    <row r="400" spans="2:28" x14ac:dyDescent="0.5">
      <c r="B400" t="s">
        <v>95</v>
      </c>
      <c r="C400" s="17">
        <v>0.55033443882427302</v>
      </c>
      <c r="D400" s="17">
        <v>0.62311004559515204</v>
      </c>
      <c r="E400" s="17">
        <v>0.47878573196654201</v>
      </c>
      <c r="F400" s="17"/>
      <c r="G400" s="17">
        <v>0.73209037985428904</v>
      </c>
      <c r="H400" s="17">
        <v>0.75938225673121496</v>
      </c>
      <c r="I400" s="17">
        <v>0.75679355210659804</v>
      </c>
      <c r="J400" s="17">
        <v>0.67475853731625102</v>
      </c>
      <c r="K400" s="17">
        <v>0.42072590383827901</v>
      </c>
      <c r="L400" s="17">
        <v>0.211500105732256</v>
      </c>
      <c r="M400" s="17"/>
      <c r="N400" s="17">
        <v>0.68291088409732204</v>
      </c>
      <c r="O400" s="17">
        <v>0.43297368143279802</v>
      </c>
      <c r="P400" s="17">
        <v>0.61112060648337496</v>
      </c>
      <c r="Q400" s="17">
        <v>0.55284919074302097</v>
      </c>
      <c r="R400" s="17">
        <v>0.67360827544646096</v>
      </c>
      <c r="S400" s="17">
        <v>0.54891636162625601</v>
      </c>
      <c r="T400" s="17">
        <v>0.58233306318509803</v>
      </c>
      <c r="U400" s="17">
        <v>0.56771920005458898</v>
      </c>
      <c r="V400" s="17">
        <v>0.42478421290944202</v>
      </c>
      <c r="W400" s="17">
        <v>0.473188572245341</v>
      </c>
      <c r="X400" s="17">
        <v>0.58240359141994302</v>
      </c>
      <c r="Y400" s="17">
        <v>0.47968359108543701</v>
      </c>
      <c r="Z400" s="17"/>
      <c r="AA400" s="17">
        <v>0.70583369609697999</v>
      </c>
      <c r="AB400" s="17">
        <v>0.43472060629395898</v>
      </c>
    </row>
    <row r="401" spans="2:28" x14ac:dyDescent="0.5">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2:28" x14ac:dyDescent="0.5">
      <c r="B402" s="6" t="s">
        <v>201</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2:28" x14ac:dyDescent="0.5">
      <c r="B403" s="24" t="s">
        <v>53</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2:28" x14ac:dyDescent="0.5">
      <c r="B404" t="s">
        <v>88</v>
      </c>
      <c r="C404" s="17">
        <v>0.16988711601119599</v>
      </c>
      <c r="D404" s="17">
        <v>0.191520982732721</v>
      </c>
      <c r="E404" s="17">
        <v>0.147360906653841</v>
      </c>
      <c r="F404" s="17"/>
      <c r="G404" s="17">
        <v>0.31983797873374598</v>
      </c>
      <c r="H404" s="17">
        <v>0.245983580387793</v>
      </c>
      <c r="I404" s="17">
        <v>0.23897103570581399</v>
      </c>
      <c r="J404" s="17">
        <v>0.17172264209527599</v>
      </c>
      <c r="K404" s="17">
        <v>9.8593423006702097E-2</v>
      </c>
      <c r="L404" s="17">
        <v>5.9477237049083101E-2</v>
      </c>
      <c r="M404" s="17"/>
      <c r="N404" s="17">
        <v>0.25543920692344901</v>
      </c>
      <c r="O404" s="17">
        <v>0.16402556242512101</v>
      </c>
      <c r="P404" s="17">
        <v>0.20075582236862399</v>
      </c>
      <c r="Q404" s="17">
        <v>0.21162082547188099</v>
      </c>
      <c r="R404" s="17">
        <v>0.32672720022093499</v>
      </c>
      <c r="S404" s="17">
        <v>0.13378965517939301</v>
      </c>
      <c r="T404" s="17">
        <v>0.124990426593813</v>
      </c>
      <c r="U404" s="17">
        <v>0.19025866129441199</v>
      </c>
      <c r="V404" s="17">
        <v>0.13889297277227899</v>
      </c>
      <c r="W404" s="17">
        <v>4.1301277967579202E-2</v>
      </c>
      <c r="X404" s="17">
        <v>0.160871834208446</v>
      </c>
      <c r="Y404" s="17">
        <v>0.15579479335528301</v>
      </c>
      <c r="Z404" s="17"/>
      <c r="AA404" s="17">
        <v>0.21419999503322501</v>
      </c>
      <c r="AB404" s="17">
        <v>0.13694045205894201</v>
      </c>
    </row>
    <row r="405" spans="2:28" x14ac:dyDescent="0.5">
      <c r="B405" t="s">
        <v>89</v>
      </c>
      <c r="C405" s="17">
        <v>0.20570633255389401</v>
      </c>
      <c r="D405" s="17">
        <v>0.22886054426174299</v>
      </c>
      <c r="E405" s="17">
        <v>0.18357199435889299</v>
      </c>
      <c r="F405" s="17"/>
      <c r="G405" s="17">
        <v>0.30625793069420498</v>
      </c>
      <c r="H405" s="17">
        <v>0.31982030266813899</v>
      </c>
      <c r="I405" s="17">
        <v>0.31693602091791101</v>
      </c>
      <c r="J405" s="17">
        <v>0.18183288644426701</v>
      </c>
      <c r="K405" s="17">
        <v>0.164414525348591</v>
      </c>
      <c r="L405" s="17">
        <v>6.4843397479017198E-2</v>
      </c>
      <c r="M405" s="17"/>
      <c r="N405" s="17">
        <v>0.21505100215362999</v>
      </c>
      <c r="O405" s="17">
        <v>0.204093707486806</v>
      </c>
      <c r="P405" s="17">
        <v>0.228333616310813</v>
      </c>
      <c r="Q405" s="17">
        <v>0.22048035459432599</v>
      </c>
      <c r="R405" s="17">
        <v>5.78267962466038E-2</v>
      </c>
      <c r="S405" s="17">
        <v>0.200744200265524</v>
      </c>
      <c r="T405" s="17">
        <v>0.21751984821914999</v>
      </c>
      <c r="U405" s="17">
        <v>0.194595074189089</v>
      </c>
      <c r="V405" s="17">
        <v>0.22053322724234201</v>
      </c>
      <c r="W405" s="17">
        <v>0.32239283047392298</v>
      </c>
      <c r="X405" s="17">
        <v>0.23671350282203299</v>
      </c>
      <c r="Y405" s="17">
        <v>0.161028478900132</v>
      </c>
      <c r="Z405" s="17"/>
      <c r="AA405" s="17">
        <v>0.27893351189051102</v>
      </c>
      <c r="AB405" s="17">
        <v>0.15126186126202401</v>
      </c>
    </row>
    <row r="406" spans="2:28" x14ac:dyDescent="0.5">
      <c r="B406" t="s">
        <v>184</v>
      </c>
      <c r="C406" s="17">
        <v>0.185014146001727</v>
      </c>
      <c r="D406" s="17">
        <v>0.20485273956956401</v>
      </c>
      <c r="E406" s="17">
        <v>0.166065202427432</v>
      </c>
      <c r="F406" s="17"/>
      <c r="G406" s="17">
        <v>0.123253756505962</v>
      </c>
      <c r="H406" s="17">
        <v>0.26567437566823099</v>
      </c>
      <c r="I406" s="17">
        <v>0.18884680829028999</v>
      </c>
      <c r="J406" s="17">
        <v>0.22862768564144401</v>
      </c>
      <c r="K406" s="17">
        <v>0.1584600033835</v>
      </c>
      <c r="L406" s="17">
        <v>0.146072400668709</v>
      </c>
      <c r="M406" s="17"/>
      <c r="N406" s="17">
        <v>0.151279318461679</v>
      </c>
      <c r="O406" s="17">
        <v>0.18267085601366201</v>
      </c>
      <c r="P406" s="17">
        <v>0.18406962318220399</v>
      </c>
      <c r="Q406" s="17">
        <v>0.19305204576879001</v>
      </c>
      <c r="R406" s="17">
        <v>0.235829106096651</v>
      </c>
      <c r="S406" s="17">
        <v>0.17736768751148899</v>
      </c>
      <c r="T406" s="17">
        <v>0.29317807130540002</v>
      </c>
      <c r="U406" s="17">
        <v>0.19257606486081399</v>
      </c>
      <c r="V406" s="17">
        <v>0.13224336125525599</v>
      </c>
      <c r="W406" s="17">
        <v>0.184910061867362</v>
      </c>
      <c r="X406" s="17">
        <v>0.21324400581420999</v>
      </c>
      <c r="Y406" s="17">
        <v>0.17298747973668599</v>
      </c>
      <c r="Z406" s="17"/>
      <c r="AA406" s="17">
        <v>0.187886171133164</v>
      </c>
      <c r="AB406" s="17">
        <v>0.182878792827746</v>
      </c>
    </row>
    <row r="407" spans="2:28" x14ac:dyDescent="0.5">
      <c r="B407" t="s">
        <v>91</v>
      </c>
      <c r="C407" s="17">
        <v>0.12726005301014201</v>
      </c>
      <c r="D407" s="17">
        <v>0.12815489293458701</v>
      </c>
      <c r="E407" s="17">
        <v>0.126619980080519</v>
      </c>
      <c r="F407" s="17"/>
      <c r="G407" s="17">
        <v>0.19406050898491001</v>
      </c>
      <c r="H407" s="17">
        <v>9.8174057063024095E-2</v>
      </c>
      <c r="I407" s="17">
        <v>9.4543789938045505E-2</v>
      </c>
      <c r="J407" s="17">
        <v>0.10309985668310601</v>
      </c>
      <c r="K407" s="17">
        <v>0.13184507431459799</v>
      </c>
      <c r="L407" s="17">
        <v>0.14939460059472701</v>
      </c>
      <c r="M407" s="17"/>
      <c r="N407" s="17">
        <v>0.18699497708002899</v>
      </c>
      <c r="O407" s="17">
        <v>0.13568038779964101</v>
      </c>
      <c r="P407" s="17">
        <v>0.114966453677587</v>
      </c>
      <c r="Q407" s="17">
        <v>0.104361041764693</v>
      </c>
      <c r="R407" s="17">
        <v>0.14620244646554201</v>
      </c>
      <c r="S407" s="17">
        <v>0.131412873344735</v>
      </c>
      <c r="T407" s="17">
        <v>8.0365472054519202E-2</v>
      </c>
      <c r="U407" s="17">
        <v>0.114991181738515</v>
      </c>
      <c r="V407" s="17">
        <v>0.20814699028995601</v>
      </c>
      <c r="W407" s="17">
        <v>0.110306843311836</v>
      </c>
      <c r="X407" s="17">
        <v>0.105690279860413</v>
      </c>
      <c r="Y407" s="17">
        <v>0.122487433734839</v>
      </c>
      <c r="Z407" s="17"/>
      <c r="AA407" s="17">
        <v>0.118953085788369</v>
      </c>
      <c r="AB407" s="17">
        <v>0.13343629033794199</v>
      </c>
    </row>
    <row r="408" spans="2:28" x14ac:dyDescent="0.5">
      <c r="B408" t="s">
        <v>92</v>
      </c>
      <c r="C408" s="17">
        <v>0.20005728392234701</v>
      </c>
      <c r="D408" s="17">
        <v>0.17944442662891999</v>
      </c>
      <c r="E408" s="17">
        <v>0.22045384802479501</v>
      </c>
      <c r="F408" s="17"/>
      <c r="G408" s="17">
        <v>3.7092458121794902E-2</v>
      </c>
      <c r="H408" s="17">
        <v>5.8156894866648198E-2</v>
      </c>
      <c r="I408" s="17">
        <v>0.112057608533444</v>
      </c>
      <c r="J408" s="17">
        <v>0.202399717929268</v>
      </c>
      <c r="K408" s="17">
        <v>0.30147919986725202</v>
      </c>
      <c r="L408" s="17">
        <v>0.34663449978418798</v>
      </c>
      <c r="M408" s="17"/>
      <c r="N408" s="17">
        <v>9.3048965750075596E-2</v>
      </c>
      <c r="O408" s="17">
        <v>0.26159465313659003</v>
      </c>
      <c r="P408" s="17">
        <v>0.186626042107013</v>
      </c>
      <c r="Q408" s="17">
        <v>0.21254241385425801</v>
      </c>
      <c r="R408" s="17">
        <v>0.116088690769789</v>
      </c>
      <c r="S408" s="17">
        <v>0.24796885686129799</v>
      </c>
      <c r="T408" s="17">
        <v>0.283946181827118</v>
      </c>
      <c r="U408" s="17">
        <v>0.13866642641558999</v>
      </c>
      <c r="V408" s="17">
        <v>0.19350911615309599</v>
      </c>
      <c r="W408" s="17">
        <v>0.26599288695324302</v>
      </c>
      <c r="X408" s="17">
        <v>0.16596220610101201</v>
      </c>
      <c r="Y408" s="17">
        <v>0.208424409620943</v>
      </c>
      <c r="Z408" s="17"/>
      <c r="AA408" s="17">
        <v>0.14859165756861301</v>
      </c>
      <c r="AB408" s="17">
        <v>0.23832202171394401</v>
      </c>
    </row>
    <row r="409" spans="2:28" x14ac:dyDescent="0.5">
      <c r="B409" t="s">
        <v>72</v>
      </c>
      <c r="C409" s="17">
        <v>0.112075068500695</v>
      </c>
      <c r="D409" s="17">
        <v>6.7166413872465205E-2</v>
      </c>
      <c r="E409" s="17">
        <v>0.15592806845452001</v>
      </c>
      <c r="F409" s="17"/>
      <c r="G409" s="17">
        <v>1.94973669593815E-2</v>
      </c>
      <c r="H409" s="17">
        <v>1.2190789346165101E-2</v>
      </c>
      <c r="I409" s="17">
        <v>4.8644736614495802E-2</v>
      </c>
      <c r="J409" s="17">
        <v>0.112317211206639</v>
      </c>
      <c r="K409" s="17">
        <v>0.14520777407935601</v>
      </c>
      <c r="L409" s="17">
        <v>0.233577864424275</v>
      </c>
      <c r="M409" s="17"/>
      <c r="N409" s="17">
        <v>9.8186529631136901E-2</v>
      </c>
      <c r="O409" s="17">
        <v>5.1934833138179502E-2</v>
      </c>
      <c r="P409" s="17">
        <v>8.5248442353758794E-2</v>
      </c>
      <c r="Q409" s="17">
        <v>5.7943318546052197E-2</v>
      </c>
      <c r="R409" s="17">
        <v>0.11732576020047999</v>
      </c>
      <c r="S409" s="17">
        <v>0.10871672683756201</v>
      </c>
      <c r="T409" s="17">
        <v>0</v>
      </c>
      <c r="U409" s="17">
        <v>0.16891259150158</v>
      </c>
      <c r="V409" s="17">
        <v>0.106674332287072</v>
      </c>
      <c r="W409" s="17">
        <v>7.5096099426056606E-2</v>
      </c>
      <c r="X409" s="17">
        <v>0.117518171193886</v>
      </c>
      <c r="Y409" s="17">
        <v>0.179277404652117</v>
      </c>
      <c r="Z409" s="17"/>
      <c r="AA409" s="17">
        <v>5.1435578586118497E-2</v>
      </c>
      <c r="AB409" s="17">
        <v>0.15716058179940101</v>
      </c>
    </row>
    <row r="410" spans="2:28" x14ac:dyDescent="0.5">
      <c r="B410" t="s">
        <v>93</v>
      </c>
      <c r="C410" s="17">
        <v>0.37559344856509003</v>
      </c>
      <c r="D410" s="17">
        <v>0.42038152699446402</v>
      </c>
      <c r="E410" s="17">
        <v>0.33093290101273398</v>
      </c>
      <c r="F410" s="17"/>
      <c r="G410" s="17">
        <v>0.62609590942795101</v>
      </c>
      <c r="H410" s="17">
        <v>0.56580388305593099</v>
      </c>
      <c r="I410" s="17">
        <v>0.55590705662372497</v>
      </c>
      <c r="J410" s="17">
        <v>0.35355552853954297</v>
      </c>
      <c r="K410" s="17">
        <v>0.26300794835529301</v>
      </c>
      <c r="L410" s="17">
        <v>0.12432063452809999</v>
      </c>
      <c r="M410" s="17"/>
      <c r="N410" s="17">
        <v>0.47049020907708</v>
      </c>
      <c r="O410" s="17">
        <v>0.368119269911928</v>
      </c>
      <c r="P410" s="17">
        <v>0.429089438679437</v>
      </c>
      <c r="Q410" s="17">
        <v>0.43210118006620701</v>
      </c>
      <c r="R410" s="17">
        <v>0.38455399646753902</v>
      </c>
      <c r="S410" s="17">
        <v>0.33453385544491698</v>
      </c>
      <c r="T410" s="17">
        <v>0.34251027481296298</v>
      </c>
      <c r="U410" s="17">
        <v>0.38485373548350099</v>
      </c>
      <c r="V410" s="17">
        <v>0.359426200014621</v>
      </c>
      <c r="W410" s="17">
        <v>0.36369410844150202</v>
      </c>
      <c r="X410" s="17">
        <v>0.39758533703047899</v>
      </c>
      <c r="Y410" s="17">
        <v>0.31682327225541601</v>
      </c>
      <c r="Z410" s="17"/>
      <c r="AA410" s="17">
        <v>0.49313350692373598</v>
      </c>
      <c r="AB410" s="17">
        <v>0.28820231332096602</v>
      </c>
    </row>
    <row r="411" spans="2:28" x14ac:dyDescent="0.5">
      <c r="B411" t="s">
        <v>94</v>
      </c>
      <c r="C411" s="17">
        <v>0.32731733693248899</v>
      </c>
      <c r="D411" s="17">
        <v>0.307599319563507</v>
      </c>
      <c r="E411" s="17">
        <v>0.34707382810531401</v>
      </c>
      <c r="F411" s="17"/>
      <c r="G411" s="17">
        <v>0.23115296710670499</v>
      </c>
      <c r="H411" s="17">
        <v>0.156330951929672</v>
      </c>
      <c r="I411" s="17">
        <v>0.20660139847148901</v>
      </c>
      <c r="J411" s="17">
        <v>0.30549957461237498</v>
      </c>
      <c r="K411" s="17">
        <v>0.43332427418185099</v>
      </c>
      <c r="L411" s="17">
        <v>0.49602910037891601</v>
      </c>
      <c r="M411" s="17"/>
      <c r="N411" s="17">
        <v>0.28004394283010497</v>
      </c>
      <c r="O411" s="17">
        <v>0.39727504093623101</v>
      </c>
      <c r="P411" s="17">
        <v>0.30159249578460001</v>
      </c>
      <c r="Q411" s="17">
        <v>0.316903455618951</v>
      </c>
      <c r="R411" s="17">
        <v>0.26229113723532999</v>
      </c>
      <c r="S411" s="17">
        <v>0.379381730206033</v>
      </c>
      <c r="T411" s="17">
        <v>0.364311653881638</v>
      </c>
      <c r="U411" s="17">
        <v>0.25365760815410499</v>
      </c>
      <c r="V411" s="17">
        <v>0.401656106443051</v>
      </c>
      <c r="W411" s="17">
        <v>0.37629973026507901</v>
      </c>
      <c r="X411" s="17">
        <v>0.27165248596142499</v>
      </c>
      <c r="Y411" s="17">
        <v>0.330911843355782</v>
      </c>
      <c r="Z411" s="17"/>
      <c r="AA411" s="17">
        <v>0.26754474335698197</v>
      </c>
      <c r="AB411" s="17">
        <v>0.37175831205188598</v>
      </c>
    </row>
    <row r="412" spans="2:28" x14ac:dyDescent="0.5">
      <c r="B412" t="s">
        <v>95</v>
      </c>
      <c r="C412" s="17">
        <v>4.8276111632601003E-2</v>
      </c>
      <c r="D412" s="17">
        <v>0.112782207430956</v>
      </c>
      <c r="E412" s="17">
        <v>-1.61409270925797E-2</v>
      </c>
      <c r="F412" s="17"/>
      <c r="G412" s="17">
        <v>0.39494294232124599</v>
      </c>
      <c r="H412" s="17">
        <v>0.40947293112625899</v>
      </c>
      <c r="I412" s="17">
        <v>0.34930565815223502</v>
      </c>
      <c r="J412" s="17">
        <v>4.8055953927168098E-2</v>
      </c>
      <c r="K412" s="17">
        <v>-0.17031632582655801</v>
      </c>
      <c r="L412" s="17">
        <v>-0.37170846585081502</v>
      </c>
      <c r="M412" s="17"/>
      <c r="N412" s="17">
        <v>0.190446266246975</v>
      </c>
      <c r="O412" s="17">
        <v>-2.91557710243034E-2</v>
      </c>
      <c r="P412" s="17">
        <v>0.12749694289483701</v>
      </c>
      <c r="Q412" s="17">
        <v>0.115197724447256</v>
      </c>
      <c r="R412" s="17">
        <v>0.122262859232208</v>
      </c>
      <c r="S412" s="17">
        <v>-4.4847874761116201E-2</v>
      </c>
      <c r="T412" s="17">
        <v>-2.1801379068674898E-2</v>
      </c>
      <c r="U412" s="17">
        <v>0.13119612732939701</v>
      </c>
      <c r="V412" s="17">
        <v>-4.2229906428430199E-2</v>
      </c>
      <c r="W412" s="17">
        <v>-1.2605621823576701E-2</v>
      </c>
      <c r="X412" s="17">
        <v>0.125932851069054</v>
      </c>
      <c r="Y412" s="17">
        <v>-1.40885711003664E-2</v>
      </c>
      <c r="Z412" s="17"/>
      <c r="AA412" s="17">
        <v>0.225588763566754</v>
      </c>
      <c r="AB412" s="17">
        <v>-8.3555998730920095E-2</v>
      </c>
    </row>
    <row r="413" spans="2:28" x14ac:dyDescent="0.5">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2:28" x14ac:dyDescent="0.5">
      <c r="B414" s="6" t="s">
        <v>202</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2:28" x14ac:dyDescent="0.5">
      <c r="B415" s="24" t="s">
        <v>53</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2:28" x14ac:dyDescent="0.5">
      <c r="B416" t="s">
        <v>88</v>
      </c>
      <c r="C416" s="17">
        <v>8.25601890309971E-2</v>
      </c>
      <c r="D416" s="17">
        <v>0.115650424361504</v>
      </c>
      <c r="E416" s="17">
        <v>5.0545871753185298E-2</v>
      </c>
      <c r="F416" s="17"/>
      <c r="G416" s="17">
        <v>0.115245209271685</v>
      </c>
      <c r="H416" s="17">
        <v>0.168084284361424</v>
      </c>
      <c r="I416" s="17">
        <v>0.105367337824551</v>
      </c>
      <c r="J416" s="17">
        <v>6.7164482518843605E-2</v>
      </c>
      <c r="K416" s="17">
        <v>5.8698304318366798E-2</v>
      </c>
      <c r="L416" s="17">
        <v>2.5920785135986099E-2</v>
      </c>
      <c r="M416" s="17"/>
      <c r="N416" s="17">
        <v>0.160456024533291</v>
      </c>
      <c r="O416" s="17">
        <v>7.7174158678281798E-2</v>
      </c>
      <c r="P416" s="17">
        <v>0.11297148811601899</v>
      </c>
      <c r="Q416" s="17">
        <v>7.0831791922666004E-2</v>
      </c>
      <c r="R416" s="17">
        <v>0.23459354351969799</v>
      </c>
      <c r="S416" s="17">
        <v>7.7875287250350506E-2</v>
      </c>
      <c r="T416" s="17">
        <v>3.9026391747338303E-2</v>
      </c>
      <c r="U416" s="17">
        <v>5.6905742466321303E-2</v>
      </c>
      <c r="V416" s="17">
        <v>7.1192899013596794E-2</v>
      </c>
      <c r="W416" s="17">
        <v>4.1301277967579202E-2</v>
      </c>
      <c r="X416" s="17">
        <v>6.3118305610142797E-2</v>
      </c>
      <c r="Y416" s="17">
        <v>5.9293515512662202E-2</v>
      </c>
      <c r="Z416" s="17"/>
      <c r="AA416" s="17">
        <v>0.131207878464634</v>
      </c>
      <c r="AB416" s="17">
        <v>4.6390589781378097E-2</v>
      </c>
    </row>
    <row r="417" spans="2:28" x14ac:dyDescent="0.5">
      <c r="B417" t="s">
        <v>89</v>
      </c>
      <c r="C417" s="17">
        <v>0.15442337841367501</v>
      </c>
      <c r="D417" s="17">
        <v>0.204253969841757</v>
      </c>
      <c r="E417" s="17">
        <v>0.106267334705891</v>
      </c>
      <c r="F417" s="17"/>
      <c r="G417" s="17">
        <v>0.239778266555912</v>
      </c>
      <c r="H417" s="17">
        <v>0.216053333608345</v>
      </c>
      <c r="I417" s="17">
        <v>0.22932531942747</v>
      </c>
      <c r="J417" s="17">
        <v>0.12992297356273799</v>
      </c>
      <c r="K417" s="17">
        <v>0.15751841123798599</v>
      </c>
      <c r="L417" s="17">
        <v>4.6035721838862599E-2</v>
      </c>
      <c r="M417" s="17"/>
      <c r="N417" s="17">
        <v>0.18603266866436</v>
      </c>
      <c r="O417" s="17">
        <v>0.29297462150090697</v>
      </c>
      <c r="P417" s="17">
        <v>0.188360337135937</v>
      </c>
      <c r="Q417" s="17">
        <v>0.137788572044416</v>
      </c>
      <c r="R417" s="17">
        <v>0.120890072838312</v>
      </c>
      <c r="S417" s="17">
        <v>0.13271290709532099</v>
      </c>
      <c r="T417" s="17">
        <v>3.9246966317623803E-2</v>
      </c>
      <c r="U417" s="17">
        <v>0.13859090133275401</v>
      </c>
      <c r="V417" s="17">
        <v>0.19836309742496799</v>
      </c>
      <c r="W417" s="17">
        <v>0.15555708328934301</v>
      </c>
      <c r="X417" s="17">
        <v>0.194428455998572</v>
      </c>
      <c r="Y417" s="17">
        <v>9.5318694394290499E-2</v>
      </c>
      <c r="Z417" s="17"/>
      <c r="AA417" s="17">
        <v>0.21385343423230399</v>
      </c>
      <c r="AB417" s="17">
        <v>0.110237080413343</v>
      </c>
    </row>
    <row r="418" spans="2:28" x14ac:dyDescent="0.5">
      <c r="B418" t="s">
        <v>184</v>
      </c>
      <c r="C418" s="17">
        <v>0.18945272830729101</v>
      </c>
      <c r="D418" s="17">
        <v>0.21071068278215099</v>
      </c>
      <c r="E418" s="17">
        <v>0.16732721689593399</v>
      </c>
      <c r="F418" s="17"/>
      <c r="G418" s="17">
        <v>0.22646151925866201</v>
      </c>
      <c r="H418" s="17">
        <v>0.263866240643158</v>
      </c>
      <c r="I418" s="17">
        <v>0.273114577716011</v>
      </c>
      <c r="J418" s="17">
        <v>0.192043668467033</v>
      </c>
      <c r="K418" s="17">
        <v>0.11662965641076101</v>
      </c>
      <c r="L418" s="17">
        <v>0.122782671201668</v>
      </c>
      <c r="M418" s="17"/>
      <c r="N418" s="17">
        <v>0.19511789078649699</v>
      </c>
      <c r="O418" s="17">
        <v>0.196710292493427</v>
      </c>
      <c r="P418" s="17">
        <v>0.17215433511711101</v>
      </c>
      <c r="Q418" s="17">
        <v>0.223291858437316</v>
      </c>
      <c r="R418" s="17">
        <v>0.17736793059046199</v>
      </c>
      <c r="S418" s="17">
        <v>0.214130441866583</v>
      </c>
      <c r="T418" s="17">
        <v>0.28869575230327899</v>
      </c>
      <c r="U418" s="17">
        <v>0.21312651628814899</v>
      </c>
      <c r="V418" s="17">
        <v>9.5458885732722099E-2</v>
      </c>
      <c r="W418" s="17">
        <v>0.19231774360345699</v>
      </c>
      <c r="X418" s="17">
        <v>0.17861036180425099</v>
      </c>
      <c r="Y418" s="17">
        <v>0.179541777610769</v>
      </c>
      <c r="Z418" s="17"/>
      <c r="AA418" s="17">
        <v>0.23422875660602799</v>
      </c>
      <c r="AB418" s="17">
        <v>0.15616171246646299</v>
      </c>
    </row>
    <row r="419" spans="2:28" x14ac:dyDescent="0.5">
      <c r="B419" t="s">
        <v>91</v>
      </c>
      <c r="C419" s="17">
        <v>0.13167868966885801</v>
      </c>
      <c r="D419" s="17">
        <v>0.121779338421743</v>
      </c>
      <c r="E419" s="17">
        <v>0.14153842466081701</v>
      </c>
      <c r="F419" s="17"/>
      <c r="G419" s="17">
        <v>0.13581902862414699</v>
      </c>
      <c r="H419" s="17">
        <v>0.140082123279479</v>
      </c>
      <c r="I419" s="17">
        <v>0.152130404356496</v>
      </c>
      <c r="J419" s="17">
        <v>0.138328384298224</v>
      </c>
      <c r="K419" s="17">
        <v>0.125935490268553</v>
      </c>
      <c r="L419" s="17">
        <v>0.11140584391706899</v>
      </c>
      <c r="M419" s="17"/>
      <c r="N419" s="17">
        <v>0.114513314163754</v>
      </c>
      <c r="O419" s="17">
        <v>6.0545114509818102E-2</v>
      </c>
      <c r="P419" s="17">
        <v>0.101490927664677</v>
      </c>
      <c r="Q419" s="17">
        <v>0.182901016346252</v>
      </c>
      <c r="R419" s="17">
        <v>0.146513158070496</v>
      </c>
      <c r="S419" s="17">
        <v>0.11243432756376801</v>
      </c>
      <c r="T419" s="17">
        <v>5.4035097079969202E-2</v>
      </c>
      <c r="U419" s="17">
        <v>0.150682133341519</v>
      </c>
      <c r="V419" s="17">
        <v>0.24535407380095201</v>
      </c>
      <c r="W419" s="17">
        <v>7.3160461548845299E-2</v>
      </c>
      <c r="X419" s="17">
        <v>0.17096881795976199</v>
      </c>
      <c r="Y419" s="17">
        <v>0.117485733994454</v>
      </c>
      <c r="Z419" s="17"/>
      <c r="AA419" s="17">
        <v>0.12709411735412501</v>
      </c>
      <c r="AB419" s="17">
        <v>0.135087323157627</v>
      </c>
    </row>
    <row r="420" spans="2:28" x14ac:dyDescent="0.5">
      <c r="B420" t="s">
        <v>92</v>
      </c>
      <c r="C420" s="17">
        <v>0.237925987139155</v>
      </c>
      <c r="D420" s="17">
        <v>0.19822588459735399</v>
      </c>
      <c r="E420" s="17">
        <v>0.27694349101590099</v>
      </c>
      <c r="F420" s="17"/>
      <c r="G420" s="17">
        <v>0.14528252735280001</v>
      </c>
      <c r="H420" s="17">
        <v>0.142665979816021</v>
      </c>
      <c r="I420" s="17">
        <v>0.12912956847214399</v>
      </c>
      <c r="J420" s="17">
        <v>0.25879509317351002</v>
      </c>
      <c r="K420" s="17">
        <v>0.34715806483741501</v>
      </c>
      <c r="L420" s="17">
        <v>0.31672130710477697</v>
      </c>
      <c r="M420" s="17"/>
      <c r="N420" s="17">
        <v>0.188518392984765</v>
      </c>
      <c r="O420" s="17">
        <v>0.26854976524118301</v>
      </c>
      <c r="P420" s="17">
        <v>0.23574159904682501</v>
      </c>
      <c r="Q420" s="17">
        <v>0.29685326949320001</v>
      </c>
      <c r="R420" s="17">
        <v>0.17112951061478299</v>
      </c>
      <c r="S420" s="17">
        <v>0.272873653636451</v>
      </c>
      <c r="T420" s="17">
        <v>0.368504567833984</v>
      </c>
      <c r="U420" s="17">
        <v>0.216757981874692</v>
      </c>
      <c r="V420" s="17">
        <v>0.24496161173801601</v>
      </c>
      <c r="W420" s="17">
        <v>0.30352940538159201</v>
      </c>
      <c r="X420" s="17">
        <v>0.16878498042770801</v>
      </c>
      <c r="Y420" s="17">
        <v>0.215705393952628</v>
      </c>
      <c r="Z420" s="17"/>
      <c r="AA420" s="17">
        <v>0.166868528510801</v>
      </c>
      <c r="AB420" s="17">
        <v>0.29075726920425699</v>
      </c>
    </row>
    <row r="421" spans="2:28" x14ac:dyDescent="0.5">
      <c r="B421" t="s">
        <v>72</v>
      </c>
      <c r="C421" s="17">
        <v>0.203959027440024</v>
      </c>
      <c r="D421" s="17">
        <v>0.149379699995491</v>
      </c>
      <c r="E421" s="17">
        <v>0.25737766096827203</v>
      </c>
      <c r="F421" s="17"/>
      <c r="G421" s="17">
        <v>0.137413448936794</v>
      </c>
      <c r="H421" s="17">
        <v>6.9248038291573E-2</v>
      </c>
      <c r="I421" s="17">
        <v>0.110932792203328</v>
      </c>
      <c r="J421" s="17">
        <v>0.213745397979651</v>
      </c>
      <c r="K421" s="17">
        <v>0.19406007292691799</v>
      </c>
      <c r="L421" s="17">
        <v>0.37713367080163701</v>
      </c>
      <c r="M421" s="17"/>
      <c r="N421" s="17">
        <v>0.155361708867333</v>
      </c>
      <c r="O421" s="17">
        <v>0.104046047576383</v>
      </c>
      <c r="P421" s="17">
        <v>0.18928131291943101</v>
      </c>
      <c r="Q421" s="17">
        <v>8.8333491756150406E-2</v>
      </c>
      <c r="R421" s="17">
        <v>0.14950578436624901</v>
      </c>
      <c r="S421" s="17">
        <v>0.189973382587527</v>
      </c>
      <c r="T421" s="17">
        <v>0.21049122471780601</v>
      </c>
      <c r="U421" s="17">
        <v>0.223936724696565</v>
      </c>
      <c r="V421" s="17">
        <v>0.14466943228974599</v>
      </c>
      <c r="W421" s="17">
        <v>0.234134028209184</v>
      </c>
      <c r="X421" s="17">
        <v>0.224089078199563</v>
      </c>
      <c r="Y421" s="17">
        <v>0.33265488453519598</v>
      </c>
      <c r="Z421" s="17"/>
      <c r="AA421" s="17">
        <v>0.12674728483210901</v>
      </c>
      <c r="AB421" s="17">
        <v>0.26136602497693201</v>
      </c>
    </row>
    <row r="422" spans="2:28" x14ac:dyDescent="0.5">
      <c r="B422" t="s">
        <v>93</v>
      </c>
      <c r="C422" s="17">
        <v>0.236983567444672</v>
      </c>
      <c r="D422" s="17">
        <v>0.319904394203261</v>
      </c>
      <c r="E422" s="17">
        <v>0.15681320645907601</v>
      </c>
      <c r="F422" s="17"/>
      <c r="G422" s="17">
        <v>0.35502347582759702</v>
      </c>
      <c r="H422" s="17">
        <v>0.38413761796976897</v>
      </c>
      <c r="I422" s="17">
        <v>0.33469265725202102</v>
      </c>
      <c r="J422" s="17">
        <v>0.19708745608158099</v>
      </c>
      <c r="K422" s="17">
        <v>0.216216715556353</v>
      </c>
      <c r="L422" s="17">
        <v>7.1956506974848705E-2</v>
      </c>
      <c r="M422" s="17"/>
      <c r="N422" s="17">
        <v>0.34648869319765102</v>
      </c>
      <c r="O422" s="17">
        <v>0.37014878017918901</v>
      </c>
      <c r="P422" s="17">
        <v>0.30133182525195601</v>
      </c>
      <c r="Q422" s="17">
        <v>0.208620363967082</v>
      </c>
      <c r="R422" s="17">
        <v>0.35548361635801001</v>
      </c>
      <c r="S422" s="17">
        <v>0.210588194345672</v>
      </c>
      <c r="T422" s="17">
        <v>7.8273358064962106E-2</v>
      </c>
      <c r="U422" s="17">
        <v>0.195496643799075</v>
      </c>
      <c r="V422" s="17">
        <v>0.26955599643856398</v>
      </c>
      <c r="W422" s="17">
        <v>0.19685836125692199</v>
      </c>
      <c r="X422" s="17">
        <v>0.25754676160871498</v>
      </c>
      <c r="Y422" s="17">
        <v>0.15461220990695301</v>
      </c>
      <c r="Z422" s="17"/>
      <c r="AA422" s="17">
        <v>0.34506131269693802</v>
      </c>
      <c r="AB422" s="17">
        <v>0.15662767019472101</v>
      </c>
    </row>
    <row r="423" spans="2:28" x14ac:dyDescent="0.5">
      <c r="B423" t="s">
        <v>94</v>
      </c>
      <c r="C423" s="17">
        <v>0.36960467680801201</v>
      </c>
      <c r="D423" s="17">
        <v>0.32000522301909701</v>
      </c>
      <c r="E423" s="17">
        <v>0.418481915676718</v>
      </c>
      <c r="F423" s="17"/>
      <c r="G423" s="17">
        <v>0.28110155597694803</v>
      </c>
      <c r="H423" s="17">
        <v>0.28274810309550003</v>
      </c>
      <c r="I423" s="17">
        <v>0.28125997282864001</v>
      </c>
      <c r="J423" s="17">
        <v>0.39712347747173399</v>
      </c>
      <c r="K423" s="17">
        <v>0.47309355510596801</v>
      </c>
      <c r="L423" s="17">
        <v>0.42812715102184701</v>
      </c>
      <c r="M423" s="17"/>
      <c r="N423" s="17">
        <v>0.30303170714851901</v>
      </c>
      <c r="O423" s="17">
        <v>0.32909487975100099</v>
      </c>
      <c r="P423" s="17">
        <v>0.337232526711502</v>
      </c>
      <c r="Q423" s="17">
        <v>0.47975428583945201</v>
      </c>
      <c r="R423" s="17">
        <v>0.31764266868527902</v>
      </c>
      <c r="S423" s="17">
        <v>0.38530798120021897</v>
      </c>
      <c r="T423" s="17">
        <v>0.42253966491395301</v>
      </c>
      <c r="U423" s="17">
        <v>0.36744011521621101</v>
      </c>
      <c r="V423" s="17">
        <v>0.49031568553896798</v>
      </c>
      <c r="W423" s="17">
        <v>0.37668986693043699</v>
      </c>
      <c r="X423" s="17">
        <v>0.33975379838747</v>
      </c>
      <c r="Y423" s="17">
        <v>0.333191127947083</v>
      </c>
      <c r="Z423" s="17"/>
      <c r="AA423" s="17">
        <v>0.29396264586492599</v>
      </c>
      <c r="AB423" s="17">
        <v>0.42584459236188499</v>
      </c>
    </row>
    <row r="424" spans="2:28" x14ac:dyDescent="0.5">
      <c r="B424" t="s">
        <v>95</v>
      </c>
      <c r="C424" s="17">
        <v>-0.13262110936334001</v>
      </c>
      <c r="D424" s="17">
        <v>-1.00828815836063E-4</v>
      </c>
      <c r="E424" s="17">
        <v>-0.26166870921764201</v>
      </c>
      <c r="F424" s="17"/>
      <c r="G424" s="17">
        <v>7.3921919850649206E-2</v>
      </c>
      <c r="H424" s="17">
        <v>0.101389514874269</v>
      </c>
      <c r="I424" s="17">
        <v>5.3432684423380797E-2</v>
      </c>
      <c r="J424" s="17">
        <v>-0.200036021390153</v>
      </c>
      <c r="K424" s="17">
        <v>-0.25687683954961499</v>
      </c>
      <c r="L424" s="17">
        <v>-0.356170644046998</v>
      </c>
      <c r="M424" s="17"/>
      <c r="N424" s="17">
        <v>4.3456986049131799E-2</v>
      </c>
      <c r="O424" s="17">
        <v>4.1053900428187101E-2</v>
      </c>
      <c r="P424" s="17">
        <v>-3.59007014595462E-2</v>
      </c>
      <c r="Q424" s="17">
        <v>-0.27113392187236901</v>
      </c>
      <c r="R424" s="17">
        <v>3.7840947672731703E-2</v>
      </c>
      <c r="S424" s="17">
        <v>-0.174719786854547</v>
      </c>
      <c r="T424" s="17">
        <v>-0.34426630684899101</v>
      </c>
      <c r="U424" s="17">
        <v>-0.17194347141713601</v>
      </c>
      <c r="V424" s="17">
        <v>-0.220759689100403</v>
      </c>
      <c r="W424" s="17">
        <v>-0.179831505673515</v>
      </c>
      <c r="X424" s="17">
        <v>-8.2207036778755002E-2</v>
      </c>
      <c r="Y424" s="17">
        <v>-0.17857891804013001</v>
      </c>
      <c r="Z424" s="17"/>
      <c r="AA424" s="17">
        <v>5.1098666832011697E-2</v>
      </c>
      <c r="AB424" s="17">
        <v>-0.26921692216716298</v>
      </c>
    </row>
    <row r="425" spans="2:28" x14ac:dyDescent="0.5">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2:28" x14ac:dyDescent="0.5">
      <c r="B426" s="6" t="s">
        <v>229</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2:28" x14ac:dyDescent="0.5">
      <c r="B427" s="24" t="s">
        <v>53</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2:28" x14ac:dyDescent="0.5">
      <c r="B428" t="s">
        <v>225</v>
      </c>
      <c r="C428" s="17">
        <v>0.270249242607777</v>
      </c>
      <c r="D428" s="17">
        <v>0.23145344732894699</v>
      </c>
      <c r="E428" s="17">
        <v>0.30844611271602201</v>
      </c>
      <c r="F428" s="17"/>
      <c r="G428" s="17">
        <v>0.18439816306807</v>
      </c>
      <c r="H428" s="17">
        <v>0.17296935932389201</v>
      </c>
      <c r="I428" s="17">
        <v>0.14175764987915701</v>
      </c>
      <c r="J428" s="17">
        <v>0.25201397073224202</v>
      </c>
      <c r="K428" s="17">
        <v>0.32892457077000398</v>
      </c>
      <c r="L428" s="17">
        <v>0.42136222952494601</v>
      </c>
      <c r="M428" s="17"/>
      <c r="N428" s="17">
        <v>0.35306326221874901</v>
      </c>
      <c r="O428" s="17">
        <v>0.29586843990713901</v>
      </c>
      <c r="P428" s="17">
        <v>0.25265734492787001</v>
      </c>
      <c r="Q428" s="17">
        <v>0.31508450708729702</v>
      </c>
      <c r="R428" s="17">
        <v>0.261485441667274</v>
      </c>
      <c r="S428" s="17">
        <v>0.27340978034991298</v>
      </c>
      <c r="T428" s="17">
        <v>0.345232302527267</v>
      </c>
      <c r="U428" s="17">
        <v>0.25717098251336301</v>
      </c>
      <c r="V428" s="17">
        <v>0.300082134214466</v>
      </c>
      <c r="W428" s="17">
        <v>0.114364183022336</v>
      </c>
      <c r="X428" s="17">
        <v>0.25365367213062101</v>
      </c>
      <c r="Y428" s="17">
        <v>0.26095008164322703</v>
      </c>
      <c r="Z428" s="17"/>
      <c r="AA428" s="17">
        <v>0.15708753694430999</v>
      </c>
      <c r="AB428" s="17">
        <v>0.35438506882896897</v>
      </c>
    </row>
    <row r="429" spans="2:28" x14ac:dyDescent="0.5">
      <c r="B429" t="s">
        <v>226</v>
      </c>
      <c r="C429" s="17">
        <v>0.70491936287360002</v>
      </c>
      <c r="D429" s="17">
        <v>0.75376227380278404</v>
      </c>
      <c r="E429" s="17">
        <v>0.65691198929687</v>
      </c>
      <c r="F429" s="17"/>
      <c r="G429" s="17">
        <v>0.81560183693193</v>
      </c>
      <c r="H429" s="17">
        <v>0.80095839409783698</v>
      </c>
      <c r="I429" s="17">
        <v>0.81642336442221297</v>
      </c>
      <c r="J429" s="17">
        <v>0.71158794847509699</v>
      </c>
      <c r="K429" s="17">
        <v>0.660000678113283</v>
      </c>
      <c r="L429" s="17">
        <v>0.55220827611336998</v>
      </c>
      <c r="M429" s="17"/>
      <c r="N429" s="17">
        <v>0.62880973255609196</v>
      </c>
      <c r="O429" s="17">
        <v>0.67113359250870297</v>
      </c>
      <c r="P429" s="17">
        <v>0.72053485808819795</v>
      </c>
      <c r="Q429" s="17">
        <v>0.64152333298787201</v>
      </c>
      <c r="R429" s="17">
        <v>0.73851455833272595</v>
      </c>
      <c r="S429" s="17">
        <v>0.70875190948475797</v>
      </c>
      <c r="T429" s="17">
        <v>0.654767697472733</v>
      </c>
      <c r="U429" s="17">
        <v>0.72893014758307595</v>
      </c>
      <c r="V429" s="17">
        <v>0.68793243421076</v>
      </c>
      <c r="W429" s="17">
        <v>0.80882022292878597</v>
      </c>
      <c r="X429" s="17">
        <v>0.70907329116614004</v>
      </c>
      <c r="Y429" s="17">
        <v>0.71357560516721896</v>
      </c>
      <c r="Z429" s="17"/>
      <c r="AA429" s="17">
        <v>0.82045356312427198</v>
      </c>
      <c r="AB429" s="17">
        <v>0.619019584870935</v>
      </c>
    </row>
    <row r="430" spans="2:28" x14ac:dyDescent="0.5">
      <c r="B430" t="s">
        <v>227</v>
      </c>
      <c r="C430" s="17">
        <v>2.48313945186222E-2</v>
      </c>
      <c r="D430" s="17">
        <v>1.47842788682684E-2</v>
      </c>
      <c r="E430" s="17">
        <v>3.4641897987108303E-2</v>
      </c>
      <c r="F430" s="17"/>
      <c r="G430" s="17">
        <v>0</v>
      </c>
      <c r="H430" s="17">
        <v>2.6072246578271001E-2</v>
      </c>
      <c r="I430" s="17">
        <v>4.1818985698629803E-2</v>
      </c>
      <c r="J430" s="17">
        <v>3.6398080792660902E-2</v>
      </c>
      <c r="K430" s="17">
        <v>1.10747511167129E-2</v>
      </c>
      <c r="L430" s="17">
        <v>2.6429494361684899E-2</v>
      </c>
      <c r="M430" s="17"/>
      <c r="N430" s="17">
        <v>1.8127005225158199E-2</v>
      </c>
      <c r="O430" s="17">
        <v>3.2997967584158502E-2</v>
      </c>
      <c r="P430" s="17">
        <v>2.6807796983932201E-2</v>
      </c>
      <c r="Q430" s="17">
        <v>4.3392159924831503E-2</v>
      </c>
      <c r="R430" s="17">
        <v>0</v>
      </c>
      <c r="S430" s="17">
        <v>1.7838310165329802E-2</v>
      </c>
      <c r="T430" s="17">
        <v>0</v>
      </c>
      <c r="U430" s="17">
        <v>1.38988699035605E-2</v>
      </c>
      <c r="V430" s="17">
        <v>1.1985431574774301E-2</v>
      </c>
      <c r="W430" s="17">
        <v>7.6815594048877806E-2</v>
      </c>
      <c r="X430" s="17">
        <v>3.7273036703238803E-2</v>
      </c>
      <c r="Y430" s="17">
        <v>2.5474313189554499E-2</v>
      </c>
      <c r="Z430" s="17"/>
      <c r="AA430" s="17">
        <v>2.24588999314187E-2</v>
      </c>
      <c r="AB430" s="17">
        <v>2.6595346300095898E-2</v>
      </c>
    </row>
    <row r="431" spans="2:28" x14ac:dyDescent="0.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2:28" x14ac:dyDescent="0.5">
      <c r="B432" s="6" t="s">
        <v>230</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2:28" x14ac:dyDescent="0.5">
      <c r="B433" s="24" t="s">
        <v>53</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2:28" x14ac:dyDescent="0.5">
      <c r="B434" t="s">
        <v>225</v>
      </c>
      <c r="C434" s="17">
        <v>0.27901391296733302</v>
      </c>
      <c r="D434" s="17">
        <v>0.27128124686783101</v>
      </c>
      <c r="E434" s="17">
        <v>0.285228614452264</v>
      </c>
      <c r="F434" s="17"/>
      <c r="G434" s="17">
        <v>0.19123519081385501</v>
      </c>
      <c r="H434" s="17">
        <v>0.18966460387870901</v>
      </c>
      <c r="I434" s="17">
        <v>0.22716181750968201</v>
      </c>
      <c r="J434" s="17">
        <v>0.31217526931083101</v>
      </c>
      <c r="K434" s="17">
        <v>0.29339818349734997</v>
      </c>
      <c r="L434" s="17">
        <v>0.37451082433453903</v>
      </c>
      <c r="M434" s="17"/>
      <c r="N434" s="17">
        <v>0.31155385822680798</v>
      </c>
      <c r="O434" s="17">
        <v>0.21574783773790401</v>
      </c>
      <c r="P434" s="17">
        <v>0.27877524705575601</v>
      </c>
      <c r="Q434" s="17">
        <v>0.38146546582386798</v>
      </c>
      <c r="R434" s="17">
        <v>0.26260073498862802</v>
      </c>
      <c r="S434" s="17">
        <v>0.29486425330906502</v>
      </c>
      <c r="T434" s="17">
        <v>0.37975425729225998</v>
      </c>
      <c r="U434" s="17">
        <v>0.206730653062558</v>
      </c>
      <c r="V434" s="17">
        <v>0.23272873446171599</v>
      </c>
      <c r="W434" s="17">
        <v>0.34087452049435801</v>
      </c>
      <c r="X434" s="17">
        <v>0.26195401367580601</v>
      </c>
      <c r="Y434" s="17">
        <v>0.26554315975245701</v>
      </c>
      <c r="Z434" s="17"/>
      <c r="AA434" s="17">
        <v>0.20921797193539499</v>
      </c>
      <c r="AB434" s="17">
        <v>0.33090725560633</v>
      </c>
    </row>
    <row r="435" spans="2:28" x14ac:dyDescent="0.5">
      <c r="B435" t="s">
        <v>226</v>
      </c>
      <c r="C435" s="17">
        <v>0.69514314129705701</v>
      </c>
      <c r="D435" s="17">
        <v>0.70394148452753202</v>
      </c>
      <c r="E435" s="17">
        <v>0.68784596771871698</v>
      </c>
      <c r="F435" s="17"/>
      <c r="G435" s="17">
        <v>0.79869446028396995</v>
      </c>
      <c r="H435" s="17">
        <v>0.77062479139248596</v>
      </c>
      <c r="I435" s="17">
        <v>0.737523254750584</v>
      </c>
      <c r="J435" s="17">
        <v>0.65808032767758695</v>
      </c>
      <c r="K435" s="17">
        <v>0.70116258616293103</v>
      </c>
      <c r="L435" s="17">
        <v>0.595858323659755</v>
      </c>
      <c r="M435" s="17"/>
      <c r="N435" s="17">
        <v>0.64829533695873898</v>
      </c>
      <c r="O435" s="17">
        <v>0.72628163528041501</v>
      </c>
      <c r="P435" s="17">
        <v>0.70701282932111698</v>
      </c>
      <c r="Q435" s="17">
        <v>0.59093304525375201</v>
      </c>
      <c r="R435" s="17">
        <v>0.73739926501137198</v>
      </c>
      <c r="S435" s="17">
        <v>0.67676569554102595</v>
      </c>
      <c r="T435" s="17">
        <v>0.62024574270774002</v>
      </c>
      <c r="U435" s="17">
        <v>0.76710867169376895</v>
      </c>
      <c r="V435" s="17">
        <v>0.713594984879105</v>
      </c>
      <c r="W435" s="17">
        <v>0.65912547950564204</v>
      </c>
      <c r="X435" s="17">
        <v>0.71394066095082998</v>
      </c>
      <c r="Y435" s="17">
        <v>0.70898252705798803</v>
      </c>
      <c r="Z435" s="17"/>
      <c r="AA435" s="17">
        <v>0.76888909909972203</v>
      </c>
      <c r="AB435" s="17">
        <v>0.64031295776613195</v>
      </c>
    </row>
    <row r="436" spans="2:28" x14ac:dyDescent="0.5">
      <c r="B436" t="s">
        <v>227</v>
      </c>
      <c r="C436" s="17">
        <v>2.58429457356102E-2</v>
      </c>
      <c r="D436" s="17">
        <v>2.4777268604636402E-2</v>
      </c>
      <c r="E436" s="17">
        <v>2.6925417829018701E-2</v>
      </c>
      <c r="F436" s="17"/>
      <c r="G436" s="17">
        <v>1.0070348902174901E-2</v>
      </c>
      <c r="H436" s="17">
        <v>3.9710604728805603E-2</v>
      </c>
      <c r="I436" s="17">
        <v>3.5314927739733902E-2</v>
      </c>
      <c r="J436" s="17">
        <v>2.9744403011582599E-2</v>
      </c>
      <c r="K436" s="17">
        <v>5.4392303397189801E-3</v>
      </c>
      <c r="L436" s="17">
        <v>2.9630852005705199E-2</v>
      </c>
      <c r="M436" s="17"/>
      <c r="N436" s="17">
        <v>4.0150804814452497E-2</v>
      </c>
      <c r="O436" s="17">
        <v>5.7970526981680502E-2</v>
      </c>
      <c r="P436" s="17">
        <v>1.42119236231268E-2</v>
      </c>
      <c r="Q436" s="17">
        <v>2.76014889223801E-2</v>
      </c>
      <c r="R436" s="17">
        <v>0</v>
      </c>
      <c r="S436" s="17">
        <v>2.8370051149909498E-2</v>
      </c>
      <c r="T436" s="17">
        <v>0</v>
      </c>
      <c r="U436" s="17">
        <v>2.6160675243673302E-2</v>
      </c>
      <c r="V436" s="17">
        <v>5.3676280659178698E-2</v>
      </c>
      <c r="W436" s="17">
        <v>0</v>
      </c>
      <c r="X436" s="17">
        <v>2.4105325373364399E-2</v>
      </c>
      <c r="Y436" s="17">
        <v>2.5474313189554499E-2</v>
      </c>
      <c r="Z436" s="17"/>
      <c r="AA436" s="17">
        <v>2.1892928964882399E-2</v>
      </c>
      <c r="AB436" s="17">
        <v>2.8779786627537801E-2</v>
      </c>
    </row>
    <row r="437" spans="2:28" x14ac:dyDescent="0.5">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2:28" x14ac:dyDescent="0.5">
      <c r="B438" s="6" t="s">
        <v>231</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2:28" x14ac:dyDescent="0.5">
      <c r="B439" s="24" t="s">
        <v>53</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2:28" x14ac:dyDescent="0.5">
      <c r="B440" t="s">
        <v>225</v>
      </c>
      <c r="C440" s="17">
        <v>0.240513897781928</v>
      </c>
      <c r="D440" s="17">
        <v>0.23414160073441101</v>
      </c>
      <c r="E440" s="17">
        <v>0.245336844228037</v>
      </c>
      <c r="F440" s="17"/>
      <c r="G440" s="17">
        <v>0.286430971989514</v>
      </c>
      <c r="H440" s="17">
        <v>0.216223116085381</v>
      </c>
      <c r="I440" s="17">
        <v>0.182188263173689</v>
      </c>
      <c r="J440" s="17">
        <v>0.230779972733264</v>
      </c>
      <c r="K440" s="17">
        <v>0.207696109059849</v>
      </c>
      <c r="L440" s="17">
        <v>0.30006245111167701</v>
      </c>
      <c r="M440" s="17"/>
      <c r="N440" s="17">
        <v>0.23993607522926599</v>
      </c>
      <c r="O440" s="17">
        <v>0.24669365311813399</v>
      </c>
      <c r="P440" s="17">
        <v>0.236583780447403</v>
      </c>
      <c r="Q440" s="17">
        <v>0.39437190811831901</v>
      </c>
      <c r="R440" s="17">
        <v>0.17848701161922501</v>
      </c>
      <c r="S440" s="17">
        <v>0.20346752667794701</v>
      </c>
      <c r="T440" s="17">
        <v>0.25980859424015101</v>
      </c>
      <c r="U440" s="17">
        <v>0.211227718522177</v>
      </c>
      <c r="V440" s="17">
        <v>0.32365331833967798</v>
      </c>
      <c r="W440" s="17">
        <v>0.243395804845631</v>
      </c>
      <c r="X440" s="17">
        <v>0.188487552233087</v>
      </c>
      <c r="Y440" s="17">
        <v>0.25794509613732902</v>
      </c>
      <c r="Z440" s="17"/>
      <c r="AA440" s="17">
        <v>0.18314963182171101</v>
      </c>
      <c r="AB440" s="17">
        <v>0.28316427923241799</v>
      </c>
    </row>
    <row r="441" spans="2:28" x14ac:dyDescent="0.5">
      <c r="B441" t="s">
        <v>226</v>
      </c>
      <c r="C441" s="17">
        <v>0.73739250511630094</v>
      </c>
      <c r="D441" s="17">
        <v>0.75316790286144497</v>
      </c>
      <c r="E441" s="17">
        <v>0.72338997215081602</v>
      </c>
      <c r="F441" s="17"/>
      <c r="G441" s="17">
        <v>0.67685975291386502</v>
      </c>
      <c r="H441" s="17">
        <v>0.73884186331332802</v>
      </c>
      <c r="I441" s="17">
        <v>0.81115042446038799</v>
      </c>
      <c r="J441" s="17">
        <v>0.74831803037421696</v>
      </c>
      <c r="K441" s="17">
        <v>0.781229139823438</v>
      </c>
      <c r="L441" s="17">
        <v>0.68153554609346001</v>
      </c>
      <c r="M441" s="17"/>
      <c r="N441" s="17">
        <v>0.71608997913234795</v>
      </c>
      <c r="O441" s="17">
        <v>0.75330634688186604</v>
      </c>
      <c r="P441" s="17">
        <v>0.76341621955259698</v>
      </c>
      <c r="Q441" s="17">
        <v>0.57802660295930197</v>
      </c>
      <c r="R441" s="17">
        <v>0.82151298838077502</v>
      </c>
      <c r="S441" s="17">
        <v>0.77956055964950299</v>
      </c>
      <c r="T441" s="17">
        <v>0.74019140575984899</v>
      </c>
      <c r="U441" s="17">
        <v>0.74491721905858399</v>
      </c>
      <c r="V441" s="17">
        <v>0.67634668166032197</v>
      </c>
      <c r="W441" s="17">
        <v>0.679788601105491</v>
      </c>
      <c r="X441" s="17">
        <v>0.76173599077751197</v>
      </c>
      <c r="Y441" s="17">
        <v>0.716123161293169</v>
      </c>
      <c r="Z441" s="17"/>
      <c r="AA441" s="17">
        <v>0.80143810415287198</v>
      </c>
      <c r="AB441" s="17">
        <v>0.68977454673382499</v>
      </c>
    </row>
    <row r="442" spans="2:28" x14ac:dyDescent="0.5">
      <c r="B442" t="s">
        <v>227</v>
      </c>
      <c r="C442" s="17">
        <v>2.2093597101770699E-2</v>
      </c>
      <c r="D442" s="17">
        <v>1.26904964041445E-2</v>
      </c>
      <c r="E442" s="17">
        <v>3.1273183621147699E-2</v>
      </c>
      <c r="F442" s="17"/>
      <c r="G442" s="17">
        <v>3.67092750966211E-2</v>
      </c>
      <c r="H442" s="17">
        <v>4.4935020601291301E-2</v>
      </c>
      <c r="I442" s="17">
        <v>6.6613123659228796E-3</v>
      </c>
      <c r="J442" s="17">
        <v>2.0901996892519401E-2</v>
      </c>
      <c r="K442" s="17">
        <v>1.10747511167129E-2</v>
      </c>
      <c r="L442" s="17">
        <v>1.84020027948632E-2</v>
      </c>
      <c r="M442" s="17"/>
      <c r="N442" s="17">
        <v>4.3973945638386101E-2</v>
      </c>
      <c r="O442" s="17">
        <v>0</v>
      </c>
      <c r="P442" s="17">
        <v>0</v>
      </c>
      <c r="Q442" s="17">
        <v>2.76014889223801E-2</v>
      </c>
      <c r="R442" s="17">
        <v>0</v>
      </c>
      <c r="S442" s="17">
        <v>1.6971913672550201E-2</v>
      </c>
      <c r="T442" s="17">
        <v>0</v>
      </c>
      <c r="U442" s="17">
        <v>4.38550624192387E-2</v>
      </c>
      <c r="V442" s="17">
        <v>0</v>
      </c>
      <c r="W442" s="17">
        <v>7.6815594048877806E-2</v>
      </c>
      <c r="X442" s="17">
        <v>4.97764569894006E-2</v>
      </c>
      <c r="Y442" s="17">
        <v>2.59317425695023E-2</v>
      </c>
      <c r="Z442" s="17"/>
      <c r="AA442" s="17">
        <v>1.54122640254167E-2</v>
      </c>
      <c r="AB442" s="17">
        <v>2.7061174033756599E-2</v>
      </c>
    </row>
    <row r="443" spans="2:28" x14ac:dyDescent="0.5">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2:28" x14ac:dyDescent="0.5">
      <c r="B444" s="6" t="s">
        <v>232</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2:28" x14ac:dyDescent="0.5">
      <c r="B445" s="24" t="s">
        <v>53</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2:28" x14ac:dyDescent="0.5">
      <c r="B446" t="s">
        <v>225</v>
      </c>
      <c r="C446" s="17">
        <v>0.14374595602162701</v>
      </c>
      <c r="D446" s="17">
        <v>0.131810909437133</v>
      </c>
      <c r="E446" s="17">
        <v>0.15560614511298701</v>
      </c>
      <c r="F446" s="17"/>
      <c r="G446" s="17">
        <v>0.149733453481882</v>
      </c>
      <c r="H446" s="17">
        <v>0.16797229180623899</v>
      </c>
      <c r="I446" s="17">
        <v>7.0179894013441296E-2</v>
      </c>
      <c r="J446" s="17">
        <v>0.17962580393779401</v>
      </c>
      <c r="K446" s="17">
        <v>0.13326144174785901</v>
      </c>
      <c r="L446" s="17">
        <v>0.151656890248628</v>
      </c>
      <c r="M446" s="17"/>
      <c r="N446" s="17">
        <v>0.226091587093394</v>
      </c>
      <c r="O446" s="17">
        <v>0.119494177659291</v>
      </c>
      <c r="P446" s="17">
        <v>0.15800474363346201</v>
      </c>
      <c r="Q446" s="17">
        <v>0.25665046276742998</v>
      </c>
      <c r="R446" s="17">
        <v>0.14832707503766501</v>
      </c>
      <c r="S446" s="17">
        <v>0.123028824574806</v>
      </c>
      <c r="T446" s="17">
        <v>0.167785100238803</v>
      </c>
      <c r="U446" s="17">
        <v>0.14675640644670199</v>
      </c>
      <c r="V446" s="17">
        <v>9.4076876360151704E-2</v>
      </c>
      <c r="W446" s="17">
        <v>0.24186923313059699</v>
      </c>
      <c r="X446" s="17">
        <v>0.105718889289211</v>
      </c>
      <c r="Y446" s="17">
        <v>0.122315529753922</v>
      </c>
      <c r="Z446" s="17"/>
      <c r="AA446" s="17">
        <v>8.3636136191377095E-2</v>
      </c>
      <c r="AB446" s="17">
        <v>0.18843765915364999</v>
      </c>
    </row>
    <row r="447" spans="2:28" x14ac:dyDescent="0.5">
      <c r="B447" t="s">
        <v>226</v>
      </c>
      <c r="C447" s="17">
        <v>0.84088646728964</v>
      </c>
      <c r="D447" s="17">
        <v>0.85429627890290705</v>
      </c>
      <c r="E447" s="17">
        <v>0.82756508506575199</v>
      </c>
      <c r="F447" s="17"/>
      <c r="G447" s="17">
        <v>0.83455541399572497</v>
      </c>
      <c r="H447" s="17">
        <v>0.79982065379921297</v>
      </c>
      <c r="I447" s="17">
        <v>0.92327756953538898</v>
      </c>
      <c r="J447" s="17">
        <v>0.809508716015376</v>
      </c>
      <c r="K447" s="17">
        <v>0.860524614047393</v>
      </c>
      <c r="L447" s="17">
        <v>0.82928636069969097</v>
      </c>
      <c r="M447" s="17"/>
      <c r="N447" s="17">
        <v>0.77390841290660595</v>
      </c>
      <c r="O447" s="17">
        <v>0.88050582234070796</v>
      </c>
      <c r="P447" s="17">
        <v>0.84199525636653805</v>
      </c>
      <c r="Q447" s="17">
        <v>0.74334953723257002</v>
      </c>
      <c r="R447" s="17">
        <v>0.85167292496233504</v>
      </c>
      <c r="S447" s="17">
        <v>0.85502664935560302</v>
      </c>
      <c r="T447" s="17">
        <v>0.832214899761197</v>
      </c>
      <c r="U447" s="17">
        <v>0.826078471163607</v>
      </c>
      <c r="V447" s="17">
        <v>0.89240809469970495</v>
      </c>
      <c r="W447" s="17">
        <v>0.71859236312279295</v>
      </c>
      <c r="X447" s="17">
        <v>0.87779348841187299</v>
      </c>
      <c r="Y447" s="17">
        <v>0.84504954555642597</v>
      </c>
      <c r="Z447" s="17"/>
      <c r="AA447" s="17">
        <v>0.90247123149620101</v>
      </c>
      <c r="AB447" s="17">
        <v>0.79509814173571502</v>
      </c>
    </row>
    <row r="448" spans="2:28" x14ac:dyDescent="0.5">
      <c r="B448" t="s">
        <v>227</v>
      </c>
      <c r="C448" s="17">
        <v>1.5367576688733099E-2</v>
      </c>
      <c r="D448" s="17">
        <v>1.38928116599604E-2</v>
      </c>
      <c r="E448" s="17">
        <v>1.6828769821261299E-2</v>
      </c>
      <c r="F448" s="17"/>
      <c r="G448" s="17">
        <v>1.5711132522392899E-2</v>
      </c>
      <c r="H448" s="17">
        <v>3.22070543945484E-2</v>
      </c>
      <c r="I448" s="17">
        <v>6.5425364511697004E-3</v>
      </c>
      <c r="J448" s="17">
        <v>1.08654800468299E-2</v>
      </c>
      <c r="K448" s="17">
        <v>6.2139442047476198E-3</v>
      </c>
      <c r="L448" s="17">
        <v>1.9056749051681299E-2</v>
      </c>
      <c r="M448" s="17"/>
      <c r="N448" s="17">
        <v>0</v>
      </c>
      <c r="O448" s="17">
        <v>0</v>
      </c>
      <c r="P448" s="17">
        <v>0</v>
      </c>
      <c r="Q448" s="17">
        <v>0</v>
      </c>
      <c r="R448" s="17">
        <v>0</v>
      </c>
      <c r="S448" s="17">
        <v>2.1944526069590301E-2</v>
      </c>
      <c r="T448" s="17">
        <v>0</v>
      </c>
      <c r="U448" s="17">
        <v>2.71651223896913E-2</v>
      </c>
      <c r="V448" s="17">
        <v>1.35150289401433E-2</v>
      </c>
      <c r="W448" s="17">
        <v>3.9538403746609399E-2</v>
      </c>
      <c r="X448" s="17">
        <v>1.64876222989155E-2</v>
      </c>
      <c r="Y448" s="17">
        <v>3.26349246896517E-2</v>
      </c>
      <c r="Z448" s="17"/>
      <c r="AA448" s="17">
        <v>1.3892632312422E-2</v>
      </c>
      <c r="AB448" s="17">
        <v>1.6464199110635101E-2</v>
      </c>
    </row>
    <row r="449" spans="2:28" x14ac:dyDescent="0.5">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2:28" x14ac:dyDescent="0.5">
      <c r="B450" s="6" t="s">
        <v>233</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2:28" x14ac:dyDescent="0.5">
      <c r="B451" s="24" t="s">
        <v>53</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2:28" x14ac:dyDescent="0.5">
      <c r="B452" t="s">
        <v>225</v>
      </c>
      <c r="C452" s="17">
        <v>0.29907727237084902</v>
      </c>
      <c r="D452" s="17">
        <v>0.33828925847177299</v>
      </c>
      <c r="E452" s="17">
        <v>0.26150349046869098</v>
      </c>
      <c r="F452" s="17"/>
      <c r="G452" s="17">
        <v>0.36999210464895799</v>
      </c>
      <c r="H452" s="17">
        <v>0.22144543137550199</v>
      </c>
      <c r="I452" s="17">
        <v>0.26078693748881898</v>
      </c>
      <c r="J452" s="17">
        <v>0.29433644725234098</v>
      </c>
      <c r="K452" s="17">
        <v>0.32442017944339802</v>
      </c>
      <c r="L452" s="17">
        <v>0.32628098722649901</v>
      </c>
      <c r="M452" s="17"/>
      <c r="N452" s="17">
        <v>0.32764461437827802</v>
      </c>
      <c r="O452" s="17">
        <v>0.38708554452884097</v>
      </c>
      <c r="P452" s="17">
        <v>0.31152432506920602</v>
      </c>
      <c r="Q452" s="17">
        <v>0.31926004097454602</v>
      </c>
      <c r="R452" s="17">
        <v>0.27079450453277198</v>
      </c>
      <c r="S452" s="17">
        <v>0.28143286928684602</v>
      </c>
      <c r="T452" s="17">
        <v>0.42350876402882598</v>
      </c>
      <c r="U452" s="17">
        <v>0.24412034397980101</v>
      </c>
      <c r="V452" s="17">
        <v>0.34132868366662</v>
      </c>
      <c r="W452" s="17">
        <v>0.32492928802693699</v>
      </c>
      <c r="X452" s="17">
        <v>0.201647267360581</v>
      </c>
      <c r="Y452" s="17">
        <v>0.34633277228894199</v>
      </c>
      <c r="Z452" s="17"/>
      <c r="AA452" s="17">
        <v>0.23423744031635499</v>
      </c>
      <c r="AB452" s="17">
        <v>0.347285743690395</v>
      </c>
    </row>
    <row r="453" spans="2:28" x14ac:dyDescent="0.5">
      <c r="B453" t="s">
        <v>226</v>
      </c>
      <c r="C453" s="17">
        <v>0.68201876613482804</v>
      </c>
      <c r="D453" s="17">
        <v>0.64535533752830099</v>
      </c>
      <c r="E453" s="17">
        <v>0.71708125761623098</v>
      </c>
      <c r="F453" s="17"/>
      <c r="G453" s="17">
        <v>0.60323798379298899</v>
      </c>
      <c r="H453" s="17">
        <v>0.74501483876882002</v>
      </c>
      <c r="I453" s="17">
        <v>0.73267052606001104</v>
      </c>
      <c r="J453" s="17">
        <v>0.67670375506674196</v>
      </c>
      <c r="K453" s="17">
        <v>0.66447600633668802</v>
      </c>
      <c r="L453" s="17">
        <v>0.66207216102904998</v>
      </c>
      <c r="M453" s="17"/>
      <c r="N453" s="17">
        <v>0.65267794065464002</v>
      </c>
      <c r="O453" s="17">
        <v>0.588543944375015</v>
      </c>
      <c r="P453" s="17">
        <v>0.68847567493079398</v>
      </c>
      <c r="Q453" s="17">
        <v>0.66782445138519697</v>
      </c>
      <c r="R453" s="17">
        <v>0.72920549546722802</v>
      </c>
      <c r="S453" s="17">
        <v>0.69760709300210499</v>
      </c>
      <c r="T453" s="17">
        <v>0.57649123597117402</v>
      </c>
      <c r="U453" s="17">
        <v>0.73854075505707395</v>
      </c>
      <c r="V453" s="17">
        <v>0.64575317984179403</v>
      </c>
      <c r="W453" s="17">
        <v>0.67507071197306301</v>
      </c>
      <c r="X453" s="17">
        <v>0.76450918186448202</v>
      </c>
      <c r="Y453" s="17">
        <v>0.61453061485996596</v>
      </c>
      <c r="Z453" s="17"/>
      <c r="AA453" s="17">
        <v>0.749561050277466</v>
      </c>
      <c r="AB453" s="17">
        <v>0.63180101934593502</v>
      </c>
    </row>
    <row r="454" spans="2:28" x14ac:dyDescent="0.5">
      <c r="B454" t="s">
        <v>227</v>
      </c>
      <c r="C454" s="17">
        <v>1.8903961494322601E-2</v>
      </c>
      <c r="D454" s="17">
        <v>1.63554039999259E-2</v>
      </c>
      <c r="E454" s="17">
        <v>2.14152519150782E-2</v>
      </c>
      <c r="F454" s="17"/>
      <c r="G454" s="17">
        <v>2.6769911558053101E-2</v>
      </c>
      <c r="H454" s="17">
        <v>3.3539729855678699E-2</v>
      </c>
      <c r="I454" s="17">
        <v>6.5425364511697004E-3</v>
      </c>
      <c r="J454" s="17">
        <v>2.8959797680917099E-2</v>
      </c>
      <c r="K454" s="17">
        <v>1.11038142199139E-2</v>
      </c>
      <c r="L454" s="17">
        <v>1.1646851744451301E-2</v>
      </c>
      <c r="M454" s="17"/>
      <c r="N454" s="17">
        <v>1.9677444967081799E-2</v>
      </c>
      <c r="O454" s="17">
        <v>2.4370511096144101E-2</v>
      </c>
      <c r="P454" s="17">
        <v>0</v>
      </c>
      <c r="Q454" s="17">
        <v>1.2915507640257E-2</v>
      </c>
      <c r="R454" s="17">
        <v>0</v>
      </c>
      <c r="S454" s="17">
        <v>2.0960037711049099E-2</v>
      </c>
      <c r="T454" s="17">
        <v>0</v>
      </c>
      <c r="U454" s="17">
        <v>1.7338900963125702E-2</v>
      </c>
      <c r="V454" s="17">
        <v>1.29181364915864E-2</v>
      </c>
      <c r="W454" s="17">
        <v>0</v>
      </c>
      <c r="X454" s="17">
        <v>3.3843550774937198E-2</v>
      </c>
      <c r="Y454" s="17">
        <v>3.9136612851092399E-2</v>
      </c>
      <c r="Z454" s="17"/>
      <c r="AA454" s="17">
        <v>1.6201509406179301E-2</v>
      </c>
      <c r="AB454" s="17">
        <v>2.091323696367E-2</v>
      </c>
    </row>
    <row r="455" spans="2:28" x14ac:dyDescent="0.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2:28" x14ac:dyDescent="0.5">
      <c r="B456" s="6" t="s">
        <v>234</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2:28" x14ac:dyDescent="0.5">
      <c r="B457" s="24" t="s">
        <v>53</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2:28" x14ac:dyDescent="0.5">
      <c r="B458" t="s">
        <v>225</v>
      </c>
      <c r="C458" s="17">
        <v>4.5557316652482298E-2</v>
      </c>
      <c r="D458" s="17">
        <v>4.9246714957443899E-2</v>
      </c>
      <c r="E458" s="17">
        <v>4.2053492892896602E-2</v>
      </c>
      <c r="F458" s="17"/>
      <c r="G458" s="17">
        <v>8.6080290921299499E-2</v>
      </c>
      <c r="H458" s="17">
        <v>1.4430510228290099E-2</v>
      </c>
      <c r="I458" s="17">
        <v>2.0893939369772501E-2</v>
      </c>
      <c r="J458" s="17">
        <v>6.4084202111348507E-2</v>
      </c>
      <c r="K458" s="17">
        <v>5.0039794186993003E-2</v>
      </c>
      <c r="L458" s="17">
        <v>4.6251828260155198E-2</v>
      </c>
      <c r="M458" s="17"/>
      <c r="N458" s="17">
        <v>8.1870034097824604E-2</v>
      </c>
      <c r="O458" s="17">
        <v>2.5713484327987101E-2</v>
      </c>
      <c r="P458" s="17">
        <v>7.8454497092113704E-2</v>
      </c>
      <c r="Q458" s="17">
        <v>7.3977841125968294E-2</v>
      </c>
      <c r="R458" s="17">
        <v>0</v>
      </c>
      <c r="S458" s="17">
        <v>3.9953348065324697E-2</v>
      </c>
      <c r="T458" s="17">
        <v>0</v>
      </c>
      <c r="U458" s="17">
        <v>1.2220968145846899E-2</v>
      </c>
      <c r="V458" s="17">
        <v>5.1440329498172697E-2</v>
      </c>
      <c r="W458" s="17">
        <v>0</v>
      </c>
      <c r="X458" s="17">
        <v>3.2493007756359202E-2</v>
      </c>
      <c r="Y458" s="17">
        <v>4.7537508897676398E-2</v>
      </c>
      <c r="Z458" s="17"/>
      <c r="AA458" s="17">
        <v>4.7198157690072101E-2</v>
      </c>
      <c r="AB458" s="17">
        <v>4.4337349919161599E-2</v>
      </c>
    </row>
    <row r="459" spans="2:28" x14ac:dyDescent="0.5">
      <c r="B459" t="s">
        <v>226</v>
      </c>
      <c r="C459" s="17">
        <v>0.94544880647838503</v>
      </c>
      <c r="D459" s="17">
        <v>0.94252508694080905</v>
      </c>
      <c r="E459" s="17">
        <v>0.94819216535306605</v>
      </c>
      <c r="F459" s="17"/>
      <c r="G459" s="17">
        <v>0.91391970907870101</v>
      </c>
      <c r="H459" s="17">
        <v>0.95883023559280101</v>
      </c>
      <c r="I459" s="17">
        <v>0.972563524179058</v>
      </c>
      <c r="J459" s="17">
        <v>0.93075758658232999</v>
      </c>
      <c r="K459" s="17">
        <v>0.949960205813007</v>
      </c>
      <c r="L459" s="17">
        <v>0.94184888129431998</v>
      </c>
      <c r="M459" s="17"/>
      <c r="N459" s="17">
        <v>0.91812996590217599</v>
      </c>
      <c r="O459" s="17">
        <v>0.97428651567201296</v>
      </c>
      <c r="P459" s="17">
        <v>0.92154550290788595</v>
      </c>
      <c r="Q459" s="17">
        <v>0.92602215887403205</v>
      </c>
      <c r="R459" s="17">
        <v>1</v>
      </c>
      <c r="S459" s="17">
        <v>0.94607188062164005</v>
      </c>
      <c r="T459" s="17">
        <v>1</v>
      </c>
      <c r="U459" s="17">
        <v>0.97388116658973201</v>
      </c>
      <c r="V459" s="17">
        <v>0.94855967050182699</v>
      </c>
      <c r="W459" s="17">
        <v>1</v>
      </c>
      <c r="X459" s="17">
        <v>0.95853939923165499</v>
      </c>
      <c r="Y459" s="17">
        <v>0.92620571151967801</v>
      </c>
      <c r="Z459" s="17"/>
      <c r="AA459" s="17">
        <v>0.94078815084755596</v>
      </c>
      <c r="AB459" s="17">
        <v>0.94891400797860204</v>
      </c>
    </row>
    <row r="460" spans="2:28" x14ac:dyDescent="0.5">
      <c r="B460" t="s">
        <v>227</v>
      </c>
      <c r="C460" s="17">
        <v>8.9938768691328903E-3</v>
      </c>
      <c r="D460" s="17">
        <v>8.2281981017470803E-3</v>
      </c>
      <c r="E460" s="17">
        <v>9.7543417540372108E-3</v>
      </c>
      <c r="F460" s="17"/>
      <c r="G460" s="17">
        <v>0</v>
      </c>
      <c r="H460" s="17">
        <v>2.6739254178908801E-2</v>
      </c>
      <c r="I460" s="17">
        <v>6.5425364511697004E-3</v>
      </c>
      <c r="J460" s="17">
        <v>5.1582113063217199E-3</v>
      </c>
      <c r="K460" s="17">
        <v>0</v>
      </c>
      <c r="L460" s="17">
        <v>1.18992904455252E-2</v>
      </c>
      <c r="M460" s="17"/>
      <c r="N460" s="17">
        <v>0</v>
      </c>
      <c r="O460" s="17">
        <v>0</v>
      </c>
      <c r="P460" s="17">
        <v>0</v>
      </c>
      <c r="Q460" s="17">
        <v>0</v>
      </c>
      <c r="R460" s="17">
        <v>0</v>
      </c>
      <c r="S460" s="17">
        <v>1.3974771313034999E-2</v>
      </c>
      <c r="T460" s="17">
        <v>0</v>
      </c>
      <c r="U460" s="17">
        <v>1.38978652644211E-2</v>
      </c>
      <c r="V460" s="17">
        <v>0</v>
      </c>
      <c r="W460" s="17">
        <v>0</v>
      </c>
      <c r="X460" s="17">
        <v>8.9675930119856792E-3</v>
      </c>
      <c r="Y460" s="17">
        <v>2.6256779582645402E-2</v>
      </c>
      <c r="Z460" s="17"/>
      <c r="AA460" s="17">
        <v>1.2013691462371899E-2</v>
      </c>
      <c r="AB460" s="17">
        <v>6.7486421022359203E-3</v>
      </c>
    </row>
    <row r="461" spans="2:28" x14ac:dyDescent="0.5">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2:28" x14ac:dyDescent="0.5">
      <c r="B462" s="6" t="s">
        <v>235</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2:28" x14ac:dyDescent="0.5">
      <c r="B463" s="24" t="s">
        <v>53</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2:28" x14ac:dyDescent="0.5">
      <c r="B464" t="s">
        <v>225</v>
      </c>
      <c r="C464" s="17">
        <v>0.18079761425854499</v>
      </c>
      <c r="D464" s="17">
        <v>0.20177385025960701</v>
      </c>
      <c r="E464" s="17">
        <v>0.15893030775663</v>
      </c>
      <c r="F464" s="17"/>
      <c r="G464" s="17">
        <v>0.102556290440016</v>
      </c>
      <c r="H464" s="17">
        <v>0.13103694498305399</v>
      </c>
      <c r="I464" s="17">
        <v>0.15034292041334901</v>
      </c>
      <c r="J464" s="17">
        <v>0.20232198974836499</v>
      </c>
      <c r="K464" s="17">
        <v>0.170161775851599</v>
      </c>
      <c r="L464" s="17">
        <v>0.258891476263022</v>
      </c>
      <c r="M464" s="17"/>
      <c r="N464" s="17">
        <v>0.20395610227271299</v>
      </c>
      <c r="O464" s="17">
        <v>0.246554461423271</v>
      </c>
      <c r="P464" s="17">
        <v>0.18062373360008899</v>
      </c>
      <c r="Q464" s="17">
        <v>0.27851327657027403</v>
      </c>
      <c r="R464" s="17">
        <v>0.17610230330639801</v>
      </c>
      <c r="S464" s="17">
        <v>0.1586359381993</v>
      </c>
      <c r="T464" s="17">
        <v>0.16543116710387401</v>
      </c>
      <c r="U464" s="17">
        <v>0.13899320446424099</v>
      </c>
      <c r="V464" s="17">
        <v>0.18266594644579101</v>
      </c>
      <c r="W464" s="17">
        <v>0.303935822419928</v>
      </c>
      <c r="X464" s="17">
        <v>0.19681960946409799</v>
      </c>
      <c r="Y464" s="17">
        <v>0.13884493490147701</v>
      </c>
      <c r="Z464" s="17"/>
      <c r="AA464" s="17">
        <v>0.18745972495940599</v>
      </c>
      <c r="AB464" s="17">
        <v>0.17584432917939599</v>
      </c>
    </row>
    <row r="465" spans="2:28" x14ac:dyDescent="0.5">
      <c r="B465" t="s">
        <v>226</v>
      </c>
      <c r="C465" s="17">
        <v>0.80525906587252005</v>
      </c>
      <c r="D465" s="17">
        <v>0.78204495828383302</v>
      </c>
      <c r="E465" s="17">
        <v>0.82927639101670902</v>
      </c>
      <c r="F465" s="17"/>
      <c r="G465" s="17">
        <v>0.87103578515399405</v>
      </c>
      <c r="H465" s="17">
        <v>0.84997071846666705</v>
      </c>
      <c r="I465" s="17">
        <v>0.83522242393924895</v>
      </c>
      <c r="J465" s="17">
        <v>0.79181809420578597</v>
      </c>
      <c r="K465" s="17">
        <v>0.82412491072049998</v>
      </c>
      <c r="L465" s="17">
        <v>0.72501558912192798</v>
      </c>
      <c r="M465" s="17"/>
      <c r="N465" s="17">
        <v>0.79604389772728701</v>
      </c>
      <c r="O465" s="17">
        <v>0.75344553857672902</v>
      </c>
      <c r="P465" s="17">
        <v>0.81937626639991101</v>
      </c>
      <c r="Q465" s="17">
        <v>0.72148672342972597</v>
      </c>
      <c r="R465" s="17">
        <v>0.82389769669360202</v>
      </c>
      <c r="S465" s="17">
        <v>0.81727514283618197</v>
      </c>
      <c r="T465" s="17">
        <v>0.83456883289612604</v>
      </c>
      <c r="U465" s="17">
        <v>0.83415745734324298</v>
      </c>
      <c r="V465" s="17">
        <v>0.81733405355420996</v>
      </c>
      <c r="W465" s="17">
        <v>0.696064177580072</v>
      </c>
      <c r="X465" s="17">
        <v>0.79421279752391705</v>
      </c>
      <c r="Y465" s="17">
        <v>0.82267146027160098</v>
      </c>
      <c r="Z465" s="17"/>
      <c r="AA465" s="17">
        <v>0.79892557652118201</v>
      </c>
      <c r="AB465" s="17">
        <v>0.80996802069353302</v>
      </c>
    </row>
    <row r="466" spans="2:28" x14ac:dyDescent="0.5">
      <c r="B466" t="s">
        <v>227</v>
      </c>
      <c r="C466" s="17">
        <v>1.3943319868934E-2</v>
      </c>
      <c r="D466" s="17">
        <v>1.6181191456559701E-2</v>
      </c>
      <c r="E466" s="17">
        <v>1.17933012266608E-2</v>
      </c>
      <c r="F466" s="17"/>
      <c r="G466" s="17">
        <v>2.6407924405990098E-2</v>
      </c>
      <c r="H466" s="17">
        <v>1.8992336550279501E-2</v>
      </c>
      <c r="I466" s="17">
        <v>1.44346556474021E-2</v>
      </c>
      <c r="J466" s="17">
        <v>5.8599160458492E-3</v>
      </c>
      <c r="K466" s="17">
        <v>5.7133134279010499E-3</v>
      </c>
      <c r="L466" s="17">
        <v>1.60929346150499E-2</v>
      </c>
      <c r="M466" s="17"/>
      <c r="N466" s="17">
        <v>0</v>
      </c>
      <c r="O466" s="17">
        <v>0</v>
      </c>
      <c r="P466" s="17">
        <v>0</v>
      </c>
      <c r="Q466" s="17">
        <v>0</v>
      </c>
      <c r="R466" s="17">
        <v>0</v>
      </c>
      <c r="S466" s="17">
        <v>2.4088918964518001E-2</v>
      </c>
      <c r="T466" s="17">
        <v>0</v>
      </c>
      <c r="U466" s="17">
        <v>2.6849338192516201E-2</v>
      </c>
      <c r="V466" s="17">
        <v>0</v>
      </c>
      <c r="W466" s="17">
        <v>0</v>
      </c>
      <c r="X466" s="17">
        <v>8.9675930119856792E-3</v>
      </c>
      <c r="Y466" s="17">
        <v>3.8483604826922799E-2</v>
      </c>
      <c r="Z466" s="17"/>
      <c r="AA466" s="17">
        <v>1.36146985194122E-2</v>
      </c>
      <c r="AB466" s="17">
        <v>1.41876501270706E-2</v>
      </c>
    </row>
    <row r="467" spans="2:28" x14ac:dyDescent="0.5">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2:28" x14ac:dyDescent="0.5">
      <c r="B468" s="6" t="s">
        <v>236</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2:28" x14ac:dyDescent="0.5">
      <c r="B469" s="24" t="s">
        <v>53</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2:28" x14ac:dyDescent="0.5">
      <c r="B470" t="s">
        <v>225</v>
      </c>
      <c r="C470" s="17">
        <v>0.28482911492410601</v>
      </c>
      <c r="D470" s="17">
        <v>0.284330964311094</v>
      </c>
      <c r="E470" s="17">
        <v>0.28582742158617402</v>
      </c>
      <c r="F470" s="17"/>
      <c r="G470" s="17">
        <v>9.9876903694436706E-2</v>
      </c>
      <c r="H470" s="17">
        <v>0.14738818239059001</v>
      </c>
      <c r="I470" s="17">
        <v>0.172053535106651</v>
      </c>
      <c r="J470" s="17">
        <v>0.250170727748872</v>
      </c>
      <c r="K470" s="17">
        <v>0.363177519382888</v>
      </c>
      <c r="L470" s="17">
        <v>0.495085022332166</v>
      </c>
      <c r="M470" s="17"/>
      <c r="N470" s="17">
        <v>0.34192678121607101</v>
      </c>
      <c r="O470" s="17">
        <v>0.31980879348046398</v>
      </c>
      <c r="P470" s="17">
        <v>0.30853080979522601</v>
      </c>
      <c r="Q470" s="17">
        <v>0.29286940973282999</v>
      </c>
      <c r="R470" s="17">
        <v>0.29499133010674899</v>
      </c>
      <c r="S470" s="17">
        <v>0.289136889685359</v>
      </c>
      <c r="T470" s="17">
        <v>0.374434201914292</v>
      </c>
      <c r="U470" s="17">
        <v>0.208530294808428</v>
      </c>
      <c r="V470" s="17">
        <v>0.35011362970559701</v>
      </c>
      <c r="W470" s="17">
        <v>0.201033998210814</v>
      </c>
      <c r="X470" s="17">
        <v>0.23924635571719099</v>
      </c>
      <c r="Y470" s="17">
        <v>0.271681165213639</v>
      </c>
      <c r="Z470" s="17"/>
      <c r="AA470" s="17">
        <v>0.195521025222642</v>
      </c>
      <c r="AB470" s="17">
        <v>0.35122975700716902</v>
      </c>
    </row>
    <row r="471" spans="2:28" x14ac:dyDescent="0.5">
      <c r="B471" t="s">
        <v>226</v>
      </c>
      <c r="C471" s="17">
        <v>0.69868918568107696</v>
      </c>
      <c r="D471" s="17">
        <v>0.70162027395734305</v>
      </c>
      <c r="E471" s="17">
        <v>0.69529634189968403</v>
      </c>
      <c r="F471" s="17"/>
      <c r="G471" s="17">
        <v>0.90012309630556298</v>
      </c>
      <c r="H471" s="17">
        <v>0.83248858162796302</v>
      </c>
      <c r="I471" s="17">
        <v>0.82140392844217902</v>
      </c>
      <c r="J471" s="17">
        <v>0.73517726133121497</v>
      </c>
      <c r="K471" s="17">
        <v>0.60764633982838701</v>
      </c>
      <c r="L471" s="17">
        <v>0.48489292709300802</v>
      </c>
      <c r="M471" s="17"/>
      <c r="N471" s="17">
        <v>0.65807321878392899</v>
      </c>
      <c r="O471" s="17">
        <v>0.68019120651953602</v>
      </c>
      <c r="P471" s="17">
        <v>0.68461094800226696</v>
      </c>
      <c r="Q471" s="17">
        <v>0.69244182270898103</v>
      </c>
      <c r="R471" s="17">
        <v>0.67560224897464105</v>
      </c>
      <c r="S471" s="17">
        <v>0.688010201307102</v>
      </c>
      <c r="T471" s="17">
        <v>0.625565798085708</v>
      </c>
      <c r="U471" s="17">
        <v>0.77757083528801196</v>
      </c>
      <c r="V471" s="17">
        <v>0.63567156998136698</v>
      </c>
      <c r="W471" s="17">
        <v>0.79896600178918598</v>
      </c>
      <c r="X471" s="17">
        <v>0.73760782756960297</v>
      </c>
      <c r="Y471" s="17">
        <v>0.70206205520371601</v>
      </c>
      <c r="Z471" s="17"/>
      <c r="AA471" s="17">
        <v>0.79257974631497796</v>
      </c>
      <c r="AB471" s="17">
        <v>0.6288814724888</v>
      </c>
    </row>
    <row r="472" spans="2:28" x14ac:dyDescent="0.5">
      <c r="B472" t="s">
        <v>227</v>
      </c>
      <c r="C472" s="17">
        <v>1.6481699394817799E-2</v>
      </c>
      <c r="D472" s="17">
        <v>1.40487617315631E-2</v>
      </c>
      <c r="E472" s="17">
        <v>1.88762365141424E-2</v>
      </c>
      <c r="F472" s="17"/>
      <c r="G472" s="17">
        <v>0</v>
      </c>
      <c r="H472" s="17">
        <v>2.0123235981447499E-2</v>
      </c>
      <c r="I472" s="17">
        <v>6.5425364511697004E-3</v>
      </c>
      <c r="J472" s="17">
        <v>1.4652010919913101E-2</v>
      </c>
      <c r="K472" s="17">
        <v>2.9176140788725401E-2</v>
      </c>
      <c r="L472" s="17">
        <v>2.0022050574825801E-2</v>
      </c>
      <c r="M472" s="17"/>
      <c r="N472" s="17">
        <v>0</v>
      </c>
      <c r="O472" s="17">
        <v>0</v>
      </c>
      <c r="P472" s="17">
        <v>6.8582422025066699E-3</v>
      </c>
      <c r="Q472" s="17">
        <v>1.4688767558188799E-2</v>
      </c>
      <c r="R472" s="17">
        <v>2.9406420918609701E-2</v>
      </c>
      <c r="S472" s="17">
        <v>2.2852909007539401E-2</v>
      </c>
      <c r="T472" s="17">
        <v>0</v>
      </c>
      <c r="U472" s="17">
        <v>1.38988699035605E-2</v>
      </c>
      <c r="V472" s="17">
        <v>1.42148003130364E-2</v>
      </c>
      <c r="W472" s="17">
        <v>0</v>
      </c>
      <c r="X472" s="17">
        <v>2.31458167132059E-2</v>
      </c>
      <c r="Y472" s="17">
        <v>2.6256779582645402E-2</v>
      </c>
      <c r="Z472" s="17"/>
      <c r="AA472" s="17">
        <v>1.1899228462379801E-2</v>
      </c>
      <c r="AB472" s="17">
        <v>1.98887705040308E-2</v>
      </c>
    </row>
    <row r="473" spans="2:28" x14ac:dyDescent="0.5">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2:28" x14ac:dyDescent="0.5">
      <c r="B474" s="6" t="s">
        <v>237</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2:28" x14ac:dyDescent="0.5">
      <c r="B475" s="24" t="s">
        <v>53</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2:28" x14ac:dyDescent="0.5">
      <c r="B476" t="s">
        <v>225</v>
      </c>
      <c r="C476" s="17">
        <v>0.71724450861696698</v>
      </c>
      <c r="D476" s="17">
        <v>0.65932531811900996</v>
      </c>
      <c r="E476" s="17">
        <v>0.77483591971209897</v>
      </c>
      <c r="F476" s="17"/>
      <c r="G476" s="17">
        <v>0.649729348481487</v>
      </c>
      <c r="H476" s="17">
        <v>0.59833578324707404</v>
      </c>
      <c r="I476" s="17">
        <v>0.63123593630346098</v>
      </c>
      <c r="J476" s="17">
        <v>0.67872362128360197</v>
      </c>
      <c r="K476" s="17">
        <v>0.85716494658086495</v>
      </c>
      <c r="L476" s="17">
        <v>0.80669939239751098</v>
      </c>
      <c r="M476" s="17"/>
      <c r="N476" s="17">
        <v>0.66762186576204996</v>
      </c>
      <c r="O476" s="17">
        <v>0.72064718669706496</v>
      </c>
      <c r="P476" s="17">
        <v>0.68785000480033498</v>
      </c>
      <c r="Q476" s="17">
        <v>0.82260550500372898</v>
      </c>
      <c r="R476" s="17">
        <v>0.73379212923896697</v>
      </c>
      <c r="S476" s="17">
        <v>0.72543521852511705</v>
      </c>
      <c r="T476" s="17">
        <v>0.79327936577936797</v>
      </c>
      <c r="U476" s="17">
        <v>0.77086329462366099</v>
      </c>
      <c r="V476" s="17">
        <v>0.60989590520075598</v>
      </c>
      <c r="W476" s="17">
        <v>0.68589872453772804</v>
      </c>
      <c r="X476" s="17">
        <v>0.69845916845718403</v>
      </c>
      <c r="Y476" s="17">
        <v>0.72803475289889596</v>
      </c>
      <c r="Z476" s="17"/>
      <c r="AA476" s="17">
        <v>0.62135663091764703</v>
      </c>
      <c r="AB476" s="17">
        <v>0.78853722877816002</v>
      </c>
    </row>
    <row r="477" spans="2:28" x14ac:dyDescent="0.5">
      <c r="B477" t="s">
        <v>226</v>
      </c>
      <c r="C477" s="17">
        <v>0.238862646397803</v>
      </c>
      <c r="D477" s="17">
        <v>0.298679457204516</v>
      </c>
      <c r="E477" s="17">
        <v>0.179347544154975</v>
      </c>
      <c r="F477" s="17"/>
      <c r="G477" s="17">
        <v>0.33037175402775498</v>
      </c>
      <c r="H477" s="17">
        <v>0.36472264885379602</v>
      </c>
      <c r="I477" s="17">
        <v>0.34723534479942098</v>
      </c>
      <c r="J477" s="17">
        <v>0.253448616254353</v>
      </c>
      <c r="K477" s="17">
        <v>0.102894559432241</v>
      </c>
      <c r="L477" s="17">
        <v>0.134668350650647</v>
      </c>
      <c r="M477" s="17"/>
      <c r="N477" s="17">
        <v>0.33237813423794998</v>
      </c>
      <c r="O477" s="17">
        <v>0.230009742809269</v>
      </c>
      <c r="P477" s="17">
        <v>0.26576305121862398</v>
      </c>
      <c r="Q477" s="17">
        <v>0.16447898735601399</v>
      </c>
      <c r="R477" s="17">
        <v>0.23565937501339199</v>
      </c>
      <c r="S477" s="17">
        <v>0.23475916138456801</v>
      </c>
      <c r="T477" s="17">
        <v>0.163705325709466</v>
      </c>
      <c r="U477" s="17">
        <v>0.202439435682672</v>
      </c>
      <c r="V477" s="17">
        <v>0.33739695645082901</v>
      </c>
      <c r="W477" s="17">
        <v>0.23988378657995801</v>
      </c>
      <c r="X477" s="17">
        <v>0.23153917550623701</v>
      </c>
      <c r="Y477" s="17">
        <v>0.219437359595404</v>
      </c>
      <c r="Z477" s="17"/>
      <c r="AA477" s="17">
        <v>0.33840381375123901</v>
      </c>
      <c r="AB477" s="17">
        <v>0.16485370221301299</v>
      </c>
    </row>
    <row r="478" spans="2:28" x14ac:dyDescent="0.5">
      <c r="B478" t="s">
        <v>227</v>
      </c>
      <c r="C478" s="17">
        <v>4.3892844985229398E-2</v>
      </c>
      <c r="D478" s="17">
        <v>4.1995224676473597E-2</v>
      </c>
      <c r="E478" s="17">
        <v>4.5816536132926501E-2</v>
      </c>
      <c r="F478" s="17"/>
      <c r="G478" s="17">
        <v>1.9898897490757801E-2</v>
      </c>
      <c r="H478" s="17">
        <v>3.6941567899129397E-2</v>
      </c>
      <c r="I478" s="17">
        <v>2.1528718897118399E-2</v>
      </c>
      <c r="J478" s="17">
        <v>6.7827762462044902E-2</v>
      </c>
      <c r="K478" s="17">
        <v>3.99404939868944E-2</v>
      </c>
      <c r="L478" s="17">
        <v>5.8632256951842002E-2</v>
      </c>
      <c r="M478" s="17"/>
      <c r="N478" s="17">
        <v>0</v>
      </c>
      <c r="O478" s="17">
        <v>4.9343070493666097E-2</v>
      </c>
      <c r="P478" s="17">
        <v>4.6386943981041297E-2</v>
      </c>
      <c r="Q478" s="17">
        <v>1.2915507640257E-2</v>
      </c>
      <c r="R478" s="17">
        <v>3.05484957476411E-2</v>
      </c>
      <c r="S478" s="17">
        <v>3.9805620090315103E-2</v>
      </c>
      <c r="T478" s="17">
        <v>4.3015308511166597E-2</v>
      </c>
      <c r="U478" s="17">
        <v>2.6697269693666498E-2</v>
      </c>
      <c r="V478" s="17">
        <v>5.2707138348415297E-2</v>
      </c>
      <c r="W478" s="17">
        <v>7.4217488882313998E-2</v>
      </c>
      <c r="X478" s="17">
        <v>7.0001656036578902E-2</v>
      </c>
      <c r="Y478" s="17">
        <v>5.2527887505700303E-2</v>
      </c>
      <c r="Z478" s="17"/>
      <c r="AA478" s="17">
        <v>4.0239555331114202E-2</v>
      </c>
      <c r="AB478" s="17">
        <v>4.6609069008826297E-2</v>
      </c>
    </row>
    <row r="479" spans="2:28" x14ac:dyDescent="0.5">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2:28" x14ac:dyDescent="0.5">
      <c r="B480" s="6" t="s">
        <v>238</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2:28" x14ac:dyDescent="0.5">
      <c r="B481" s="24" t="s">
        <v>53</v>
      </c>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2:28" x14ac:dyDescent="0.5">
      <c r="B482" t="s">
        <v>225</v>
      </c>
      <c r="C482" s="17">
        <v>0.332950521538045</v>
      </c>
      <c r="D482" s="17">
        <v>0.301652453353566</v>
      </c>
      <c r="E482" s="17">
        <v>0.36397285959613301</v>
      </c>
      <c r="F482" s="17"/>
      <c r="G482" s="17">
        <v>0.26103875697078899</v>
      </c>
      <c r="H482" s="17">
        <v>0.18743457826380799</v>
      </c>
      <c r="I482" s="17">
        <v>0.23031373818779399</v>
      </c>
      <c r="J482" s="17">
        <v>0.37453003288307102</v>
      </c>
      <c r="K482" s="17">
        <v>0.374465810747723</v>
      </c>
      <c r="L482" s="17">
        <v>0.46359151438824803</v>
      </c>
      <c r="M482" s="17"/>
      <c r="N482" s="17">
        <v>0.40549286272346502</v>
      </c>
      <c r="O482" s="17">
        <v>0.35148418613627502</v>
      </c>
      <c r="P482" s="17">
        <v>0.33242136406224099</v>
      </c>
      <c r="Q482" s="17">
        <v>0.38770171681748</v>
      </c>
      <c r="R482" s="17">
        <v>0.41578559108683999</v>
      </c>
      <c r="S482" s="17">
        <v>0.31177614343665</v>
      </c>
      <c r="T482" s="17">
        <v>0.28597795477308802</v>
      </c>
      <c r="U482" s="17">
        <v>0.27242166390428901</v>
      </c>
      <c r="V482" s="17">
        <v>0.407852176069189</v>
      </c>
      <c r="W482" s="17">
        <v>0.30732981834804501</v>
      </c>
      <c r="X482" s="17">
        <v>0.28648568695691101</v>
      </c>
      <c r="Y482" s="17">
        <v>0.34784016925559602</v>
      </c>
      <c r="Z482" s="17"/>
      <c r="AA482" s="17">
        <v>0.20233976680304899</v>
      </c>
      <c r="AB482" s="17">
        <v>0.43005973086441102</v>
      </c>
    </row>
    <row r="483" spans="2:28" x14ac:dyDescent="0.5">
      <c r="B483" t="s">
        <v>226</v>
      </c>
      <c r="C483" s="17">
        <v>0.639763001749586</v>
      </c>
      <c r="D483" s="17">
        <v>0.672868666327747</v>
      </c>
      <c r="E483" s="17">
        <v>0.60693444888164505</v>
      </c>
      <c r="F483" s="17"/>
      <c r="G483" s="17">
        <v>0.73896124302921096</v>
      </c>
      <c r="H483" s="17">
        <v>0.77436669734112695</v>
      </c>
      <c r="I483" s="17">
        <v>0.75755259883398696</v>
      </c>
      <c r="J483" s="17">
        <v>0.60516505192669601</v>
      </c>
      <c r="K483" s="17">
        <v>0.60321864446534901</v>
      </c>
      <c r="L483" s="17">
        <v>0.48650093980465497</v>
      </c>
      <c r="M483" s="17"/>
      <c r="N483" s="17">
        <v>0.57638013205137695</v>
      </c>
      <c r="O483" s="17">
        <v>0.622802329535738</v>
      </c>
      <c r="P483" s="17">
        <v>0.65508972047587599</v>
      </c>
      <c r="Q483" s="17">
        <v>0.596931920596115</v>
      </c>
      <c r="R483" s="17">
        <v>0.58421440891316001</v>
      </c>
      <c r="S483" s="17">
        <v>0.64889290948079503</v>
      </c>
      <c r="T483" s="17">
        <v>0.71402204522691204</v>
      </c>
      <c r="U483" s="17">
        <v>0.68587318687032295</v>
      </c>
      <c r="V483" s="17">
        <v>0.55302945555141403</v>
      </c>
      <c r="W483" s="17">
        <v>0.62031255689165399</v>
      </c>
      <c r="X483" s="17">
        <v>0.68075747995181202</v>
      </c>
      <c r="Y483" s="17">
        <v>0.63273054257442396</v>
      </c>
      <c r="Z483" s="17"/>
      <c r="AA483" s="17">
        <v>0.76950812862839102</v>
      </c>
      <c r="AB483" s="17">
        <v>0.54329738748440803</v>
      </c>
    </row>
    <row r="484" spans="2:28" x14ac:dyDescent="0.5">
      <c r="B484" t="s">
        <v>227</v>
      </c>
      <c r="C484" s="17">
        <v>2.7286476712369501E-2</v>
      </c>
      <c r="D484" s="17">
        <v>2.5478880318686802E-2</v>
      </c>
      <c r="E484" s="17">
        <v>2.9092691522222401E-2</v>
      </c>
      <c r="F484" s="17"/>
      <c r="G484" s="17">
        <v>0</v>
      </c>
      <c r="H484" s="17">
        <v>3.8198724395065997E-2</v>
      </c>
      <c r="I484" s="17">
        <v>1.2133662978219601E-2</v>
      </c>
      <c r="J484" s="17">
        <v>2.0304915190232999E-2</v>
      </c>
      <c r="K484" s="17">
        <v>2.2315544786928598E-2</v>
      </c>
      <c r="L484" s="17">
        <v>4.9907545807097199E-2</v>
      </c>
      <c r="M484" s="17"/>
      <c r="N484" s="17">
        <v>1.8127005225158199E-2</v>
      </c>
      <c r="O484" s="17">
        <v>2.5713484327987101E-2</v>
      </c>
      <c r="P484" s="17">
        <v>1.24889154618835E-2</v>
      </c>
      <c r="Q484" s="17">
        <v>1.53663625864049E-2</v>
      </c>
      <c r="R484" s="17">
        <v>0</v>
      </c>
      <c r="S484" s="17">
        <v>3.93309470825546E-2</v>
      </c>
      <c r="T484" s="17">
        <v>0</v>
      </c>
      <c r="U484" s="17">
        <v>4.1705149225388302E-2</v>
      </c>
      <c r="V484" s="17">
        <v>3.9118368379397202E-2</v>
      </c>
      <c r="W484" s="17">
        <v>7.2357624760300804E-2</v>
      </c>
      <c r="X484" s="17">
        <v>3.2756833091277401E-2</v>
      </c>
      <c r="Y484" s="17">
        <v>1.9429288169980199E-2</v>
      </c>
      <c r="Z484" s="17"/>
      <c r="AA484" s="17">
        <v>2.8152104568559402E-2</v>
      </c>
      <c r="AB484" s="17">
        <v>2.6642881651181501E-2</v>
      </c>
    </row>
    <row r="485" spans="2:28" x14ac:dyDescent="0.5">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2:28" x14ac:dyDescent="0.5">
      <c r="B486" s="6" t="s">
        <v>239</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2:28" x14ac:dyDescent="0.5">
      <c r="B487" s="24" t="s">
        <v>53</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2:28" x14ac:dyDescent="0.5">
      <c r="B488" t="s">
        <v>225</v>
      </c>
      <c r="C488" s="17">
        <v>0.32949032826963698</v>
      </c>
      <c r="D488" s="17">
        <v>0.27167050290988598</v>
      </c>
      <c r="E488" s="17">
        <v>0.38628527036949001</v>
      </c>
      <c r="F488" s="17"/>
      <c r="G488" s="17">
        <v>0.21678941634771101</v>
      </c>
      <c r="H488" s="17">
        <v>0.175862100238802</v>
      </c>
      <c r="I488" s="17">
        <v>0.21615656066557701</v>
      </c>
      <c r="J488" s="17">
        <v>0.34062578051179798</v>
      </c>
      <c r="K488" s="17">
        <v>0.40952609990032102</v>
      </c>
      <c r="L488" s="17">
        <v>0.48486351426511598</v>
      </c>
      <c r="M488" s="17"/>
      <c r="N488" s="17">
        <v>0.360791826430921</v>
      </c>
      <c r="O488" s="17">
        <v>0.32686884185913301</v>
      </c>
      <c r="P488" s="17">
        <v>0.32255705361055398</v>
      </c>
      <c r="Q488" s="17">
        <v>0.35604217287512602</v>
      </c>
      <c r="R488" s="17">
        <v>0.30000316776341901</v>
      </c>
      <c r="S488" s="17">
        <v>0.31861825541063898</v>
      </c>
      <c r="T488" s="17">
        <v>0.42827088434237798</v>
      </c>
      <c r="U488" s="17">
        <v>0.40087954239074902</v>
      </c>
      <c r="V488" s="17">
        <v>0.41740282118090799</v>
      </c>
      <c r="W488" s="17">
        <v>0.38462727171613498</v>
      </c>
      <c r="X488" s="17">
        <v>0.25393793641998402</v>
      </c>
      <c r="Y488" s="17">
        <v>0.302359026769351</v>
      </c>
      <c r="Z488" s="17"/>
      <c r="AA488" s="17">
        <v>0.231889933046413</v>
      </c>
      <c r="AB488" s="17">
        <v>0.40205630669383702</v>
      </c>
    </row>
    <row r="489" spans="2:28" x14ac:dyDescent="0.5">
      <c r="B489" t="s">
        <v>226</v>
      </c>
      <c r="C489" s="17">
        <v>0.645363639361476</v>
      </c>
      <c r="D489" s="17">
        <v>0.71690194362690396</v>
      </c>
      <c r="E489" s="17">
        <v>0.57518910209719298</v>
      </c>
      <c r="F489" s="17"/>
      <c r="G489" s="17">
        <v>0.72746424007388</v>
      </c>
      <c r="H489" s="17">
        <v>0.805132255567935</v>
      </c>
      <c r="I489" s="17">
        <v>0.77657835131910502</v>
      </c>
      <c r="J489" s="17">
        <v>0.633788944128031</v>
      </c>
      <c r="K489" s="17">
        <v>0.57871161133304005</v>
      </c>
      <c r="L489" s="17">
        <v>0.48012249985671501</v>
      </c>
      <c r="M489" s="17"/>
      <c r="N489" s="17">
        <v>0.639208173569079</v>
      </c>
      <c r="O489" s="17">
        <v>0.67313115814086699</v>
      </c>
      <c r="P489" s="17">
        <v>0.65144657618201096</v>
      </c>
      <c r="Q489" s="17">
        <v>0.61569974205497302</v>
      </c>
      <c r="R489" s="17">
        <v>0.69999683223658105</v>
      </c>
      <c r="S489" s="17">
        <v>0.64617312970955898</v>
      </c>
      <c r="T489" s="17">
        <v>0.57172911565762197</v>
      </c>
      <c r="U489" s="17">
        <v>0.58243051757970399</v>
      </c>
      <c r="V489" s="17">
        <v>0.55709671830417395</v>
      </c>
      <c r="W489" s="17">
        <v>0.57068351954076402</v>
      </c>
      <c r="X489" s="17">
        <v>0.71549521330532895</v>
      </c>
      <c r="Y489" s="17">
        <v>0.67206070192317802</v>
      </c>
      <c r="Z489" s="17"/>
      <c r="AA489" s="17">
        <v>0.73666572966053601</v>
      </c>
      <c r="AB489" s="17">
        <v>0.57748045610619703</v>
      </c>
    </row>
    <row r="490" spans="2:28" x14ac:dyDescent="0.5">
      <c r="B490" t="s">
        <v>227</v>
      </c>
      <c r="C490" s="17">
        <v>2.5146032368886E-2</v>
      </c>
      <c r="D490" s="17">
        <v>1.14275534632108E-2</v>
      </c>
      <c r="E490" s="17">
        <v>3.8525627533316197E-2</v>
      </c>
      <c r="F490" s="17"/>
      <c r="G490" s="17">
        <v>5.5746343578409498E-2</v>
      </c>
      <c r="H490" s="17">
        <v>1.9005644193262301E-2</v>
      </c>
      <c r="I490" s="17">
        <v>7.26508801531843E-3</v>
      </c>
      <c r="J490" s="17">
        <v>2.5585275360170499E-2</v>
      </c>
      <c r="K490" s="17">
        <v>1.17622887666387E-2</v>
      </c>
      <c r="L490" s="17">
        <v>3.5013985878169097E-2</v>
      </c>
      <c r="M490" s="17"/>
      <c r="N490" s="17">
        <v>0</v>
      </c>
      <c r="O490" s="17">
        <v>0</v>
      </c>
      <c r="P490" s="17">
        <v>2.5996370207435199E-2</v>
      </c>
      <c r="Q490" s="17">
        <v>2.8258085069901601E-2</v>
      </c>
      <c r="R490" s="17">
        <v>0</v>
      </c>
      <c r="S490" s="17">
        <v>3.5208614879802203E-2</v>
      </c>
      <c r="T490" s="17">
        <v>0</v>
      </c>
      <c r="U490" s="17">
        <v>1.66899400295475E-2</v>
      </c>
      <c r="V490" s="17">
        <v>2.5500460514917601E-2</v>
      </c>
      <c r="W490" s="17">
        <v>4.4689208743101297E-2</v>
      </c>
      <c r="X490" s="17">
        <v>3.05668502746867E-2</v>
      </c>
      <c r="Y490" s="17">
        <v>2.55802713074702E-2</v>
      </c>
      <c r="Z490" s="17"/>
      <c r="AA490" s="17">
        <v>3.1444337293051502E-2</v>
      </c>
      <c r="AB490" s="17">
        <v>2.04632371999658E-2</v>
      </c>
    </row>
    <row r="491" spans="2:28" x14ac:dyDescent="0.5">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2:28" x14ac:dyDescent="0.5">
      <c r="B492" s="6" t="s">
        <v>240</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2:28" x14ac:dyDescent="0.5">
      <c r="B493" s="24" t="s">
        <v>53</v>
      </c>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2:28" x14ac:dyDescent="0.5">
      <c r="B494" t="s">
        <v>225</v>
      </c>
      <c r="C494" s="17">
        <v>0.59937808140869897</v>
      </c>
      <c r="D494" s="17">
        <v>0.495676937398288</v>
      </c>
      <c r="E494" s="17">
        <v>0.69945131360343904</v>
      </c>
      <c r="F494" s="17"/>
      <c r="G494" s="17">
        <v>0.53811231586219699</v>
      </c>
      <c r="H494" s="17">
        <v>0.45691701539906598</v>
      </c>
      <c r="I494" s="17">
        <v>0.54337862220219901</v>
      </c>
      <c r="J494" s="17">
        <v>0.57584148983849504</v>
      </c>
      <c r="K494" s="17">
        <v>0.68354428801802103</v>
      </c>
      <c r="L494" s="17">
        <v>0.71130871981760302</v>
      </c>
      <c r="M494" s="17"/>
      <c r="N494" s="17">
        <v>0.612412031543771</v>
      </c>
      <c r="O494" s="17">
        <v>0.63568227279383405</v>
      </c>
      <c r="P494" s="17">
        <v>0.55859032352557103</v>
      </c>
      <c r="Q494" s="17">
        <v>0.66921136243835799</v>
      </c>
      <c r="R494" s="17">
        <v>0.62578629094931404</v>
      </c>
      <c r="S494" s="17">
        <v>0.59058307439220703</v>
      </c>
      <c r="T494" s="17">
        <v>0.67411864079605599</v>
      </c>
      <c r="U494" s="17">
        <v>0.57788268487401595</v>
      </c>
      <c r="V494" s="17">
        <v>0.64045770154813297</v>
      </c>
      <c r="W494" s="17">
        <v>0.58129018856562198</v>
      </c>
      <c r="X494" s="17">
        <v>0.57046348098631705</v>
      </c>
      <c r="Y494" s="17">
        <v>0.61790300359000805</v>
      </c>
      <c r="Z494" s="17"/>
      <c r="AA494" s="17">
        <v>0.51968319103637595</v>
      </c>
      <c r="AB494" s="17">
        <v>0.65863130146021798</v>
      </c>
    </row>
    <row r="495" spans="2:28" x14ac:dyDescent="0.5">
      <c r="B495" t="s">
        <v>226</v>
      </c>
      <c r="C495" s="17">
        <v>0.33714814530903697</v>
      </c>
      <c r="D495" s="17">
        <v>0.46041927765628299</v>
      </c>
      <c r="E495" s="17">
        <v>0.21793853593801599</v>
      </c>
      <c r="F495" s="17"/>
      <c r="G495" s="17">
        <v>0.43138414343117698</v>
      </c>
      <c r="H495" s="17">
        <v>0.472442654966721</v>
      </c>
      <c r="I495" s="17">
        <v>0.41394838745511398</v>
      </c>
      <c r="J495" s="17">
        <v>0.34767590421890099</v>
      </c>
      <c r="K495" s="17">
        <v>0.26489743689669398</v>
      </c>
      <c r="L495" s="17">
        <v>0.203393662093244</v>
      </c>
      <c r="M495" s="17"/>
      <c r="N495" s="17">
        <v>0.34978351826398901</v>
      </c>
      <c r="O495" s="17">
        <v>0.31242219269119398</v>
      </c>
      <c r="P495" s="17">
        <v>0.37737828469514201</v>
      </c>
      <c r="Q495" s="17">
        <v>0.28782078605285799</v>
      </c>
      <c r="R495" s="17">
        <v>0.25812474058889401</v>
      </c>
      <c r="S495" s="17">
        <v>0.32356665631799397</v>
      </c>
      <c r="T495" s="17">
        <v>0.32588135920394401</v>
      </c>
      <c r="U495" s="17">
        <v>0.380413170539735</v>
      </c>
      <c r="V495" s="17">
        <v>0.34662322814308799</v>
      </c>
      <c r="W495" s="17">
        <v>0.38388599188503297</v>
      </c>
      <c r="X495" s="17">
        <v>0.32806087326908201</v>
      </c>
      <c r="Y495" s="17">
        <v>0.32729137570140998</v>
      </c>
      <c r="Z495" s="17"/>
      <c r="AA495" s="17">
        <v>0.42565137777500001</v>
      </c>
      <c r="AB495" s="17">
        <v>0.27134591527801799</v>
      </c>
    </row>
    <row r="496" spans="2:28" x14ac:dyDescent="0.5">
      <c r="B496" t="s">
        <v>227</v>
      </c>
      <c r="C496" s="17">
        <v>6.3473773282264098E-2</v>
      </c>
      <c r="D496" s="17">
        <v>4.3903784945428799E-2</v>
      </c>
      <c r="E496" s="17">
        <v>8.2610150458545403E-2</v>
      </c>
      <c r="F496" s="17"/>
      <c r="G496" s="17">
        <v>3.0503540706626298E-2</v>
      </c>
      <c r="H496" s="17">
        <v>7.0640329634213198E-2</v>
      </c>
      <c r="I496" s="17">
        <v>4.2672990342687102E-2</v>
      </c>
      <c r="J496" s="17">
        <v>7.6482605942603699E-2</v>
      </c>
      <c r="K496" s="17">
        <v>5.1558275085284301E-2</v>
      </c>
      <c r="L496" s="17">
        <v>8.5297618089153204E-2</v>
      </c>
      <c r="M496" s="17"/>
      <c r="N496" s="17">
        <v>3.7804450192239998E-2</v>
      </c>
      <c r="O496" s="17">
        <v>5.18955345149721E-2</v>
      </c>
      <c r="P496" s="17">
        <v>6.4031391779287503E-2</v>
      </c>
      <c r="Q496" s="17">
        <v>4.2967851508785002E-2</v>
      </c>
      <c r="R496" s="17">
        <v>0.11608896846179199</v>
      </c>
      <c r="S496" s="17">
        <v>8.5850269289799705E-2</v>
      </c>
      <c r="T496" s="17">
        <v>0</v>
      </c>
      <c r="U496" s="17">
        <v>4.1704144586248999E-2</v>
      </c>
      <c r="V496" s="17">
        <v>1.29190703087792E-2</v>
      </c>
      <c r="W496" s="17">
        <v>3.48238195493452E-2</v>
      </c>
      <c r="X496" s="17">
        <v>0.101475645744601</v>
      </c>
      <c r="Y496" s="17">
        <v>5.4805620708581797E-2</v>
      </c>
      <c r="Z496" s="17"/>
      <c r="AA496" s="17">
        <v>5.4665431188624602E-2</v>
      </c>
      <c r="AB496" s="17">
        <v>7.0022783261763893E-2</v>
      </c>
    </row>
    <row r="497" spans="2:28" x14ac:dyDescent="0.5">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2:28" x14ac:dyDescent="0.5">
      <c r="B498" s="6" t="s">
        <v>241</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2:28" x14ac:dyDescent="0.5">
      <c r="B499" s="24" t="s">
        <v>53</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2:28" x14ac:dyDescent="0.5">
      <c r="B500" t="s">
        <v>225</v>
      </c>
      <c r="C500" s="17">
        <v>0.10494772439451</v>
      </c>
      <c r="D500" s="17">
        <v>0.103374270997961</v>
      </c>
      <c r="E500" s="17">
        <v>0.10666653157534101</v>
      </c>
      <c r="F500" s="17"/>
      <c r="G500" s="17">
        <v>9.9140738428727795E-2</v>
      </c>
      <c r="H500" s="17">
        <v>7.1711193662775799E-2</v>
      </c>
      <c r="I500" s="17">
        <v>4.6330871177919099E-2</v>
      </c>
      <c r="J500" s="17">
        <v>9.2719498212109605E-2</v>
      </c>
      <c r="K500" s="17">
        <v>9.7671991403600195E-2</v>
      </c>
      <c r="L500" s="17">
        <v>0.17787499081305699</v>
      </c>
      <c r="M500" s="17"/>
      <c r="N500" s="17">
        <v>8.4750986973457801E-2</v>
      </c>
      <c r="O500" s="17">
        <v>0.18551914805887801</v>
      </c>
      <c r="P500" s="17">
        <v>0.114391967084447</v>
      </c>
      <c r="Q500" s="17">
        <v>0.144628977954779</v>
      </c>
      <c r="R500" s="17">
        <v>0.117941841653683</v>
      </c>
      <c r="S500" s="17">
        <v>7.9900004086858503E-2</v>
      </c>
      <c r="T500" s="17">
        <v>0</v>
      </c>
      <c r="U500" s="17">
        <v>0.10369130558819301</v>
      </c>
      <c r="V500" s="17">
        <v>0.116556562528067</v>
      </c>
      <c r="W500" s="17">
        <v>0.11283761130730199</v>
      </c>
      <c r="X500" s="17">
        <v>6.7422262224269905E-2</v>
      </c>
      <c r="Y500" s="17">
        <v>0.13763321272468201</v>
      </c>
      <c r="Z500" s="17"/>
      <c r="AA500" s="17">
        <v>9.1399703984413799E-2</v>
      </c>
      <c r="AB500" s="17">
        <v>0.115020689309468</v>
      </c>
    </row>
    <row r="501" spans="2:28" x14ac:dyDescent="0.5">
      <c r="B501" t="s">
        <v>226</v>
      </c>
      <c r="C501" s="17">
        <v>0.88187297113399898</v>
      </c>
      <c r="D501" s="17">
        <v>0.88692379498179297</v>
      </c>
      <c r="E501" s="17">
        <v>0.87675041065895598</v>
      </c>
      <c r="F501" s="17"/>
      <c r="G501" s="17">
        <v>0.87595447776715096</v>
      </c>
      <c r="H501" s="17">
        <v>0.91566637301985099</v>
      </c>
      <c r="I501" s="17">
        <v>0.92760906546262001</v>
      </c>
      <c r="J501" s="17">
        <v>0.90224954894318199</v>
      </c>
      <c r="K501" s="17">
        <v>0.90232800859640006</v>
      </c>
      <c r="L501" s="17">
        <v>0.80680100460639204</v>
      </c>
      <c r="M501" s="17"/>
      <c r="N501" s="17">
        <v>0.89477565317917096</v>
      </c>
      <c r="O501" s="17">
        <v>0.81448085194112196</v>
      </c>
      <c r="P501" s="17">
        <v>0.87874979071304604</v>
      </c>
      <c r="Q501" s="17">
        <v>0.82776953312284096</v>
      </c>
      <c r="R501" s="17">
        <v>0.84693834890151498</v>
      </c>
      <c r="S501" s="17">
        <v>0.91203969847139499</v>
      </c>
      <c r="T501" s="17">
        <v>1</v>
      </c>
      <c r="U501" s="17">
        <v>0.89630869441180605</v>
      </c>
      <c r="V501" s="17">
        <v>0.86732684078645805</v>
      </c>
      <c r="W501" s="17">
        <v>0.84247317994959603</v>
      </c>
      <c r="X501" s="17">
        <v>0.91823503025955999</v>
      </c>
      <c r="Y501" s="17">
        <v>0.842937499105338</v>
      </c>
      <c r="Z501" s="17"/>
      <c r="AA501" s="17">
        <v>0.89340411728094005</v>
      </c>
      <c r="AB501" s="17">
        <v>0.87329955398142001</v>
      </c>
    </row>
    <row r="502" spans="2:28" x14ac:dyDescent="0.5">
      <c r="B502" t="s">
        <v>227</v>
      </c>
      <c r="C502" s="17">
        <v>1.31793044714918E-2</v>
      </c>
      <c r="D502" s="17">
        <v>9.7019340202459392E-3</v>
      </c>
      <c r="E502" s="17">
        <v>1.6583057765703301E-2</v>
      </c>
      <c r="F502" s="17"/>
      <c r="G502" s="17">
        <v>2.49047838041217E-2</v>
      </c>
      <c r="H502" s="17">
        <v>1.2622433317373401E-2</v>
      </c>
      <c r="I502" s="17">
        <v>2.6060063359461001E-2</v>
      </c>
      <c r="J502" s="17">
        <v>5.0309528447088202E-3</v>
      </c>
      <c r="K502" s="17">
        <v>0</v>
      </c>
      <c r="L502" s="17">
        <v>1.5324004580550899E-2</v>
      </c>
      <c r="M502" s="17"/>
      <c r="N502" s="17">
        <v>2.0473359847370799E-2</v>
      </c>
      <c r="O502" s="17">
        <v>0</v>
      </c>
      <c r="P502" s="17">
        <v>6.8582422025066699E-3</v>
      </c>
      <c r="Q502" s="17">
        <v>2.76014889223801E-2</v>
      </c>
      <c r="R502" s="17">
        <v>3.5119809444802197E-2</v>
      </c>
      <c r="S502" s="17">
        <v>8.0602974417462708E-3</v>
      </c>
      <c r="T502" s="17">
        <v>0</v>
      </c>
      <c r="U502" s="17">
        <v>0</v>
      </c>
      <c r="V502" s="17">
        <v>1.61165966854756E-2</v>
      </c>
      <c r="W502" s="17">
        <v>4.4689208743101297E-2</v>
      </c>
      <c r="X502" s="17">
        <v>1.43427075161699E-2</v>
      </c>
      <c r="Y502" s="17">
        <v>1.9429288169980199E-2</v>
      </c>
      <c r="Z502" s="17"/>
      <c r="AA502" s="17">
        <v>1.51961787346461E-2</v>
      </c>
      <c r="AB502" s="17">
        <v>1.1679756709111901E-2</v>
      </c>
    </row>
    <row r="503" spans="2:28" x14ac:dyDescent="0.5">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2:28" x14ac:dyDescent="0.5">
      <c r="B504" s="6" t="s">
        <v>242</v>
      </c>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2:28" x14ac:dyDescent="0.5">
      <c r="B505" s="24" t="s">
        <v>53</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2:28" x14ac:dyDescent="0.5">
      <c r="B506" t="s">
        <v>225</v>
      </c>
      <c r="C506" s="17">
        <v>0.528583508470435</v>
      </c>
      <c r="D506" s="17">
        <v>0.54557444521004494</v>
      </c>
      <c r="E506" s="17">
        <v>0.511217613396729</v>
      </c>
      <c r="F506" s="17"/>
      <c r="G506" s="17">
        <v>0.60961934638723003</v>
      </c>
      <c r="H506" s="17">
        <v>0.34159295388769101</v>
      </c>
      <c r="I506" s="17">
        <v>0.36866697525542602</v>
      </c>
      <c r="J506" s="17">
        <v>0.472939773413524</v>
      </c>
      <c r="K506" s="17">
        <v>0.60452422865180799</v>
      </c>
      <c r="L506" s="17">
        <v>0.695797216845497</v>
      </c>
      <c r="M506" s="17"/>
      <c r="N506" s="17">
        <v>0.48135834668305</v>
      </c>
      <c r="O506" s="17">
        <v>0.52520756059004303</v>
      </c>
      <c r="P506" s="17">
        <v>0.53204078206148997</v>
      </c>
      <c r="Q506" s="17">
        <v>0.51422097352753604</v>
      </c>
      <c r="R506" s="17">
        <v>0.64496467075325703</v>
      </c>
      <c r="S506" s="17">
        <v>0.52828852818454597</v>
      </c>
      <c r="T506" s="17">
        <v>0.62666541321205904</v>
      </c>
      <c r="U506" s="17">
        <v>0.524467813663134</v>
      </c>
      <c r="V506" s="17">
        <v>0.50433106598078203</v>
      </c>
      <c r="W506" s="17">
        <v>0.57530957905832203</v>
      </c>
      <c r="X506" s="17">
        <v>0.51946223437684902</v>
      </c>
      <c r="Y506" s="17">
        <v>0.51979197036712499</v>
      </c>
      <c r="Z506" s="17"/>
      <c r="AA506" s="17">
        <v>0.44686733908575998</v>
      </c>
      <c r="AB506" s="17">
        <v>0.58933955121918002</v>
      </c>
    </row>
    <row r="507" spans="2:28" x14ac:dyDescent="0.5">
      <c r="B507" t="s">
        <v>226</v>
      </c>
      <c r="C507" s="17">
        <v>0.45190976110856501</v>
      </c>
      <c r="D507" s="17">
        <v>0.443857606846705</v>
      </c>
      <c r="E507" s="17">
        <v>0.46055205098278901</v>
      </c>
      <c r="F507" s="17"/>
      <c r="G507" s="17">
        <v>0.39038065361277002</v>
      </c>
      <c r="H507" s="17">
        <v>0.61933143455512396</v>
      </c>
      <c r="I507" s="17">
        <v>0.61812917592748096</v>
      </c>
      <c r="J507" s="17">
        <v>0.512063053024571</v>
      </c>
      <c r="K507" s="17">
        <v>0.37835350811215401</v>
      </c>
      <c r="L507" s="17">
        <v>0.280019474855082</v>
      </c>
      <c r="M507" s="17"/>
      <c r="N507" s="17">
        <v>0.518641653316949</v>
      </c>
      <c r="O507" s="17">
        <v>0.448483061085033</v>
      </c>
      <c r="P507" s="17">
        <v>0.461100975736004</v>
      </c>
      <c r="Q507" s="17">
        <v>0.458177537550084</v>
      </c>
      <c r="R507" s="17">
        <v>0.32562890832813302</v>
      </c>
      <c r="S507" s="17">
        <v>0.44968826841736298</v>
      </c>
      <c r="T507" s="17">
        <v>0.33031927827677499</v>
      </c>
      <c r="U507" s="17">
        <v>0.44429542010931899</v>
      </c>
      <c r="V507" s="17">
        <v>0.49566893401921802</v>
      </c>
      <c r="W507" s="17">
        <v>0.42469042094167803</v>
      </c>
      <c r="X507" s="17">
        <v>0.44856895049886403</v>
      </c>
      <c r="Y507" s="17">
        <v>0.46032939515723598</v>
      </c>
      <c r="Z507" s="17"/>
      <c r="AA507" s="17">
        <v>0.53871747958025595</v>
      </c>
      <c r="AB507" s="17">
        <v>0.38736814720153701</v>
      </c>
    </row>
    <row r="508" spans="2:28" x14ac:dyDescent="0.5">
      <c r="B508" t="s">
        <v>227</v>
      </c>
      <c r="C508" s="17">
        <v>1.9506730420999801E-2</v>
      </c>
      <c r="D508" s="17">
        <v>1.0567947943249899E-2</v>
      </c>
      <c r="E508" s="17">
        <v>2.8230335620481599E-2</v>
      </c>
      <c r="F508" s="17"/>
      <c r="G508" s="17">
        <v>0</v>
      </c>
      <c r="H508" s="17">
        <v>3.9075611557184899E-2</v>
      </c>
      <c r="I508" s="17">
        <v>1.3203848817092601E-2</v>
      </c>
      <c r="J508" s="17">
        <v>1.49971735619054E-2</v>
      </c>
      <c r="K508" s="17">
        <v>1.7122263236038202E-2</v>
      </c>
      <c r="L508" s="17">
        <v>2.41833082994211E-2</v>
      </c>
      <c r="M508" s="17"/>
      <c r="N508" s="17">
        <v>0</v>
      </c>
      <c r="O508" s="17">
        <v>2.6309378324924599E-2</v>
      </c>
      <c r="P508" s="17">
        <v>6.8582422025066699E-3</v>
      </c>
      <c r="Q508" s="17">
        <v>2.76014889223801E-2</v>
      </c>
      <c r="R508" s="17">
        <v>2.9406420918609701E-2</v>
      </c>
      <c r="S508" s="17">
        <v>2.20232033980906E-2</v>
      </c>
      <c r="T508" s="17">
        <v>4.3015308511166597E-2</v>
      </c>
      <c r="U508" s="17">
        <v>3.12367662275468E-2</v>
      </c>
      <c r="V508" s="17">
        <v>0</v>
      </c>
      <c r="W508" s="17">
        <v>0</v>
      </c>
      <c r="X508" s="17">
        <v>3.1968815124286301E-2</v>
      </c>
      <c r="Y508" s="17">
        <v>1.9878634475639E-2</v>
      </c>
      <c r="Z508" s="17"/>
      <c r="AA508" s="17">
        <v>1.44151813339838E-2</v>
      </c>
      <c r="AB508" s="17">
        <v>2.3292301579283799E-2</v>
      </c>
    </row>
    <row r="509" spans="2:28" x14ac:dyDescent="0.5">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2:28" x14ac:dyDescent="0.5">
      <c r="B510" s="6" t="s">
        <v>243</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2:28" x14ac:dyDescent="0.5">
      <c r="B511" s="24" t="s">
        <v>53</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2:28" x14ac:dyDescent="0.5">
      <c r="B512" t="s">
        <v>225</v>
      </c>
      <c r="C512" s="17">
        <v>0.63654696629651097</v>
      </c>
      <c r="D512" s="17">
        <v>0.60620119640099202</v>
      </c>
      <c r="E512" s="17">
        <v>0.66719166559130405</v>
      </c>
      <c r="F512" s="17"/>
      <c r="G512" s="17">
        <v>0.37345819567852501</v>
      </c>
      <c r="H512" s="17">
        <v>0.451687917850638</v>
      </c>
      <c r="I512" s="17">
        <v>0.57862875422585902</v>
      </c>
      <c r="J512" s="17">
        <v>0.67362517914661102</v>
      </c>
      <c r="K512" s="17">
        <v>0.74862403252169996</v>
      </c>
      <c r="L512" s="17">
        <v>0.80638897352435401</v>
      </c>
      <c r="M512" s="17"/>
      <c r="N512" s="17">
        <v>0.61956931515521596</v>
      </c>
      <c r="O512" s="17">
        <v>0.63854040383706401</v>
      </c>
      <c r="P512" s="17">
        <v>0.60501070569182303</v>
      </c>
      <c r="Q512" s="17">
        <v>0.73525460081498295</v>
      </c>
      <c r="R512" s="17">
        <v>0.70150574923461095</v>
      </c>
      <c r="S512" s="17">
        <v>0.61783701494619603</v>
      </c>
      <c r="T512" s="17">
        <v>0.70827778441009304</v>
      </c>
      <c r="U512" s="17">
        <v>0.62728256649409797</v>
      </c>
      <c r="V512" s="17">
        <v>0.551788814699678</v>
      </c>
      <c r="W512" s="17">
        <v>0.72219728746827405</v>
      </c>
      <c r="X512" s="17">
        <v>0.59727524257856102</v>
      </c>
      <c r="Y512" s="17">
        <v>0.69520321528844498</v>
      </c>
      <c r="Z512" s="17"/>
      <c r="AA512" s="17">
        <v>0.54555514523683402</v>
      </c>
      <c r="AB512" s="17">
        <v>0.70419946410344503</v>
      </c>
    </row>
    <row r="513" spans="2:28" x14ac:dyDescent="0.5">
      <c r="B513" t="s">
        <v>226</v>
      </c>
      <c r="C513" s="17">
        <v>0.303466540888506</v>
      </c>
      <c r="D513" s="17">
        <v>0.34654289620055301</v>
      </c>
      <c r="E513" s="17">
        <v>0.26033958157336601</v>
      </c>
      <c r="F513" s="17"/>
      <c r="G513" s="17">
        <v>0.56584268318880604</v>
      </c>
      <c r="H513" s="17">
        <v>0.49717918015932899</v>
      </c>
      <c r="I513" s="17">
        <v>0.398148940344696</v>
      </c>
      <c r="J513" s="17">
        <v>0.250354496449056</v>
      </c>
      <c r="K513" s="17">
        <v>0.19852098465321699</v>
      </c>
      <c r="L513" s="17">
        <v>0.112417976233633</v>
      </c>
      <c r="M513" s="17"/>
      <c r="N513" s="17">
        <v>0.38043068484478398</v>
      </c>
      <c r="O513" s="17">
        <v>0.31211652566926901</v>
      </c>
      <c r="P513" s="17">
        <v>0.36299134312287201</v>
      </c>
      <c r="Q513" s="17">
        <v>0.25005663162682801</v>
      </c>
      <c r="R513" s="17">
        <v>0.26794575501774798</v>
      </c>
      <c r="S513" s="17">
        <v>0.31908414862601497</v>
      </c>
      <c r="T513" s="17">
        <v>0.24870690707873999</v>
      </c>
      <c r="U513" s="17">
        <v>0.31472647165911399</v>
      </c>
      <c r="V513" s="17">
        <v>0.38431142374903898</v>
      </c>
      <c r="W513" s="17">
        <v>0.240268907320771</v>
      </c>
      <c r="X513" s="17">
        <v>0.30503261176513302</v>
      </c>
      <c r="Y513" s="17">
        <v>0.199218295996448</v>
      </c>
      <c r="Z513" s="17"/>
      <c r="AA513" s="17">
        <v>0.410915008093722</v>
      </c>
      <c r="AB513" s="17">
        <v>0.22357851241183699</v>
      </c>
    </row>
    <row r="514" spans="2:28" x14ac:dyDescent="0.5">
      <c r="B514" t="s">
        <v>227</v>
      </c>
      <c r="C514" s="17">
        <v>5.9986492814983798E-2</v>
      </c>
      <c r="D514" s="17">
        <v>4.7255907398455602E-2</v>
      </c>
      <c r="E514" s="17">
        <v>7.2468752835329706E-2</v>
      </c>
      <c r="F514" s="17"/>
      <c r="G514" s="17">
        <v>6.0699121132669301E-2</v>
      </c>
      <c r="H514" s="17">
        <v>5.11329019900333E-2</v>
      </c>
      <c r="I514" s="17">
        <v>2.3222305429444801E-2</v>
      </c>
      <c r="J514" s="17">
        <v>7.6020324404332804E-2</v>
      </c>
      <c r="K514" s="17">
        <v>5.2854982825082802E-2</v>
      </c>
      <c r="L514" s="17">
        <v>8.1193050242013204E-2</v>
      </c>
      <c r="M514" s="17"/>
      <c r="N514" s="17">
        <v>0</v>
      </c>
      <c r="O514" s="17">
        <v>4.9343070493666097E-2</v>
      </c>
      <c r="P514" s="17">
        <v>3.1997951185304803E-2</v>
      </c>
      <c r="Q514" s="17">
        <v>1.4688767558188799E-2</v>
      </c>
      <c r="R514" s="17">
        <v>3.05484957476411E-2</v>
      </c>
      <c r="S514" s="17">
        <v>6.3078836427788401E-2</v>
      </c>
      <c r="T514" s="17">
        <v>4.3015308511166597E-2</v>
      </c>
      <c r="U514" s="17">
        <v>5.7990961846788397E-2</v>
      </c>
      <c r="V514" s="17">
        <v>6.3899761551283005E-2</v>
      </c>
      <c r="W514" s="17">
        <v>3.7533805210955597E-2</v>
      </c>
      <c r="X514" s="17">
        <v>9.7692145656305907E-2</v>
      </c>
      <c r="Y514" s="17">
        <v>0.105578488715107</v>
      </c>
      <c r="Z514" s="17"/>
      <c r="AA514" s="17">
        <v>4.3529846669443997E-2</v>
      </c>
      <c r="AB514" s="17">
        <v>7.2222023484717901E-2</v>
      </c>
    </row>
    <row r="515" spans="2:28" x14ac:dyDescent="0.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2:28" x14ac:dyDescent="0.5">
      <c r="B516" s="6" t="s">
        <v>244</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2:28" x14ac:dyDescent="0.5">
      <c r="B517" s="24" t="s">
        <v>53</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2:28" x14ac:dyDescent="0.5">
      <c r="B518" t="s">
        <v>225</v>
      </c>
      <c r="C518" s="17">
        <v>7.28086864933844E-2</v>
      </c>
      <c r="D518" s="17">
        <v>7.2218320161235097E-2</v>
      </c>
      <c r="E518" s="17">
        <v>7.3513933897742897E-2</v>
      </c>
      <c r="F518" s="17"/>
      <c r="G518" s="17">
        <v>0.12831418697702601</v>
      </c>
      <c r="H518" s="17">
        <v>5.7418649333505503E-2</v>
      </c>
      <c r="I518" s="17">
        <v>4.95121857102271E-2</v>
      </c>
      <c r="J518" s="17">
        <v>6.2165160223525799E-2</v>
      </c>
      <c r="K518" s="17">
        <v>6.2923730258289304E-2</v>
      </c>
      <c r="L518" s="17">
        <v>8.6038801173320398E-2</v>
      </c>
      <c r="M518" s="17"/>
      <c r="N518" s="17">
        <v>8.1723761029813297E-2</v>
      </c>
      <c r="O518" s="17">
        <v>0.14159494972865699</v>
      </c>
      <c r="P518" s="17">
        <v>0.107601236467651</v>
      </c>
      <c r="Q518" s="17">
        <v>0.118457366839372</v>
      </c>
      <c r="R518" s="17">
        <v>0</v>
      </c>
      <c r="S518" s="17">
        <v>6.1532813626914901E-2</v>
      </c>
      <c r="T518" s="17">
        <v>4.3311424430210903E-2</v>
      </c>
      <c r="U518" s="17">
        <v>2.6760994981543901E-2</v>
      </c>
      <c r="V518" s="17">
        <v>6.6346331706617107E-2</v>
      </c>
      <c r="W518" s="17">
        <v>3.5828015829777002E-2</v>
      </c>
      <c r="X518" s="17">
        <v>2.8934037217940502E-2</v>
      </c>
      <c r="Y518" s="17">
        <v>9.8513658893272002E-2</v>
      </c>
      <c r="Z518" s="17"/>
      <c r="AA518" s="17">
        <v>6.6882454468305597E-2</v>
      </c>
      <c r="AB518" s="17">
        <v>7.7214845139413499E-2</v>
      </c>
    </row>
    <row r="519" spans="2:28" x14ac:dyDescent="0.5">
      <c r="B519" t="s">
        <v>226</v>
      </c>
      <c r="C519" s="17">
        <v>0.914438012132336</v>
      </c>
      <c r="D519" s="17">
        <v>0.916020574610377</v>
      </c>
      <c r="E519" s="17">
        <v>0.91274534182640898</v>
      </c>
      <c r="F519" s="17"/>
      <c r="G519" s="17">
        <v>0.85597468050058201</v>
      </c>
      <c r="H519" s="17">
        <v>0.92315737014500698</v>
      </c>
      <c r="I519" s="17">
        <v>0.94382650192384998</v>
      </c>
      <c r="J519" s="17">
        <v>0.92628842058719596</v>
      </c>
      <c r="K519" s="17">
        <v>0.93707626974171099</v>
      </c>
      <c r="L519" s="17">
        <v>0.89355915304678801</v>
      </c>
      <c r="M519" s="17"/>
      <c r="N519" s="17">
        <v>0.91827623897018695</v>
      </c>
      <c r="O519" s="17">
        <v>0.85840505027134295</v>
      </c>
      <c r="P519" s="17">
        <v>0.88554052132984196</v>
      </c>
      <c r="Q519" s="17">
        <v>0.86685665187850502</v>
      </c>
      <c r="R519" s="17">
        <v>1</v>
      </c>
      <c r="S519" s="17">
        <v>0.92613419297168997</v>
      </c>
      <c r="T519" s="17">
        <v>0.95668857556978903</v>
      </c>
      <c r="U519" s="17">
        <v>0.93255906234144303</v>
      </c>
      <c r="V519" s="17">
        <v>0.91753707160790698</v>
      </c>
      <c r="W519" s="17">
        <v>0.96417198417022298</v>
      </c>
      <c r="X519" s="17">
        <v>0.95457834048314405</v>
      </c>
      <c r="Y519" s="17">
        <v>0.88858224134919395</v>
      </c>
      <c r="Z519" s="17"/>
      <c r="AA519" s="17">
        <v>0.91733360866631897</v>
      </c>
      <c r="AB519" s="17">
        <v>0.91228513360013697</v>
      </c>
    </row>
    <row r="520" spans="2:28" x14ac:dyDescent="0.5">
      <c r="B520" t="s">
        <v>227</v>
      </c>
      <c r="C520" s="17">
        <v>1.27533013742798E-2</v>
      </c>
      <c r="D520" s="17">
        <v>1.1761105228387501E-2</v>
      </c>
      <c r="E520" s="17">
        <v>1.3740724275848701E-2</v>
      </c>
      <c r="F520" s="17"/>
      <c r="G520" s="17">
        <v>1.5711132522392899E-2</v>
      </c>
      <c r="H520" s="17">
        <v>1.9423980521487801E-2</v>
      </c>
      <c r="I520" s="17">
        <v>6.6613123659228796E-3</v>
      </c>
      <c r="J520" s="17">
        <v>1.1546419189278701E-2</v>
      </c>
      <c r="K520" s="17">
        <v>0</v>
      </c>
      <c r="L520" s="17">
        <v>2.0402045779891201E-2</v>
      </c>
      <c r="M520" s="17"/>
      <c r="N520" s="17">
        <v>0</v>
      </c>
      <c r="O520" s="17">
        <v>0</v>
      </c>
      <c r="P520" s="17">
        <v>6.8582422025066699E-3</v>
      </c>
      <c r="Q520" s="17">
        <v>1.4685981282122999E-2</v>
      </c>
      <c r="R520" s="17">
        <v>0</v>
      </c>
      <c r="S520" s="17">
        <v>1.2332993401395501E-2</v>
      </c>
      <c r="T520" s="17">
        <v>0</v>
      </c>
      <c r="U520" s="17">
        <v>4.0679942677013199E-2</v>
      </c>
      <c r="V520" s="17">
        <v>1.61165966854756E-2</v>
      </c>
      <c r="W520" s="17">
        <v>0</v>
      </c>
      <c r="X520" s="17">
        <v>1.64876222989155E-2</v>
      </c>
      <c r="Y520" s="17">
        <v>1.2904099757533901E-2</v>
      </c>
      <c r="Z520" s="17"/>
      <c r="AA520" s="17">
        <v>1.5783936865375901E-2</v>
      </c>
      <c r="AB520" s="17">
        <v>1.05000212604492E-2</v>
      </c>
    </row>
    <row r="521" spans="2:28" x14ac:dyDescent="0.5">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2:28" x14ac:dyDescent="0.5">
      <c r="B522" s="6" t="s">
        <v>245</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2:28" x14ac:dyDescent="0.5">
      <c r="B523" s="24" t="s">
        <v>53</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2:28" x14ac:dyDescent="0.5">
      <c r="B524" t="s">
        <v>225</v>
      </c>
      <c r="C524" s="17">
        <v>0.48864887495556197</v>
      </c>
      <c r="D524" s="17">
        <v>0.41179420372418002</v>
      </c>
      <c r="E524" s="17">
        <v>0.562427774007073</v>
      </c>
      <c r="F524" s="17"/>
      <c r="G524" s="17">
        <v>0.51852958712016795</v>
      </c>
      <c r="H524" s="17">
        <v>0.45014060860948901</v>
      </c>
      <c r="I524" s="17">
        <v>0.29780227853984198</v>
      </c>
      <c r="J524" s="17">
        <v>0.458975470993707</v>
      </c>
      <c r="K524" s="17">
        <v>0.55536872318628505</v>
      </c>
      <c r="L524" s="17">
        <v>0.58938635791761296</v>
      </c>
      <c r="M524" s="17"/>
      <c r="N524" s="17">
        <v>0.55126716601449299</v>
      </c>
      <c r="O524" s="17">
        <v>0.53213716081941698</v>
      </c>
      <c r="P524" s="17">
        <v>0.445140470248927</v>
      </c>
      <c r="Q524" s="17">
        <v>0.61940511193439296</v>
      </c>
      <c r="R524" s="17">
        <v>0.61861740603693005</v>
      </c>
      <c r="S524" s="17">
        <v>0.462368916156705</v>
      </c>
      <c r="T524" s="17">
        <v>0.46288416793652998</v>
      </c>
      <c r="U524" s="17">
        <v>0.464598545035316</v>
      </c>
      <c r="V524" s="17">
        <v>0.41777643063053999</v>
      </c>
      <c r="W524" s="17">
        <v>0.54571074669137698</v>
      </c>
      <c r="X524" s="17">
        <v>0.54777381849667806</v>
      </c>
      <c r="Y524" s="17">
        <v>0.454765762385832</v>
      </c>
      <c r="Z524" s="17"/>
      <c r="AA524" s="17">
        <v>0.36248736375687302</v>
      </c>
      <c r="AB524" s="17">
        <v>0.582450067857186</v>
      </c>
    </row>
    <row r="525" spans="2:28" x14ac:dyDescent="0.5">
      <c r="B525" t="s">
        <v>226</v>
      </c>
      <c r="C525" s="17">
        <v>0.46222420010723297</v>
      </c>
      <c r="D525" s="17">
        <v>0.56153420001071697</v>
      </c>
      <c r="E525" s="17">
        <v>0.36653030125779801</v>
      </c>
      <c r="F525" s="17"/>
      <c r="G525" s="17">
        <v>0.37906758933552998</v>
      </c>
      <c r="H525" s="17">
        <v>0.48055727646296598</v>
      </c>
      <c r="I525" s="17">
        <v>0.67743006265005401</v>
      </c>
      <c r="J525" s="17">
        <v>0.496108836444553</v>
      </c>
      <c r="K525" s="17">
        <v>0.42643082769462198</v>
      </c>
      <c r="L525" s="17">
        <v>0.359645652367927</v>
      </c>
      <c r="M525" s="17"/>
      <c r="N525" s="17">
        <v>0.38111736464406998</v>
      </c>
      <c r="O525" s="17">
        <v>0.46786283918058302</v>
      </c>
      <c r="P525" s="17">
        <v>0.52816034531576395</v>
      </c>
      <c r="Q525" s="17">
        <v>0.32405107492973201</v>
      </c>
      <c r="R525" s="17">
        <v>0.38138259396306901</v>
      </c>
      <c r="S525" s="17">
        <v>0.48430423373852</v>
      </c>
      <c r="T525" s="17">
        <v>0.49410052355230399</v>
      </c>
      <c r="U525" s="17">
        <v>0.475253780561743</v>
      </c>
      <c r="V525" s="17">
        <v>0.53237177924818901</v>
      </c>
      <c r="W525" s="17">
        <v>0.41701206300635502</v>
      </c>
      <c r="X525" s="17">
        <v>0.39858116267099403</v>
      </c>
      <c r="Y525" s="17">
        <v>0.47114087625423501</v>
      </c>
      <c r="Z525" s="17"/>
      <c r="AA525" s="17">
        <v>0.60630788075216102</v>
      </c>
      <c r="AB525" s="17">
        <v>0.35509785869185301</v>
      </c>
    </row>
    <row r="526" spans="2:28" x14ac:dyDescent="0.5">
      <c r="B526" t="s">
        <v>227</v>
      </c>
      <c r="C526" s="17">
        <v>4.9126924937204997E-2</v>
      </c>
      <c r="D526" s="17">
        <v>2.66715962651029E-2</v>
      </c>
      <c r="E526" s="17">
        <v>7.1041924735129006E-2</v>
      </c>
      <c r="F526" s="17"/>
      <c r="G526" s="17">
        <v>0.102402823544302</v>
      </c>
      <c r="H526" s="17">
        <v>6.93021149275449E-2</v>
      </c>
      <c r="I526" s="17">
        <v>2.47676588101041E-2</v>
      </c>
      <c r="J526" s="17">
        <v>4.4915692561739801E-2</v>
      </c>
      <c r="K526" s="17">
        <v>1.8200449119092701E-2</v>
      </c>
      <c r="L526" s="17">
        <v>5.0967989714459497E-2</v>
      </c>
      <c r="M526" s="17"/>
      <c r="N526" s="17">
        <v>6.7615469341437001E-2</v>
      </c>
      <c r="O526" s="17">
        <v>0</v>
      </c>
      <c r="P526" s="17">
        <v>2.6699184435309501E-2</v>
      </c>
      <c r="Q526" s="17">
        <v>5.6543813135874997E-2</v>
      </c>
      <c r="R526" s="17">
        <v>0</v>
      </c>
      <c r="S526" s="17">
        <v>5.3326850104774899E-2</v>
      </c>
      <c r="T526" s="17">
        <v>4.3015308511166597E-2</v>
      </c>
      <c r="U526" s="17">
        <v>6.0147674402941199E-2</v>
      </c>
      <c r="V526" s="17">
        <v>4.9851790121271299E-2</v>
      </c>
      <c r="W526" s="17">
        <v>3.72771903022684E-2</v>
      </c>
      <c r="X526" s="17">
        <v>5.3645018832328903E-2</v>
      </c>
      <c r="Y526" s="17">
        <v>7.4093361359933205E-2</v>
      </c>
      <c r="Z526" s="17"/>
      <c r="AA526" s="17">
        <v>3.1204755490965599E-2</v>
      </c>
      <c r="AB526" s="17">
        <v>6.2452073450960197E-2</v>
      </c>
    </row>
    <row r="527" spans="2:28" x14ac:dyDescent="0.5">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2:28" x14ac:dyDescent="0.5">
      <c r="B528" s="6" t="s">
        <v>246</v>
      </c>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2:28" x14ac:dyDescent="0.5">
      <c r="B529" s="24" t="s">
        <v>53</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2:28" x14ac:dyDescent="0.5">
      <c r="B530" t="s">
        <v>225</v>
      </c>
      <c r="C530" s="17">
        <v>0.58574693798925104</v>
      </c>
      <c r="D530" s="17">
        <v>0.49197167905050998</v>
      </c>
      <c r="E530" s="17">
        <v>0.67614771766463899</v>
      </c>
      <c r="F530" s="17"/>
      <c r="G530" s="17">
        <v>0.53160507274003699</v>
      </c>
      <c r="H530" s="17">
        <v>0.51873189313754497</v>
      </c>
      <c r="I530" s="17">
        <v>0.470728887240012</v>
      </c>
      <c r="J530" s="17">
        <v>0.61244034002924397</v>
      </c>
      <c r="K530" s="17">
        <v>0.60478356128991095</v>
      </c>
      <c r="L530" s="17">
        <v>0.69083184568130995</v>
      </c>
      <c r="M530" s="17"/>
      <c r="N530" s="17">
        <v>0.56558884337115301</v>
      </c>
      <c r="O530" s="17">
        <v>0.58816207262696996</v>
      </c>
      <c r="P530" s="17">
        <v>0.57446549904738498</v>
      </c>
      <c r="Q530" s="17">
        <v>0.76455810708757799</v>
      </c>
      <c r="R530" s="17">
        <v>0.62370802166736505</v>
      </c>
      <c r="S530" s="17">
        <v>0.56775071554477696</v>
      </c>
      <c r="T530" s="17">
        <v>0.71726848071444305</v>
      </c>
      <c r="U530" s="17">
        <v>0.56213919745001895</v>
      </c>
      <c r="V530" s="17">
        <v>0.57847897170250495</v>
      </c>
      <c r="W530" s="17">
        <v>0.57298052660364196</v>
      </c>
      <c r="X530" s="17">
        <v>0.56969505409921295</v>
      </c>
      <c r="Y530" s="17">
        <v>0.55187019349308397</v>
      </c>
      <c r="Z530" s="17"/>
      <c r="AA530" s="17">
        <v>0.44255454348397599</v>
      </c>
      <c r="AB530" s="17">
        <v>0.69221060738745399</v>
      </c>
    </row>
    <row r="531" spans="2:28" x14ac:dyDescent="0.5">
      <c r="B531" t="s">
        <v>226</v>
      </c>
      <c r="C531" s="17">
        <v>0.33693592797965899</v>
      </c>
      <c r="D531" s="17">
        <v>0.44751925716290403</v>
      </c>
      <c r="E531" s="17">
        <v>0.23005833750127599</v>
      </c>
      <c r="F531" s="17"/>
      <c r="G531" s="17">
        <v>0.30444400974663899</v>
      </c>
      <c r="H531" s="17">
        <v>0.41351275547032501</v>
      </c>
      <c r="I531" s="17">
        <v>0.47562927114041398</v>
      </c>
      <c r="J531" s="17">
        <v>0.32318774283552398</v>
      </c>
      <c r="K531" s="17">
        <v>0.31983957790421103</v>
      </c>
      <c r="L531" s="17">
        <v>0.24007159810561801</v>
      </c>
      <c r="M531" s="17"/>
      <c r="N531" s="17">
        <v>0.36773254007973499</v>
      </c>
      <c r="O531" s="17">
        <v>0.33678137255137702</v>
      </c>
      <c r="P531" s="17">
        <v>0.36980408087316902</v>
      </c>
      <c r="Q531" s="17">
        <v>0.19314991189036801</v>
      </c>
      <c r="R531" s="17">
        <v>0.318606715594831</v>
      </c>
      <c r="S531" s="17">
        <v>0.35409557415582998</v>
      </c>
      <c r="T531" s="17">
        <v>0.20158458432392601</v>
      </c>
      <c r="U531" s="17">
        <v>0.32433888201529998</v>
      </c>
      <c r="V531" s="17">
        <v>0.35406680512046801</v>
      </c>
      <c r="W531" s="17">
        <v>0.38748106964974899</v>
      </c>
      <c r="X531" s="17">
        <v>0.34279606633354298</v>
      </c>
      <c r="Y531" s="17">
        <v>0.34192627144024501</v>
      </c>
      <c r="Z531" s="17"/>
      <c r="AA531" s="17">
        <v>0.50404185402825497</v>
      </c>
      <c r="AB531" s="17">
        <v>0.21269252715670001</v>
      </c>
    </row>
    <row r="532" spans="2:28" x14ac:dyDescent="0.5">
      <c r="B532" t="s">
        <v>227</v>
      </c>
      <c r="C532" s="17">
        <v>7.7317134031089904E-2</v>
      </c>
      <c r="D532" s="17">
        <v>6.0509063786586E-2</v>
      </c>
      <c r="E532" s="17">
        <v>9.3793944834085E-2</v>
      </c>
      <c r="F532" s="17"/>
      <c r="G532" s="17">
        <v>0.163950917513324</v>
      </c>
      <c r="H532" s="17">
        <v>6.7755351392130098E-2</v>
      </c>
      <c r="I532" s="17">
        <v>5.3641841619573402E-2</v>
      </c>
      <c r="J532" s="17">
        <v>6.4371917135231493E-2</v>
      </c>
      <c r="K532" s="17">
        <v>7.5376860805878396E-2</v>
      </c>
      <c r="L532" s="17">
        <v>6.9096556213071703E-2</v>
      </c>
      <c r="M532" s="17"/>
      <c r="N532" s="17">
        <v>6.6678616549112404E-2</v>
      </c>
      <c r="O532" s="17">
        <v>7.5056554821653201E-2</v>
      </c>
      <c r="P532" s="17">
        <v>5.5730420079446202E-2</v>
      </c>
      <c r="Q532" s="17">
        <v>4.2291981022054698E-2</v>
      </c>
      <c r="R532" s="17">
        <v>5.7685262737803798E-2</v>
      </c>
      <c r="S532" s="17">
        <v>7.8153710299393497E-2</v>
      </c>
      <c r="T532" s="17">
        <v>8.1146934961631195E-2</v>
      </c>
      <c r="U532" s="17">
        <v>0.11352192053468201</v>
      </c>
      <c r="V532" s="17">
        <v>6.7454223177027303E-2</v>
      </c>
      <c r="W532" s="17">
        <v>3.9538403746609399E-2</v>
      </c>
      <c r="X532" s="17">
        <v>8.7508879567243805E-2</v>
      </c>
      <c r="Y532" s="17">
        <v>0.106203535066671</v>
      </c>
      <c r="Z532" s="17"/>
      <c r="AA532" s="17">
        <v>5.3403602487769403E-2</v>
      </c>
      <c r="AB532" s="17">
        <v>9.5096865455846502E-2</v>
      </c>
    </row>
    <row r="533" spans="2:28" x14ac:dyDescent="0.5">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2:28" x14ac:dyDescent="0.5">
      <c r="B534" s="6" t="s">
        <v>247</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2:28" x14ac:dyDescent="0.5">
      <c r="B535" s="24" t="s">
        <v>53</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2:28" x14ac:dyDescent="0.5">
      <c r="B536" t="s">
        <v>225</v>
      </c>
      <c r="C536" s="17">
        <v>0.54012459318001504</v>
      </c>
      <c r="D536" s="17">
        <v>0.48915085425027199</v>
      </c>
      <c r="E536" s="17">
        <v>0.59064540619378902</v>
      </c>
      <c r="F536" s="17"/>
      <c r="G536" s="17">
        <v>0.303980595223175</v>
      </c>
      <c r="H536" s="17">
        <v>0.40845048717469301</v>
      </c>
      <c r="I536" s="17">
        <v>0.40392762704614399</v>
      </c>
      <c r="J536" s="17">
        <v>0.603656297443804</v>
      </c>
      <c r="K536" s="17">
        <v>0.63306052052671902</v>
      </c>
      <c r="L536" s="17">
        <v>0.70505232441597099</v>
      </c>
      <c r="M536" s="17"/>
      <c r="N536" s="17">
        <v>0.62738591585218995</v>
      </c>
      <c r="O536" s="17">
        <v>0.557457534485018</v>
      </c>
      <c r="P536" s="17">
        <v>0.48169155363670402</v>
      </c>
      <c r="Q536" s="17">
        <v>0.59214992562035695</v>
      </c>
      <c r="R536" s="17">
        <v>0.53065977065567205</v>
      </c>
      <c r="S536" s="17">
        <v>0.52374343752649399</v>
      </c>
      <c r="T536" s="17">
        <v>0.67612528169275898</v>
      </c>
      <c r="U536" s="17">
        <v>0.66987980908198996</v>
      </c>
      <c r="V536" s="17">
        <v>0.51970966824915799</v>
      </c>
      <c r="W536" s="17">
        <v>0.52766432660520202</v>
      </c>
      <c r="X536" s="17">
        <v>0.51138647182888897</v>
      </c>
      <c r="Y536" s="17">
        <v>0.52912012148413201</v>
      </c>
      <c r="Z536" s="17"/>
      <c r="AA536" s="17">
        <v>0.421297725979763</v>
      </c>
      <c r="AB536" s="17">
        <v>0.62847247191295796</v>
      </c>
    </row>
    <row r="537" spans="2:28" x14ac:dyDescent="0.5">
      <c r="B537" t="s">
        <v>226</v>
      </c>
      <c r="C537" s="17">
        <v>0.431701590859141</v>
      </c>
      <c r="D537" s="17">
        <v>0.490116573508453</v>
      </c>
      <c r="E537" s="17">
        <v>0.37389711958573102</v>
      </c>
      <c r="F537" s="17"/>
      <c r="G537" s="17">
        <v>0.67023792335225796</v>
      </c>
      <c r="H537" s="17">
        <v>0.53832844607713004</v>
      </c>
      <c r="I537" s="17">
        <v>0.58381993406088295</v>
      </c>
      <c r="J537" s="17">
        <v>0.3589843877319</v>
      </c>
      <c r="K537" s="17">
        <v>0.36122616604537999</v>
      </c>
      <c r="L537" s="17">
        <v>0.26329375339300498</v>
      </c>
      <c r="M537" s="17"/>
      <c r="N537" s="17">
        <v>0.37261408414781</v>
      </c>
      <c r="O537" s="17">
        <v>0.41817195441883798</v>
      </c>
      <c r="P537" s="17">
        <v>0.492714077269507</v>
      </c>
      <c r="Q537" s="17">
        <v>0.38024858545726298</v>
      </c>
      <c r="R537" s="17">
        <v>0.46934022934432701</v>
      </c>
      <c r="S537" s="17">
        <v>0.440612042091022</v>
      </c>
      <c r="T537" s="17">
        <v>0.32387471830724102</v>
      </c>
      <c r="U537" s="17">
        <v>0.31622232565358799</v>
      </c>
      <c r="V537" s="17">
        <v>0.45065870612522302</v>
      </c>
      <c r="W537" s="17">
        <v>0.43279726964818899</v>
      </c>
      <c r="X537" s="17">
        <v>0.44023090765355699</v>
      </c>
      <c r="Y537" s="17">
        <v>0.444320795933004</v>
      </c>
      <c r="Z537" s="17"/>
      <c r="AA537" s="17">
        <v>0.54946487669048205</v>
      </c>
      <c r="AB537" s="17">
        <v>0.34414448579563101</v>
      </c>
    </row>
    <row r="538" spans="2:28" x14ac:dyDescent="0.5">
      <c r="B538" t="s">
        <v>227</v>
      </c>
      <c r="C538" s="17">
        <v>2.8173815960843701E-2</v>
      </c>
      <c r="D538" s="17">
        <v>2.0732572241275501E-2</v>
      </c>
      <c r="E538" s="17">
        <v>3.5457474220479603E-2</v>
      </c>
      <c r="F538" s="17"/>
      <c r="G538" s="17">
        <v>2.57814814245679E-2</v>
      </c>
      <c r="H538" s="17">
        <v>5.3221066748177101E-2</v>
      </c>
      <c r="I538" s="17">
        <v>1.2252438892972801E-2</v>
      </c>
      <c r="J538" s="17">
        <v>3.7359314824295602E-2</v>
      </c>
      <c r="K538" s="17">
        <v>5.7133134279010499E-3</v>
      </c>
      <c r="L538" s="17">
        <v>3.1653922191023698E-2</v>
      </c>
      <c r="M538" s="17"/>
      <c r="N538" s="17">
        <v>0</v>
      </c>
      <c r="O538" s="17">
        <v>2.4370511096144101E-2</v>
      </c>
      <c r="P538" s="17">
        <v>2.5594369093788899E-2</v>
      </c>
      <c r="Q538" s="17">
        <v>2.76014889223801E-2</v>
      </c>
      <c r="R538" s="17">
        <v>0</v>
      </c>
      <c r="S538" s="17">
        <v>3.5644520382483898E-2</v>
      </c>
      <c r="T538" s="17">
        <v>0</v>
      </c>
      <c r="U538" s="17">
        <v>1.38978652644211E-2</v>
      </c>
      <c r="V538" s="17">
        <v>2.9631625625618899E-2</v>
      </c>
      <c r="W538" s="17">
        <v>3.9538403746609399E-2</v>
      </c>
      <c r="X538" s="17">
        <v>4.8382620517553397E-2</v>
      </c>
      <c r="Y538" s="17">
        <v>2.65590825828643E-2</v>
      </c>
      <c r="Z538" s="17"/>
      <c r="AA538" s="17">
        <v>2.9237397329754899E-2</v>
      </c>
      <c r="AB538" s="17">
        <v>2.7383042291410701E-2</v>
      </c>
    </row>
    <row r="539" spans="2:28" x14ac:dyDescent="0.5">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2:28" x14ac:dyDescent="0.5">
      <c r="B540" s="6" t="s">
        <v>248</v>
      </c>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2:28" x14ac:dyDescent="0.5">
      <c r="B541" s="24" t="s">
        <v>53</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2:28" x14ac:dyDescent="0.5">
      <c r="B542" t="s">
        <v>225</v>
      </c>
      <c r="C542" s="17">
        <v>0.59500111707964398</v>
      </c>
      <c r="D542" s="17">
        <v>0.550953684582001</v>
      </c>
      <c r="E542" s="17">
        <v>0.63708371245941098</v>
      </c>
      <c r="F542" s="17"/>
      <c r="G542" s="17">
        <v>0.26389252042508299</v>
      </c>
      <c r="H542" s="17">
        <v>0.478932324248865</v>
      </c>
      <c r="I542" s="17">
        <v>0.49131505454623497</v>
      </c>
      <c r="J542" s="17">
        <v>0.612497472591639</v>
      </c>
      <c r="K542" s="17">
        <v>0.72992700551974099</v>
      </c>
      <c r="L542" s="17">
        <v>0.776246498824538</v>
      </c>
      <c r="M542" s="17"/>
      <c r="N542" s="17">
        <v>0.587188036700097</v>
      </c>
      <c r="O542" s="17">
        <v>0.54025088906896102</v>
      </c>
      <c r="P542" s="17">
        <v>0.57343592519481401</v>
      </c>
      <c r="Q542" s="17">
        <v>0.73805112342236801</v>
      </c>
      <c r="R542" s="17">
        <v>0.68145324367679105</v>
      </c>
      <c r="S542" s="17">
        <v>0.62017403898485102</v>
      </c>
      <c r="T542" s="17">
        <v>0.55078634262781401</v>
      </c>
      <c r="U542" s="17">
        <v>0.57250652346782405</v>
      </c>
      <c r="V542" s="17">
        <v>0.54898545188770798</v>
      </c>
      <c r="W542" s="17">
        <v>0.60671120027526304</v>
      </c>
      <c r="X542" s="17">
        <v>0.52920957493907295</v>
      </c>
      <c r="Y542" s="17">
        <v>0.60555198922485798</v>
      </c>
      <c r="Z542" s="17"/>
      <c r="AA542" s="17">
        <v>0.477425299061005</v>
      </c>
      <c r="AB542" s="17">
        <v>0.68241883966196004</v>
      </c>
    </row>
    <row r="543" spans="2:28" x14ac:dyDescent="0.5">
      <c r="B543" t="s">
        <v>226</v>
      </c>
      <c r="C543" s="17">
        <v>0.37907353292787699</v>
      </c>
      <c r="D543" s="17">
        <v>0.43866487183466402</v>
      </c>
      <c r="E543" s="17">
        <v>0.32183564073600701</v>
      </c>
      <c r="F543" s="17"/>
      <c r="G543" s="17">
        <v>0.71797826868258197</v>
      </c>
      <c r="H543" s="17">
        <v>0.50210399746151402</v>
      </c>
      <c r="I543" s="17">
        <v>0.495481096636672</v>
      </c>
      <c r="J543" s="17">
        <v>0.35790894833369402</v>
      </c>
      <c r="K543" s="17">
        <v>0.25759110337256802</v>
      </c>
      <c r="L543" s="17">
        <v>0.175445920866212</v>
      </c>
      <c r="M543" s="17"/>
      <c r="N543" s="17">
        <v>0.389311377508888</v>
      </c>
      <c r="O543" s="17">
        <v>0.45974911093103799</v>
      </c>
      <c r="P543" s="17">
        <v>0.41249248930620303</v>
      </c>
      <c r="Q543" s="17">
        <v>0.23434738765525201</v>
      </c>
      <c r="R543" s="17">
        <v>0.318546756323209</v>
      </c>
      <c r="S543" s="17">
        <v>0.344790185940344</v>
      </c>
      <c r="T543" s="17">
        <v>0.44921365737218599</v>
      </c>
      <c r="U543" s="17">
        <v>0.39915060276035502</v>
      </c>
      <c r="V543" s="17">
        <v>0.42328471885911201</v>
      </c>
      <c r="W543" s="17">
        <v>0.39328879972473701</v>
      </c>
      <c r="X543" s="17">
        <v>0.43293567746982398</v>
      </c>
      <c r="Y543" s="17">
        <v>0.36136373977983199</v>
      </c>
      <c r="Z543" s="17"/>
      <c r="AA543" s="17">
        <v>0.51180506474834997</v>
      </c>
      <c r="AB543" s="17">
        <v>0.280387524000698</v>
      </c>
    </row>
    <row r="544" spans="2:28" x14ac:dyDescent="0.5">
      <c r="B544" t="s">
        <v>227</v>
      </c>
      <c r="C544" s="17">
        <v>2.59253499924787E-2</v>
      </c>
      <c r="D544" s="17">
        <v>1.03814435833346E-2</v>
      </c>
      <c r="E544" s="17">
        <v>4.1080646804581997E-2</v>
      </c>
      <c r="F544" s="17"/>
      <c r="G544" s="17">
        <v>1.81292108923348E-2</v>
      </c>
      <c r="H544" s="17">
        <v>1.8963678289620998E-2</v>
      </c>
      <c r="I544" s="17">
        <v>1.3203848817092601E-2</v>
      </c>
      <c r="J544" s="17">
        <v>2.9593579074667E-2</v>
      </c>
      <c r="K544" s="17">
        <v>1.2481891107690799E-2</v>
      </c>
      <c r="L544" s="17">
        <v>4.8307580309250198E-2</v>
      </c>
      <c r="M544" s="17"/>
      <c r="N544" s="17">
        <v>2.3500585791015299E-2</v>
      </c>
      <c r="O544" s="17">
        <v>0</v>
      </c>
      <c r="P544" s="17">
        <v>1.4071585498983401E-2</v>
      </c>
      <c r="Q544" s="17">
        <v>2.76014889223801E-2</v>
      </c>
      <c r="R544" s="17">
        <v>0</v>
      </c>
      <c r="S544" s="17">
        <v>3.5035775074805202E-2</v>
      </c>
      <c r="T544" s="17">
        <v>0</v>
      </c>
      <c r="U544" s="17">
        <v>2.8342873771821001E-2</v>
      </c>
      <c r="V544" s="17">
        <v>2.77298292531797E-2</v>
      </c>
      <c r="W544" s="17">
        <v>0</v>
      </c>
      <c r="X544" s="17">
        <v>3.7854747591103202E-2</v>
      </c>
      <c r="Y544" s="17">
        <v>3.30842709953105E-2</v>
      </c>
      <c r="Z544" s="17"/>
      <c r="AA544" s="17">
        <v>1.07696361906452E-2</v>
      </c>
      <c r="AB544" s="17">
        <v>3.7193636337342698E-2</v>
      </c>
    </row>
    <row r="545" spans="2:28" x14ac:dyDescent="0.5">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2:28" x14ac:dyDescent="0.5">
      <c r="B546" s="6" t="s">
        <v>249</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2:28" x14ac:dyDescent="0.5">
      <c r="B547" s="24" t="s">
        <v>53</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2:28" x14ac:dyDescent="0.5">
      <c r="B548" t="s">
        <v>225</v>
      </c>
      <c r="C548" s="17">
        <v>0.701829317016744</v>
      </c>
      <c r="D548" s="17">
        <v>0.64509738136288797</v>
      </c>
      <c r="E548" s="17">
        <v>0.75643392916069296</v>
      </c>
      <c r="F548" s="17"/>
      <c r="G548" s="17">
        <v>0.61217152830490695</v>
      </c>
      <c r="H548" s="17">
        <v>0.60862337969244096</v>
      </c>
      <c r="I548" s="17">
        <v>0.59164672654894201</v>
      </c>
      <c r="J548" s="17">
        <v>0.746210935996511</v>
      </c>
      <c r="K548" s="17">
        <v>0.76440979301472201</v>
      </c>
      <c r="L548" s="17">
        <v>0.79456152812190295</v>
      </c>
      <c r="M548" s="17"/>
      <c r="N548" s="17">
        <v>0.68654134909167697</v>
      </c>
      <c r="O548" s="17">
        <v>0.69027001006556099</v>
      </c>
      <c r="P548" s="17">
        <v>0.65806305733453796</v>
      </c>
      <c r="Q548" s="17">
        <v>0.81516120938319403</v>
      </c>
      <c r="R548" s="17">
        <v>0.71225619935638496</v>
      </c>
      <c r="S548" s="17">
        <v>0.70306245005692303</v>
      </c>
      <c r="T548" s="17">
        <v>0.79726828254319604</v>
      </c>
      <c r="U548" s="17">
        <v>0.74040204005337995</v>
      </c>
      <c r="V548" s="17">
        <v>0.69904839267478702</v>
      </c>
      <c r="W548" s="17">
        <v>0.739775077477135</v>
      </c>
      <c r="X548" s="17">
        <v>0.66183926565195705</v>
      </c>
      <c r="Y548" s="17">
        <v>0.69610545051780204</v>
      </c>
      <c r="Z548" s="17"/>
      <c r="AA548" s="17">
        <v>0.59116612923780998</v>
      </c>
      <c r="AB548" s="17">
        <v>0.78410749302569205</v>
      </c>
    </row>
    <row r="549" spans="2:28" x14ac:dyDescent="0.5">
      <c r="B549" t="s">
        <v>226</v>
      </c>
      <c r="C549" s="17">
        <v>0.245448656054474</v>
      </c>
      <c r="D549" s="17">
        <v>0.31657733753835099</v>
      </c>
      <c r="E549" s="17">
        <v>0.17675540690276401</v>
      </c>
      <c r="F549" s="17"/>
      <c r="G549" s="17">
        <v>0.30583670649987599</v>
      </c>
      <c r="H549" s="17">
        <v>0.33367914315472602</v>
      </c>
      <c r="I549" s="17">
        <v>0.389558298106916</v>
      </c>
      <c r="J549" s="17">
        <v>0.198122405000592</v>
      </c>
      <c r="K549" s="17">
        <v>0.21720026438349199</v>
      </c>
      <c r="L549" s="17">
        <v>0.12711165063480601</v>
      </c>
      <c r="M549" s="17"/>
      <c r="N549" s="17">
        <v>0.26645747932629199</v>
      </c>
      <c r="O549" s="17">
        <v>0.28535947883829499</v>
      </c>
      <c r="P549" s="17">
        <v>0.30091250442346801</v>
      </c>
      <c r="Q549" s="17">
        <v>0.142549595870817</v>
      </c>
      <c r="R549" s="17">
        <v>0.25869915738340798</v>
      </c>
      <c r="S549" s="17">
        <v>0.247454143511317</v>
      </c>
      <c r="T549" s="17">
        <v>0.20273171745680399</v>
      </c>
      <c r="U549" s="17">
        <v>0.21745223923867499</v>
      </c>
      <c r="V549" s="17">
        <v>0.26408190365421602</v>
      </c>
      <c r="W549" s="17">
        <v>0.220686518776256</v>
      </c>
      <c r="X549" s="17">
        <v>0.249634931640633</v>
      </c>
      <c r="Y549" s="17">
        <v>0.222911880622604</v>
      </c>
      <c r="Z549" s="17"/>
      <c r="AA549" s="17">
        <v>0.37470071561511697</v>
      </c>
      <c r="AB549" s="17">
        <v>0.149349637767618</v>
      </c>
    </row>
    <row r="550" spans="2:28" x14ac:dyDescent="0.5">
      <c r="B550" t="s">
        <v>227</v>
      </c>
      <c r="C550" s="17">
        <v>5.27220269287818E-2</v>
      </c>
      <c r="D550" s="17">
        <v>3.83252810987606E-2</v>
      </c>
      <c r="E550" s="17">
        <v>6.6810663936542794E-2</v>
      </c>
      <c r="F550" s="17"/>
      <c r="G550" s="17">
        <v>8.1991765195217906E-2</v>
      </c>
      <c r="H550" s="17">
        <v>5.7697477152833201E-2</v>
      </c>
      <c r="I550" s="17">
        <v>1.8794975344142501E-2</v>
      </c>
      <c r="J550" s="17">
        <v>5.5666659002896697E-2</v>
      </c>
      <c r="K550" s="17">
        <v>1.8389942601786499E-2</v>
      </c>
      <c r="L550" s="17">
        <v>7.8326821243290698E-2</v>
      </c>
      <c r="M550" s="17"/>
      <c r="N550" s="17">
        <v>4.7001171582030599E-2</v>
      </c>
      <c r="O550" s="17">
        <v>2.4370511096144101E-2</v>
      </c>
      <c r="P550" s="17">
        <v>4.10244382419939E-2</v>
      </c>
      <c r="Q550" s="17">
        <v>4.2289194745989002E-2</v>
      </c>
      <c r="R550" s="17">
        <v>2.9044643260206501E-2</v>
      </c>
      <c r="S550" s="17">
        <v>4.9483406431759497E-2</v>
      </c>
      <c r="T550" s="17">
        <v>0</v>
      </c>
      <c r="U550" s="17">
        <v>4.2145720707944999E-2</v>
      </c>
      <c r="V550" s="17">
        <v>3.6869703670996401E-2</v>
      </c>
      <c r="W550" s="17">
        <v>3.9538403746609399E-2</v>
      </c>
      <c r="X550" s="17">
        <v>8.8525802707410201E-2</v>
      </c>
      <c r="Y550" s="17">
        <v>8.0982668859594001E-2</v>
      </c>
      <c r="Z550" s="17"/>
      <c r="AA550" s="17">
        <v>3.4133155147072498E-2</v>
      </c>
      <c r="AB550" s="17">
        <v>6.6542869206690503E-2</v>
      </c>
    </row>
    <row r="551" spans="2:28" x14ac:dyDescent="0.5">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2:28" x14ac:dyDescent="0.5">
      <c r="B552" s="6" t="s">
        <v>250</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2:28" x14ac:dyDescent="0.5">
      <c r="B553" s="24" t="s">
        <v>53</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2:28" x14ac:dyDescent="0.5">
      <c r="B554" t="s">
        <v>225</v>
      </c>
      <c r="C554" s="17">
        <v>0.817544205884572</v>
      </c>
      <c r="D554" s="17">
        <v>0.76606037068613098</v>
      </c>
      <c r="E554" s="17">
        <v>0.86725658608575495</v>
      </c>
      <c r="F554" s="17"/>
      <c r="G554" s="17">
        <v>0.77225810997933597</v>
      </c>
      <c r="H554" s="17">
        <v>0.71533282600936099</v>
      </c>
      <c r="I554" s="17">
        <v>0.77662626904078202</v>
      </c>
      <c r="J554" s="17">
        <v>0.81016052605421696</v>
      </c>
      <c r="K554" s="17">
        <v>0.87506256964815299</v>
      </c>
      <c r="L554" s="17">
        <v>0.89423263101679296</v>
      </c>
      <c r="M554" s="17"/>
      <c r="N554" s="17">
        <v>0.75215765301819404</v>
      </c>
      <c r="O554" s="17">
        <v>0.83875526642861198</v>
      </c>
      <c r="P554" s="17">
        <v>0.82122498073885097</v>
      </c>
      <c r="Q554" s="17">
        <v>0.79230910794974696</v>
      </c>
      <c r="R554" s="17">
        <v>0.72972937177149799</v>
      </c>
      <c r="S554" s="17">
        <v>0.80222330542818898</v>
      </c>
      <c r="T554" s="17">
        <v>0.92056874593681803</v>
      </c>
      <c r="U554" s="17">
        <v>0.82005470176661799</v>
      </c>
      <c r="V554" s="17">
        <v>0.84608018770390303</v>
      </c>
      <c r="W554" s="17">
        <v>0.83538712352009703</v>
      </c>
      <c r="X554" s="17">
        <v>0.81672429965461701</v>
      </c>
      <c r="Y554" s="17">
        <v>0.84494823237608097</v>
      </c>
      <c r="Z554" s="17"/>
      <c r="AA554" s="17">
        <v>0.75731344820472501</v>
      </c>
      <c r="AB554" s="17">
        <v>0.86232582641256805</v>
      </c>
    </row>
    <row r="555" spans="2:28" x14ac:dyDescent="0.5">
      <c r="B555" t="s">
        <v>226</v>
      </c>
      <c r="C555" s="17">
        <v>0.13434399753675599</v>
      </c>
      <c r="D555" s="17">
        <v>0.199440863824769</v>
      </c>
      <c r="E555" s="17">
        <v>7.1313063596505397E-2</v>
      </c>
      <c r="F555" s="17"/>
      <c r="G555" s="17">
        <v>0.17009063447565101</v>
      </c>
      <c r="H555" s="17">
        <v>0.25340276355953001</v>
      </c>
      <c r="I555" s="17">
        <v>0.20384513829931</v>
      </c>
      <c r="J555" s="17">
        <v>0.105020922304407</v>
      </c>
      <c r="K555" s="17">
        <v>8.4431187171072494E-2</v>
      </c>
      <c r="L555" s="17">
        <v>5.4273091127286802E-2</v>
      </c>
      <c r="M555" s="17"/>
      <c r="N555" s="17">
        <v>0.20848745704764199</v>
      </c>
      <c r="O555" s="17">
        <v>0.136874222475244</v>
      </c>
      <c r="P555" s="17">
        <v>0.159243109976419</v>
      </c>
      <c r="Q555" s="17">
        <v>0.16539891102819801</v>
      </c>
      <c r="R555" s="17">
        <v>0.27027062822850201</v>
      </c>
      <c r="S555" s="17">
        <v>0.13666553925253699</v>
      </c>
      <c r="T555" s="17">
        <v>4.01842877455581E-2</v>
      </c>
      <c r="U555" s="17">
        <v>0.139285433348277</v>
      </c>
      <c r="V555" s="17">
        <v>0.141953676691462</v>
      </c>
      <c r="W555" s="17">
        <v>0.129845121610243</v>
      </c>
      <c r="X555" s="17">
        <v>9.980585041442E-2</v>
      </c>
      <c r="Y555" s="17">
        <v>7.9854486037961303E-2</v>
      </c>
      <c r="Z555" s="17"/>
      <c r="AA555" s="17">
        <v>0.21703474718454399</v>
      </c>
      <c r="AB555" s="17">
        <v>7.2863353517862994E-2</v>
      </c>
    </row>
    <row r="556" spans="2:28" x14ac:dyDescent="0.5">
      <c r="B556" t="s">
        <v>227</v>
      </c>
      <c r="C556" s="17">
        <v>4.8111796578672698E-2</v>
      </c>
      <c r="D556" s="17">
        <v>3.4498765489099997E-2</v>
      </c>
      <c r="E556" s="17">
        <v>6.1430350317740003E-2</v>
      </c>
      <c r="F556" s="17"/>
      <c r="G556" s="17">
        <v>5.7651255545013401E-2</v>
      </c>
      <c r="H556" s="17">
        <v>3.12644104311086E-2</v>
      </c>
      <c r="I556" s="17">
        <v>1.95285926599079E-2</v>
      </c>
      <c r="J556" s="17">
        <v>8.4818551641375903E-2</v>
      </c>
      <c r="K556" s="17">
        <v>4.05062431807744E-2</v>
      </c>
      <c r="L556" s="17">
        <v>5.14942778559207E-2</v>
      </c>
      <c r="M556" s="17"/>
      <c r="N556" s="17">
        <v>3.9354889934163598E-2</v>
      </c>
      <c r="O556" s="17">
        <v>2.4370511096144101E-2</v>
      </c>
      <c r="P556" s="17">
        <v>1.953190928473E-2</v>
      </c>
      <c r="Q556" s="17">
        <v>4.2291981022054698E-2</v>
      </c>
      <c r="R556" s="17">
        <v>0</v>
      </c>
      <c r="S556" s="17">
        <v>6.1111155319273497E-2</v>
      </c>
      <c r="T556" s="17">
        <v>3.9246966317623803E-2</v>
      </c>
      <c r="U556" s="17">
        <v>4.0659864885104403E-2</v>
      </c>
      <c r="V556" s="17">
        <v>1.19661356046357E-2</v>
      </c>
      <c r="W556" s="17">
        <v>3.4767754869659197E-2</v>
      </c>
      <c r="X556" s="17">
        <v>8.3469849930963E-2</v>
      </c>
      <c r="Y556" s="17">
        <v>7.5197281585957301E-2</v>
      </c>
      <c r="Z556" s="17"/>
      <c r="AA556" s="17">
        <v>2.56518046107309E-2</v>
      </c>
      <c r="AB556" s="17">
        <v>6.48108200695688E-2</v>
      </c>
    </row>
    <row r="557" spans="2:28" x14ac:dyDescent="0.5">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2:28" x14ac:dyDescent="0.5">
      <c r="B558" s="6" t="s">
        <v>259</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2:28" x14ac:dyDescent="0.5">
      <c r="B559" s="24" t="s">
        <v>53</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2:28" x14ac:dyDescent="0.5">
      <c r="B560" t="s">
        <v>251</v>
      </c>
      <c r="C560" s="17">
        <v>0.64653523871905405</v>
      </c>
      <c r="D560" s="17">
        <v>0.664911991854085</v>
      </c>
      <c r="E560" s="17">
        <v>0.629840222345043</v>
      </c>
      <c r="F560" s="17"/>
      <c r="G560" s="17">
        <v>0.65329312529628503</v>
      </c>
      <c r="H560" s="17">
        <v>0.50135694303527301</v>
      </c>
      <c r="I560" s="17">
        <v>0.58150698768022202</v>
      </c>
      <c r="J560" s="17">
        <v>0.66782808173437602</v>
      </c>
      <c r="K560" s="17">
        <v>0.71327900057925497</v>
      </c>
      <c r="L560" s="17">
        <v>0.71570645415780998</v>
      </c>
      <c r="M560" s="17"/>
      <c r="N560" s="17">
        <v>0.48738175564972303</v>
      </c>
      <c r="O560" s="17">
        <v>0.57672104573854599</v>
      </c>
      <c r="P560" s="17">
        <v>0.62395392667041005</v>
      </c>
      <c r="Q560" s="17">
        <v>0.68027560362496098</v>
      </c>
      <c r="R560" s="17">
        <v>0.73517329405923804</v>
      </c>
      <c r="S560" s="17">
        <v>0.65522932754979002</v>
      </c>
      <c r="T560" s="17">
        <v>0.62833044222696399</v>
      </c>
      <c r="U560" s="17">
        <v>0.729903798822362</v>
      </c>
      <c r="V560" s="17">
        <v>0.53812783694178101</v>
      </c>
      <c r="W560" s="17">
        <v>0.69528687872457895</v>
      </c>
      <c r="X560" s="17">
        <v>0.61311909740821502</v>
      </c>
      <c r="Y560" s="17">
        <v>0.71033606188296605</v>
      </c>
      <c r="Z560" s="17"/>
      <c r="AA560" s="17">
        <v>0.63768024044527205</v>
      </c>
      <c r="AB560" s="17">
        <v>0.65311893760892004</v>
      </c>
    </row>
    <row r="561" spans="2:28" x14ac:dyDescent="0.5">
      <c r="B561" t="s">
        <v>252</v>
      </c>
      <c r="C561" s="17">
        <v>0.58355658343794603</v>
      </c>
      <c r="D561" s="17">
        <v>0.57999627194679904</v>
      </c>
      <c r="E561" s="17">
        <v>0.58626549555738705</v>
      </c>
      <c r="F561" s="17"/>
      <c r="G561" s="17">
        <v>0.78140858537885405</v>
      </c>
      <c r="H561" s="17">
        <v>0.62836055865481499</v>
      </c>
      <c r="I561" s="17">
        <v>0.60929790907686898</v>
      </c>
      <c r="J561" s="17">
        <v>0.60062001436214196</v>
      </c>
      <c r="K561" s="17">
        <v>0.50459021042108199</v>
      </c>
      <c r="L561" s="17">
        <v>0.49253742411145801</v>
      </c>
      <c r="M561" s="17"/>
      <c r="N561" s="17">
        <v>0.71499133281618299</v>
      </c>
      <c r="O561" s="17">
        <v>0.52962467292151005</v>
      </c>
      <c r="P561" s="17">
        <v>0.56485952346102497</v>
      </c>
      <c r="Q561" s="17">
        <v>0.57683330095706598</v>
      </c>
      <c r="R561" s="17">
        <v>0.64746309753221998</v>
      </c>
      <c r="S561" s="17">
        <v>0.55373200198775097</v>
      </c>
      <c r="T561" s="17">
        <v>0.70410118084754703</v>
      </c>
      <c r="U561" s="17">
        <v>0.60148887124631201</v>
      </c>
      <c r="V561" s="17">
        <v>0.56055488895527195</v>
      </c>
      <c r="W561" s="17">
        <v>0.56807041467105901</v>
      </c>
      <c r="X561" s="17">
        <v>0.62542302234545399</v>
      </c>
      <c r="Y561" s="17">
        <v>0.56845581677839996</v>
      </c>
      <c r="Z561" s="17"/>
      <c r="AA561" s="17">
        <v>0.62172013345477195</v>
      </c>
      <c r="AB561" s="17">
        <v>0.55518195092976796</v>
      </c>
    </row>
    <row r="562" spans="2:28" x14ac:dyDescent="0.5">
      <c r="B562" t="s">
        <v>253</v>
      </c>
      <c r="C562" s="17">
        <v>0.36727759060301501</v>
      </c>
      <c r="D562" s="17">
        <v>0.29973982330425702</v>
      </c>
      <c r="E562" s="17">
        <v>0.43178149152460799</v>
      </c>
      <c r="F562" s="17"/>
      <c r="G562" s="17">
        <v>0.41899286796471402</v>
      </c>
      <c r="H562" s="17">
        <v>0.29569287197365601</v>
      </c>
      <c r="I562" s="17">
        <v>0.33570267710755303</v>
      </c>
      <c r="J562" s="17">
        <v>0.30775765685839701</v>
      </c>
      <c r="K562" s="17">
        <v>0.37073768923789102</v>
      </c>
      <c r="L562" s="17">
        <v>0.44857596591260901</v>
      </c>
      <c r="M562" s="17"/>
      <c r="N562" s="17">
        <v>0.56309357275644101</v>
      </c>
      <c r="O562" s="17">
        <v>0.49631984276716701</v>
      </c>
      <c r="P562" s="17">
        <v>0.28854708999977502</v>
      </c>
      <c r="Q562" s="17">
        <v>0.33024303687467599</v>
      </c>
      <c r="R562" s="17">
        <v>0.29652127031463998</v>
      </c>
      <c r="S562" s="17">
        <v>0.377294293486229</v>
      </c>
      <c r="T562" s="17">
        <v>0.41653074769095499</v>
      </c>
      <c r="U562" s="17">
        <v>0.40601914631892999</v>
      </c>
      <c r="V562" s="17">
        <v>0.37203495081804999</v>
      </c>
      <c r="W562" s="17">
        <v>0.26756047117923898</v>
      </c>
      <c r="X562" s="17">
        <v>0.364995571661067</v>
      </c>
      <c r="Y562" s="17">
        <v>0.38035076952112301</v>
      </c>
      <c r="Z562" s="17"/>
      <c r="AA562" s="17">
        <v>0.32166367986083799</v>
      </c>
      <c r="AB562" s="17">
        <v>0.40119157276660899</v>
      </c>
    </row>
    <row r="563" spans="2:28" x14ac:dyDescent="0.5">
      <c r="B563" t="s">
        <v>254</v>
      </c>
      <c r="C563" s="17">
        <v>0.129270016119367</v>
      </c>
      <c r="D563" s="17">
        <v>0.138760126091934</v>
      </c>
      <c r="E563" s="17">
        <v>0.120279065334448</v>
      </c>
      <c r="F563" s="17"/>
      <c r="G563" s="17">
        <v>0.22659887312144</v>
      </c>
      <c r="H563" s="17">
        <v>0.229178452925895</v>
      </c>
      <c r="I563" s="17">
        <v>0.22007087077406101</v>
      </c>
      <c r="J563" s="17">
        <v>0.10178745278883899</v>
      </c>
      <c r="K563" s="17">
        <v>6.5827729622135206E-2</v>
      </c>
      <c r="L563" s="17">
        <v>2.9153054689141599E-2</v>
      </c>
      <c r="M563" s="17"/>
      <c r="N563" s="17">
        <v>0.205531451573011</v>
      </c>
      <c r="O563" s="17">
        <v>0.16293898126545001</v>
      </c>
      <c r="P563" s="17">
        <v>0.11232236697252</v>
      </c>
      <c r="Q563" s="17">
        <v>0.169507581455001</v>
      </c>
      <c r="R563" s="17">
        <v>0.17575910234418701</v>
      </c>
      <c r="S563" s="17">
        <v>0.11957967148080099</v>
      </c>
      <c r="T563" s="17">
        <v>0.236539617116682</v>
      </c>
      <c r="U563" s="17">
        <v>9.1639167729366103E-2</v>
      </c>
      <c r="V563" s="17">
        <v>0.11350610827259899</v>
      </c>
      <c r="W563" s="17">
        <v>0.147329104727669</v>
      </c>
      <c r="X563" s="17">
        <v>0.13837133936511001</v>
      </c>
      <c r="Y563" s="17">
        <v>0.107694278533799</v>
      </c>
      <c r="Z563" s="17"/>
      <c r="AA563" s="17">
        <v>0.161909626149986</v>
      </c>
      <c r="AB563" s="17">
        <v>0.105002437777711</v>
      </c>
    </row>
    <row r="564" spans="2:28" x14ac:dyDescent="0.5">
      <c r="B564" t="s">
        <v>255</v>
      </c>
      <c r="C564" s="17">
        <v>0.115078884415907</v>
      </c>
      <c r="D564" s="17">
        <v>0.14630301581686</v>
      </c>
      <c r="E564" s="17">
        <v>8.4937094646570899E-2</v>
      </c>
      <c r="F564" s="17"/>
      <c r="G564" s="17">
        <v>0.11796839401699601</v>
      </c>
      <c r="H564" s="17">
        <v>0.205014176649777</v>
      </c>
      <c r="I564" s="17">
        <v>0.164218176179312</v>
      </c>
      <c r="J564" s="17">
        <v>8.6115294675345302E-2</v>
      </c>
      <c r="K564" s="17">
        <v>6.8316391353978295E-2</v>
      </c>
      <c r="L564" s="17">
        <v>7.8490764740258206E-2</v>
      </c>
      <c r="M564" s="17"/>
      <c r="N564" s="17">
        <v>0.13218042916595399</v>
      </c>
      <c r="O564" s="17">
        <v>0.17183921206365599</v>
      </c>
      <c r="P564" s="17">
        <v>0.13279762183813201</v>
      </c>
      <c r="Q564" s="17">
        <v>0.12589887721152901</v>
      </c>
      <c r="R564" s="17">
        <v>3.0806475020956701E-2</v>
      </c>
      <c r="S564" s="17">
        <v>0.11398793606473499</v>
      </c>
      <c r="T564" s="17">
        <v>3.8085528118329201E-2</v>
      </c>
      <c r="U564" s="17">
        <v>0.10878770001229</v>
      </c>
      <c r="V564" s="17">
        <v>0.17712630103744101</v>
      </c>
      <c r="W564" s="17">
        <v>0.1197783729246</v>
      </c>
      <c r="X564" s="17">
        <v>9.0725049597727994E-2</v>
      </c>
      <c r="Y564" s="17">
        <v>9.7588349582941103E-2</v>
      </c>
      <c r="Z564" s="17"/>
      <c r="AA564" s="17">
        <v>0.16560491845127401</v>
      </c>
      <c r="AB564" s="17">
        <v>7.7512734327219099E-2</v>
      </c>
    </row>
    <row r="565" spans="2:28" x14ac:dyDescent="0.5">
      <c r="B565" t="s">
        <v>256</v>
      </c>
      <c r="C565" s="17">
        <v>0.11134265856556801</v>
      </c>
      <c r="D565" s="17">
        <v>0.15375263451798299</v>
      </c>
      <c r="E565" s="17">
        <v>7.0321609930913895E-2</v>
      </c>
      <c r="F565" s="17"/>
      <c r="G565" s="17">
        <v>7.3425164191217598E-2</v>
      </c>
      <c r="H565" s="17">
        <v>0.108014073699382</v>
      </c>
      <c r="I565" s="17">
        <v>0.110111952853364</v>
      </c>
      <c r="J565" s="17">
        <v>9.4440976319617301E-2</v>
      </c>
      <c r="K565" s="17">
        <v>0.134905041456163</v>
      </c>
      <c r="L565" s="17">
        <v>0.126860842136962</v>
      </c>
      <c r="M565" s="17"/>
      <c r="N565" s="17">
        <v>8.8936963818864206E-2</v>
      </c>
      <c r="O565" s="17">
        <v>0.165715605411903</v>
      </c>
      <c r="P565" s="17">
        <v>9.1123526562124996E-2</v>
      </c>
      <c r="Q565" s="17">
        <v>0.111815135693189</v>
      </c>
      <c r="R565" s="17">
        <v>5.9130706398856203E-2</v>
      </c>
      <c r="S565" s="17">
        <v>0.122117655680307</v>
      </c>
      <c r="T565" s="17">
        <v>0.16270328823206801</v>
      </c>
      <c r="U565" s="17">
        <v>0.151799748697068</v>
      </c>
      <c r="V565" s="17">
        <v>7.1992870434204506E-2</v>
      </c>
      <c r="W565" s="17">
        <v>0.11175851306946601</v>
      </c>
      <c r="X565" s="17">
        <v>8.3537016220476504E-2</v>
      </c>
      <c r="Y565" s="17">
        <v>0.13310499377377699</v>
      </c>
      <c r="Z565" s="17"/>
      <c r="AA565" s="17">
        <v>0.18064769607662501</v>
      </c>
      <c r="AB565" s="17">
        <v>5.9814303119739301E-2</v>
      </c>
    </row>
    <row r="566" spans="2:28" x14ac:dyDescent="0.5">
      <c r="B566" t="s">
        <v>257</v>
      </c>
      <c r="C566" s="17">
        <v>6.0093784081053397E-2</v>
      </c>
      <c r="D566" s="17">
        <v>8.8477089969807104E-2</v>
      </c>
      <c r="E566" s="17">
        <v>3.2613997934657503E-2</v>
      </c>
      <c r="F566" s="17"/>
      <c r="G566" s="17">
        <v>0.105397970413665</v>
      </c>
      <c r="H566" s="17">
        <v>0.104938934102941</v>
      </c>
      <c r="I566" s="17">
        <v>0.11083295388294601</v>
      </c>
      <c r="J566" s="17">
        <v>4.1341736209484198E-2</v>
      </c>
      <c r="K566" s="17">
        <v>3.3781400416632301E-2</v>
      </c>
      <c r="L566" s="17">
        <v>1.14249171505832E-2</v>
      </c>
      <c r="M566" s="17"/>
      <c r="N566" s="17">
        <v>9.0904134975235903E-2</v>
      </c>
      <c r="O566" s="17">
        <v>2.4409809719351399E-2</v>
      </c>
      <c r="P566" s="17">
        <v>9.5327416349972396E-2</v>
      </c>
      <c r="Q566" s="17">
        <v>1.8324301740285001E-2</v>
      </c>
      <c r="R566" s="17">
        <v>0</v>
      </c>
      <c r="S566" s="17">
        <v>7.7093941819312395E-2</v>
      </c>
      <c r="T566" s="17">
        <v>0</v>
      </c>
      <c r="U566" s="17">
        <v>6.9496341589711505E-2</v>
      </c>
      <c r="V566" s="17">
        <v>6.9597778522991302E-2</v>
      </c>
      <c r="W566" s="17">
        <v>8.0322624295642603E-2</v>
      </c>
      <c r="X566" s="17">
        <v>2.6157747828442199E-2</v>
      </c>
      <c r="Y566" s="17">
        <v>5.1170439575066597E-2</v>
      </c>
      <c r="Z566" s="17"/>
      <c r="AA566" s="17">
        <v>0.129527950390049</v>
      </c>
      <c r="AB566" s="17">
        <v>8.4694212620599896E-3</v>
      </c>
    </row>
    <row r="567" spans="2:28" x14ac:dyDescent="0.5">
      <c r="B567" t="s">
        <v>258</v>
      </c>
      <c r="C567" s="17">
        <v>4.0434155706469799E-2</v>
      </c>
      <c r="D567" s="17">
        <v>5.6431808677282001E-2</v>
      </c>
      <c r="E567" s="17">
        <v>2.4957599691978399E-2</v>
      </c>
      <c r="F567" s="17"/>
      <c r="G567" s="17">
        <v>2.8361446084456201E-2</v>
      </c>
      <c r="H567" s="17">
        <v>5.9990557927912802E-2</v>
      </c>
      <c r="I567" s="17">
        <v>7.5653110129473899E-2</v>
      </c>
      <c r="J567" s="17">
        <v>3.5812769516702203E-2</v>
      </c>
      <c r="K567" s="17">
        <v>1.83400288604905E-2</v>
      </c>
      <c r="L567" s="17">
        <v>3.0535963999412701E-2</v>
      </c>
      <c r="M567" s="17"/>
      <c r="N567" s="17">
        <v>3.7149628327333699E-2</v>
      </c>
      <c r="O567" s="17">
        <v>0</v>
      </c>
      <c r="P567" s="17">
        <v>5.8083852290267503E-2</v>
      </c>
      <c r="Q567" s="17">
        <v>4.6573507082972199E-2</v>
      </c>
      <c r="R567" s="17">
        <v>0</v>
      </c>
      <c r="S567" s="17">
        <v>5.7127104428201E-2</v>
      </c>
      <c r="T567" s="17">
        <v>0</v>
      </c>
      <c r="U567" s="17">
        <v>5.3548105751076297E-2</v>
      </c>
      <c r="V567" s="17">
        <v>8.1785623397179597E-2</v>
      </c>
      <c r="W567" s="17">
        <v>0</v>
      </c>
      <c r="X567" s="17">
        <v>1.5684207059552799E-2</v>
      </c>
      <c r="Y567" s="17">
        <v>1.94926217953687E-2</v>
      </c>
      <c r="Z567" s="17"/>
      <c r="AA567" s="17">
        <v>6.6085321696892504E-2</v>
      </c>
      <c r="AB567" s="17">
        <v>2.1362491564543801E-2</v>
      </c>
    </row>
    <row r="568" spans="2:28" x14ac:dyDescent="0.5">
      <c r="B568" t="s">
        <v>71</v>
      </c>
      <c r="C568" s="17">
        <v>6.2997012771736402E-2</v>
      </c>
      <c r="D568" s="17">
        <v>7.01707929514713E-2</v>
      </c>
      <c r="E568" s="17">
        <v>5.6137887270889898E-2</v>
      </c>
      <c r="F568" s="17"/>
      <c r="G568" s="17">
        <v>4.3847277494265299E-2</v>
      </c>
      <c r="H568" s="17">
        <v>2.44010980647347E-2</v>
      </c>
      <c r="I568" s="17">
        <v>5.6224496060683499E-2</v>
      </c>
      <c r="J568" s="17">
        <v>4.9099231600849898E-2</v>
      </c>
      <c r="K568" s="17">
        <v>7.4542734974616096E-2</v>
      </c>
      <c r="L568" s="17">
        <v>0.102459806854111</v>
      </c>
      <c r="M568" s="17"/>
      <c r="N568" s="17">
        <v>2.1533414634643599E-2</v>
      </c>
      <c r="O568" s="17">
        <v>2.6311280158817299E-2</v>
      </c>
      <c r="P568" s="17">
        <v>7.5425225918728897E-2</v>
      </c>
      <c r="Q568" s="17">
        <v>0</v>
      </c>
      <c r="R568" s="17">
        <v>0.113408350855251</v>
      </c>
      <c r="S568" s="17">
        <v>6.9079945595690306E-2</v>
      </c>
      <c r="T568" s="17">
        <v>8.3199596256724698E-2</v>
      </c>
      <c r="U568" s="17">
        <v>7.0161768993196094E-2</v>
      </c>
      <c r="V568" s="17">
        <v>4.2435905960818802E-2</v>
      </c>
      <c r="W568" s="17">
        <v>3.9538403746609399E-2</v>
      </c>
      <c r="X568" s="17">
        <v>6.8852843154183205E-2</v>
      </c>
      <c r="Y568" s="17">
        <v>7.9252932829219996E-2</v>
      </c>
      <c r="Z568" s="17"/>
      <c r="AA568" s="17">
        <v>6.2789494812845806E-2</v>
      </c>
      <c r="AB568" s="17">
        <v>6.3151302553996494E-2</v>
      </c>
    </row>
    <row r="569" spans="2:28" x14ac:dyDescent="0.5">
      <c r="B569" t="s">
        <v>72</v>
      </c>
      <c r="C569" s="17">
        <v>4.6260244617850797E-2</v>
      </c>
      <c r="D569" s="17">
        <v>4.5721987002893698E-2</v>
      </c>
      <c r="E569" s="17">
        <v>4.6866923620555397E-2</v>
      </c>
      <c r="F569" s="17"/>
      <c r="G569" s="17">
        <v>2.7333900319904299E-2</v>
      </c>
      <c r="H569" s="17">
        <v>6.5674855050047901E-2</v>
      </c>
      <c r="I569" s="17">
        <v>7.2164651432162802E-2</v>
      </c>
      <c r="J569" s="17">
        <v>6.9238295723564894E-2</v>
      </c>
      <c r="K569" s="17">
        <v>3.4131726228113703E-2</v>
      </c>
      <c r="L569" s="17">
        <v>1.89593228119148E-2</v>
      </c>
      <c r="M569" s="17"/>
      <c r="N569" s="17">
        <v>1.8127005225158199E-2</v>
      </c>
      <c r="O569" s="17">
        <v>5.7970526981680502E-2</v>
      </c>
      <c r="P569" s="17">
        <v>7.0614150774982606E-2</v>
      </c>
      <c r="Q569" s="17">
        <v>1.8421736715608698E-2</v>
      </c>
      <c r="R569" s="17">
        <v>5.6495829453944199E-2</v>
      </c>
      <c r="S569" s="17">
        <v>4.0066389814644797E-2</v>
      </c>
      <c r="T569" s="17">
        <v>3.8146942867214498E-2</v>
      </c>
      <c r="U569" s="17">
        <v>2.6119838049407301E-2</v>
      </c>
      <c r="V569" s="17">
        <v>5.1976266261571598E-2</v>
      </c>
      <c r="W569" s="17">
        <v>3.5828015829777002E-2</v>
      </c>
      <c r="X569" s="17">
        <v>8.8174738597008695E-2</v>
      </c>
      <c r="Y569" s="17">
        <v>1.9594807399634099E-2</v>
      </c>
      <c r="Z569" s="17"/>
      <c r="AA569" s="17">
        <v>4.0545061506845899E-2</v>
      </c>
      <c r="AB569" s="17">
        <v>5.0509488213381401E-2</v>
      </c>
    </row>
    <row r="570" spans="2:28" x14ac:dyDescent="0.5">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2:28" x14ac:dyDescent="0.5">
      <c r="B571" s="6" t="s">
        <v>270</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2:28" x14ac:dyDescent="0.5">
      <c r="B572" s="24" t="s">
        <v>53</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2:28" x14ac:dyDescent="0.5">
      <c r="B573" t="s">
        <v>260</v>
      </c>
      <c r="C573" s="17">
        <v>0.66994854967727802</v>
      </c>
      <c r="D573" s="17">
        <v>0.68754328621160599</v>
      </c>
      <c r="E573" s="17">
        <v>0.65225092857868705</v>
      </c>
      <c r="F573" s="17"/>
      <c r="G573" s="17">
        <v>0.76825979227381902</v>
      </c>
      <c r="H573" s="17">
        <v>0.66394914984708198</v>
      </c>
      <c r="I573" s="17">
        <v>0.66818528060045601</v>
      </c>
      <c r="J573" s="17">
        <v>0.64038160004353095</v>
      </c>
      <c r="K573" s="17">
        <v>0.65919023826541101</v>
      </c>
      <c r="L573" s="17">
        <v>0.65871251850537005</v>
      </c>
      <c r="M573" s="17"/>
      <c r="N573" s="17">
        <v>0.67105235562654197</v>
      </c>
      <c r="O573" s="17">
        <v>0.66854180412898401</v>
      </c>
      <c r="P573" s="17">
        <v>0.72543764399583599</v>
      </c>
      <c r="Q573" s="17">
        <v>0.584688093223659</v>
      </c>
      <c r="R573" s="17">
        <v>0.763061607816228</v>
      </c>
      <c r="S573" s="17">
        <v>0.67101317522667003</v>
      </c>
      <c r="T573" s="17">
        <v>0.74425318319092004</v>
      </c>
      <c r="U573" s="17">
        <v>0.70493535547004604</v>
      </c>
      <c r="V573" s="17">
        <v>0.57373337264080804</v>
      </c>
      <c r="W573" s="17">
        <v>0.57318376300849105</v>
      </c>
      <c r="X573" s="17">
        <v>0.705242376163703</v>
      </c>
      <c r="Y573" s="17">
        <v>0.62669506410249298</v>
      </c>
      <c r="Z573" s="17"/>
      <c r="AA573" s="17">
        <v>0.71976873660069296</v>
      </c>
      <c r="AB573" s="17">
        <v>0.63290719752797997</v>
      </c>
    </row>
    <row r="574" spans="2:28" x14ac:dyDescent="0.5">
      <c r="B574" t="s">
        <v>261</v>
      </c>
      <c r="C574" s="17">
        <v>0.61382018122771698</v>
      </c>
      <c r="D574" s="17">
        <v>0.58362053909697298</v>
      </c>
      <c r="E574" s="17">
        <v>0.64247684812526396</v>
      </c>
      <c r="F574" s="17"/>
      <c r="G574" s="17">
        <v>0.70097957355474705</v>
      </c>
      <c r="H574" s="17">
        <v>0.531659733648017</v>
      </c>
      <c r="I574" s="17">
        <v>0.609043921865281</v>
      </c>
      <c r="J574" s="17">
        <v>0.56049657198608904</v>
      </c>
      <c r="K574" s="17">
        <v>0.63091867735410001</v>
      </c>
      <c r="L574" s="17">
        <v>0.65617790568906798</v>
      </c>
      <c r="M574" s="17"/>
      <c r="N574" s="17">
        <v>0.49647183224792102</v>
      </c>
      <c r="O574" s="17">
        <v>0.59038409371832201</v>
      </c>
      <c r="P574" s="17">
        <v>0.62240674599340395</v>
      </c>
      <c r="Q574" s="17">
        <v>0.57963101500863401</v>
      </c>
      <c r="R574" s="17">
        <v>0.71051340925612105</v>
      </c>
      <c r="S574" s="17">
        <v>0.63500741817312101</v>
      </c>
      <c r="T574" s="17">
        <v>0.795459940186797</v>
      </c>
      <c r="U574" s="17">
        <v>0.68987844357691397</v>
      </c>
      <c r="V574" s="17">
        <v>0.54633850229697001</v>
      </c>
      <c r="W574" s="17">
        <v>0.681573206485106</v>
      </c>
      <c r="X574" s="17">
        <v>0.57455331731303705</v>
      </c>
      <c r="Y574" s="17">
        <v>0.59003404225670897</v>
      </c>
      <c r="Z574" s="17"/>
      <c r="AA574" s="17">
        <v>0.64055678587766296</v>
      </c>
      <c r="AB574" s="17">
        <v>0.59394149250184702</v>
      </c>
    </row>
    <row r="575" spans="2:28" x14ac:dyDescent="0.5">
      <c r="B575" t="s">
        <v>262</v>
      </c>
      <c r="C575" s="17">
        <v>0.58925853128484895</v>
      </c>
      <c r="D575" s="17">
        <v>0.56127820147738805</v>
      </c>
      <c r="E575" s="17">
        <v>0.61571371836909405</v>
      </c>
      <c r="F575" s="17"/>
      <c r="G575" s="17">
        <v>0.60843469694506802</v>
      </c>
      <c r="H575" s="17">
        <v>0.56960982352343603</v>
      </c>
      <c r="I575" s="17">
        <v>0.58974698261529102</v>
      </c>
      <c r="J575" s="17">
        <v>0.52873255342998005</v>
      </c>
      <c r="K575" s="17">
        <v>0.64290996703664904</v>
      </c>
      <c r="L575" s="17">
        <v>0.59832648777225395</v>
      </c>
      <c r="M575" s="17"/>
      <c r="N575" s="17">
        <v>0.70267791598292295</v>
      </c>
      <c r="O575" s="17">
        <v>0.63978826407146705</v>
      </c>
      <c r="P575" s="17">
        <v>0.68309684806666604</v>
      </c>
      <c r="Q575" s="17">
        <v>0.49607841419957799</v>
      </c>
      <c r="R575" s="17">
        <v>0.49860830999091199</v>
      </c>
      <c r="S575" s="17">
        <v>0.58196595315131505</v>
      </c>
      <c r="T575" s="17">
        <v>0.65491748042609499</v>
      </c>
      <c r="U575" s="17">
        <v>0.56957613509836003</v>
      </c>
      <c r="V575" s="17">
        <v>0.508980166618487</v>
      </c>
      <c r="W575" s="17">
        <v>0.654681448854734</v>
      </c>
      <c r="X575" s="17">
        <v>0.61976504035879099</v>
      </c>
      <c r="Y575" s="17">
        <v>0.51401984176698101</v>
      </c>
      <c r="Z575" s="17"/>
      <c r="AA575" s="17">
        <v>0.65663467033189404</v>
      </c>
      <c r="AB575" s="17">
        <v>0.53916431351850103</v>
      </c>
    </row>
    <row r="576" spans="2:28" x14ac:dyDescent="0.5">
      <c r="B576" t="s">
        <v>263</v>
      </c>
      <c r="C576" s="17">
        <v>0.57756450859587705</v>
      </c>
      <c r="D576" s="17">
        <v>0.547363836877099</v>
      </c>
      <c r="E576" s="17">
        <v>0.60796171214279104</v>
      </c>
      <c r="F576" s="17"/>
      <c r="G576" s="17">
        <v>0.73720568396991504</v>
      </c>
      <c r="H576" s="17">
        <v>0.52614622125650901</v>
      </c>
      <c r="I576" s="17">
        <v>0.57747004673455105</v>
      </c>
      <c r="J576" s="17">
        <v>0.58868719212589504</v>
      </c>
      <c r="K576" s="17">
        <v>0.60782273853615199</v>
      </c>
      <c r="L576" s="17">
        <v>0.51039454806542905</v>
      </c>
      <c r="M576" s="17"/>
      <c r="N576" s="17">
        <v>0.61004137118324997</v>
      </c>
      <c r="O576" s="17">
        <v>0.54189364333682299</v>
      </c>
      <c r="P576" s="17">
        <v>0.65609342230108902</v>
      </c>
      <c r="Q576" s="17">
        <v>0.49548492129087801</v>
      </c>
      <c r="R576" s="17">
        <v>0.61585977193816399</v>
      </c>
      <c r="S576" s="17">
        <v>0.51239229404532205</v>
      </c>
      <c r="T576" s="17">
        <v>0.67382962942969904</v>
      </c>
      <c r="U576" s="17">
        <v>0.62321369270106197</v>
      </c>
      <c r="V576" s="17">
        <v>0.58513173214827996</v>
      </c>
      <c r="W576" s="17">
        <v>0.58184656287301895</v>
      </c>
      <c r="X576" s="17">
        <v>0.64177516302459903</v>
      </c>
      <c r="Y576" s="17">
        <v>0.51992134312957805</v>
      </c>
      <c r="Z576" s="17"/>
      <c r="AA576" s="17">
        <v>0.63698397902737902</v>
      </c>
      <c r="AB576" s="17">
        <v>0.53338608084004702</v>
      </c>
    </row>
    <row r="577" spans="2:28" x14ac:dyDescent="0.5">
      <c r="B577" t="s">
        <v>264</v>
      </c>
      <c r="C577" s="17">
        <v>0.54199205004980699</v>
      </c>
      <c r="D577" s="17">
        <v>0.49977816474644898</v>
      </c>
      <c r="E577" s="17">
        <v>0.58219677806140802</v>
      </c>
      <c r="F577" s="17"/>
      <c r="G577" s="17">
        <v>0.64294288393616805</v>
      </c>
      <c r="H577" s="17">
        <v>0.50496899979863397</v>
      </c>
      <c r="I577" s="17">
        <v>0.513059771710069</v>
      </c>
      <c r="J577" s="17">
        <v>0.52264922440417805</v>
      </c>
      <c r="K577" s="17">
        <v>0.56423184995985998</v>
      </c>
      <c r="L577" s="17">
        <v>0.53606214597838098</v>
      </c>
      <c r="M577" s="17"/>
      <c r="N577" s="17">
        <v>0.64990345961371498</v>
      </c>
      <c r="O577" s="17">
        <v>0.52848798959772103</v>
      </c>
      <c r="P577" s="17">
        <v>0.585342087611187</v>
      </c>
      <c r="Q577" s="17">
        <v>0.430689239706326</v>
      </c>
      <c r="R577" s="17">
        <v>0.65117557388630198</v>
      </c>
      <c r="S577" s="17">
        <v>0.51230591252558599</v>
      </c>
      <c r="T577" s="17">
        <v>0.58380926452229198</v>
      </c>
      <c r="U577" s="17">
        <v>0.52848333241012202</v>
      </c>
      <c r="V577" s="17">
        <v>0.49534811478138902</v>
      </c>
      <c r="W577" s="17">
        <v>0.48717401620140999</v>
      </c>
      <c r="X577" s="17">
        <v>0.60902128964140601</v>
      </c>
      <c r="Y577" s="17">
        <v>0.51639741787706395</v>
      </c>
      <c r="Z577" s="17"/>
      <c r="AA577" s="17">
        <v>0.60098066165360398</v>
      </c>
      <c r="AB577" s="17">
        <v>0.49813396620573502</v>
      </c>
    </row>
    <row r="578" spans="2:28" x14ac:dyDescent="0.5">
      <c r="B578" t="s">
        <v>265</v>
      </c>
      <c r="C578" s="17">
        <v>0.412550370238151</v>
      </c>
      <c r="D578" s="17">
        <v>0.41785740912520902</v>
      </c>
      <c r="E578" s="17">
        <v>0.406331655343045</v>
      </c>
      <c r="F578" s="17"/>
      <c r="G578" s="17">
        <v>0.50333908513765702</v>
      </c>
      <c r="H578" s="17">
        <v>0.35133705341742399</v>
      </c>
      <c r="I578" s="17">
        <v>0.46497117141154698</v>
      </c>
      <c r="J578" s="17">
        <v>0.36554936759678502</v>
      </c>
      <c r="K578" s="17">
        <v>0.44746689653185701</v>
      </c>
      <c r="L578" s="17">
        <v>0.388631833306538</v>
      </c>
      <c r="M578" s="17"/>
      <c r="N578" s="17">
        <v>0.458287381135079</v>
      </c>
      <c r="O578" s="17">
        <v>0.41197777861950702</v>
      </c>
      <c r="P578" s="17">
        <v>0.50886202790689805</v>
      </c>
      <c r="Q578" s="17">
        <v>0.322999706075148</v>
      </c>
      <c r="R578" s="17">
        <v>0.494137877185651</v>
      </c>
      <c r="S578" s="17">
        <v>0.41559739190755102</v>
      </c>
      <c r="T578" s="17">
        <v>0.28998454033786403</v>
      </c>
      <c r="U578" s="17">
        <v>0.420563491649043</v>
      </c>
      <c r="V578" s="17">
        <v>0.32195347093134502</v>
      </c>
      <c r="W578" s="17">
        <v>0.406929346410279</v>
      </c>
      <c r="X578" s="17">
        <v>0.412748630664248</v>
      </c>
      <c r="Y578" s="17">
        <v>0.367765092238448</v>
      </c>
      <c r="Z578" s="17"/>
      <c r="AA578" s="17">
        <v>0.50826633252079001</v>
      </c>
      <c r="AB578" s="17">
        <v>0.34138546933823399</v>
      </c>
    </row>
    <row r="579" spans="2:28" x14ac:dyDescent="0.5">
      <c r="B579" t="s">
        <v>266</v>
      </c>
      <c r="C579" s="17">
        <v>0.35256420977319097</v>
      </c>
      <c r="D579" s="17">
        <v>0.34292471164522298</v>
      </c>
      <c r="E579" s="17">
        <v>0.36257006363843802</v>
      </c>
      <c r="F579" s="17"/>
      <c r="G579" s="17">
        <v>0.53890148214699896</v>
      </c>
      <c r="H579" s="17">
        <v>0.33997954408429298</v>
      </c>
      <c r="I579" s="17">
        <v>0.40210668074373102</v>
      </c>
      <c r="J579" s="17">
        <v>0.35765728434032301</v>
      </c>
      <c r="K579" s="17">
        <v>0.28399053135163199</v>
      </c>
      <c r="L579" s="17">
        <v>0.29085421512832899</v>
      </c>
      <c r="M579" s="17"/>
      <c r="N579" s="17">
        <v>0.38007799462018499</v>
      </c>
      <c r="O579" s="17">
        <v>0.27545563579286703</v>
      </c>
      <c r="P579" s="17">
        <v>0.41495602887158101</v>
      </c>
      <c r="Q579" s="17">
        <v>0.33672901601649302</v>
      </c>
      <c r="R579" s="17">
        <v>0.41386003682406203</v>
      </c>
      <c r="S579" s="17">
        <v>0.33311441816717302</v>
      </c>
      <c r="T579" s="17">
        <v>0.36507319748645201</v>
      </c>
      <c r="U579" s="17">
        <v>0.40118413657912</v>
      </c>
      <c r="V579" s="17">
        <v>0.32959620699423398</v>
      </c>
      <c r="W579" s="17">
        <v>0.19503315569985399</v>
      </c>
      <c r="X579" s="17">
        <v>0.42461049056136402</v>
      </c>
      <c r="Y579" s="17">
        <v>0.26677800767986998</v>
      </c>
      <c r="Z579" s="17"/>
      <c r="AA579" s="17">
        <v>0.41364866156761498</v>
      </c>
      <c r="AB579" s="17">
        <v>0.30714786693123702</v>
      </c>
    </row>
    <row r="580" spans="2:28" x14ac:dyDescent="0.5">
      <c r="B580" t="s">
        <v>267</v>
      </c>
      <c r="C580" s="17">
        <v>0.27353027217808601</v>
      </c>
      <c r="D580" s="17">
        <v>0.31053999358933498</v>
      </c>
      <c r="E580" s="17">
        <v>0.23805095504320301</v>
      </c>
      <c r="F580" s="17"/>
      <c r="G580" s="17">
        <v>0.50127618875899005</v>
      </c>
      <c r="H580" s="17">
        <v>0.24921451766963201</v>
      </c>
      <c r="I580" s="17">
        <v>0.357518412938443</v>
      </c>
      <c r="J580" s="17">
        <v>0.200383758839144</v>
      </c>
      <c r="K580" s="17">
        <v>0.224177916186867</v>
      </c>
      <c r="L580" s="17">
        <v>0.22151394664285401</v>
      </c>
      <c r="M580" s="17"/>
      <c r="N580" s="17">
        <v>0.33634221749725601</v>
      </c>
      <c r="O580" s="17">
        <v>0.25924890434130599</v>
      </c>
      <c r="P580" s="17">
        <v>0.31528221305847798</v>
      </c>
      <c r="Q580" s="17">
        <v>0.30593556076233103</v>
      </c>
      <c r="R580" s="17">
        <v>0.21130414608116799</v>
      </c>
      <c r="S580" s="17">
        <v>0.26254255164496798</v>
      </c>
      <c r="T580" s="17">
        <v>0.28679243519706898</v>
      </c>
      <c r="U580" s="17">
        <v>0.24230770956323</v>
      </c>
      <c r="V580" s="17">
        <v>0.332954489705996</v>
      </c>
      <c r="W580" s="17">
        <v>0.22551305303850999</v>
      </c>
      <c r="X580" s="17">
        <v>0.27350149447431998</v>
      </c>
      <c r="Y580" s="17">
        <v>0.22323969749526501</v>
      </c>
      <c r="Z580" s="17"/>
      <c r="AA580" s="17">
        <v>0.31069053496827698</v>
      </c>
      <c r="AB580" s="17">
        <v>0.24590158459231201</v>
      </c>
    </row>
    <row r="581" spans="2:28" x14ac:dyDescent="0.5">
      <c r="B581" t="s">
        <v>268</v>
      </c>
      <c r="C581" s="17">
        <v>0.166624945696695</v>
      </c>
      <c r="D581" s="17">
        <v>0.14488640736556699</v>
      </c>
      <c r="E581" s="17">
        <v>0.18805531451790999</v>
      </c>
      <c r="F581" s="17"/>
      <c r="G581" s="17">
        <v>0.17982008288902901</v>
      </c>
      <c r="H581" s="17">
        <v>0.13806860712240401</v>
      </c>
      <c r="I581" s="17">
        <v>0.20705413302616299</v>
      </c>
      <c r="J581" s="17">
        <v>0.13931981178604699</v>
      </c>
      <c r="K581" s="17">
        <v>0.16568862605420001</v>
      </c>
      <c r="L581" s="17">
        <v>0.17466601904076501</v>
      </c>
      <c r="M581" s="17"/>
      <c r="N581" s="17">
        <v>0.13896772666450399</v>
      </c>
      <c r="O581" s="17">
        <v>0.14098317262360599</v>
      </c>
      <c r="P581" s="17">
        <v>0.202703773447444</v>
      </c>
      <c r="Q581" s="17">
        <v>0.17600175862631801</v>
      </c>
      <c r="R581" s="17">
        <v>8.6762694739921195E-2</v>
      </c>
      <c r="S581" s="17">
        <v>0.16176024888843801</v>
      </c>
      <c r="T581" s="17">
        <v>8.8553948408365807E-2</v>
      </c>
      <c r="U581" s="17">
        <v>0.14492360383553499</v>
      </c>
      <c r="V581" s="17">
        <v>0.14724285430773101</v>
      </c>
      <c r="W581" s="17">
        <v>0.14632598853758899</v>
      </c>
      <c r="X581" s="17">
        <v>0.20193637751194901</v>
      </c>
      <c r="Y581" s="17">
        <v>0.16336953748459701</v>
      </c>
      <c r="Z581" s="17"/>
      <c r="AA581" s="17">
        <v>0.17609883708628499</v>
      </c>
      <c r="AB581" s="17">
        <v>0.159581099238923</v>
      </c>
    </row>
    <row r="582" spans="2:28" x14ac:dyDescent="0.5">
      <c r="B582" t="s">
        <v>269</v>
      </c>
      <c r="C582" s="17">
        <v>0.15807231015107201</v>
      </c>
      <c r="D582" s="17">
        <v>0.15038118603988099</v>
      </c>
      <c r="E582" s="17">
        <v>0.16583331307484001</v>
      </c>
      <c r="F582" s="17"/>
      <c r="G582" s="17">
        <v>0.208631260087109</v>
      </c>
      <c r="H582" s="17">
        <v>0.13800530297969099</v>
      </c>
      <c r="I582" s="17">
        <v>0.230263267382607</v>
      </c>
      <c r="J582" s="17">
        <v>0.131117349991</v>
      </c>
      <c r="K582" s="17">
        <v>0.12116031428980401</v>
      </c>
      <c r="L582" s="17">
        <v>0.14931229394925999</v>
      </c>
      <c r="M582" s="17"/>
      <c r="N582" s="17">
        <v>0.122188160499434</v>
      </c>
      <c r="O582" s="17">
        <v>9.09351072433114E-2</v>
      </c>
      <c r="P582" s="17">
        <v>0.22994498366142799</v>
      </c>
      <c r="Q582" s="17">
        <v>0.215921256282159</v>
      </c>
      <c r="R582" s="17">
        <v>5.6960157548137699E-2</v>
      </c>
      <c r="S582" s="17">
        <v>0.13705094689896599</v>
      </c>
      <c r="T582" s="17">
        <v>4.3311424430210903E-2</v>
      </c>
      <c r="U582" s="17">
        <v>0.136541281527884</v>
      </c>
      <c r="V582" s="17">
        <v>0.20342462935560701</v>
      </c>
      <c r="W582" s="17">
        <v>0.11975512539025999</v>
      </c>
      <c r="X582" s="17">
        <v>0.151696773390954</v>
      </c>
      <c r="Y582" s="17">
        <v>0.14609730400915799</v>
      </c>
      <c r="Z582" s="17"/>
      <c r="AA582" s="17">
        <v>0.18183298391129599</v>
      </c>
      <c r="AB582" s="17">
        <v>0.140406228620506</v>
      </c>
    </row>
    <row r="583" spans="2:28" x14ac:dyDescent="0.5">
      <c r="B583" t="s">
        <v>164</v>
      </c>
      <c r="C583" s="17">
        <v>0.135091546433111</v>
      </c>
      <c r="D583" s="17">
        <v>0.13071781704527399</v>
      </c>
      <c r="E583" s="17">
        <v>0.13958659926648401</v>
      </c>
      <c r="F583" s="17"/>
      <c r="G583" s="17">
        <v>2.6159197610773101E-2</v>
      </c>
      <c r="H583" s="17">
        <v>7.3904400891557198E-2</v>
      </c>
      <c r="I583" s="17">
        <v>9.7567103622170595E-2</v>
      </c>
      <c r="J583" s="17">
        <v>0.15472960675282099</v>
      </c>
      <c r="K583" s="17">
        <v>0.13655574033515899</v>
      </c>
      <c r="L583" s="17">
        <v>0.231625905299462</v>
      </c>
      <c r="M583" s="17"/>
      <c r="N583" s="17">
        <v>0.171685298151037</v>
      </c>
      <c r="O583" s="17">
        <v>7.7609018842959204E-2</v>
      </c>
      <c r="P583" s="17">
        <v>9.2776216300773998E-2</v>
      </c>
      <c r="Q583" s="17">
        <v>0.148007344566673</v>
      </c>
      <c r="R583" s="17">
        <v>0.14477694639421701</v>
      </c>
      <c r="S583" s="17">
        <v>0.136310265988933</v>
      </c>
      <c r="T583" s="17">
        <v>8.1162251378381095E-2</v>
      </c>
      <c r="U583" s="17">
        <v>0.113394955217254</v>
      </c>
      <c r="V583" s="17">
        <v>0.17230562750515699</v>
      </c>
      <c r="W583" s="17">
        <v>0.15104786669369499</v>
      </c>
      <c r="X583" s="17">
        <v>0.113280048115982</v>
      </c>
      <c r="Y583" s="17">
        <v>0.194830017671515</v>
      </c>
      <c r="Z583" s="17"/>
      <c r="AA583" s="17">
        <v>6.7127467839407096E-2</v>
      </c>
      <c r="AB583" s="17">
        <v>0.18562289776187799</v>
      </c>
    </row>
    <row r="584" spans="2:28" x14ac:dyDescent="0.5">
      <c r="B584" t="s">
        <v>71</v>
      </c>
      <c r="C584" s="17">
        <v>1.2467912462135499E-2</v>
      </c>
      <c r="D584" s="17">
        <v>1.18949201608079E-2</v>
      </c>
      <c r="E584" s="17">
        <v>1.30473588224631E-2</v>
      </c>
      <c r="F584" s="17"/>
      <c r="G584" s="17">
        <v>0</v>
      </c>
      <c r="H584" s="17">
        <v>5.7428937788887302E-3</v>
      </c>
      <c r="I584" s="17">
        <v>0</v>
      </c>
      <c r="J584" s="17">
        <v>9.7147152377913895E-3</v>
      </c>
      <c r="K584" s="17">
        <v>3.7580105205151502E-2</v>
      </c>
      <c r="L584" s="17">
        <v>1.45117418228026E-2</v>
      </c>
      <c r="M584" s="17"/>
      <c r="N584" s="17">
        <v>0</v>
      </c>
      <c r="O584" s="17">
        <v>0</v>
      </c>
      <c r="P584" s="17">
        <v>1.3695253047888999E-2</v>
      </c>
      <c r="Q584" s="17">
        <v>0</v>
      </c>
      <c r="R584" s="17">
        <v>5.5048605799578397E-2</v>
      </c>
      <c r="S584" s="17">
        <v>1.22789771912065E-2</v>
      </c>
      <c r="T584" s="17">
        <v>0</v>
      </c>
      <c r="U584" s="17">
        <v>2.9191739710277501E-2</v>
      </c>
      <c r="V584" s="17">
        <v>0</v>
      </c>
      <c r="W584" s="17">
        <v>0</v>
      </c>
      <c r="X584" s="17">
        <v>1.50918261994007E-2</v>
      </c>
      <c r="Y584" s="17">
        <v>1.3353917806826701E-2</v>
      </c>
      <c r="Z584" s="17"/>
      <c r="AA584" s="17">
        <v>1.1028138250444901E-2</v>
      </c>
      <c r="AB584" s="17">
        <v>1.3538385836165401E-2</v>
      </c>
    </row>
    <row r="585" spans="2:28" x14ac:dyDescent="0.5">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2:28" x14ac:dyDescent="0.5">
      <c r="B586" s="6" t="s">
        <v>271</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2:28" x14ac:dyDescent="0.5">
      <c r="B587" s="24" t="s">
        <v>53</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2:28" x14ac:dyDescent="0.5">
      <c r="B588" t="s">
        <v>164</v>
      </c>
      <c r="C588" s="17">
        <v>0.36803597048916298</v>
      </c>
      <c r="D588" s="17">
        <v>0.31001945137901499</v>
      </c>
      <c r="E588" s="17">
        <v>0.42509167068155501</v>
      </c>
      <c r="F588" s="17"/>
      <c r="G588" s="17">
        <v>0.245367303173844</v>
      </c>
      <c r="H588" s="17">
        <v>0.23246016571616901</v>
      </c>
      <c r="I588" s="17">
        <v>0.35057342319843698</v>
      </c>
      <c r="J588" s="17">
        <v>0.39135962895019299</v>
      </c>
      <c r="K588" s="17">
        <v>0.37699001018766098</v>
      </c>
      <c r="L588" s="17">
        <v>0.49921178146044298</v>
      </c>
      <c r="M588" s="17"/>
      <c r="N588" s="17">
        <v>0.33846257395433599</v>
      </c>
      <c r="O588" s="17">
        <v>0.41525514948287501</v>
      </c>
      <c r="P588" s="17">
        <v>0.35460954657054899</v>
      </c>
      <c r="Q588" s="17">
        <v>0.33637649967568101</v>
      </c>
      <c r="R588" s="17">
        <v>0.34935381504122598</v>
      </c>
      <c r="S588" s="17">
        <v>0.358396719772405</v>
      </c>
      <c r="T588" s="17">
        <v>0.61183118411757798</v>
      </c>
      <c r="U588" s="17">
        <v>0.26416837101683499</v>
      </c>
      <c r="V588" s="17">
        <v>0.305123311474713</v>
      </c>
      <c r="W588" s="17">
        <v>0.49269492300250201</v>
      </c>
      <c r="X588" s="17">
        <v>0.36624381664599698</v>
      </c>
      <c r="Y588" s="17">
        <v>0.43779020562912602</v>
      </c>
      <c r="Z588" s="17"/>
      <c r="AA588" s="17">
        <v>0.27683866747235503</v>
      </c>
      <c r="AB588" s="17">
        <v>0.435841244309286</v>
      </c>
    </row>
    <row r="589" spans="2:28" x14ac:dyDescent="0.5">
      <c r="B589" t="s">
        <v>269</v>
      </c>
      <c r="C589" s="17">
        <v>0.32257463149624899</v>
      </c>
      <c r="D589" s="17">
        <v>0.38286697147871002</v>
      </c>
      <c r="E589" s="17">
        <v>0.26455339495334301</v>
      </c>
      <c r="F589" s="17"/>
      <c r="G589" s="17">
        <v>0.38489504495507099</v>
      </c>
      <c r="H589" s="17">
        <v>0.35422362505282601</v>
      </c>
      <c r="I589" s="17">
        <v>0.34276319736008398</v>
      </c>
      <c r="J589" s="17">
        <v>0.24747749815345499</v>
      </c>
      <c r="K589" s="17">
        <v>0.37440677225411301</v>
      </c>
      <c r="L589" s="17">
        <v>0.27855659792341703</v>
      </c>
      <c r="M589" s="17"/>
      <c r="N589" s="17">
        <v>0.46508596790016998</v>
      </c>
      <c r="O589" s="17">
        <v>0.33058473541859101</v>
      </c>
      <c r="P589" s="17">
        <v>0.29165388191580099</v>
      </c>
      <c r="Q589" s="17">
        <v>0.27811211557910798</v>
      </c>
      <c r="R589" s="17">
        <v>0.40632203481972901</v>
      </c>
      <c r="S589" s="17">
        <v>0.34307083433660501</v>
      </c>
      <c r="T589" s="17">
        <v>0.13440367257108499</v>
      </c>
      <c r="U589" s="17">
        <v>0.36650793127040099</v>
      </c>
      <c r="V589" s="17">
        <v>0.33732140878255001</v>
      </c>
      <c r="W589" s="17">
        <v>0.23319885699270801</v>
      </c>
      <c r="X589" s="17">
        <v>0.35044286405425701</v>
      </c>
      <c r="Y589" s="17">
        <v>0.28328062759931599</v>
      </c>
      <c r="Z589" s="17"/>
      <c r="AA589" s="17">
        <v>0.36859808916749098</v>
      </c>
      <c r="AB589" s="17">
        <v>0.28835615083600202</v>
      </c>
    </row>
    <row r="590" spans="2:28" x14ac:dyDescent="0.5">
      <c r="B590" t="s">
        <v>268</v>
      </c>
      <c r="C590" s="17">
        <v>0.27552782168179601</v>
      </c>
      <c r="D590" s="17">
        <v>0.314629330975153</v>
      </c>
      <c r="E590" s="17">
        <v>0.23621393924780701</v>
      </c>
      <c r="F590" s="17"/>
      <c r="G590" s="17">
        <v>0.37352701266000499</v>
      </c>
      <c r="H590" s="17">
        <v>0.30523184547770499</v>
      </c>
      <c r="I590" s="17">
        <v>0.24639600226812899</v>
      </c>
      <c r="J590" s="17">
        <v>0.27356533802078598</v>
      </c>
      <c r="K590" s="17">
        <v>0.30101279064008102</v>
      </c>
      <c r="L590" s="17">
        <v>0.21338209691538099</v>
      </c>
      <c r="M590" s="17"/>
      <c r="N590" s="17">
        <v>0.31144918850931402</v>
      </c>
      <c r="O590" s="17">
        <v>0.331947635328179</v>
      </c>
      <c r="P590" s="17">
        <v>0.31721604453036101</v>
      </c>
      <c r="Q590" s="17">
        <v>0.241554400359907</v>
      </c>
      <c r="R590" s="17">
        <v>0.38567976157168399</v>
      </c>
      <c r="S590" s="17">
        <v>0.26105728370233899</v>
      </c>
      <c r="T590" s="17">
        <v>0.205395482648529</v>
      </c>
      <c r="U590" s="17">
        <v>0.30076151367045101</v>
      </c>
      <c r="V590" s="17">
        <v>0.27231377361032</v>
      </c>
      <c r="W590" s="17">
        <v>0.16003163622921099</v>
      </c>
      <c r="X590" s="17">
        <v>0.34003547625277902</v>
      </c>
      <c r="Y590" s="17">
        <v>0.186446163281975</v>
      </c>
      <c r="Z590" s="17"/>
      <c r="AA590" s="17">
        <v>0.34093766329623598</v>
      </c>
      <c r="AB590" s="17">
        <v>0.22689554776048801</v>
      </c>
    </row>
    <row r="591" spans="2:28" x14ac:dyDescent="0.5">
      <c r="B591" t="s">
        <v>267</v>
      </c>
      <c r="C591" s="17">
        <v>0.237241398458921</v>
      </c>
      <c r="D591" s="17">
        <v>0.21925765005463099</v>
      </c>
      <c r="E591" s="17">
        <v>0.253344638212601</v>
      </c>
      <c r="F591" s="17"/>
      <c r="G591" s="17">
        <v>0.12078299760430899</v>
      </c>
      <c r="H591" s="17">
        <v>0.23459775490879001</v>
      </c>
      <c r="I591" s="17">
        <v>0.199663072118032</v>
      </c>
      <c r="J591" s="17">
        <v>0.26439584691502099</v>
      </c>
      <c r="K591" s="17">
        <v>0.31626736952322398</v>
      </c>
      <c r="L591" s="17">
        <v>0.240414288392332</v>
      </c>
      <c r="M591" s="17"/>
      <c r="N591" s="17">
        <v>0.167356176075239</v>
      </c>
      <c r="O591" s="17">
        <v>7.9001180347090694E-2</v>
      </c>
      <c r="P591" s="17">
        <v>0.26283619049030399</v>
      </c>
      <c r="Q591" s="17">
        <v>0.19641119101323801</v>
      </c>
      <c r="R591" s="17">
        <v>0.291105071673743</v>
      </c>
      <c r="S591" s="17">
        <v>0.25090421639381</v>
      </c>
      <c r="T591" s="17">
        <v>8.8553948408365807E-2</v>
      </c>
      <c r="U591" s="17">
        <v>0.23925048322519499</v>
      </c>
      <c r="V591" s="17">
        <v>0.26459524482464097</v>
      </c>
      <c r="W591" s="17">
        <v>0.18690373866617499</v>
      </c>
      <c r="X591" s="17">
        <v>0.253536829963733</v>
      </c>
      <c r="Y591" s="17">
        <v>0.25472292385287998</v>
      </c>
      <c r="Z591" s="17"/>
      <c r="AA591" s="17">
        <v>0.26068896473701803</v>
      </c>
      <c r="AB591" s="17">
        <v>0.21980811261264199</v>
      </c>
    </row>
    <row r="592" spans="2:28" x14ac:dyDescent="0.5">
      <c r="B592" t="s">
        <v>266</v>
      </c>
      <c r="C592" s="17">
        <v>0.17578131440022501</v>
      </c>
      <c r="D592" s="17">
        <v>0.20177140713809899</v>
      </c>
      <c r="E592" s="17">
        <v>0.149031541251541</v>
      </c>
      <c r="F592" s="17"/>
      <c r="G592" s="17">
        <v>0.185758285121401</v>
      </c>
      <c r="H592" s="17">
        <v>0.21750513933109</v>
      </c>
      <c r="I592" s="17">
        <v>0.165562550967431</v>
      </c>
      <c r="J592" s="17">
        <v>0.14184178613338699</v>
      </c>
      <c r="K592" s="17">
        <v>0.16924605624126501</v>
      </c>
      <c r="L592" s="17">
        <v>0.17859658433686401</v>
      </c>
      <c r="M592" s="17"/>
      <c r="N592" s="17">
        <v>0.234404111218146</v>
      </c>
      <c r="O592" s="17">
        <v>7.8433692787044096E-2</v>
      </c>
      <c r="P592" s="17">
        <v>0.17095421869654701</v>
      </c>
      <c r="Q592" s="17">
        <v>0.143118588180696</v>
      </c>
      <c r="R592" s="17">
        <v>0.117974945434326</v>
      </c>
      <c r="S592" s="17">
        <v>0.142177522412503</v>
      </c>
      <c r="T592" s="17">
        <v>0.12873823615392399</v>
      </c>
      <c r="U592" s="17">
        <v>0.26372539168519998</v>
      </c>
      <c r="V592" s="17">
        <v>0.242997596004074</v>
      </c>
      <c r="W592" s="17">
        <v>0.19444154972173999</v>
      </c>
      <c r="X592" s="17">
        <v>0.17006301831017101</v>
      </c>
      <c r="Y592" s="17">
        <v>0.19762828250150899</v>
      </c>
      <c r="Z592" s="17"/>
      <c r="AA592" s="17">
        <v>0.17880005187039699</v>
      </c>
      <c r="AB592" s="17">
        <v>0.173536880475262</v>
      </c>
    </row>
    <row r="593" spans="2:28" x14ac:dyDescent="0.5">
      <c r="B593" t="s">
        <v>265</v>
      </c>
      <c r="C593" s="17">
        <v>9.06137047351218E-2</v>
      </c>
      <c r="D593" s="17">
        <v>0.104229724101329</v>
      </c>
      <c r="E593" s="17">
        <v>7.7542642700143105E-2</v>
      </c>
      <c r="F593" s="17"/>
      <c r="G593" s="17">
        <v>0.13328198242355399</v>
      </c>
      <c r="H593" s="17">
        <v>0.106765785098305</v>
      </c>
      <c r="I593" s="17">
        <v>8.3436238328262399E-2</v>
      </c>
      <c r="J593" s="17">
        <v>8.9546088916288305E-2</v>
      </c>
      <c r="K593" s="17">
        <v>6.9931792631452397E-2</v>
      </c>
      <c r="L593" s="17">
        <v>8.0256607381614206E-2</v>
      </c>
      <c r="M593" s="17"/>
      <c r="N593" s="17">
        <v>0.15007527677737501</v>
      </c>
      <c r="O593" s="17">
        <v>0.165676227354696</v>
      </c>
      <c r="P593" s="17">
        <v>8.2202169133777397E-2</v>
      </c>
      <c r="Q593" s="17">
        <v>8.8809840749760297E-2</v>
      </c>
      <c r="R593" s="17">
        <v>0.18664172936660101</v>
      </c>
      <c r="S593" s="17">
        <v>8.8744544553110594E-2</v>
      </c>
      <c r="T593" s="17">
        <v>8.1146934961631195E-2</v>
      </c>
      <c r="U593" s="17">
        <v>0.100034590701312</v>
      </c>
      <c r="V593" s="17">
        <v>9.4084706664235199E-2</v>
      </c>
      <c r="W593" s="17">
        <v>0</v>
      </c>
      <c r="X593" s="17">
        <v>9.2500475633404494E-2</v>
      </c>
      <c r="Y593" s="17">
        <v>6.0473872478883098E-2</v>
      </c>
      <c r="Z593" s="17"/>
      <c r="AA593" s="17">
        <v>7.6348927811554501E-2</v>
      </c>
      <c r="AB593" s="17">
        <v>0.101219578738953</v>
      </c>
    </row>
    <row r="594" spans="2:28" x14ac:dyDescent="0.5">
      <c r="B594" t="s">
        <v>264</v>
      </c>
      <c r="C594" s="17">
        <v>5.2296133592562799E-2</v>
      </c>
      <c r="D594" s="17">
        <v>8.0175701786416503E-2</v>
      </c>
      <c r="E594" s="17">
        <v>2.5291900242454202E-2</v>
      </c>
      <c r="F594" s="17"/>
      <c r="G594" s="17">
        <v>7.7922733900480906E-2</v>
      </c>
      <c r="H594" s="17">
        <v>7.9452256926986195E-2</v>
      </c>
      <c r="I594" s="17">
        <v>9.3667398562117393E-2</v>
      </c>
      <c r="J594" s="17">
        <v>2.86620437355747E-2</v>
      </c>
      <c r="K594" s="17">
        <v>2.8675510011878801E-2</v>
      </c>
      <c r="L594" s="17">
        <v>3.11391357035374E-2</v>
      </c>
      <c r="M594" s="17"/>
      <c r="N594" s="17">
        <v>8.3249923914719498E-2</v>
      </c>
      <c r="O594" s="17">
        <v>0</v>
      </c>
      <c r="P594" s="17">
        <v>6.7993975393711298E-2</v>
      </c>
      <c r="Q594" s="17">
        <v>0.12552840865868301</v>
      </c>
      <c r="R594" s="17">
        <v>0</v>
      </c>
      <c r="S594" s="17">
        <v>6.3101900245754794E-2</v>
      </c>
      <c r="T594" s="17">
        <v>4.01842877455581E-2</v>
      </c>
      <c r="U594" s="17">
        <v>5.3473056809557398E-2</v>
      </c>
      <c r="V594" s="17">
        <v>8.3557732809568297E-2</v>
      </c>
      <c r="W594" s="17">
        <v>3.4767754869659197E-2</v>
      </c>
      <c r="X594" s="17">
        <v>2.35127264113867E-2</v>
      </c>
      <c r="Y594" s="17">
        <v>1.3964416618314299E-2</v>
      </c>
      <c r="Z594" s="17"/>
      <c r="AA594" s="17">
        <v>7.5313886769586696E-2</v>
      </c>
      <c r="AB594" s="17">
        <v>3.5182414159385597E-2</v>
      </c>
    </row>
    <row r="595" spans="2:28" x14ac:dyDescent="0.5">
      <c r="B595" t="s">
        <v>261</v>
      </c>
      <c r="C595" s="17">
        <v>4.1850960334289901E-2</v>
      </c>
      <c r="D595" s="17">
        <v>5.7240309394585097E-2</v>
      </c>
      <c r="E595" s="17">
        <v>2.6968226176627901E-2</v>
      </c>
      <c r="F595" s="17"/>
      <c r="G595" s="17">
        <v>2.8805296791469499E-2</v>
      </c>
      <c r="H595" s="17">
        <v>9.2643214419710102E-2</v>
      </c>
      <c r="I595" s="17">
        <v>5.2049775590137397E-2</v>
      </c>
      <c r="J595" s="17">
        <v>4.1791780545096302E-2</v>
      </c>
      <c r="K595" s="17">
        <v>3.2314217943310297E-2</v>
      </c>
      <c r="L595" s="17">
        <v>1.5290781252864099E-2</v>
      </c>
      <c r="M595" s="17"/>
      <c r="N595" s="17">
        <v>0.12447859647188</v>
      </c>
      <c r="O595" s="17">
        <v>0</v>
      </c>
      <c r="P595" s="17">
        <v>3.5403025701234901E-2</v>
      </c>
      <c r="Q595" s="17">
        <v>9.3651679550513206E-2</v>
      </c>
      <c r="R595" s="17">
        <v>0</v>
      </c>
      <c r="S595" s="17">
        <v>2.7882607569254599E-2</v>
      </c>
      <c r="T595" s="17">
        <v>0</v>
      </c>
      <c r="U595" s="17">
        <v>5.4090364727082597E-2</v>
      </c>
      <c r="V595" s="17">
        <v>8.6440045041765307E-2</v>
      </c>
      <c r="W595" s="17">
        <v>0</v>
      </c>
      <c r="X595" s="17">
        <v>3.2749058767646701E-2</v>
      </c>
      <c r="Y595" s="17">
        <v>3.7208695019827299E-2</v>
      </c>
      <c r="Z595" s="17"/>
      <c r="AA595" s="17">
        <v>6.1347856341655502E-2</v>
      </c>
      <c r="AB595" s="17">
        <v>2.73550012577564E-2</v>
      </c>
    </row>
    <row r="596" spans="2:28" x14ac:dyDescent="0.5">
      <c r="B596" t="s">
        <v>260</v>
      </c>
      <c r="C596" s="17">
        <v>3.9335999430700201E-2</v>
      </c>
      <c r="D596" s="17">
        <v>4.3971999379089001E-2</v>
      </c>
      <c r="E596" s="17">
        <v>3.4900860191166297E-2</v>
      </c>
      <c r="F596" s="17"/>
      <c r="G596" s="17">
        <v>9.0053927438523501E-2</v>
      </c>
      <c r="H596" s="17">
        <v>6.0439066090169899E-2</v>
      </c>
      <c r="I596" s="17">
        <v>6.3582790083919302E-2</v>
      </c>
      <c r="J596" s="17">
        <v>3.2236992866947402E-2</v>
      </c>
      <c r="K596" s="17">
        <v>1.7905214221314698E-2</v>
      </c>
      <c r="L596" s="17">
        <v>8.0126874509920502E-3</v>
      </c>
      <c r="M596" s="17"/>
      <c r="N596" s="17">
        <v>2.44143675102769E-2</v>
      </c>
      <c r="O596" s="17">
        <v>6.1587977122178499E-2</v>
      </c>
      <c r="P596" s="17">
        <v>6.6573856769949896E-2</v>
      </c>
      <c r="Q596" s="17">
        <v>4.6864227363025597E-2</v>
      </c>
      <c r="R596" s="17">
        <v>0</v>
      </c>
      <c r="S596" s="17">
        <v>4.1022470676373698E-2</v>
      </c>
      <c r="T596" s="17">
        <v>0</v>
      </c>
      <c r="U596" s="17">
        <v>5.7514303769256502E-2</v>
      </c>
      <c r="V596" s="17">
        <v>8.2092126226619294E-2</v>
      </c>
      <c r="W596" s="17">
        <v>4.4689208743101297E-2</v>
      </c>
      <c r="X596" s="17">
        <v>7.5717969124708996E-3</v>
      </c>
      <c r="Y596" s="17">
        <v>1.2226825244277499E-2</v>
      </c>
      <c r="Z596" s="17"/>
      <c r="AA596" s="17">
        <v>6.8719929431299204E-2</v>
      </c>
      <c r="AB596" s="17">
        <v>1.7489022012577099E-2</v>
      </c>
    </row>
    <row r="597" spans="2:28" x14ac:dyDescent="0.5">
      <c r="B597" t="s">
        <v>263</v>
      </c>
      <c r="C597" s="17">
        <v>3.7765823426386902E-2</v>
      </c>
      <c r="D597" s="17">
        <v>5.7275477146448601E-2</v>
      </c>
      <c r="E597" s="17">
        <v>1.88708259158262E-2</v>
      </c>
      <c r="F597" s="17"/>
      <c r="G597" s="17">
        <v>6.5418314618957293E-2</v>
      </c>
      <c r="H597" s="17">
        <v>8.24672574044297E-2</v>
      </c>
      <c r="I597" s="17">
        <v>3.7806530280688998E-2</v>
      </c>
      <c r="J597" s="17">
        <v>1.05016810893746E-2</v>
      </c>
      <c r="K597" s="17">
        <v>2.79172797869764E-2</v>
      </c>
      <c r="L597" s="17">
        <v>2.2152668261566699E-2</v>
      </c>
      <c r="M597" s="17"/>
      <c r="N597" s="17">
        <v>4.01082287983104E-2</v>
      </c>
      <c r="O597" s="17">
        <v>0</v>
      </c>
      <c r="P597" s="17">
        <v>6.1060825718120201E-2</v>
      </c>
      <c r="Q597" s="17">
        <v>4.7700775122082699E-2</v>
      </c>
      <c r="R597" s="17">
        <v>2.7133091511647198E-2</v>
      </c>
      <c r="S597" s="17">
        <v>4.0725745211903301E-2</v>
      </c>
      <c r="T597" s="17">
        <v>0</v>
      </c>
      <c r="U597" s="17">
        <v>2.7434449593239599E-2</v>
      </c>
      <c r="V597" s="17">
        <v>9.9381740293889603E-2</v>
      </c>
      <c r="W597" s="17">
        <v>0</v>
      </c>
      <c r="X597" s="17">
        <v>3.4406822699564299E-2</v>
      </c>
      <c r="Y597" s="17">
        <v>5.7385420269909998E-3</v>
      </c>
      <c r="Z597" s="17"/>
      <c r="AA597" s="17">
        <v>4.9760759492641402E-2</v>
      </c>
      <c r="AB597" s="17">
        <v>2.88475780669014E-2</v>
      </c>
    </row>
    <row r="598" spans="2:28" x14ac:dyDescent="0.5">
      <c r="B598" t="s">
        <v>262</v>
      </c>
      <c r="C598" s="17">
        <v>3.46072808040555E-2</v>
      </c>
      <c r="D598" s="17">
        <v>4.21748552766993E-2</v>
      </c>
      <c r="E598" s="17">
        <v>2.7314148880439201E-2</v>
      </c>
      <c r="F598" s="17"/>
      <c r="G598" s="17">
        <v>9.4905814102962394E-2</v>
      </c>
      <c r="H598" s="17">
        <v>4.2458990613812198E-2</v>
      </c>
      <c r="I598" s="17">
        <v>3.8989377035897797E-2</v>
      </c>
      <c r="J598" s="17">
        <v>3.8513775387816203E-2</v>
      </c>
      <c r="K598" s="17">
        <v>6.0761814183501704E-3</v>
      </c>
      <c r="L598" s="17">
        <v>1.6697575429352799E-2</v>
      </c>
      <c r="M598" s="17"/>
      <c r="N598" s="17">
        <v>1.8127005225158199E-2</v>
      </c>
      <c r="O598" s="17">
        <v>0</v>
      </c>
      <c r="P598" s="17">
        <v>3.9962330450930401E-2</v>
      </c>
      <c r="Q598" s="17">
        <v>4.8245286876353599E-2</v>
      </c>
      <c r="R598" s="17">
        <v>0</v>
      </c>
      <c r="S598" s="17">
        <v>4.75313224989714E-2</v>
      </c>
      <c r="T598" s="17">
        <v>0</v>
      </c>
      <c r="U598" s="17">
        <v>3.9621692922703303E-2</v>
      </c>
      <c r="V598" s="17">
        <v>0.10728372174654199</v>
      </c>
      <c r="W598" s="17">
        <v>0</v>
      </c>
      <c r="X598" s="17">
        <v>8.9675930119856792E-3</v>
      </c>
      <c r="Y598" s="17">
        <v>1.97699190953688E-2</v>
      </c>
      <c r="Z598" s="17"/>
      <c r="AA598" s="17">
        <v>3.5523830735690598E-2</v>
      </c>
      <c r="AB598" s="17">
        <v>3.3925825135647403E-2</v>
      </c>
    </row>
    <row r="599" spans="2:28" x14ac:dyDescent="0.5">
      <c r="B599" t="s">
        <v>108</v>
      </c>
      <c r="C599" s="17">
        <v>6.6997259857450196E-3</v>
      </c>
      <c r="D599" s="17">
        <v>2.3449494589992898E-3</v>
      </c>
      <c r="E599" s="17">
        <v>1.09446126275289E-2</v>
      </c>
      <c r="F599" s="17"/>
      <c r="G599" s="17">
        <v>9.9409547580744592E-3</v>
      </c>
      <c r="H599" s="17">
        <v>0</v>
      </c>
      <c r="I599" s="17">
        <v>0</v>
      </c>
      <c r="J599" s="17">
        <v>4.2944677661999903E-3</v>
      </c>
      <c r="K599" s="17">
        <v>2.3115377778135798E-2</v>
      </c>
      <c r="L599" s="17">
        <v>3.9515372472940001E-3</v>
      </c>
      <c r="M599" s="17"/>
      <c r="N599" s="17">
        <v>0</v>
      </c>
      <c r="O599" s="17">
        <v>0</v>
      </c>
      <c r="P599" s="17">
        <v>0</v>
      </c>
      <c r="Q599" s="17">
        <v>0</v>
      </c>
      <c r="R599" s="17">
        <v>0</v>
      </c>
      <c r="S599" s="17">
        <v>8.8033113572170002E-3</v>
      </c>
      <c r="T599" s="17">
        <v>0</v>
      </c>
      <c r="U599" s="17">
        <v>1.5292869806716999E-2</v>
      </c>
      <c r="V599" s="17">
        <v>1.13594520858924E-2</v>
      </c>
      <c r="W599" s="17">
        <v>0</v>
      </c>
      <c r="X599" s="17">
        <v>7.18842612266691E-3</v>
      </c>
      <c r="Y599" s="17">
        <v>1.39661053452924E-2</v>
      </c>
      <c r="Z599" s="17"/>
      <c r="AA599" s="17">
        <v>4.2894899830331901E-3</v>
      </c>
      <c r="AB599" s="17">
        <v>8.4917385423540007E-3</v>
      </c>
    </row>
    <row r="600" spans="2:28" x14ac:dyDescent="0.5">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2:28" x14ac:dyDescent="0.5">
      <c r="B601" s="6" t="s">
        <v>287</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2:28" x14ac:dyDescent="0.5">
      <c r="B602" s="24" t="s">
        <v>538</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2:28" x14ac:dyDescent="0.5">
      <c r="B603" t="s">
        <v>279</v>
      </c>
      <c r="C603" s="17">
        <v>0.420410712023494</v>
      </c>
      <c r="D603" s="17">
        <v>0.37241080922943298</v>
      </c>
      <c r="E603" s="17">
        <v>0.48250586935081502</v>
      </c>
      <c r="F603" s="17"/>
      <c r="G603" s="17">
        <v>0.37126562060858398</v>
      </c>
      <c r="H603" s="17">
        <v>0.327616865144022</v>
      </c>
      <c r="I603" s="17">
        <v>0.48397154102661999</v>
      </c>
      <c r="J603" s="17">
        <v>0.38985192887327402</v>
      </c>
      <c r="K603" s="17">
        <v>0.50403121629432701</v>
      </c>
      <c r="L603" s="17">
        <v>1</v>
      </c>
      <c r="M603" s="17"/>
      <c r="N603" s="17">
        <v>0.42218471158305398</v>
      </c>
      <c r="O603" s="17">
        <v>0.14001789514504501</v>
      </c>
      <c r="P603" s="17">
        <v>0.43829102997359498</v>
      </c>
      <c r="Q603" s="17">
        <v>0.49724308175350301</v>
      </c>
      <c r="R603" s="17">
        <v>0.41087800508594702</v>
      </c>
      <c r="S603" s="17">
        <v>0.49116395984973998</v>
      </c>
      <c r="T603" s="17">
        <v>0.59091555678771901</v>
      </c>
      <c r="U603" s="17">
        <v>0.47939851111107301</v>
      </c>
      <c r="V603" s="17">
        <v>0.58462243597102304</v>
      </c>
      <c r="W603" s="17">
        <v>0.24741997248951</v>
      </c>
      <c r="X603" s="17">
        <v>0.27823403056574803</v>
      </c>
      <c r="Y603" s="17">
        <v>0.34061677527513501</v>
      </c>
      <c r="Z603" s="17"/>
      <c r="AA603" s="17">
        <v>0.45275658792136603</v>
      </c>
      <c r="AB603" s="17">
        <v>0.36538710573799499</v>
      </c>
    </row>
    <row r="604" spans="2:28" x14ac:dyDescent="0.5">
      <c r="B604" t="s">
        <v>280</v>
      </c>
      <c r="C604" s="17">
        <v>0.384200916194051</v>
      </c>
      <c r="D604" s="17">
        <v>0.423520859503352</v>
      </c>
      <c r="E604" s="17">
        <v>0.33333460347738297</v>
      </c>
      <c r="F604" s="17"/>
      <c r="G604" s="17">
        <v>0.237195474492161</v>
      </c>
      <c r="H604" s="17">
        <v>0.47710659502064501</v>
      </c>
      <c r="I604" s="17">
        <v>0.37124279333211502</v>
      </c>
      <c r="J604" s="17">
        <v>0.333295325402376</v>
      </c>
      <c r="K604" s="17">
        <v>0.41559831538239</v>
      </c>
      <c r="L604" s="17">
        <v>0</v>
      </c>
      <c r="M604" s="17"/>
      <c r="N604" s="17">
        <v>0.44673520391003602</v>
      </c>
      <c r="O604" s="17">
        <v>0.71673620316922304</v>
      </c>
      <c r="P604" s="17">
        <v>0.38416056763290102</v>
      </c>
      <c r="Q604" s="17">
        <v>0.39453641959134</v>
      </c>
      <c r="R604" s="17">
        <v>0.185892162772091</v>
      </c>
      <c r="S604" s="17">
        <v>0.246974427976515</v>
      </c>
      <c r="T604" s="17">
        <v>0.40908444321228099</v>
      </c>
      <c r="U604" s="17">
        <v>0.40170577538743102</v>
      </c>
      <c r="V604" s="17">
        <v>0.22932403676077101</v>
      </c>
      <c r="W604" s="17">
        <v>0.51974737197344401</v>
      </c>
      <c r="X604" s="17">
        <v>0.60359380871622204</v>
      </c>
      <c r="Y604" s="17">
        <v>0.39198810129488099</v>
      </c>
      <c r="Z604" s="17"/>
      <c r="AA604" s="17">
        <v>0.375070180910964</v>
      </c>
      <c r="AB604" s="17">
        <v>0.399733220370941</v>
      </c>
    </row>
    <row r="605" spans="2:28" x14ac:dyDescent="0.5">
      <c r="B605" t="s">
        <v>281</v>
      </c>
      <c r="C605" s="17">
        <v>0.12906584961195899</v>
      </c>
      <c r="D605" s="17">
        <v>0.14436504682795401</v>
      </c>
      <c r="E605" s="17">
        <v>0.109274016653779</v>
      </c>
      <c r="F605" s="17"/>
      <c r="G605" s="17">
        <v>0.25220265412415799</v>
      </c>
      <c r="H605" s="17">
        <v>0.106741360639793</v>
      </c>
      <c r="I605" s="17">
        <v>0.120026126778236</v>
      </c>
      <c r="J605" s="17">
        <v>0.15934895000674401</v>
      </c>
      <c r="K605" s="17">
        <v>8.0370468323282498E-2</v>
      </c>
      <c r="L605" s="17">
        <v>0</v>
      </c>
      <c r="M605" s="17"/>
      <c r="N605" s="17">
        <v>6.8227976760646E-2</v>
      </c>
      <c r="O605" s="17">
        <v>0.14324590168573201</v>
      </c>
      <c r="P605" s="17">
        <v>0.15215035666967799</v>
      </c>
      <c r="Q605" s="17">
        <v>0.108220498655157</v>
      </c>
      <c r="R605" s="17">
        <v>0.19692702013216401</v>
      </c>
      <c r="S605" s="17">
        <v>0.13223677776359699</v>
      </c>
      <c r="T605" s="17">
        <v>0</v>
      </c>
      <c r="U605" s="17">
        <v>0</v>
      </c>
      <c r="V605" s="17">
        <v>0.18605352726820601</v>
      </c>
      <c r="W605" s="17">
        <v>0</v>
      </c>
      <c r="X605" s="17">
        <v>0.118172160718029</v>
      </c>
      <c r="Y605" s="17">
        <v>0.18165900948913599</v>
      </c>
      <c r="Z605" s="17"/>
      <c r="AA605" s="17">
        <v>0.120617477537006</v>
      </c>
      <c r="AB605" s="17">
        <v>0.14343738495925701</v>
      </c>
    </row>
    <row r="606" spans="2:28" x14ac:dyDescent="0.5">
      <c r="B606" t="s">
        <v>282</v>
      </c>
      <c r="C606" s="17">
        <v>2.63752493259043E-2</v>
      </c>
      <c r="D606" s="17">
        <v>2.43105629999898E-2</v>
      </c>
      <c r="E606" s="17">
        <v>2.90462343649633E-2</v>
      </c>
      <c r="F606" s="17"/>
      <c r="G606" s="17">
        <v>0.13933625077509701</v>
      </c>
      <c r="H606" s="17">
        <v>5.1453169472888603E-2</v>
      </c>
      <c r="I606" s="17">
        <v>0</v>
      </c>
      <c r="J606" s="17">
        <v>1.91002330249655E-2</v>
      </c>
      <c r="K606" s="17">
        <v>0</v>
      </c>
      <c r="L606" s="17">
        <v>0</v>
      </c>
      <c r="M606" s="17"/>
      <c r="N606" s="17">
        <v>0</v>
      </c>
      <c r="O606" s="17">
        <v>0</v>
      </c>
      <c r="P606" s="17">
        <v>0</v>
      </c>
      <c r="Q606" s="17">
        <v>0</v>
      </c>
      <c r="R606" s="17">
        <v>0</v>
      </c>
      <c r="S606" s="17">
        <v>6.8652469121090007E-2</v>
      </c>
      <c r="T606" s="17">
        <v>0</v>
      </c>
      <c r="U606" s="17">
        <v>0</v>
      </c>
      <c r="V606" s="17">
        <v>0</v>
      </c>
      <c r="W606" s="17">
        <v>0.114667898843811</v>
      </c>
      <c r="X606" s="17">
        <v>0</v>
      </c>
      <c r="Y606" s="17">
        <v>5.13564348033127E-2</v>
      </c>
      <c r="Z606" s="17"/>
      <c r="AA606" s="17">
        <v>2.85843703998689E-2</v>
      </c>
      <c r="AB606" s="17">
        <v>2.26173109539579E-2</v>
      </c>
    </row>
    <row r="607" spans="2:28" x14ac:dyDescent="0.5">
      <c r="B607" t="s">
        <v>283</v>
      </c>
      <c r="C607" s="17">
        <v>1.84952140001741E-2</v>
      </c>
      <c r="D607" s="17">
        <v>1.8430291876126902E-2</v>
      </c>
      <c r="E607" s="17">
        <v>1.85792006183143E-2</v>
      </c>
      <c r="F607" s="17"/>
      <c r="G607" s="17">
        <v>0</v>
      </c>
      <c r="H607" s="17">
        <v>3.70820097226515E-2</v>
      </c>
      <c r="I607" s="17">
        <v>0</v>
      </c>
      <c r="J607" s="17">
        <v>4.1078232796680297E-2</v>
      </c>
      <c r="K607" s="17">
        <v>0</v>
      </c>
      <c r="L607" s="17">
        <v>0</v>
      </c>
      <c r="M607" s="17"/>
      <c r="N607" s="17">
        <v>0</v>
      </c>
      <c r="O607" s="17">
        <v>0</v>
      </c>
      <c r="P607" s="17">
        <v>0</v>
      </c>
      <c r="Q607" s="17">
        <v>0</v>
      </c>
      <c r="R607" s="17">
        <v>0.206302812009799</v>
      </c>
      <c r="S607" s="17">
        <v>4.0177345848340602E-2</v>
      </c>
      <c r="T607" s="17">
        <v>0</v>
      </c>
      <c r="U607" s="17">
        <v>0.118895713501496</v>
      </c>
      <c r="V607" s="17">
        <v>0</v>
      </c>
      <c r="W607" s="17">
        <v>0</v>
      </c>
      <c r="X607" s="17">
        <v>0</v>
      </c>
      <c r="Y607" s="17">
        <v>0</v>
      </c>
      <c r="Z607" s="17"/>
      <c r="AA607" s="17">
        <v>9.6554521097251596E-3</v>
      </c>
      <c r="AB607" s="17">
        <v>3.3532543007845701E-2</v>
      </c>
    </row>
    <row r="608" spans="2:28" x14ac:dyDescent="0.5">
      <c r="B608" t="s">
        <v>164</v>
      </c>
      <c r="C608" s="17">
        <v>2.1452058844417699E-2</v>
      </c>
      <c r="D608" s="17">
        <v>1.6962429563144098E-2</v>
      </c>
      <c r="E608" s="17">
        <v>2.7260075534745701E-2</v>
      </c>
      <c r="F608" s="17"/>
      <c r="G608" s="17">
        <v>0</v>
      </c>
      <c r="H608" s="17">
        <v>0</v>
      </c>
      <c r="I608" s="17">
        <v>2.4759538863028799E-2</v>
      </c>
      <c r="J608" s="17">
        <v>5.7325329895960099E-2</v>
      </c>
      <c r="K608" s="17">
        <v>0</v>
      </c>
      <c r="L608" s="17">
        <v>0</v>
      </c>
      <c r="M608" s="17"/>
      <c r="N608" s="17">
        <v>6.2852107746263999E-2</v>
      </c>
      <c r="O608" s="17">
        <v>0</v>
      </c>
      <c r="P608" s="17">
        <v>2.53980457238265E-2</v>
      </c>
      <c r="Q608" s="17">
        <v>0</v>
      </c>
      <c r="R608" s="17">
        <v>0</v>
      </c>
      <c r="S608" s="17">
        <v>2.07950194407171E-2</v>
      </c>
      <c r="T608" s="17">
        <v>0</v>
      </c>
      <c r="U608" s="17">
        <v>0</v>
      </c>
      <c r="V608" s="17">
        <v>0</v>
      </c>
      <c r="W608" s="17">
        <v>0.11816475669323501</v>
      </c>
      <c r="X608" s="17">
        <v>0</v>
      </c>
      <c r="Y608" s="17">
        <v>3.4379679137535403E-2</v>
      </c>
      <c r="Z608" s="17"/>
      <c r="AA608" s="17">
        <v>1.33159311210695E-2</v>
      </c>
      <c r="AB608" s="17">
        <v>3.5292434970002701E-2</v>
      </c>
    </row>
    <row r="609" spans="2:28" x14ac:dyDescent="0.5">
      <c r="B609" t="s">
        <v>284</v>
      </c>
      <c r="C609" s="17">
        <v>0.80461162821754495</v>
      </c>
      <c r="D609" s="17">
        <v>0.79593166873278498</v>
      </c>
      <c r="E609" s="17">
        <v>0.81584047282819805</v>
      </c>
      <c r="F609" s="17"/>
      <c r="G609" s="17">
        <v>0.60846109510074498</v>
      </c>
      <c r="H609" s="17">
        <v>0.804723460164667</v>
      </c>
      <c r="I609" s="17">
        <v>0.85521433435873595</v>
      </c>
      <c r="J609" s="17">
        <v>0.72314725427564996</v>
      </c>
      <c r="K609" s="17">
        <v>0.91962953167671802</v>
      </c>
      <c r="L609" s="17">
        <v>1</v>
      </c>
      <c r="M609" s="17"/>
      <c r="N609" s="17">
        <v>0.86891991549309</v>
      </c>
      <c r="O609" s="17">
        <v>0.85675409831426796</v>
      </c>
      <c r="P609" s="17">
        <v>0.822451597606495</v>
      </c>
      <c r="Q609" s="17">
        <v>0.89177950134484296</v>
      </c>
      <c r="R609" s="17">
        <v>0.59677016785803705</v>
      </c>
      <c r="S609" s="17">
        <v>0.73813838782625496</v>
      </c>
      <c r="T609" s="17">
        <v>1</v>
      </c>
      <c r="U609" s="17">
        <v>0.88110428649850403</v>
      </c>
      <c r="V609" s="17">
        <v>0.81394647273179399</v>
      </c>
      <c r="W609" s="17">
        <v>0.76716734446295398</v>
      </c>
      <c r="X609" s="17">
        <v>0.88182783928197095</v>
      </c>
      <c r="Y609" s="17">
        <v>0.73260487657001605</v>
      </c>
      <c r="Z609" s="17"/>
      <c r="AA609" s="17">
        <v>0.82782676883233097</v>
      </c>
      <c r="AB609" s="17">
        <v>0.76512032610893699</v>
      </c>
    </row>
    <row r="610" spans="2:28" x14ac:dyDescent="0.5">
      <c r="B610" t="s">
        <v>285</v>
      </c>
      <c r="C610" s="17">
        <v>4.4870463326078303E-2</v>
      </c>
      <c r="D610" s="17">
        <v>4.2740854876116799E-2</v>
      </c>
      <c r="E610" s="17">
        <v>4.7625434983277599E-2</v>
      </c>
      <c r="F610" s="17"/>
      <c r="G610" s="17">
        <v>0.13933625077509701</v>
      </c>
      <c r="H610" s="17">
        <v>8.8535179195540104E-2</v>
      </c>
      <c r="I610" s="17">
        <v>0</v>
      </c>
      <c r="J610" s="17">
        <v>6.01784658216458E-2</v>
      </c>
      <c r="K610" s="17">
        <v>0</v>
      </c>
      <c r="L610" s="17">
        <v>0</v>
      </c>
      <c r="M610" s="17"/>
      <c r="N610" s="17">
        <v>0</v>
      </c>
      <c r="O610" s="17">
        <v>0</v>
      </c>
      <c r="P610" s="17">
        <v>0</v>
      </c>
      <c r="Q610" s="17">
        <v>0</v>
      </c>
      <c r="R610" s="17">
        <v>0.206302812009799</v>
      </c>
      <c r="S610" s="17">
        <v>0.108829814969431</v>
      </c>
      <c r="T610" s="17">
        <v>0</v>
      </c>
      <c r="U610" s="17">
        <v>0.118895713501496</v>
      </c>
      <c r="V610" s="17">
        <v>0</v>
      </c>
      <c r="W610" s="17">
        <v>0.114667898843811</v>
      </c>
      <c r="X610" s="17">
        <v>0</v>
      </c>
      <c r="Y610" s="17">
        <v>5.13564348033127E-2</v>
      </c>
      <c r="Z610" s="17"/>
      <c r="AA610" s="17">
        <v>3.8239822509594103E-2</v>
      </c>
      <c r="AB610" s="17">
        <v>5.6149853961803602E-2</v>
      </c>
    </row>
    <row r="611" spans="2:28" x14ac:dyDescent="0.5">
      <c r="B611" t="s">
        <v>95</v>
      </c>
      <c r="C611" s="17">
        <v>0.75974116489146704</v>
      </c>
      <c r="D611" s="17">
        <v>0.75319081385666897</v>
      </c>
      <c r="E611" s="17">
        <v>0.76821503784491996</v>
      </c>
      <c r="F611" s="17"/>
      <c r="G611" s="17">
        <v>0.46912484432564799</v>
      </c>
      <c r="H611" s="17">
        <v>0.71618828096912701</v>
      </c>
      <c r="I611" s="17">
        <v>0.85521433435873595</v>
      </c>
      <c r="J611" s="17">
        <v>0.66296878845400398</v>
      </c>
      <c r="K611" s="17">
        <v>0.91962953167671802</v>
      </c>
      <c r="L611" s="17">
        <v>1</v>
      </c>
      <c r="M611" s="17"/>
      <c r="N611" s="17">
        <v>0.86891991549309</v>
      </c>
      <c r="O611" s="17">
        <v>0.85675409831426796</v>
      </c>
      <c r="P611" s="17">
        <v>0.822451597606495</v>
      </c>
      <c r="Q611" s="17">
        <v>0.89177950134484296</v>
      </c>
      <c r="R611" s="17">
        <v>0.390467355848239</v>
      </c>
      <c r="S611" s="17">
        <v>0.62930857285682495</v>
      </c>
      <c r="T611" s="17">
        <v>1</v>
      </c>
      <c r="U611" s="17">
        <v>0.76220857299700795</v>
      </c>
      <c r="V611" s="17">
        <v>0.81394647273179399</v>
      </c>
      <c r="W611" s="17">
        <v>0.65249944561914397</v>
      </c>
      <c r="X611" s="17">
        <v>0.88182783928197095</v>
      </c>
      <c r="Y611" s="17">
        <v>0.68124844176670396</v>
      </c>
      <c r="Z611" s="17"/>
      <c r="AA611" s="17">
        <v>0.78958694632273596</v>
      </c>
      <c r="AB611" s="17">
        <v>0.70897047214713305</v>
      </c>
    </row>
    <row r="612" spans="2:28" x14ac:dyDescent="0.5">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2:28" x14ac:dyDescent="0.5">
      <c r="B613" s="6" t="s">
        <v>288</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2:28" x14ac:dyDescent="0.5">
      <c r="B614" s="24" t="s">
        <v>538</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2:28" x14ac:dyDescent="0.5">
      <c r="B615" t="s">
        <v>279</v>
      </c>
      <c r="C615" s="17">
        <v>0.37851859073376398</v>
      </c>
      <c r="D615" s="17">
        <v>0.32544773450356601</v>
      </c>
      <c r="E615" s="17">
        <v>0.446028806060076</v>
      </c>
      <c r="F615" s="17"/>
      <c r="G615" s="17">
        <v>0</v>
      </c>
      <c r="H615" s="17">
        <v>0.26349708764615898</v>
      </c>
      <c r="I615" s="17">
        <v>0.52563062963952001</v>
      </c>
      <c r="J615" s="17">
        <v>0.34240336803892202</v>
      </c>
      <c r="K615" s="17">
        <v>0.42105010196864301</v>
      </c>
      <c r="L615" s="17">
        <v>0</v>
      </c>
      <c r="M615" s="17"/>
      <c r="N615" s="17">
        <v>0.33753231377919102</v>
      </c>
      <c r="O615" s="17">
        <v>0</v>
      </c>
      <c r="P615" s="17">
        <v>0.36321437752602898</v>
      </c>
      <c r="Q615" s="17">
        <v>0.31256358942649598</v>
      </c>
      <c r="R615" s="17">
        <v>0.20457519307614799</v>
      </c>
      <c r="S615" s="17">
        <v>0.463580303330902</v>
      </c>
      <c r="T615" s="17">
        <v>0.59091555678771901</v>
      </c>
      <c r="U615" s="17">
        <v>0.29309638231816498</v>
      </c>
      <c r="V615" s="17">
        <v>0.65698602793313698</v>
      </c>
      <c r="W615" s="17">
        <v>0.124475678191916</v>
      </c>
      <c r="X615" s="17">
        <v>0.34347134324107098</v>
      </c>
      <c r="Y615" s="17">
        <v>0.390633174655935</v>
      </c>
      <c r="Z615" s="17"/>
      <c r="AA615" s="17">
        <v>0.37669616350076401</v>
      </c>
      <c r="AB615" s="17">
        <v>0.38157242078159498</v>
      </c>
    </row>
    <row r="616" spans="2:28" x14ac:dyDescent="0.5">
      <c r="B616" t="s">
        <v>280</v>
      </c>
      <c r="C616" s="17">
        <v>0.41126335568481998</v>
      </c>
      <c r="D616" s="17">
        <v>0.432096877558174</v>
      </c>
      <c r="E616" s="17">
        <v>0.38476151178060802</v>
      </c>
      <c r="F616" s="17"/>
      <c r="G616" s="17">
        <v>0.83475372161329597</v>
      </c>
      <c r="H616" s="17">
        <v>0.51597966432310505</v>
      </c>
      <c r="I616" s="17">
        <v>0.31137053274246002</v>
      </c>
      <c r="J616" s="17">
        <v>0.402624881165561</v>
      </c>
      <c r="K616" s="17">
        <v>0.31543191683135202</v>
      </c>
      <c r="L616" s="17">
        <v>0</v>
      </c>
      <c r="M616" s="17"/>
      <c r="N616" s="17">
        <v>0.38254860073110403</v>
      </c>
      <c r="O616" s="17">
        <v>0.71673620316922304</v>
      </c>
      <c r="P616" s="17">
        <v>0.46184400035383999</v>
      </c>
      <c r="Q616" s="17">
        <v>0.48429008266509599</v>
      </c>
      <c r="R616" s="17">
        <v>0.185892162772091</v>
      </c>
      <c r="S616" s="17">
        <v>0.36228944254754603</v>
      </c>
      <c r="T616" s="17">
        <v>0.40908444321228099</v>
      </c>
      <c r="U616" s="17">
        <v>0.40656422500085099</v>
      </c>
      <c r="V616" s="17">
        <v>0.28469050340213098</v>
      </c>
      <c r="W616" s="17">
        <v>0.37235742152151502</v>
      </c>
      <c r="X616" s="17">
        <v>0.56799198334749401</v>
      </c>
      <c r="Y616" s="17">
        <v>0.32965212376726</v>
      </c>
      <c r="Z616" s="17"/>
      <c r="AA616" s="17">
        <v>0.43105034070211401</v>
      </c>
      <c r="AB616" s="17">
        <v>0.37810642721732102</v>
      </c>
    </row>
    <row r="617" spans="2:28" x14ac:dyDescent="0.5">
      <c r="B617" t="s">
        <v>281</v>
      </c>
      <c r="C617" s="17">
        <v>0.13707990524470201</v>
      </c>
      <c r="D617" s="17">
        <v>0.14865798730353</v>
      </c>
      <c r="E617" s="17">
        <v>0.122351693409061</v>
      </c>
      <c r="F617" s="17"/>
      <c r="G617" s="17">
        <v>0.165246278386704</v>
      </c>
      <c r="H617" s="17">
        <v>0.139809574675995</v>
      </c>
      <c r="I617" s="17">
        <v>0.112099574531954</v>
      </c>
      <c r="J617" s="17">
        <v>0.134106101997084</v>
      </c>
      <c r="K617" s="17">
        <v>0.16444728408058501</v>
      </c>
      <c r="L617" s="17">
        <v>1</v>
      </c>
      <c r="M617" s="17"/>
      <c r="N617" s="17">
        <v>0.217066977743441</v>
      </c>
      <c r="O617" s="17">
        <v>0.28326379683077701</v>
      </c>
      <c r="P617" s="17">
        <v>7.63942564071457E-2</v>
      </c>
      <c r="Q617" s="17">
        <v>0.203146327908408</v>
      </c>
      <c r="R617" s="17">
        <v>0.609532644151761</v>
      </c>
      <c r="S617" s="17">
        <v>0.105362694845767</v>
      </c>
      <c r="T617" s="17">
        <v>0</v>
      </c>
      <c r="U617" s="17">
        <v>9.0474790310237599E-2</v>
      </c>
      <c r="V617" s="17">
        <v>5.8323468664731197E-2</v>
      </c>
      <c r="W617" s="17">
        <v>0.122944294297594</v>
      </c>
      <c r="X617" s="17">
        <v>8.8536673411434993E-2</v>
      </c>
      <c r="Y617" s="17">
        <v>0.185290591662405</v>
      </c>
      <c r="Z617" s="17"/>
      <c r="AA617" s="17">
        <v>0.126162347066644</v>
      </c>
      <c r="AB617" s="17">
        <v>0.155374389989762</v>
      </c>
    </row>
    <row r="618" spans="2:28" x14ac:dyDescent="0.5">
      <c r="B618" t="s">
        <v>282</v>
      </c>
      <c r="C618" s="17">
        <v>3.0850141238010699E-2</v>
      </c>
      <c r="D618" s="17">
        <v>4.8153156704547298E-2</v>
      </c>
      <c r="E618" s="17">
        <v>8.8393733153379304E-3</v>
      </c>
      <c r="F618" s="17"/>
      <c r="G618" s="17">
        <v>0</v>
      </c>
      <c r="H618" s="17">
        <v>2.27557916847753E-2</v>
      </c>
      <c r="I618" s="17">
        <v>2.5711313353550001E-2</v>
      </c>
      <c r="J618" s="17">
        <v>4.21588502898807E-2</v>
      </c>
      <c r="K618" s="17">
        <v>9.9070697119421E-2</v>
      </c>
      <c r="L618" s="17">
        <v>0</v>
      </c>
      <c r="M618" s="17"/>
      <c r="N618" s="17">
        <v>0</v>
      </c>
      <c r="O618" s="17">
        <v>0</v>
      </c>
      <c r="P618" s="17">
        <v>7.1696291590191003E-2</v>
      </c>
      <c r="Q618" s="17">
        <v>0</v>
      </c>
      <c r="R618" s="17">
        <v>0</v>
      </c>
      <c r="S618" s="17">
        <v>0</v>
      </c>
      <c r="T618" s="17">
        <v>0</v>
      </c>
      <c r="U618" s="17">
        <v>9.0968888869250503E-2</v>
      </c>
      <c r="V618" s="17">
        <v>0</v>
      </c>
      <c r="W618" s="17">
        <v>0.262057849295739</v>
      </c>
      <c r="X618" s="17">
        <v>0</v>
      </c>
      <c r="Y618" s="17">
        <v>3.26366281307972E-2</v>
      </c>
      <c r="Z618" s="17"/>
      <c r="AA618" s="17">
        <v>3.4143354367247102E-2</v>
      </c>
      <c r="AB618" s="17">
        <v>2.5331724356465499E-2</v>
      </c>
    </row>
    <row r="619" spans="2:28" x14ac:dyDescent="0.5">
      <c r="B619" t="s">
        <v>283</v>
      </c>
      <c r="C619" s="17">
        <v>1.58971356959237E-2</v>
      </c>
      <c r="D619" s="17">
        <v>2.8394127431357798E-2</v>
      </c>
      <c r="E619" s="17">
        <v>0</v>
      </c>
      <c r="F619" s="17"/>
      <c r="G619" s="17">
        <v>0</v>
      </c>
      <c r="H619" s="17">
        <v>4.1538271853607103E-2</v>
      </c>
      <c r="I619" s="17">
        <v>0</v>
      </c>
      <c r="J619" s="17">
        <v>2.1381468612591301E-2</v>
      </c>
      <c r="K619" s="17">
        <v>0</v>
      </c>
      <c r="L619" s="17">
        <v>0</v>
      </c>
      <c r="M619" s="17"/>
      <c r="N619" s="17">
        <v>0</v>
      </c>
      <c r="O619" s="17">
        <v>0</v>
      </c>
      <c r="P619" s="17">
        <v>0</v>
      </c>
      <c r="Q619" s="17">
        <v>0</v>
      </c>
      <c r="R619" s="17">
        <v>0</v>
      </c>
      <c r="S619" s="17">
        <v>4.6859350948757997E-2</v>
      </c>
      <c r="T619" s="17">
        <v>0</v>
      </c>
      <c r="U619" s="17">
        <v>0.118895713501496</v>
      </c>
      <c r="V619" s="17">
        <v>0</v>
      </c>
      <c r="W619" s="17">
        <v>0</v>
      </c>
      <c r="X619" s="17">
        <v>0</v>
      </c>
      <c r="Y619" s="17">
        <v>0</v>
      </c>
      <c r="Z619" s="17"/>
      <c r="AA619" s="17">
        <v>1.8429963518212099E-2</v>
      </c>
      <c r="AB619" s="17">
        <v>1.165289177242E-2</v>
      </c>
    </row>
    <row r="620" spans="2:28" x14ac:dyDescent="0.5">
      <c r="B620" t="s">
        <v>164</v>
      </c>
      <c r="C620" s="17">
        <v>2.6390871402779799E-2</v>
      </c>
      <c r="D620" s="17">
        <v>1.7250116498824498E-2</v>
      </c>
      <c r="E620" s="17">
        <v>3.8018615434916699E-2</v>
      </c>
      <c r="F620" s="17"/>
      <c r="G620" s="17">
        <v>0</v>
      </c>
      <c r="H620" s="17">
        <v>1.6419609816358701E-2</v>
      </c>
      <c r="I620" s="17">
        <v>2.5187949732515699E-2</v>
      </c>
      <c r="J620" s="17">
        <v>5.7325329895960099E-2</v>
      </c>
      <c r="K620" s="17">
        <v>0</v>
      </c>
      <c r="L620" s="17">
        <v>0</v>
      </c>
      <c r="M620" s="17"/>
      <c r="N620" s="17">
        <v>6.2852107746263999E-2</v>
      </c>
      <c r="O620" s="17">
        <v>0</v>
      </c>
      <c r="P620" s="17">
        <v>2.68510741227941E-2</v>
      </c>
      <c r="Q620" s="17">
        <v>0</v>
      </c>
      <c r="R620" s="17">
        <v>0</v>
      </c>
      <c r="S620" s="17">
        <v>2.1908208327027799E-2</v>
      </c>
      <c r="T620" s="17">
        <v>0</v>
      </c>
      <c r="U620" s="17">
        <v>0</v>
      </c>
      <c r="V620" s="17">
        <v>0</v>
      </c>
      <c r="W620" s="17">
        <v>0.11816475669323501</v>
      </c>
      <c r="X620" s="17">
        <v>0</v>
      </c>
      <c r="Y620" s="17">
        <v>6.1787481783604097E-2</v>
      </c>
      <c r="Z620" s="17"/>
      <c r="AA620" s="17">
        <v>1.3517830845018199E-2</v>
      </c>
      <c r="AB620" s="17">
        <v>4.7962145882436399E-2</v>
      </c>
    </row>
    <row r="621" spans="2:28" x14ac:dyDescent="0.5">
      <c r="B621" t="s">
        <v>284</v>
      </c>
      <c r="C621" s="17">
        <v>0.78978194641858401</v>
      </c>
      <c r="D621" s="17">
        <v>0.75754461206173995</v>
      </c>
      <c r="E621" s="17">
        <v>0.83079031784068402</v>
      </c>
      <c r="F621" s="17"/>
      <c r="G621" s="17">
        <v>0.83475372161329597</v>
      </c>
      <c r="H621" s="17">
        <v>0.77947675196926403</v>
      </c>
      <c r="I621" s="17">
        <v>0.83700116238197997</v>
      </c>
      <c r="J621" s="17">
        <v>0.74502824920448396</v>
      </c>
      <c r="K621" s="17">
        <v>0.73648201879999398</v>
      </c>
      <c r="L621" s="17">
        <v>0</v>
      </c>
      <c r="M621" s="17"/>
      <c r="N621" s="17">
        <v>0.72008091451029499</v>
      </c>
      <c r="O621" s="17">
        <v>0.71673620316922304</v>
      </c>
      <c r="P621" s="17">
        <v>0.82505837787986902</v>
      </c>
      <c r="Q621" s="17">
        <v>0.79685367209159197</v>
      </c>
      <c r="R621" s="17">
        <v>0.390467355848239</v>
      </c>
      <c r="S621" s="17">
        <v>0.82586974587844697</v>
      </c>
      <c r="T621" s="17">
        <v>1</v>
      </c>
      <c r="U621" s="17">
        <v>0.69966060731901603</v>
      </c>
      <c r="V621" s="17">
        <v>0.94167653133526896</v>
      </c>
      <c r="W621" s="17">
        <v>0.49683309971343198</v>
      </c>
      <c r="X621" s="17">
        <v>0.91146332658856499</v>
      </c>
      <c r="Y621" s="17">
        <v>0.720285298423194</v>
      </c>
      <c r="Z621" s="17"/>
      <c r="AA621" s="17">
        <v>0.80774650420287797</v>
      </c>
      <c r="AB621" s="17">
        <v>0.75967884799891605</v>
      </c>
    </row>
    <row r="622" spans="2:28" x14ac:dyDescent="0.5">
      <c r="B622" t="s">
        <v>285</v>
      </c>
      <c r="C622" s="17">
        <v>4.6747276933934302E-2</v>
      </c>
      <c r="D622" s="17">
        <v>7.65472841359051E-2</v>
      </c>
      <c r="E622" s="17">
        <v>8.8393733153379304E-3</v>
      </c>
      <c r="F622" s="17"/>
      <c r="G622" s="17">
        <v>0</v>
      </c>
      <c r="H622" s="17">
        <v>6.4294063538382407E-2</v>
      </c>
      <c r="I622" s="17">
        <v>2.5711313353550001E-2</v>
      </c>
      <c r="J622" s="17">
        <v>6.3540318902471901E-2</v>
      </c>
      <c r="K622" s="17">
        <v>9.9070697119421E-2</v>
      </c>
      <c r="L622" s="17">
        <v>0</v>
      </c>
      <c r="M622" s="17"/>
      <c r="N622" s="17">
        <v>0</v>
      </c>
      <c r="O622" s="17">
        <v>0</v>
      </c>
      <c r="P622" s="17">
        <v>7.1696291590191003E-2</v>
      </c>
      <c r="Q622" s="17">
        <v>0</v>
      </c>
      <c r="R622" s="17">
        <v>0</v>
      </c>
      <c r="S622" s="17">
        <v>4.6859350948757997E-2</v>
      </c>
      <c r="T622" s="17">
        <v>0</v>
      </c>
      <c r="U622" s="17">
        <v>0.209864602370747</v>
      </c>
      <c r="V622" s="17">
        <v>0</v>
      </c>
      <c r="W622" s="17">
        <v>0.262057849295739</v>
      </c>
      <c r="X622" s="17">
        <v>0</v>
      </c>
      <c r="Y622" s="17">
        <v>3.26366281307972E-2</v>
      </c>
      <c r="Z622" s="17"/>
      <c r="AA622" s="17">
        <v>5.25733178854592E-2</v>
      </c>
      <c r="AB622" s="17">
        <v>3.6984616128885497E-2</v>
      </c>
    </row>
    <row r="623" spans="2:28" x14ac:dyDescent="0.5">
      <c r="B623" t="s">
        <v>95</v>
      </c>
      <c r="C623" s="17">
        <v>0.74303466948464902</v>
      </c>
      <c r="D623" s="17">
        <v>0.68099732792583501</v>
      </c>
      <c r="E623" s="17">
        <v>0.82195094452534601</v>
      </c>
      <c r="F623" s="17"/>
      <c r="G623" s="17">
        <v>0.83475372161329597</v>
      </c>
      <c r="H623" s="17">
        <v>0.71518268843088195</v>
      </c>
      <c r="I623" s="17">
        <v>0.81128984902843004</v>
      </c>
      <c r="J623" s="17">
        <v>0.68148793030201205</v>
      </c>
      <c r="K623" s="17">
        <v>0.63741132168057302</v>
      </c>
      <c r="L623" s="17">
        <v>0</v>
      </c>
      <c r="M623" s="17"/>
      <c r="N623" s="17">
        <v>0.72008091451029499</v>
      </c>
      <c r="O623" s="17">
        <v>0.71673620316922304</v>
      </c>
      <c r="P623" s="17">
        <v>0.75336208628967805</v>
      </c>
      <c r="Q623" s="17">
        <v>0.79685367209159197</v>
      </c>
      <c r="R623" s="17">
        <v>0.390467355848239</v>
      </c>
      <c r="S623" s="17">
        <v>0.77901039492968904</v>
      </c>
      <c r="T623" s="17">
        <v>1</v>
      </c>
      <c r="U623" s="17">
        <v>0.48979600494826903</v>
      </c>
      <c r="V623" s="17">
        <v>0.94167653133526896</v>
      </c>
      <c r="W623" s="17">
        <v>0.23477525041769201</v>
      </c>
      <c r="X623" s="17">
        <v>0.91146332658856499</v>
      </c>
      <c r="Y623" s="17">
        <v>0.68764867029239696</v>
      </c>
      <c r="Z623" s="17"/>
      <c r="AA623" s="17">
        <v>0.75517318631741903</v>
      </c>
      <c r="AB623" s="17">
        <v>0.72269423187003001</v>
      </c>
    </row>
    <row r="624" spans="2:28" x14ac:dyDescent="0.5">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2:28" x14ac:dyDescent="0.5">
      <c r="B625" s="6" t="s">
        <v>289</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2:28" x14ac:dyDescent="0.5">
      <c r="B626" s="24" t="s">
        <v>538</v>
      </c>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2:28" x14ac:dyDescent="0.5">
      <c r="B627" t="s">
        <v>279</v>
      </c>
      <c r="C627" s="17">
        <v>0.497895088373843</v>
      </c>
      <c r="D627" s="17">
        <v>0.43970558486084799</v>
      </c>
      <c r="E627" s="17">
        <v>0.57317204030727997</v>
      </c>
      <c r="F627" s="17"/>
      <c r="G627" s="17">
        <v>0.15679643659491799</v>
      </c>
      <c r="H627" s="17">
        <v>0.61565234605007002</v>
      </c>
      <c r="I627" s="17">
        <v>0.51185962239523397</v>
      </c>
      <c r="J627" s="17">
        <v>0.38463231520708402</v>
      </c>
      <c r="K627" s="17">
        <v>0.595826022829265</v>
      </c>
      <c r="L627" s="17">
        <v>0.481107936958794</v>
      </c>
      <c r="M627" s="17"/>
      <c r="N627" s="17">
        <v>0.57102371256584905</v>
      </c>
      <c r="O627" s="17">
        <v>0.81071929612235205</v>
      </c>
      <c r="P627" s="17">
        <v>0.55658060604487503</v>
      </c>
      <c r="Q627" s="17">
        <v>0.29005491743564299</v>
      </c>
      <c r="R627" s="17">
        <v>0.39219497478188903</v>
      </c>
      <c r="S627" s="17">
        <v>0.48712384395159603</v>
      </c>
      <c r="T627" s="17">
        <v>0.59091555678771901</v>
      </c>
      <c r="U627" s="17">
        <v>0.305122519648027</v>
      </c>
      <c r="V627" s="17">
        <v>0.70057751485538799</v>
      </c>
      <c r="W627" s="17">
        <v>0.37866834302019697</v>
      </c>
      <c r="X627" s="17">
        <v>0.41057506302471802</v>
      </c>
      <c r="Y627" s="17">
        <v>0.55322409436058495</v>
      </c>
      <c r="Z627" s="17"/>
      <c r="AA627" s="17">
        <v>0.47069856435134899</v>
      </c>
      <c r="AB627" s="17">
        <v>0.54415912632639996</v>
      </c>
    </row>
    <row r="628" spans="2:28" x14ac:dyDescent="0.5">
      <c r="B628" t="s">
        <v>280</v>
      </c>
      <c r="C628" s="17">
        <v>0.29881655779527699</v>
      </c>
      <c r="D628" s="17">
        <v>0.34831872662622998</v>
      </c>
      <c r="E628" s="17">
        <v>0.23477799140922401</v>
      </c>
      <c r="F628" s="17"/>
      <c r="G628" s="17">
        <v>0.56734416032573798</v>
      </c>
      <c r="H628" s="17">
        <v>0.190900146649675</v>
      </c>
      <c r="I628" s="17">
        <v>0.33742794380213698</v>
      </c>
      <c r="J628" s="17">
        <v>0.31567869045735603</v>
      </c>
      <c r="K628" s="17">
        <v>0.24781923236896</v>
      </c>
      <c r="L628" s="17">
        <v>0</v>
      </c>
      <c r="M628" s="17"/>
      <c r="N628" s="17">
        <v>0.27695068225867298</v>
      </c>
      <c r="O628" s="17">
        <v>0.189280703877648</v>
      </c>
      <c r="P628" s="17">
        <v>0.345761117285107</v>
      </c>
      <c r="Q628" s="17">
        <v>0.43847516400074099</v>
      </c>
      <c r="R628" s="17">
        <v>0</v>
      </c>
      <c r="S628" s="17">
        <v>0.240287806486501</v>
      </c>
      <c r="T628" s="17">
        <v>0</v>
      </c>
      <c r="U628" s="17">
        <v>0.52060148888892699</v>
      </c>
      <c r="V628" s="17">
        <v>0.29942248514461201</v>
      </c>
      <c r="W628" s="17">
        <v>0.26555470714516399</v>
      </c>
      <c r="X628" s="17">
        <v>0.33738000263927198</v>
      </c>
      <c r="Y628" s="17">
        <v>0.24311211269511901</v>
      </c>
      <c r="Z628" s="17"/>
      <c r="AA628" s="17">
        <v>0.36182860693571101</v>
      </c>
      <c r="AB628" s="17">
        <v>0.191626689322004</v>
      </c>
    </row>
    <row r="629" spans="2:28" x14ac:dyDescent="0.5">
      <c r="B629" t="s">
        <v>281</v>
      </c>
      <c r="C629" s="17">
        <v>0.10873593566894001</v>
      </c>
      <c r="D629" s="17">
        <v>0.117776986247719</v>
      </c>
      <c r="E629" s="17">
        <v>9.7039964939536594E-2</v>
      </c>
      <c r="F629" s="17"/>
      <c r="G629" s="17">
        <v>0.27585940307934398</v>
      </c>
      <c r="H629" s="17">
        <v>0.15882378179134099</v>
      </c>
      <c r="I629" s="17">
        <v>7.0858533585676897E-2</v>
      </c>
      <c r="J629" s="17">
        <v>0.10001191314115</v>
      </c>
      <c r="K629" s="17">
        <v>0</v>
      </c>
      <c r="L629" s="17">
        <v>0</v>
      </c>
      <c r="M629" s="17"/>
      <c r="N629" s="17">
        <v>8.9173497429213405E-2</v>
      </c>
      <c r="O629" s="17">
        <v>0</v>
      </c>
      <c r="P629" s="17">
        <v>7.2260230946191606E-2</v>
      </c>
      <c r="Q629" s="17">
        <v>9.2323589953939397E-2</v>
      </c>
      <c r="R629" s="17">
        <v>0.40322983214196301</v>
      </c>
      <c r="S629" s="17">
        <v>0.19123800104559299</v>
      </c>
      <c r="T629" s="17">
        <v>0.40908444321228099</v>
      </c>
      <c r="U629" s="17">
        <v>0</v>
      </c>
      <c r="V629" s="17">
        <v>0</v>
      </c>
      <c r="W629" s="17">
        <v>0</v>
      </c>
      <c r="X629" s="17">
        <v>0.165293955811945</v>
      </c>
      <c r="Y629" s="17">
        <v>8.1676973306321704E-2</v>
      </c>
      <c r="Z629" s="17"/>
      <c r="AA629" s="17">
        <v>8.7292343429567307E-2</v>
      </c>
      <c r="AB629" s="17">
        <v>0.145213654820878</v>
      </c>
    </row>
    <row r="630" spans="2:28" x14ac:dyDescent="0.5">
      <c r="B630" t="s">
        <v>282</v>
      </c>
      <c r="C630" s="17">
        <v>4.2784544628122499E-2</v>
      </c>
      <c r="D630" s="17">
        <v>5.4379071295499799E-2</v>
      </c>
      <c r="E630" s="17">
        <v>2.7785265137171399E-2</v>
      </c>
      <c r="F630" s="17"/>
      <c r="G630" s="17">
        <v>0</v>
      </c>
      <c r="H630" s="17">
        <v>1.8204115692554802E-2</v>
      </c>
      <c r="I630" s="17">
        <v>5.4665950484436503E-2</v>
      </c>
      <c r="J630" s="17">
        <v>7.9039516125251896E-2</v>
      </c>
      <c r="K630" s="17">
        <v>0</v>
      </c>
      <c r="L630" s="17">
        <v>0</v>
      </c>
      <c r="M630" s="17"/>
      <c r="N630" s="17">
        <v>0</v>
      </c>
      <c r="O630" s="17">
        <v>0</v>
      </c>
      <c r="P630" s="17">
        <v>0</v>
      </c>
      <c r="Q630" s="17">
        <v>0.179146328609676</v>
      </c>
      <c r="R630" s="17">
        <v>0</v>
      </c>
      <c r="S630" s="17">
        <v>1.9264794340941201E-2</v>
      </c>
      <c r="T630" s="17">
        <v>0</v>
      </c>
      <c r="U630" s="17">
        <v>8.3801201152808702E-2</v>
      </c>
      <c r="V630" s="17">
        <v>0</v>
      </c>
      <c r="W630" s="17">
        <v>0.114667898843811</v>
      </c>
      <c r="X630" s="17">
        <v>8.6750978524064701E-2</v>
      </c>
      <c r="Y630" s="17">
        <v>3.26366281307972E-2</v>
      </c>
      <c r="Z630" s="17"/>
      <c r="AA630" s="17">
        <v>4.6459401744138699E-2</v>
      </c>
      <c r="AB630" s="17">
        <v>3.6533241007667902E-2</v>
      </c>
    </row>
    <row r="631" spans="2:28" x14ac:dyDescent="0.5">
      <c r="B631" t="s">
        <v>283</v>
      </c>
      <c r="C631" s="17">
        <v>1.59548556482982E-2</v>
      </c>
      <c r="D631" s="17">
        <v>1.56029243545554E-2</v>
      </c>
      <c r="E631" s="17">
        <v>1.6410132175567901E-2</v>
      </c>
      <c r="F631" s="17"/>
      <c r="G631" s="17">
        <v>0</v>
      </c>
      <c r="H631" s="17">
        <v>0</v>
      </c>
      <c r="I631" s="17">
        <v>0</v>
      </c>
      <c r="J631" s="17">
        <v>7.9074698396097001E-2</v>
      </c>
      <c r="K631" s="17">
        <v>0</v>
      </c>
      <c r="L631" s="17">
        <v>0</v>
      </c>
      <c r="M631" s="17"/>
      <c r="N631" s="17">
        <v>6.2852107746263999E-2</v>
      </c>
      <c r="O631" s="17">
        <v>0</v>
      </c>
      <c r="P631" s="17">
        <v>0</v>
      </c>
      <c r="Q631" s="17">
        <v>0</v>
      </c>
      <c r="R631" s="17">
        <v>0</v>
      </c>
      <c r="S631" s="17">
        <v>4.0177345848340602E-2</v>
      </c>
      <c r="T631" s="17">
        <v>0</v>
      </c>
      <c r="U631" s="17">
        <v>0</v>
      </c>
      <c r="V631" s="17">
        <v>0</v>
      </c>
      <c r="W631" s="17">
        <v>0</v>
      </c>
      <c r="X631" s="17">
        <v>0</v>
      </c>
      <c r="Y631" s="17">
        <v>2.75627097235733E-2</v>
      </c>
      <c r="Z631" s="17"/>
      <c r="AA631" s="17">
        <v>0</v>
      </c>
      <c r="AB631" s="17">
        <v>4.3095678741349203E-2</v>
      </c>
    </row>
    <row r="632" spans="2:28" x14ac:dyDescent="0.5">
      <c r="B632" t="s">
        <v>164</v>
      </c>
      <c r="C632" s="17">
        <v>3.5813017885518397E-2</v>
      </c>
      <c r="D632" s="17">
        <v>2.4216706615148E-2</v>
      </c>
      <c r="E632" s="17">
        <v>5.0814606031220302E-2</v>
      </c>
      <c r="F632" s="17"/>
      <c r="G632" s="17">
        <v>0</v>
      </c>
      <c r="H632" s="17">
        <v>1.6419609816358701E-2</v>
      </c>
      <c r="I632" s="17">
        <v>2.5187949732515699E-2</v>
      </c>
      <c r="J632" s="17">
        <v>4.1562866673060701E-2</v>
      </c>
      <c r="K632" s="17">
        <v>0.156354744801775</v>
      </c>
      <c r="L632" s="17">
        <v>0.51889206304120605</v>
      </c>
      <c r="M632" s="17"/>
      <c r="N632" s="17">
        <v>0</v>
      </c>
      <c r="O632" s="17">
        <v>0</v>
      </c>
      <c r="P632" s="17">
        <v>2.53980457238265E-2</v>
      </c>
      <c r="Q632" s="17">
        <v>0</v>
      </c>
      <c r="R632" s="17">
        <v>0.20457519307614799</v>
      </c>
      <c r="S632" s="17">
        <v>2.1908208327027799E-2</v>
      </c>
      <c r="T632" s="17">
        <v>0</v>
      </c>
      <c r="U632" s="17">
        <v>9.0474790310237599E-2</v>
      </c>
      <c r="V632" s="17">
        <v>0</v>
      </c>
      <c r="W632" s="17">
        <v>0.24110905099082899</v>
      </c>
      <c r="X632" s="17">
        <v>0</v>
      </c>
      <c r="Y632" s="17">
        <v>6.1787481783604097E-2</v>
      </c>
      <c r="Z632" s="17"/>
      <c r="AA632" s="17">
        <v>3.3721083539233199E-2</v>
      </c>
      <c r="AB632" s="17">
        <v>3.93716097817014E-2</v>
      </c>
    </row>
    <row r="633" spans="2:28" x14ac:dyDescent="0.5">
      <c r="B633" t="s">
        <v>284</v>
      </c>
      <c r="C633" s="17">
        <v>0.79671164616912105</v>
      </c>
      <c r="D633" s="17">
        <v>0.78802431148707797</v>
      </c>
      <c r="E633" s="17">
        <v>0.80795003171650404</v>
      </c>
      <c r="F633" s="17"/>
      <c r="G633" s="17">
        <v>0.72414059692065602</v>
      </c>
      <c r="H633" s="17">
        <v>0.80655249269974505</v>
      </c>
      <c r="I633" s="17">
        <v>0.849287566197371</v>
      </c>
      <c r="J633" s="17">
        <v>0.70031100566444004</v>
      </c>
      <c r="K633" s="17">
        <v>0.84364525519822497</v>
      </c>
      <c r="L633" s="17">
        <v>0.481107936958794</v>
      </c>
      <c r="M633" s="17"/>
      <c r="N633" s="17">
        <v>0.84797439482452197</v>
      </c>
      <c r="O633" s="17">
        <v>1</v>
      </c>
      <c r="P633" s="17">
        <v>0.90234172332998197</v>
      </c>
      <c r="Q633" s="17">
        <v>0.72853008143638398</v>
      </c>
      <c r="R633" s="17">
        <v>0.39219497478188903</v>
      </c>
      <c r="S633" s="17">
        <v>0.72741165043809697</v>
      </c>
      <c r="T633" s="17">
        <v>0.59091555678771901</v>
      </c>
      <c r="U633" s="17">
        <v>0.82572400853695405</v>
      </c>
      <c r="V633" s="17">
        <v>1</v>
      </c>
      <c r="W633" s="17">
        <v>0.64422305016535997</v>
      </c>
      <c r="X633" s="17">
        <v>0.74795506566398995</v>
      </c>
      <c r="Y633" s="17">
        <v>0.79633620705570396</v>
      </c>
      <c r="Z633" s="17"/>
      <c r="AA633" s="17">
        <v>0.832527171287061</v>
      </c>
      <c r="AB633" s="17">
        <v>0.73578581564840295</v>
      </c>
    </row>
    <row r="634" spans="2:28" x14ac:dyDescent="0.5">
      <c r="B634" t="s">
        <v>285</v>
      </c>
      <c r="C634" s="17">
        <v>5.8739400276420703E-2</v>
      </c>
      <c r="D634" s="17">
        <v>6.9981995650055195E-2</v>
      </c>
      <c r="E634" s="17">
        <v>4.4195397312739297E-2</v>
      </c>
      <c r="F634" s="17"/>
      <c r="G634" s="17">
        <v>0</v>
      </c>
      <c r="H634" s="17">
        <v>1.8204115692554802E-2</v>
      </c>
      <c r="I634" s="17">
        <v>5.4665950484436503E-2</v>
      </c>
      <c r="J634" s="17">
        <v>0.15811421452134899</v>
      </c>
      <c r="K634" s="17">
        <v>0</v>
      </c>
      <c r="L634" s="17">
        <v>0</v>
      </c>
      <c r="M634" s="17"/>
      <c r="N634" s="17">
        <v>6.2852107746263999E-2</v>
      </c>
      <c r="O634" s="17">
        <v>0</v>
      </c>
      <c r="P634" s="17">
        <v>0</v>
      </c>
      <c r="Q634" s="17">
        <v>0.179146328609676</v>
      </c>
      <c r="R634" s="17">
        <v>0</v>
      </c>
      <c r="S634" s="17">
        <v>5.9442140189281803E-2</v>
      </c>
      <c r="T634" s="17">
        <v>0</v>
      </c>
      <c r="U634" s="17">
        <v>8.3801201152808702E-2</v>
      </c>
      <c r="V634" s="17">
        <v>0</v>
      </c>
      <c r="W634" s="17">
        <v>0.114667898843811</v>
      </c>
      <c r="X634" s="17">
        <v>8.6750978524064701E-2</v>
      </c>
      <c r="Y634" s="17">
        <v>6.0199337854370399E-2</v>
      </c>
      <c r="Z634" s="17"/>
      <c r="AA634" s="17">
        <v>4.6459401744138699E-2</v>
      </c>
      <c r="AB634" s="17">
        <v>7.9628919749017105E-2</v>
      </c>
    </row>
    <row r="635" spans="2:28" x14ac:dyDescent="0.5">
      <c r="B635" t="s">
        <v>95</v>
      </c>
      <c r="C635" s="17">
        <v>0.73797224589270005</v>
      </c>
      <c r="D635" s="17">
        <v>0.71804231583702205</v>
      </c>
      <c r="E635" s="17">
        <v>0.76375463440376401</v>
      </c>
      <c r="F635" s="17"/>
      <c r="G635" s="17">
        <v>0.72414059692065602</v>
      </c>
      <c r="H635" s="17">
        <v>0.78834837700718996</v>
      </c>
      <c r="I635" s="17">
        <v>0.79462161571293399</v>
      </c>
      <c r="J635" s="17">
        <v>0.54219679114309105</v>
      </c>
      <c r="K635" s="17">
        <v>0.84364525519822497</v>
      </c>
      <c r="L635" s="17">
        <v>0.481107936958794</v>
      </c>
      <c r="M635" s="17"/>
      <c r="N635" s="17">
        <v>0.78512228707825804</v>
      </c>
      <c r="O635" s="17">
        <v>1</v>
      </c>
      <c r="P635" s="17">
        <v>0.90234172332998197</v>
      </c>
      <c r="Q635" s="17">
        <v>0.54938375282670804</v>
      </c>
      <c r="R635" s="17">
        <v>0.39219497478188903</v>
      </c>
      <c r="S635" s="17">
        <v>0.66796951024881601</v>
      </c>
      <c r="T635" s="17">
        <v>0.59091555678771901</v>
      </c>
      <c r="U635" s="17">
        <v>0.74192280738414496</v>
      </c>
      <c r="V635" s="17">
        <v>1</v>
      </c>
      <c r="W635" s="17">
        <v>0.52955515132154996</v>
      </c>
      <c r="X635" s="17">
        <v>0.66120408713992496</v>
      </c>
      <c r="Y635" s="17">
        <v>0.73613686920133303</v>
      </c>
      <c r="Z635" s="17"/>
      <c r="AA635" s="17">
        <v>0.78606776954292201</v>
      </c>
      <c r="AB635" s="17">
        <v>0.65615689589938597</v>
      </c>
    </row>
    <row r="636" spans="2:28" x14ac:dyDescent="0.5">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2:28" x14ac:dyDescent="0.5">
      <c r="B637" s="6" t="s">
        <v>290</v>
      </c>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2:28" x14ac:dyDescent="0.5">
      <c r="B638" s="24" t="s">
        <v>538</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2:28" x14ac:dyDescent="0.5">
      <c r="B639" t="s">
        <v>279</v>
      </c>
      <c r="C639" s="17">
        <v>0.57910407700250199</v>
      </c>
      <c r="D639" s="17">
        <v>0.51628090653047198</v>
      </c>
      <c r="E639" s="17">
        <v>0.66037538021740105</v>
      </c>
      <c r="F639" s="17"/>
      <c r="G639" s="17">
        <v>0.379061293236441</v>
      </c>
      <c r="H639" s="17">
        <v>0.54109827280161005</v>
      </c>
      <c r="I639" s="17">
        <v>0.66349613093545701</v>
      </c>
      <c r="J639" s="17">
        <v>0.45898840830094401</v>
      </c>
      <c r="K639" s="17">
        <v>0.75218076763104003</v>
      </c>
      <c r="L639" s="17">
        <v>1</v>
      </c>
      <c r="M639" s="17"/>
      <c r="N639" s="17">
        <v>0.72008091451029499</v>
      </c>
      <c r="O639" s="17">
        <v>0.66747339443662002</v>
      </c>
      <c r="P639" s="17">
        <v>0.56208683569661999</v>
      </c>
      <c r="Q639" s="17">
        <v>0.53935731903214601</v>
      </c>
      <c r="R639" s="17">
        <v>0.41087800508594702</v>
      </c>
      <c r="S639" s="17">
        <v>0.574546222267455</v>
      </c>
      <c r="T639" s="17">
        <v>0.59091555678771901</v>
      </c>
      <c r="U639" s="17">
        <v>0.39559730995826398</v>
      </c>
      <c r="V639" s="17">
        <v>0.75594398149674902</v>
      </c>
      <c r="W639" s="17">
        <v>0.51860056157450896</v>
      </c>
      <c r="X639" s="17">
        <v>0.62227572888924598</v>
      </c>
      <c r="Y639" s="17">
        <v>0.55706053066566497</v>
      </c>
      <c r="Z639" s="17"/>
      <c r="AA639" s="17">
        <v>0.57989415655406795</v>
      </c>
      <c r="AB639" s="17">
        <v>0.57776007177856503</v>
      </c>
    </row>
    <row r="640" spans="2:28" x14ac:dyDescent="0.5">
      <c r="B640" t="s">
        <v>280</v>
      </c>
      <c r="C640" s="17">
        <v>0.29136170211746898</v>
      </c>
      <c r="D640" s="17">
        <v>0.35248019066257502</v>
      </c>
      <c r="E640" s="17">
        <v>0.21229566362778399</v>
      </c>
      <c r="F640" s="17"/>
      <c r="G640" s="17">
        <v>0.25220265412415799</v>
      </c>
      <c r="H640" s="17">
        <v>0.31015172754833797</v>
      </c>
      <c r="I640" s="17">
        <v>0.23966075273365101</v>
      </c>
      <c r="J640" s="17">
        <v>0.40321036862013498</v>
      </c>
      <c r="K640" s="17">
        <v>0.24781923236896</v>
      </c>
      <c r="L640" s="17">
        <v>0</v>
      </c>
      <c r="M640" s="17"/>
      <c r="N640" s="17">
        <v>0.217066977743441</v>
      </c>
      <c r="O640" s="17">
        <v>0.189280703877648</v>
      </c>
      <c r="P640" s="17">
        <v>0.28028145270009602</v>
      </c>
      <c r="Q640" s="17">
        <v>0.46064268096785399</v>
      </c>
      <c r="R640" s="17">
        <v>0.38281918290425498</v>
      </c>
      <c r="S640" s="17">
        <v>0.28592049956316201</v>
      </c>
      <c r="T640" s="17">
        <v>0.40908444321228099</v>
      </c>
      <c r="U640" s="17">
        <v>0.485506976540239</v>
      </c>
      <c r="V640" s="17">
        <v>0.17169242654113701</v>
      </c>
      <c r="W640" s="17">
        <v>0.248566782888445</v>
      </c>
      <c r="X640" s="17">
        <v>0.33833509266538397</v>
      </c>
      <c r="Y640" s="17">
        <v>0.20108700293692899</v>
      </c>
      <c r="Z640" s="17"/>
      <c r="AA640" s="17">
        <v>0.276961067365392</v>
      </c>
      <c r="AB640" s="17">
        <v>0.31585863827592697</v>
      </c>
    </row>
    <row r="641" spans="2:28" x14ac:dyDescent="0.5">
      <c r="B641" t="s">
        <v>281</v>
      </c>
      <c r="C641" s="17">
        <v>9.1859688127241504E-2</v>
      </c>
      <c r="D641" s="17">
        <v>8.4740839730401293E-2</v>
      </c>
      <c r="E641" s="17">
        <v>0.10106899867705001</v>
      </c>
      <c r="F641" s="17"/>
      <c r="G641" s="17">
        <v>0.36873605263940101</v>
      </c>
      <c r="H641" s="17">
        <v>0.10390236077821</v>
      </c>
      <c r="I641" s="17">
        <v>8.2828082784630302E-2</v>
      </c>
      <c r="J641" s="17">
        <v>3.9994191545404401E-2</v>
      </c>
      <c r="K641" s="17">
        <v>0</v>
      </c>
      <c r="L641" s="17">
        <v>0</v>
      </c>
      <c r="M641" s="17"/>
      <c r="N641" s="17">
        <v>0</v>
      </c>
      <c r="O641" s="17">
        <v>0.14324590168573201</v>
      </c>
      <c r="P641" s="17">
        <v>9.6199352214052694E-2</v>
      </c>
      <c r="Q641" s="17">
        <v>0</v>
      </c>
      <c r="R641" s="17">
        <v>0.206302812009799</v>
      </c>
      <c r="S641" s="17">
        <v>0.11862072666198301</v>
      </c>
      <c r="T641" s="17">
        <v>0</v>
      </c>
      <c r="U641" s="17">
        <v>0</v>
      </c>
      <c r="V641" s="17">
        <v>7.2363591962114199E-2</v>
      </c>
      <c r="W641" s="17">
        <v>0</v>
      </c>
      <c r="X641" s="17">
        <v>3.9389178445369301E-2</v>
      </c>
      <c r="Y641" s="17">
        <v>0.20747278725987001</v>
      </c>
      <c r="Z641" s="17"/>
      <c r="AA641" s="17">
        <v>0.110227757477079</v>
      </c>
      <c r="AB641" s="17">
        <v>6.0613744461306997E-2</v>
      </c>
    </row>
    <row r="642" spans="2:28" x14ac:dyDescent="0.5">
      <c r="B642" t="s">
        <v>282</v>
      </c>
      <c r="C642" s="17">
        <v>1.01174112154458E-2</v>
      </c>
      <c r="D642" s="17">
        <v>1.1105341637281E-2</v>
      </c>
      <c r="E642" s="17">
        <v>8.8393733153379304E-3</v>
      </c>
      <c r="F642" s="17"/>
      <c r="G642" s="17">
        <v>0</v>
      </c>
      <c r="H642" s="17">
        <v>2.27557916847753E-2</v>
      </c>
      <c r="I642" s="17">
        <v>0</v>
      </c>
      <c r="J642" s="17">
        <v>1.91002330249655E-2</v>
      </c>
      <c r="K642" s="17">
        <v>0</v>
      </c>
      <c r="L642" s="17">
        <v>0</v>
      </c>
      <c r="M642" s="17"/>
      <c r="N642" s="17">
        <v>0</v>
      </c>
      <c r="O642" s="17">
        <v>0</v>
      </c>
      <c r="P642" s="17">
        <v>3.6034313665404598E-2</v>
      </c>
      <c r="Q642" s="17">
        <v>0</v>
      </c>
      <c r="R642" s="17">
        <v>0</v>
      </c>
      <c r="S642" s="17">
        <v>0</v>
      </c>
      <c r="T642" s="17">
        <v>0</v>
      </c>
      <c r="U642" s="17">
        <v>0</v>
      </c>
      <c r="V642" s="17">
        <v>0</v>
      </c>
      <c r="W642" s="17">
        <v>0.114667898843811</v>
      </c>
      <c r="X642" s="17">
        <v>0</v>
      </c>
      <c r="Y642" s="17">
        <v>0</v>
      </c>
      <c r="Z642" s="17"/>
      <c r="AA642" s="17">
        <v>9.9456353726663903E-3</v>
      </c>
      <c r="AB642" s="17">
        <v>1.0409619297004499E-2</v>
      </c>
    </row>
    <row r="643" spans="2:28" x14ac:dyDescent="0.5">
      <c r="B643" t="s">
        <v>283</v>
      </c>
      <c r="C643" s="17">
        <v>1.03949429917635E-2</v>
      </c>
      <c r="D643" s="17">
        <v>1.8430291876126902E-2</v>
      </c>
      <c r="E643" s="17">
        <v>0</v>
      </c>
      <c r="F643" s="17"/>
      <c r="G643" s="17">
        <v>0</v>
      </c>
      <c r="H643" s="17">
        <v>2.20918471870666E-2</v>
      </c>
      <c r="I643" s="17">
        <v>0</v>
      </c>
      <c r="J643" s="17">
        <v>2.1381468612591301E-2</v>
      </c>
      <c r="K643" s="17">
        <v>0</v>
      </c>
      <c r="L643" s="17">
        <v>0</v>
      </c>
      <c r="M643" s="17"/>
      <c r="N643" s="17">
        <v>0</v>
      </c>
      <c r="O643" s="17">
        <v>0</v>
      </c>
      <c r="P643" s="17">
        <v>0</v>
      </c>
      <c r="Q643" s="17">
        <v>0</v>
      </c>
      <c r="R643" s="17">
        <v>0</v>
      </c>
      <c r="S643" s="17">
        <v>2.0912551507399402E-2</v>
      </c>
      <c r="T643" s="17">
        <v>0</v>
      </c>
      <c r="U643" s="17">
        <v>0.118895713501496</v>
      </c>
      <c r="V643" s="17">
        <v>0</v>
      </c>
      <c r="W643" s="17">
        <v>0</v>
      </c>
      <c r="X643" s="17">
        <v>0</v>
      </c>
      <c r="Y643" s="17">
        <v>0</v>
      </c>
      <c r="Z643" s="17"/>
      <c r="AA643" s="17">
        <v>9.6554521097251596E-3</v>
      </c>
      <c r="AB643" s="17">
        <v>1.165289177242E-2</v>
      </c>
    </row>
    <row r="644" spans="2:28" x14ac:dyDescent="0.5">
      <c r="B644" t="s">
        <v>164</v>
      </c>
      <c r="C644" s="17">
        <v>1.7162178545577601E-2</v>
      </c>
      <c r="D644" s="17">
        <v>1.6962429563144098E-2</v>
      </c>
      <c r="E644" s="17">
        <v>1.7420584162426499E-2</v>
      </c>
      <c r="F644" s="17"/>
      <c r="G644" s="17">
        <v>0</v>
      </c>
      <c r="H644" s="17">
        <v>0</v>
      </c>
      <c r="I644" s="17">
        <v>1.4015033546262001E-2</v>
      </c>
      <c r="J644" s="17">
        <v>5.7325329895960099E-2</v>
      </c>
      <c r="K644" s="17">
        <v>0</v>
      </c>
      <c r="L644" s="17">
        <v>0</v>
      </c>
      <c r="M644" s="17"/>
      <c r="N644" s="17">
        <v>6.2852107746263999E-2</v>
      </c>
      <c r="O644" s="17">
        <v>0</v>
      </c>
      <c r="P644" s="17">
        <v>2.53980457238265E-2</v>
      </c>
      <c r="Q644" s="17">
        <v>0</v>
      </c>
      <c r="R644" s="17">
        <v>0</v>
      </c>
      <c r="S644" s="17">
        <v>0</v>
      </c>
      <c r="T644" s="17">
        <v>0</v>
      </c>
      <c r="U644" s="17">
        <v>0</v>
      </c>
      <c r="V644" s="17">
        <v>0</v>
      </c>
      <c r="W644" s="17">
        <v>0.11816475669323501</v>
      </c>
      <c r="X644" s="17">
        <v>0</v>
      </c>
      <c r="Y644" s="17">
        <v>3.4379679137535403E-2</v>
      </c>
      <c r="Z644" s="17"/>
      <c r="AA644" s="17">
        <v>1.33159311210695E-2</v>
      </c>
      <c r="AB644" s="17">
        <v>2.3705034414776002E-2</v>
      </c>
    </row>
    <row r="645" spans="2:28" x14ac:dyDescent="0.5">
      <c r="B645" t="s">
        <v>284</v>
      </c>
      <c r="C645" s="17">
        <v>0.87046577911997103</v>
      </c>
      <c r="D645" s="17">
        <v>0.86876109719304695</v>
      </c>
      <c r="E645" s="17">
        <v>0.87267104384518501</v>
      </c>
      <c r="F645" s="17"/>
      <c r="G645" s="17">
        <v>0.63126394736059899</v>
      </c>
      <c r="H645" s="17">
        <v>0.85125000034994802</v>
      </c>
      <c r="I645" s="17">
        <v>0.90315688366910796</v>
      </c>
      <c r="J645" s="17">
        <v>0.86219877692107905</v>
      </c>
      <c r="K645" s="17">
        <v>1</v>
      </c>
      <c r="L645" s="17">
        <v>1</v>
      </c>
      <c r="M645" s="17"/>
      <c r="N645" s="17">
        <v>0.93714789225373596</v>
      </c>
      <c r="O645" s="17">
        <v>0.85675409831426796</v>
      </c>
      <c r="P645" s="17">
        <v>0.84236828839671596</v>
      </c>
      <c r="Q645" s="17">
        <v>1</v>
      </c>
      <c r="R645" s="17">
        <v>0.79369718799020095</v>
      </c>
      <c r="S645" s="17">
        <v>0.86046672183061701</v>
      </c>
      <c r="T645" s="17">
        <v>1</v>
      </c>
      <c r="U645" s="17">
        <v>0.88110428649850403</v>
      </c>
      <c r="V645" s="17">
        <v>0.92763640803788605</v>
      </c>
      <c r="W645" s="17">
        <v>0.76716734446295398</v>
      </c>
      <c r="X645" s="17">
        <v>0.96061082155463096</v>
      </c>
      <c r="Y645" s="17">
        <v>0.75814753360259401</v>
      </c>
      <c r="Z645" s="17"/>
      <c r="AA645" s="17">
        <v>0.85685522391945901</v>
      </c>
      <c r="AB645" s="17">
        <v>0.893618710054493</v>
      </c>
    </row>
    <row r="646" spans="2:28" x14ac:dyDescent="0.5">
      <c r="B646" t="s">
        <v>285</v>
      </c>
      <c r="C646" s="17">
        <v>2.0512354207209298E-2</v>
      </c>
      <c r="D646" s="17">
        <v>2.9535633513407902E-2</v>
      </c>
      <c r="E646" s="17">
        <v>8.8393733153379304E-3</v>
      </c>
      <c r="F646" s="17"/>
      <c r="G646" s="17">
        <v>0</v>
      </c>
      <c r="H646" s="17">
        <v>4.4847638871841899E-2</v>
      </c>
      <c r="I646" s="17">
        <v>0</v>
      </c>
      <c r="J646" s="17">
        <v>4.0481701637556801E-2</v>
      </c>
      <c r="K646" s="17">
        <v>0</v>
      </c>
      <c r="L646" s="17">
        <v>0</v>
      </c>
      <c r="M646" s="17"/>
      <c r="N646" s="17">
        <v>0</v>
      </c>
      <c r="O646" s="17">
        <v>0</v>
      </c>
      <c r="P646" s="17">
        <v>3.6034313665404598E-2</v>
      </c>
      <c r="Q646" s="17">
        <v>0</v>
      </c>
      <c r="R646" s="17">
        <v>0</v>
      </c>
      <c r="S646" s="17">
        <v>2.0912551507399402E-2</v>
      </c>
      <c r="T646" s="17">
        <v>0</v>
      </c>
      <c r="U646" s="17">
        <v>0.118895713501496</v>
      </c>
      <c r="V646" s="17">
        <v>0</v>
      </c>
      <c r="W646" s="17">
        <v>0.114667898843811</v>
      </c>
      <c r="X646" s="17">
        <v>0</v>
      </c>
      <c r="Y646" s="17">
        <v>0</v>
      </c>
      <c r="Z646" s="17"/>
      <c r="AA646" s="17">
        <v>1.9601087482391501E-2</v>
      </c>
      <c r="AB646" s="17">
        <v>2.2062511069424601E-2</v>
      </c>
    </row>
    <row r="647" spans="2:28" x14ac:dyDescent="0.5">
      <c r="B647" t="s">
        <v>95</v>
      </c>
      <c r="C647" s="17">
        <v>0.84995342491276205</v>
      </c>
      <c r="D647" s="17">
        <v>0.83922546367963902</v>
      </c>
      <c r="E647" s="17">
        <v>0.863831670529847</v>
      </c>
      <c r="F647" s="17"/>
      <c r="G647" s="17">
        <v>0.63126394736059899</v>
      </c>
      <c r="H647" s="17">
        <v>0.80640236147810596</v>
      </c>
      <c r="I647" s="17">
        <v>0.90315688366910796</v>
      </c>
      <c r="J647" s="17">
        <v>0.821717075283522</v>
      </c>
      <c r="K647" s="17">
        <v>1</v>
      </c>
      <c r="L647" s="17">
        <v>1</v>
      </c>
      <c r="M647" s="17"/>
      <c r="N647" s="17">
        <v>0.93714789225373596</v>
      </c>
      <c r="O647" s="17">
        <v>0.85675409831426796</v>
      </c>
      <c r="P647" s="17">
        <v>0.80633397473131196</v>
      </c>
      <c r="Q647" s="17">
        <v>1</v>
      </c>
      <c r="R647" s="17">
        <v>0.79369718799020095</v>
      </c>
      <c r="S647" s="17">
        <v>0.839554170323218</v>
      </c>
      <c r="T647" s="17">
        <v>1</v>
      </c>
      <c r="U647" s="17">
        <v>0.76220857299700795</v>
      </c>
      <c r="V647" s="17">
        <v>0.92763640803788605</v>
      </c>
      <c r="W647" s="17">
        <v>0.65249944561914397</v>
      </c>
      <c r="X647" s="17">
        <v>0.96061082155463096</v>
      </c>
      <c r="Y647" s="17">
        <v>0.75814753360259401</v>
      </c>
      <c r="Z647" s="17"/>
      <c r="AA647" s="17">
        <v>0.83725413643706803</v>
      </c>
      <c r="AB647" s="17">
        <v>0.87155619898506798</v>
      </c>
    </row>
    <row r="648" spans="2:28" x14ac:dyDescent="0.5">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2:28" x14ac:dyDescent="0.5">
      <c r="B649" s="6" t="s">
        <v>291</v>
      </c>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2:28" x14ac:dyDescent="0.5">
      <c r="B650" s="24" t="s">
        <v>538</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2:28" x14ac:dyDescent="0.5">
      <c r="B651" t="s">
        <v>279</v>
      </c>
      <c r="C651" s="17">
        <v>0.47510522295376201</v>
      </c>
      <c r="D651" s="17">
        <v>0.40852461266879803</v>
      </c>
      <c r="E651" s="17">
        <v>0.56123734468600495</v>
      </c>
      <c r="F651" s="17"/>
      <c r="G651" s="17">
        <v>0.43265583967426202</v>
      </c>
      <c r="H651" s="17">
        <v>0.33767465438168098</v>
      </c>
      <c r="I651" s="17">
        <v>0.57175602370244805</v>
      </c>
      <c r="J651" s="17">
        <v>0.42602825686295698</v>
      </c>
      <c r="K651" s="17">
        <v>0.67844949372049501</v>
      </c>
      <c r="L651" s="17">
        <v>0.51889206304120605</v>
      </c>
      <c r="M651" s="17"/>
      <c r="N651" s="17">
        <v>0.40193711791977199</v>
      </c>
      <c r="O651" s="17">
        <v>0.33917592581744299</v>
      </c>
      <c r="P651" s="17">
        <v>0.39896140680604902</v>
      </c>
      <c r="Q651" s="17">
        <v>0.607745682570491</v>
      </c>
      <c r="R651" s="17">
        <v>0.41087800508594702</v>
      </c>
      <c r="S651" s="17">
        <v>0.53764297996260102</v>
      </c>
      <c r="T651" s="17">
        <v>0.59091555678771901</v>
      </c>
      <c r="U651" s="17">
        <v>0.58800790418033899</v>
      </c>
      <c r="V651" s="17">
        <v>0.58462243597102304</v>
      </c>
      <c r="W651" s="17">
        <v>0.24741997248951</v>
      </c>
      <c r="X651" s="17">
        <v>0.51852824095563499</v>
      </c>
      <c r="Y651" s="17">
        <v>0.38533318146676898</v>
      </c>
      <c r="Z651" s="17"/>
      <c r="AA651" s="17">
        <v>0.46954449457141301</v>
      </c>
      <c r="AB651" s="17">
        <v>0.484564584330683</v>
      </c>
    </row>
    <row r="652" spans="2:28" x14ac:dyDescent="0.5">
      <c r="B652" t="s">
        <v>280</v>
      </c>
      <c r="C652" s="17">
        <v>0.37008245341923202</v>
      </c>
      <c r="D652" s="17">
        <v>0.43107841719183498</v>
      </c>
      <c r="E652" s="17">
        <v>0.29117491931355899</v>
      </c>
      <c r="F652" s="17"/>
      <c r="G652" s="17">
        <v>0.237195474492161</v>
      </c>
      <c r="H652" s="17">
        <v>0.50075079946472401</v>
      </c>
      <c r="I652" s="17">
        <v>0.29139911445716798</v>
      </c>
      <c r="J652" s="17">
        <v>0.41858105432430498</v>
      </c>
      <c r="K652" s="17">
        <v>0.24008433652460501</v>
      </c>
      <c r="L652" s="17">
        <v>0.481107936958794</v>
      </c>
      <c r="M652" s="17"/>
      <c r="N652" s="17">
        <v>0.46698279757331701</v>
      </c>
      <c r="O652" s="17">
        <v>0.66082407418255695</v>
      </c>
      <c r="P652" s="17">
        <v>0.47539716953376399</v>
      </c>
      <c r="Q652" s="17">
        <v>0.23475339624102501</v>
      </c>
      <c r="R652" s="17">
        <v>0.185892162772091</v>
      </c>
      <c r="S652" s="17">
        <v>0.30398997933458999</v>
      </c>
      <c r="T652" s="17">
        <v>0.40908444321228099</v>
      </c>
      <c r="U652" s="17">
        <v>0.17962853963547901</v>
      </c>
      <c r="V652" s="17">
        <v>0.35737507279393199</v>
      </c>
      <c r="W652" s="17">
        <v>0.51974737197344401</v>
      </c>
      <c r="X652" s="17">
        <v>0.31415672874219203</v>
      </c>
      <c r="Y652" s="17">
        <v>0.427633175864088</v>
      </c>
      <c r="Z652" s="17"/>
      <c r="AA652" s="17">
        <v>0.37937040693653001</v>
      </c>
      <c r="AB652" s="17">
        <v>0.35428270512527799</v>
      </c>
    </row>
    <row r="653" spans="2:28" x14ac:dyDescent="0.5">
      <c r="B653" t="s">
        <v>281</v>
      </c>
      <c r="C653" s="17">
        <v>0.105332745022853</v>
      </c>
      <c r="D653" s="17">
        <v>0.114278902613038</v>
      </c>
      <c r="E653" s="17">
        <v>9.37595327723829E-2</v>
      </c>
      <c r="F653" s="17"/>
      <c r="G653" s="17">
        <v>0.33014868583357698</v>
      </c>
      <c r="H653" s="17">
        <v>7.2754975093569402E-2</v>
      </c>
      <c r="I653" s="17">
        <v>0.112771721408169</v>
      </c>
      <c r="J653" s="17">
        <v>7.8965125891812302E-2</v>
      </c>
      <c r="K653" s="17">
        <v>8.1466169754900397E-2</v>
      </c>
      <c r="L653" s="17">
        <v>0</v>
      </c>
      <c r="M653" s="17"/>
      <c r="N653" s="17">
        <v>6.8227976760646E-2</v>
      </c>
      <c r="O653" s="17">
        <v>0</v>
      </c>
      <c r="P653" s="17">
        <v>0.10024337793636</v>
      </c>
      <c r="Q653" s="17">
        <v>0.157500921188483</v>
      </c>
      <c r="R653" s="17">
        <v>0.19692702013216401</v>
      </c>
      <c r="S653" s="17">
        <v>0.13242024126144999</v>
      </c>
      <c r="T653" s="17">
        <v>0</v>
      </c>
      <c r="U653" s="17">
        <v>0.113467842682686</v>
      </c>
      <c r="V653" s="17">
        <v>0</v>
      </c>
      <c r="W653" s="17">
        <v>0</v>
      </c>
      <c r="X653" s="17">
        <v>7.8778356890738602E-2</v>
      </c>
      <c r="Y653" s="17">
        <v>0.15265396353160701</v>
      </c>
      <c r="Z653" s="17"/>
      <c r="AA653" s="17">
        <v>0.105501321578789</v>
      </c>
      <c r="AB653" s="17">
        <v>0.105045979251781</v>
      </c>
    </row>
    <row r="654" spans="2:28" x14ac:dyDescent="0.5">
      <c r="B654" t="s">
        <v>282</v>
      </c>
      <c r="C654" s="17">
        <v>2.2220756481805801E-2</v>
      </c>
      <c r="D654" s="17">
        <v>1.8374316275523501E-2</v>
      </c>
      <c r="E654" s="17">
        <v>2.71967105120457E-2</v>
      </c>
      <c r="F654" s="17"/>
      <c r="G654" s="17">
        <v>0</v>
      </c>
      <c r="H654" s="17">
        <v>6.6727723872959305E-2</v>
      </c>
      <c r="I654" s="17">
        <v>0</v>
      </c>
      <c r="J654" s="17">
        <v>1.91002330249655E-2</v>
      </c>
      <c r="K654" s="17">
        <v>0</v>
      </c>
      <c r="L654" s="17">
        <v>0</v>
      </c>
      <c r="M654" s="17"/>
      <c r="N654" s="17">
        <v>0</v>
      </c>
      <c r="O654" s="17">
        <v>0</v>
      </c>
      <c r="P654" s="17">
        <v>0</v>
      </c>
      <c r="Q654" s="17">
        <v>0</v>
      </c>
      <c r="R654" s="17">
        <v>0.206302812009799</v>
      </c>
      <c r="S654" s="17">
        <v>2.5946799441358599E-2</v>
      </c>
      <c r="T654" s="17">
        <v>0</v>
      </c>
      <c r="U654" s="17">
        <v>0</v>
      </c>
      <c r="V654" s="17">
        <v>5.8002491235045098E-2</v>
      </c>
      <c r="W654" s="17">
        <v>0.114667898843811</v>
      </c>
      <c r="X654" s="17">
        <v>4.91474949660657E-2</v>
      </c>
      <c r="Y654" s="17">
        <v>0</v>
      </c>
      <c r="Z654" s="17"/>
      <c r="AA654" s="17">
        <v>2.26123936824731E-2</v>
      </c>
      <c r="AB654" s="17">
        <v>2.1554541994236801E-2</v>
      </c>
    </row>
    <row r="655" spans="2:28" x14ac:dyDescent="0.5">
      <c r="B655" t="s">
        <v>283</v>
      </c>
      <c r="C655" s="17">
        <v>1.00966435767699E-2</v>
      </c>
      <c r="D655" s="17">
        <v>1.07813216876617E-2</v>
      </c>
      <c r="E655" s="17">
        <v>9.2109085535803104E-3</v>
      </c>
      <c r="F655" s="17"/>
      <c r="G655" s="17">
        <v>0</v>
      </c>
      <c r="H655" s="17">
        <v>2.20918471870666E-2</v>
      </c>
      <c r="I655" s="17">
        <v>1.00581068859528E-2</v>
      </c>
      <c r="J655" s="17">
        <v>0</v>
      </c>
      <c r="K655" s="17">
        <v>0</v>
      </c>
      <c r="L655" s="17">
        <v>0</v>
      </c>
      <c r="M655" s="17"/>
      <c r="N655" s="17">
        <v>0</v>
      </c>
      <c r="O655" s="17">
        <v>0</v>
      </c>
      <c r="P655" s="17">
        <v>0</v>
      </c>
      <c r="Q655" s="17">
        <v>0</v>
      </c>
      <c r="R655" s="17">
        <v>0</v>
      </c>
      <c r="S655" s="17">
        <v>0</v>
      </c>
      <c r="T655" s="17">
        <v>0</v>
      </c>
      <c r="U655" s="17">
        <v>0.118895713501496</v>
      </c>
      <c r="V655" s="17">
        <v>0</v>
      </c>
      <c r="W655" s="17">
        <v>0</v>
      </c>
      <c r="X655" s="17">
        <v>3.9389178445369301E-2</v>
      </c>
      <c r="Y655" s="17">
        <v>0</v>
      </c>
      <c r="Z655" s="17"/>
      <c r="AA655" s="17">
        <v>9.6554521097251596E-3</v>
      </c>
      <c r="AB655" s="17">
        <v>1.0847154883244999E-2</v>
      </c>
    </row>
    <row r="656" spans="2:28" x14ac:dyDescent="0.5">
      <c r="B656" t="s">
        <v>164</v>
      </c>
      <c r="C656" s="17">
        <v>1.7162178545577601E-2</v>
      </c>
      <c r="D656" s="17">
        <v>1.6962429563144098E-2</v>
      </c>
      <c r="E656" s="17">
        <v>1.7420584162426499E-2</v>
      </c>
      <c r="F656" s="17"/>
      <c r="G656" s="17">
        <v>0</v>
      </c>
      <c r="H656" s="17">
        <v>0</v>
      </c>
      <c r="I656" s="17">
        <v>1.4015033546262001E-2</v>
      </c>
      <c r="J656" s="17">
        <v>5.7325329895960099E-2</v>
      </c>
      <c r="K656" s="17">
        <v>0</v>
      </c>
      <c r="L656" s="17">
        <v>0</v>
      </c>
      <c r="M656" s="17"/>
      <c r="N656" s="17">
        <v>6.2852107746263999E-2</v>
      </c>
      <c r="O656" s="17">
        <v>0</v>
      </c>
      <c r="P656" s="17">
        <v>2.53980457238265E-2</v>
      </c>
      <c r="Q656" s="17">
        <v>0</v>
      </c>
      <c r="R656" s="17">
        <v>0</v>
      </c>
      <c r="S656" s="17">
        <v>0</v>
      </c>
      <c r="T656" s="17">
        <v>0</v>
      </c>
      <c r="U656" s="17">
        <v>0</v>
      </c>
      <c r="V656" s="17">
        <v>0</v>
      </c>
      <c r="W656" s="17">
        <v>0.11816475669323501</v>
      </c>
      <c r="X656" s="17">
        <v>0</v>
      </c>
      <c r="Y656" s="17">
        <v>3.4379679137535403E-2</v>
      </c>
      <c r="Z656" s="17"/>
      <c r="AA656" s="17">
        <v>1.33159311210695E-2</v>
      </c>
      <c r="AB656" s="17">
        <v>2.3705034414776002E-2</v>
      </c>
    </row>
    <row r="657" spans="2:28" x14ac:dyDescent="0.5">
      <c r="B657" t="s">
        <v>284</v>
      </c>
      <c r="C657" s="17">
        <v>0.84518767637299397</v>
      </c>
      <c r="D657" s="17">
        <v>0.83960302986063295</v>
      </c>
      <c r="E657" s="17">
        <v>0.85241226399956505</v>
      </c>
      <c r="F657" s="17"/>
      <c r="G657" s="17">
        <v>0.66985131416642296</v>
      </c>
      <c r="H657" s="17">
        <v>0.83842545384640499</v>
      </c>
      <c r="I657" s="17">
        <v>0.86315513815961697</v>
      </c>
      <c r="J657" s="17">
        <v>0.84460931118726201</v>
      </c>
      <c r="K657" s="17">
        <v>0.91853383024510005</v>
      </c>
      <c r="L657" s="17">
        <v>1</v>
      </c>
      <c r="M657" s="17"/>
      <c r="N657" s="17">
        <v>0.86891991549309</v>
      </c>
      <c r="O657" s="17">
        <v>1</v>
      </c>
      <c r="P657" s="17">
        <v>0.87435857633981395</v>
      </c>
      <c r="Q657" s="17">
        <v>0.84249907881151698</v>
      </c>
      <c r="R657" s="17">
        <v>0.59677016785803705</v>
      </c>
      <c r="S657" s="17">
        <v>0.84163295929719195</v>
      </c>
      <c r="T657" s="17">
        <v>1</v>
      </c>
      <c r="U657" s="17">
        <v>0.76763644381581797</v>
      </c>
      <c r="V657" s="17">
        <v>0.94199750876495503</v>
      </c>
      <c r="W657" s="17">
        <v>0.76716734446295398</v>
      </c>
      <c r="X657" s="17">
        <v>0.83268496969782602</v>
      </c>
      <c r="Y657" s="17">
        <v>0.81296635733085698</v>
      </c>
      <c r="Z657" s="17"/>
      <c r="AA657" s="17">
        <v>0.84891490150794302</v>
      </c>
      <c r="AB657" s="17">
        <v>0.83884728945596099</v>
      </c>
    </row>
    <row r="658" spans="2:28" x14ac:dyDescent="0.5">
      <c r="B658" t="s">
        <v>285</v>
      </c>
      <c r="C658" s="17">
        <v>3.23174000585758E-2</v>
      </c>
      <c r="D658" s="17">
        <v>2.91556379631852E-2</v>
      </c>
      <c r="E658" s="17">
        <v>3.6407619065626E-2</v>
      </c>
      <c r="F658" s="17"/>
      <c r="G658" s="17">
        <v>0</v>
      </c>
      <c r="H658" s="17">
        <v>8.8819571060025901E-2</v>
      </c>
      <c r="I658" s="17">
        <v>1.00581068859528E-2</v>
      </c>
      <c r="J658" s="17">
        <v>1.91002330249655E-2</v>
      </c>
      <c r="K658" s="17">
        <v>0</v>
      </c>
      <c r="L658" s="17">
        <v>0</v>
      </c>
      <c r="M658" s="17"/>
      <c r="N658" s="17">
        <v>0</v>
      </c>
      <c r="O658" s="17">
        <v>0</v>
      </c>
      <c r="P658" s="17">
        <v>0</v>
      </c>
      <c r="Q658" s="17">
        <v>0</v>
      </c>
      <c r="R658" s="17">
        <v>0.206302812009799</v>
      </c>
      <c r="S658" s="17">
        <v>2.5946799441358599E-2</v>
      </c>
      <c r="T658" s="17">
        <v>0</v>
      </c>
      <c r="U658" s="17">
        <v>0.118895713501496</v>
      </c>
      <c r="V658" s="17">
        <v>5.8002491235045098E-2</v>
      </c>
      <c r="W658" s="17">
        <v>0.114667898843811</v>
      </c>
      <c r="X658" s="17">
        <v>8.8536673411434993E-2</v>
      </c>
      <c r="Y658" s="17">
        <v>0</v>
      </c>
      <c r="Z658" s="17"/>
      <c r="AA658" s="17">
        <v>3.2267845792198303E-2</v>
      </c>
      <c r="AB658" s="17">
        <v>3.24016968774819E-2</v>
      </c>
    </row>
    <row r="659" spans="2:28" x14ac:dyDescent="0.5">
      <c r="B659" t="s">
        <v>95</v>
      </c>
      <c r="C659" s="17">
        <v>0.81287027631441799</v>
      </c>
      <c r="D659" s="17">
        <v>0.81044739189744697</v>
      </c>
      <c r="E659" s="17">
        <v>0.81600464493393898</v>
      </c>
      <c r="F659" s="17"/>
      <c r="G659" s="17">
        <v>0.66985131416642296</v>
      </c>
      <c r="H659" s="17">
        <v>0.74960588278637896</v>
      </c>
      <c r="I659" s="17">
        <v>0.85309703127366399</v>
      </c>
      <c r="J659" s="17">
        <v>0.82550907816229702</v>
      </c>
      <c r="K659" s="17">
        <v>0.91853383024510005</v>
      </c>
      <c r="L659" s="17">
        <v>1</v>
      </c>
      <c r="M659" s="17"/>
      <c r="N659" s="17">
        <v>0.86891991549309</v>
      </c>
      <c r="O659" s="17">
        <v>1</v>
      </c>
      <c r="P659" s="17">
        <v>0.87435857633981395</v>
      </c>
      <c r="Q659" s="17">
        <v>0.84249907881151698</v>
      </c>
      <c r="R659" s="17">
        <v>0.390467355848239</v>
      </c>
      <c r="S659" s="17">
        <v>0.81568615985583304</v>
      </c>
      <c r="T659" s="17">
        <v>1</v>
      </c>
      <c r="U659" s="17">
        <v>0.648740730314322</v>
      </c>
      <c r="V659" s="17">
        <v>0.88399501752991005</v>
      </c>
      <c r="W659" s="17">
        <v>0.65249944561914397</v>
      </c>
      <c r="X659" s="17">
        <v>0.74414829628639101</v>
      </c>
      <c r="Y659" s="17">
        <v>0.81296635733085698</v>
      </c>
      <c r="Z659" s="17"/>
      <c r="AA659" s="17">
        <v>0.81664705571574503</v>
      </c>
      <c r="AB659" s="17">
        <v>0.80644559257847903</v>
      </c>
    </row>
    <row r="660" spans="2:28" x14ac:dyDescent="0.5">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2:28" x14ac:dyDescent="0.5">
      <c r="B661" s="6" t="s">
        <v>292</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2:28" x14ac:dyDescent="0.5">
      <c r="B662" s="24" t="s">
        <v>538</v>
      </c>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2:28" x14ac:dyDescent="0.5">
      <c r="B663" t="s">
        <v>279</v>
      </c>
      <c r="C663" s="17">
        <v>0.34015623902661801</v>
      </c>
      <c r="D663" s="17">
        <v>0.30198513148158401</v>
      </c>
      <c r="E663" s="17">
        <v>0.38953635836844802</v>
      </c>
      <c r="F663" s="17"/>
      <c r="G663" s="17">
        <v>0.15679643659491799</v>
      </c>
      <c r="H663" s="17">
        <v>0.28592869725506198</v>
      </c>
      <c r="I663" s="17">
        <v>0.469585514585043</v>
      </c>
      <c r="J663" s="17">
        <v>0.17956138975035299</v>
      </c>
      <c r="K663" s="17">
        <v>0.50803897745846205</v>
      </c>
      <c r="L663" s="17">
        <v>0</v>
      </c>
      <c r="M663" s="17"/>
      <c r="N663" s="17">
        <v>0.40193711791977199</v>
      </c>
      <c r="O663" s="17">
        <v>0.150896352343312</v>
      </c>
      <c r="P663" s="17">
        <v>0.53965151986854998</v>
      </c>
      <c r="Q663" s="17">
        <v>0.241359282635349</v>
      </c>
      <c r="R663" s="17">
        <v>0.41087800508594702</v>
      </c>
      <c r="S663" s="17">
        <v>0.32534307378933103</v>
      </c>
      <c r="T663" s="17">
        <v>0.59091555678771901</v>
      </c>
      <c r="U663" s="17">
        <v>0.277271017662159</v>
      </c>
      <c r="V663" s="17">
        <v>0.44729378508302797</v>
      </c>
      <c r="W663" s="17">
        <v>0.271865628643845</v>
      </c>
      <c r="X663" s="17">
        <v>0.16473940040766399</v>
      </c>
      <c r="Y663" s="17">
        <v>0.28481097472177802</v>
      </c>
      <c r="Z663" s="17"/>
      <c r="AA663" s="17">
        <v>0.402199076645747</v>
      </c>
      <c r="AB663" s="17">
        <v>0.23461509737478201</v>
      </c>
    </row>
    <row r="664" spans="2:28" x14ac:dyDescent="0.5">
      <c r="B664" t="s">
        <v>280</v>
      </c>
      <c r="C664" s="17">
        <v>0.39397132791054401</v>
      </c>
      <c r="D664" s="17">
        <v>0.455607820877102</v>
      </c>
      <c r="E664" s="17">
        <v>0.31423517210448898</v>
      </c>
      <c r="F664" s="17"/>
      <c r="G664" s="17">
        <v>0.57199209044935895</v>
      </c>
      <c r="H664" s="17">
        <v>0.39567946717075198</v>
      </c>
      <c r="I664" s="17">
        <v>0.300358752370809</v>
      </c>
      <c r="J664" s="17">
        <v>0.518316885929621</v>
      </c>
      <c r="K664" s="17">
        <v>0.40192097460278797</v>
      </c>
      <c r="L664" s="17">
        <v>0.481107936958794</v>
      </c>
      <c r="M664" s="17"/>
      <c r="N664" s="17">
        <v>0.28863580271489098</v>
      </c>
      <c r="O664" s="17">
        <v>0.51657704209330801</v>
      </c>
      <c r="P664" s="17">
        <v>0.30398528096583599</v>
      </c>
      <c r="Q664" s="17">
        <v>0.42282188800881598</v>
      </c>
      <c r="R664" s="17">
        <v>0.38281918290425498</v>
      </c>
      <c r="S664" s="17">
        <v>0.36822884671832201</v>
      </c>
      <c r="T664" s="17">
        <v>0</v>
      </c>
      <c r="U664" s="17">
        <v>0.50800593035367503</v>
      </c>
      <c r="V664" s="17">
        <v>0.36015188170220302</v>
      </c>
      <c r="W664" s="17">
        <v>0.241955395326305</v>
      </c>
      <c r="X664" s="17">
        <v>0.57839627914320502</v>
      </c>
      <c r="Y664" s="17">
        <v>0.446281814832167</v>
      </c>
      <c r="Z664" s="17"/>
      <c r="AA664" s="17">
        <v>0.428563020075376</v>
      </c>
      <c r="AB664" s="17">
        <v>0.33512736101855001</v>
      </c>
    </row>
    <row r="665" spans="2:28" x14ac:dyDescent="0.5">
      <c r="B665" t="s">
        <v>281</v>
      </c>
      <c r="C665" s="17">
        <v>0.16274864228401101</v>
      </c>
      <c r="D665" s="17">
        <v>0.147843465110398</v>
      </c>
      <c r="E665" s="17">
        <v>0.18203075053239701</v>
      </c>
      <c r="F665" s="17"/>
      <c r="G665" s="17">
        <v>0.27121147295572301</v>
      </c>
      <c r="H665" s="17">
        <v>0.19390387694668901</v>
      </c>
      <c r="I665" s="17">
        <v>0.12835406120655701</v>
      </c>
      <c r="J665" s="17">
        <v>0.18257638926101999</v>
      </c>
      <c r="K665" s="17">
        <v>9.00400479387507E-2</v>
      </c>
      <c r="L665" s="17">
        <v>0</v>
      </c>
      <c r="M665" s="17"/>
      <c r="N665" s="17">
        <v>0.24657497161907299</v>
      </c>
      <c r="O665" s="17">
        <v>0.33252660556337998</v>
      </c>
      <c r="P665" s="17">
        <v>9.4739236161000107E-2</v>
      </c>
      <c r="Q665" s="17">
        <v>0.22446484359178501</v>
      </c>
      <c r="R665" s="17">
        <v>0.206302812009799</v>
      </c>
      <c r="S665" s="17">
        <v>0.166273966785945</v>
      </c>
      <c r="T665" s="17">
        <v>0.40908444321228099</v>
      </c>
      <c r="U665" s="17">
        <v>9.5827338482670499E-2</v>
      </c>
      <c r="V665" s="17">
        <v>0.134551841979725</v>
      </c>
      <c r="W665" s="17">
        <v>0</v>
      </c>
      <c r="X665" s="17">
        <v>0.217475142003762</v>
      </c>
      <c r="Y665" s="17">
        <v>0.14762495095359501</v>
      </c>
      <c r="Z665" s="17"/>
      <c r="AA665" s="17">
        <v>0.100004260963498</v>
      </c>
      <c r="AB665" s="17">
        <v>0.26948318072432698</v>
      </c>
    </row>
    <row r="666" spans="2:28" x14ac:dyDescent="0.5">
      <c r="B666" t="s">
        <v>282</v>
      </c>
      <c r="C666" s="17">
        <v>3.5498394994651003E-2</v>
      </c>
      <c r="D666" s="17">
        <v>4.92311821446801E-2</v>
      </c>
      <c r="E666" s="17">
        <v>1.7732951129436202E-2</v>
      </c>
      <c r="F666" s="17"/>
      <c r="G666" s="17">
        <v>0</v>
      </c>
      <c r="H666" s="17">
        <v>3.3533445644819602E-2</v>
      </c>
      <c r="I666" s="17">
        <v>5.6139520771841797E-2</v>
      </c>
      <c r="J666" s="17">
        <v>1.91002330249655E-2</v>
      </c>
      <c r="K666" s="17">
        <v>0</v>
      </c>
      <c r="L666" s="17">
        <v>0</v>
      </c>
      <c r="M666" s="17"/>
      <c r="N666" s="17">
        <v>0</v>
      </c>
      <c r="O666" s="17">
        <v>0</v>
      </c>
      <c r="P666" s="17">
        <v>3.6225917280786897E-2</v>
      </c>
      <c r="Q666" s="17">
        <v>6.1804434275820899E-2</v>
      </c>
      <c r="R666" s="17">
        <v>0</v>
      </c>
      <c r="S666" s="17">
        <v>5.0709066056582201E-2</v>
      </c>
      <c r="T666" s="17">
        <v>0</v>
      </c>
      <c r="U666" s="17">
        <v>0</v>
      </c>
      <c r="V666" s="17">
        <v>5.8002491235045098E-2</v>
      </c>
      <c r="W666" s="17">
        <v>0.114667898843811</v>
      </c>
      <c r="X666" s="17">
        <v>0</v>
      </c>
      <c r="Y666" s="17">
        <v>3.26366281307972E-2</v>
      </c>
      <c r="Z666" s="17"/>
      <c r="AA666" s="17">
        <v>3.1201995975390098E-2</v>
      </c>
      <c r="AB666" s="17">
        <v>4.2807004253761098E-2</v>
      </c>
    </row>
    <row r="667" spans="2:28" x14ac:dyDescent="0.5">
      <c r="B667" t="s">
        <v>283</v>
      </c>
      <c r="C667" s="17">
        <v>9.2611995605780904E-3</v>
      </c>
      <c r="D667" s="17">
        <v>1.07813216876617E-2</v>
      </c>
      <c r="E667" s="17">
        <v>7.2946909398631998E-3</v>
      </c>
      <c r="F667" s="17"/>
      <c r="G667" s="17">
        <v>0</v>
      </c>
      <c r="H667" s="17">
        <v>2.20918471870666E-2</v>
      </c>
      <c r="I667" s="17">
        <v>0</v>
      </c>
      <c r="J667" s="17">
        <v>1.5762463222899401E-2</v>
      </c>
      <c r="K667" s="17">
        <v>0</v>
      </c>
      <c r="L667" s="17">
        <v>0</v>
      </c>
      <c r="M667" s="17"/>
      <c r="N667" s="17">
        <v>6.2852107746263999E-2</v>
      </c>
      <c r="O667" s="17">
        <v>0</v>
      </c>
      <c r="P667" s="17">
        <v>0</v>
      </c>
      <c r="Q667" s="17">
        <v>0</v>
      </c>
      <c r="R667" s="17">
        <v>0</v>
      </c>
      <c r="S667" s="17">
        <v>0</v>
      </c>
      <c r="T667" s="17">
        <v>0</v>
      </c>
      <c r="U667" s="17">
        <v>0.118895713501496</v>
      </c>
      <c r="V667" s="17">
        <v>0</v>
      </c>
      <c r="W667" s="17">
        <v>0</v>
      </c>
      <c r="X667" s="17">
        <v>0</v>
      </c>
      <c r="Y667" s="17">
        <v>0</v>
      </c>
      <c r="Z667" s="17"/>
      <c r="AA667" s="17">
        <v>9.6554521097251596E-3</v>
      </c>
      <c r="AB667" s="17">
        <v>8.5905361007349804E-3</v>
      </c>
    </row>
    <row r="668" spans="2:28" x14ac:dyDescent="0.5">
      <c r="B668" t="s">
        <v>164</v>
      </c>
      <c r="C668" s="17">
        <v>5.8364196223597703E-2</v>
      </c>
      <c r="D668" s="17">
        <v>3.4551078698573802E-2</v>
      </c>
      <c r="E668" s="17">
        <v>8.9170076925366201E-2</v>
      </c>
      <c r="F668" s="17"/>
      <c r="G668" s="17">
        <v>0</v>
      </c>
      <c r="H668" s="17">
        <v>6.8862665795610498E-2</v>
      </c>
      <c r="I668" s="17">
        <v>4.5562151065748499E-2</v>
      </c>
      <c r="J668" s="17">
        <v>8.4682638811140798E-2</v>
      </c>
      <c r="K668" s="17">
        <v>0</v>
      </c>
      <c r="L668" s="17">
        <v>0.51889206304120605</v>
      </c>
      <c r="M668" s="17"/>
      <c r="N668" s="17">
        <v>0</v>
      </c>
      <c r="O668" s="17">
        <v>0</v>
      </c>
      <c r="P668" s="17">
        <v>2.53980457238265E-2</v>
      </c>
      <c r="Q668" s="17">
        <v>4.9549551488229399E-2</v>
      </c>
      <c r="R668" s="17">
        <v>0</v>
      </c>
      <c r="S668" s="17">
        <v>8.9445046649820698E-2</v>
      </c>
      <c r="T668" s="17">
        <v>0</v>
      </c>
      <c r="U668" s="17">
        <v>0</v>
      </c>
      <c r="V668" s="17">
        <v>0</v>
      </c>
      <c r="W668" s="17">
        <v>0.37151107718603898</v>
      </c>
      <c r="X668" s="17">
        <v>3.9389178445369301E-2</v>
      </c>
      <c r="Y668" s="17">
        <v>8.8645631361662702E-2</v>
      </c>
      <c r="Z668" s="17"/>
      <c r="AA668" s="17">
        <v>2.83761942302641E-2</v>
      </c>
      <c r="AB668" s="17">
        <v>0.109376820527845</v>
      </c>
    </row>
    <row r="669" spans="2:28" x14ac:dyDescent="0.5">
      <c r="B669" t="s">
        <v>284</v>
      </c>
      <c r="C669" s="17">
        <v>0.73412756693716197</v>
      </c>
      <c r="D669" s="17">
        <v>0.75759295235868596</v>
      </c>
      <c r="E669" s="17">
        <v>0.70377153047293795</v>
      </c>
      <c r="F669" s="17"/>
      <c r="G669" s="17">
        <v>0.72878852704427699</v>
      </c>
      <c r="H669" s="17">
        <v>0.68160816442581396</v>
      </c>
      <c r="I669" s="17">
        <v>0.76994426695585205</v>
      </c>
      <c r="J669" s="17">
        <v>0.69787827567997496</v>
      </c>
      <c r="K669" s="17">
        <v>0.90995995206124902</v>
      </c>
      <c r="L669" s="17">
        <v>0.481107936958794</v>
      </c>
      <c r="M669" s="17"/>
      <c r="N669" s="17">
        <v>0.69057292063466302</v>
      </c>
      <c r="O669" s="17">
        <v>0.66747339443662002</v>
      </c>
      <c r="P669" s="17">
        <v>0.84363680083438697</v>
      </c>
      <c r="Q669" s="17">
        <v>0.66418117064416504</v>
      </c>
      <c r="R669" s="17">
        <v>0.79369718799020095</v>
      </c>
      <c r="S669" s="17">
        <v>0.69357192050765204</v>
      </c>
      <c r="T669" s="17">
        <v>0.59091555678771901</v>
      </c>
      <c r="U669" s="17">
        <v>0.78527694801583303</v>
      </c>
      <c r="V669" s="17">
        <v>0.80744566678523</v>
      </c>
      <c r="W669" s="17">
        <v>0.51382102397014995</v>
      </c>
      <c r="X669" s="17">
        <v>0.74313567955086901</v>
      </c>
      <c r="Y669" s="17">
        <v>0.73109278955394497</v>
      </c>
      <c r="Z669" s="17"/>
      <c r="AA669" s="17">
        <v>0.830762096721123</v>
      </c>
      <c r="AB669" s="17">
        <v>0.56974245839333204</v>
      </c>
    </row>
    <row r="670" spans="2:28" x14ac:dyDescent="0.5">
      <c r="B670" t="s">
        <v>285</v>
      </c>
      <c r="C670" s="17">
        <v>4.4759594555229099E-2</v>
      </c>
      <c r="D670" s="17">
        <v>6.0012503832341801E-2</v>
      </c>
      <c r="E670" s="17">
        <v>2.5027642069299399E-2</v>
      </c>
      <c r="F670" s="17"/>
      <c r="G670" s="17">
        <v>0</v>
      </c>
      <c r="H670" s="17">
        <v>5.5625292831886199E-2</v>
      </c>
      <c r="I670" s="17">
        <v>5.6139520771841797E-2</v>
      </c>
      <c r="J670" s="17">
        <v>3.4862696247864901E-2</v>
      </c>
      <c r="K670" s="17">
        <v>0</v>
      </c>
      <c r="L670" s="17">
        <v>0</v>
      </c>
      <c r="M670" s="17"/>
      <c r="N670" s="17">
        <v>6.2852107746263999E-2</v>
      </c>
      <c r="O670" s="17">
        <v>0</v>
      </c>
      <c r="P670" s="17">
        <v>3.6225917280786897E-2</v>
      </c>
      <c r="Q670" s="17">
        <v>6.1804434275820899E-2</v>
      </c>
      <c r="R670" s="17">
        <v>0</v>
      </c>
      <c r="S670" s="17">
        <v>5.0709066056582201E-2</v>
      </c>
      <c r="T670" s="17">
        <v>0</v>
      </c>
      <c r="U670" s="17">
        <v>0.118895713501496</v>
      </c>
      <c r="V670" s="17">
        <v>5.8002491235045098E-2</v>
      </c>
      <c r="W670" s="17">
        <v>0.114667898843811</v>
      </c>
      <c r="X670" s="17">
        <v>0</v>
      </c>
      <c r="Y670" s="17">
        <v>3.26366281307972E-2</v>
      </c>
      <c r="Z670" s="17"/>
      <c r="AA670" s="17">
        <v>4.0857448085115301E-2</v>
      </c>
      <c r="AB670" s="17">
        <v>5.1397540354496001E-2</v>
      </c>
    </row>
    <row r="671" spans="2:28" x14ac:dyDescent="0.5">
      <c r="B671" t="s">
        <v>95</v>
      </c>
      <c r="C671" s="17">
        <v>0.68936797238193304</v>
      </c>
      <c r="D671" s="17">
        <v>0.69758044852634404</v>
      </c>
      <c r="E671" s="17">
        <v>0.67874388840363797</v>
      </c>
      <c r="F671" s="17"/>
      <c r="G671" s="17">
        <v>0.72878852704427699</v>
      </c>
      <c r="H671" s="17">
        <v>0.62598287159392796</v>
      </c>
      <c r="I671" s="17">
        <v>0.71380474618401102</v>
      </c>
      <c r="J671" s="17">
        <v>0.66301557943210998</v>
      </c>
      <c r="K671" s="17">
        <v>0.90995995206124902</v>
      </c>
      <c r="L671" s="17">
        <v>0.481107936958794</v>
      </c>
      <c r="M671" s="17"/>
      <c r="N671" s="17">
        <v>0.62772081288839898</v>
      </c>
      <c r="O671" s="17">
        <v>0.66747339443662002</v>
      </c>
      <c r="P671" s="17">
        <v>0.80741088355360002</v>
      </c>
      <c r="Q671" s="17">
        <v>0.60237673636834399</v>
      </c>
      <c r="R671" s="17">
        <v>0.79369718799020095</v>
      </c>
      <c r="S671" s="17">
        <v>0.64286285445107005</v>
      </c>
      <c r="T671" s="17">
        <v>0.59091555678771901</v>
      </c>
      <c r="U671" s="17">
        <v>0.66638123451433695</v>
      </c>
      <c r="V671" s="17">
        <v>0.74944317555018503</v>
      </c>
      <c r="W671" s="17">
        <v>0.39915312512633999</v>
      </c>
      <c r="X671" s="17">
        <v>0.74313567955086901</v>
      </c>
      <c r="Y671" s="17">
        <v>0.69845616142314804</v>
      </c>
      <c r="Z671" s="17"/>
      <c r="AA671" s="17">
        <v>0.78990464863600696</v>
      </c>
      <c r="AB671" s="17">
        <v>0.51834491803883598</v>
      </c>
    </row>
    <row r="672" spans="2:28" x14ac:dyDescent="0.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2:28" x14ac:dyDescent="0.5">
      <c r="B673" s="6" t="s">
        <v>293</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2:28" x14ac:dyDescent="0.5">
      <c r="B674" s="24" t="s">
        <v>538</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2:28" x14ac:dyDescent="0.5">
      <c r="B675" t="s">
        <v>279</v>
      </c>
      <c r="C675" s="17">
        <v>0.245531475554814</v>
      </c>
      <c r="D675" s="17">
        <v>0.225757744128258</v>
      </c>
      <c r="E675" s="17">
        <v>0.27111179743896902</v>
      </c>
      <c r="F675" s="17"/>
      <c r="G675" s="17">
        <v>0.13933625077509701</v>
      </c>
      <c r="H675" s="17">
        <v>0.17087067480385901</v>
      </c>
      <c r="I675" s="17">
        <v>0.31933442577334997</v>
      </c>
      <c r="J675" s="17">
        <v>0.25958661119071902</v>
      </c>
      <c r="K675" s="17">
        <v>0.18408785704163599</v>
      </c>
      <c r="L675" s="17">
        <v>0</v>
      </c>
      <c r="M675" s="17"/>
      <c r="N675" s="17">
        <v>0.33279301319219101</v>
      </c>
      <c r="O675" s="17">
        <v>0.150896352343312</v>
      </c>
      <c r="P675" s="17">
        <v>0.38509981121720499</v>
      </c>
      <c r="Q675" s="17">
        <v>0.15721309647013099</v>
      </c>
      <c r="R675" s="17">
        <v>0</v>
      </c>
      <c r="S675" s="17">
        <v>0.199723521669395</v>
      </c>
      <c r="T675" s="17">
        <v>0.59091555678771901</v>
      </c>
      <c r="U675" s="17">
        <v>0.27059742850473001</v>
      </c>
      <c r="V675" s="17">
        <v>0.39695733858195398</v>
      </c>
      <c r="W675" s="17">
        <v>0.124475678191916</v>
      </c>
      <c r="X675" s="17">
        <v>0.18947473213774199</v>
      </c>
      <c r="Y675" s="17">
        <v>0.18506664174530399</v>
      </c>
      <c r="Z675" s="17"/>
      <c r="AA675" s="17">
        <v>0.26160480568495498</v>
      </c>
      <c r="AB675" s="17">
        <v>0.218189115385928</v>
      </c>
    </row>
    <row r="676" spans="2:28" x14ac:dyDescent="0.5">
      <c r="B676" t="s">
        <v>280</v>
      </c>
      <c r="C676" s="17">
        <v>0.39092973566585298</v>
      </c>
      <c r="D676" s="17">
        <v>0.43343366422572999</v>
      </c>
      <c r="E676" s="17">
        <v>0.33594445491896502</v>
      </c>
      <c r="F676" s="17"/>
      <c r="G676" s="17">
        <v>0.54299267505413995</v>
      </c>
      <c r="H676" s="17">
        <v>0.42866179701426299</v>
      </c>
      <c r="I676" s="17">
        <v>0.37329956691456301</v>
      </c>
      <c r="J676" s="17">
        <v>0.32075979452011699</v>
      </c>
      <c r="K676" s="17">
        <v>0.477046581451611</v>
      </c>
      <c r="L676" s="17">
        <v>0</v>
      </c>
      <c r="M676" s="17"/>
      <c r="N676" s="17">
        <v>0.36230100706782198</v>
      </c>
      <c r="O676" s="17">
        <v>0.37655914694826298</v>
      </c>
      <c r="P676" s="17">
        <v>0.36181124394616798</v>
      </c>
      <c r="Q676" s="17">
        <v>0.451272881675648</v>
      </c>
      <c r="R676" s="17">
        <v>0.20457519307614799</v>
      </c>
      <c r="S676" s="17">
        <v>0.45983173921336701</v>
      </c>
      <c r="T676" s="17">
        <v>0.40908444321228099</v>
      </c>
      <c r="U676" s="17">
        <v>0.42420472920086599</v>
      </c>
      <c r="V676" s="17">
        <v>0.29665760858259799</v>
      </c>
      <c r="W676" s="17">
        <v>0.26555470714516399</v>
      </c>
      <c r="X676" s="17">
        <v>0.383477234920159</v>
      </c>
      <c r="Y676" s="17">
        <v>0.39205954699772999</v>
      </c>
      <c r="Z676" s="17"/>
      <c r="AA676" s="17">
        <v>0.431501331837499</v>
      </c>
      <c r="AB676" s="17">
        <v>0.321913347265322</v>
      </c>
    </row>
    <row r="677" spans="2:28" x14ac:dyDescent="0.5">
      <c r="B677" t="s">
        <v>281</v>
      </c>
      <c r="C677" s="17">
        <v>0.17559502640788099</v>
      </c>
      <c r="D677" s="17">
        <v>0.14946868458539</v>
      </c>
      <c r="E677" s="17">
        <v>0.209393413725775</v>
      </c>
      <c r="F677" s="17"/>
      <c r="G677" s="17">
        <v>9.5406217529240098E-2</v>
      </c>
      <c r="H677" s="17">
        <v>0.188676878514908</v>
      </c>
      <c r="I677" s="17">
        <v>0.138013584024863</v>
      </c>
      <c r="J677" s="17">
        <v>0.21980031512591999</v>
      </c>
      <c r="K677" s="17">
        <v>0.257399391751852</v>
      </c>
      <c r="L677" s="17">
        <v>0.51889206304120605</v>
      </c>
      <c r="M677" s="17"/>
      <c r="N677" s="17">
        <v>0.157401474189859</v>
      </c>
      <c r="O677" s="17">
        <v>0.189280703877648</v>
      </c>
      <c r="P677" s="17">
        <v>0.12801522602712301</v>
      </c>
      <c r="Q677" s="17">
        <v>0.141689510711798</v>
      </c>
      <c r="R677" s="17">
        <v>0.39219497478188903</v>
      </c>
      <c r="S677" s="17">
        <v>0.18869777483146299</v>
      </c>
      <c r="T677" s="17">
        <v>0</v>
      </c>
      <c r="U677" s="17">
        <v>0.186302128792908</v>
      </c>
      <c r="V677" s="17">
        <v>0.110732933282721</v>
      </c>
      <c r="W677" s="17">
        <v>0.24673493293066401</v>
      </c>
      <c r="X677" s="17">
        <v>0.16529858119386701</v>
      </c>
      <c r="Y677" s="17">
        <v>0.23526026096083</v>
      </c>
      <c r="Z677" s="17"/>
      <c r="AA677" s="17">
        <v>0.17277867237644701</v>
      </c>
      <c r="AB677" s="17">
        <v>0.18038592945454701</v>
      </c>
    </row>
    <row r="678" spans="2:28" x14ac:dyDescent="0.5">
      <c r="B678" t="s">
        <v>282</v>
      </c>
      <c r="C678" s="17">
        <v>0.106930383604947</v>
      </c>
      <c r="D678" s="17">
        <v>0.105416747807646</v>
      </c>
      <c r="E678" s="17">
        <v>0.10888850117391199</v>
      </c>
      <c r="F678" s="17"/>
      <c r="G678" s="17">
        <v>0.22226485664152301</v>
      </c>
      <c r="H678" s="17">
        <v>0.12436416015805001</v>
      </c>
      <c r="I678" s="17">
        <v>9.6586786003939204E-2</v>
      </c>
      <c r="J678" s="17">
        <v>8.0581640776748606E-2</v>
      </c>
      <c r="K678" s="17">
        <v>8.1466169754900397E-2</v>
      </c>
      <c r="L678" s="17">
        <v>0</v>
      </c>
      <c r="M678" s="17"/>
      <c r="N678" s="17">
        <v>0</v>
      </c>
      <c r="O678" s="17">
        <v>0.14324590168573201</v>
      </c>
      <c r="P678" s="17">
        <v>6.3449755804891803E-2</v>
      </c>
      <c r="Q678" s="17">
        <v>0.24982451114242299</v>
      </c>
      <c r="R678" s="17">
        <v>0.40322983214196301</v>
      </c>
      <c r="S678" s="17">
        <v>7.0038230992893705E-2</v>
      </c>
      <c r="T678" s="17">
        <v>0</v>
      </c>
      <c r="U678" s="17">
        <v>0</v>
      </c>
      <c r="V678" s="17">
        <v>5.8323468664731197E-2</v>
      </c>
      <c r="W678" s="17">
        <v>0.245069925039021</v>
      </c>
      <c r="X678" s="17">
        <v>0.13584467438165601</v>
      </c>
      <c r="Y678" s="17">
        <v>0.12567116143502699</v>
      </c>
      <c r="Z678" s="17"/>
      <c r="AA678" s="17">
        <v>8.41995549980947E-2</v>
      </c>
      <c r="AB678" s="17">
        <v>0.145597822005922</v>
      </c>
    </row>
    <row r="679" spans="2:28" x14ac:dyDescent="0.5">
      <c r="B679" t="s">
        <v>283</v>
      </c>
      <c r="C679" s="17">
        <v>4.6177030610753803E-2</v>
      </c>
      <c r="D679" s="17">
        <v>5.9925709228447997E-2</v>
      </c>
      <c r="E679" s="17">
        <v>2.8391028720889201E-2</v>
      </c>
      <c r="F679" s="17"/>
      <c r="G679" s="17">
        <v>0</v>
      </c>
      <c r="H679" s="17">
        <v>3.7653974588217898E-2</v>
      </c>
      <c r="I679" s="17">
        <v>5.8750603737022303E-2</v>
      </c>
      <c r="J679" s="17">
        <v>4.2249544306446001E-2</v>
      </c>
      <c r="K679" s="17">
        <v>0</v>
      </c>
      <c r="L679" s="17">
        <v>0.481107936958794</v>
      </c>
      <c r="M679" s="17"/>
      <c r="N679" s="17">
        <v>8.4652397803863605E-2</v>
      </c>
      <c r="O679" s="17">
        <v>0.14001789514504501</v>
      </c>
      <c r="P679" s="17">
        <v>3.6225917280786897E-2</v>
      </c>
      <c r="Q679" s="17">
        <v>0</v>
      </c>
      <c r="R679" s="17">
        <v>0</v>
      </c>
      <c r="S679" s="17">
        <v>4.0535730624912197E-2</v>
      </c>
      <c r="T679" s="17">
        <v>0</v>
      </c>
      <c r="U679" s="17">
        <v>0.118895713501496</v>
      </c>
      <c r="V679" s="17">
        <v>0</v>
      </c>
      <c r="W679" s="17">
        <v>0</v>
      </c>
      <c r="X679" s="17">
        <v>0.12590477736657599</v>
      </c>
      <c r="Y679" s="17">
        <v>2.75627097235733E-2</v>
      </c>
      <c r="Z679" s="17"/>
      <c r="AA679" s="17">
        <v>3.6599703981934399E-2</v>
      </c>
      <c r="AB679" s="17">
        <v>6.2469031833897397E-2</v>
      </c>
    </row>
    <row r="680" spans="2:28" x14ac:dyDescent="0.5">
      <c r="B680" t="s">
        <v>164</v>
      </c>
      <c r="C680" s="17">
        <v>3.48363481557512E-2</v>
      </c>
      <c r="D680" s="17">
        <v>2.5997450024527399E-2</v>
      </c>
      <c r="E680" s="17">
        <v>4.6270804021491002E-2</v>
      </c>
      <c r="F680" s="17"/>
      <c r="G680" s="17">
        <v>0</v>
      </c>
      <c r="H680" s="17">
        <v>4.9772514920701699E-2</v>
      </c>
      <c r="I680" s="17">
        <v>1.4015033546262001E-2</v>
      </c>
      <c r="J680" s="17">
        <v>7.7022094080049106E-2</v>
      </c>
      <c r="K680" s="17">
        <v>0</v>
      </c>
      <c r="L680" s="17">
        <v>0</v>
      </c>
      <c r="M680" s="17"/>
      <c r="N680" s="17">
        <v>6.2852107746263999E-2</v>
      </c>
      <c r="O680" s="17">
        <v>0</v>
      </c>
      <c r="P680" s="17">
        <v>2.53980457238265E-2</v>
      </c>
      <c r="Q680" s="17">
        <v>0</v>
      </c>
      <c r="R680" s="17">
        <v>0</v>
      </c>
      <c r="S680" s="17">
        <v>4.1173002667969E-2</v>
      </c>
      <c r="T680" s="17">
        <v>0</v>
      </c>
      <c r="U680" s="17">
        <v>0</v>
      </c>
      <c r="V680" s="17">
        <v>0.13732865088799601</v>
      </c>
      <c r="W680" s="17">
        <v>0.11816475669323501</v>
      </c>
      <c r="X680" s="17">
        <v>0</v>
      </c>
      <c r="Y680" s="17">
        <v>3.4379679137535403E-2</v>
      </c>
      <c r="Z680" s="17"/>
      <c r="AA680" s="17">
        <v>1.33159311210695E-2</v>
      </c>
      <c r="AB680" s="17">
        <v>7.14447540543829E-2</v>
      </c>
    </row>
    <row r="681" spans="2:28" x14ac:dyDescent="0.5">
      <c r="B681" t="s">
        <v>284</v>
      </c>
      <c r="C681" s="17">
        <v>0.63646121122066701</v>
      </c>
      <c r="D681" s="17">
        <v>0.65919140835398904</v>
      </c>
      <c r="E681" s="17">
        <v>0.60705625235793303</v>
      </c>
      <c r="F681" s="17"/>
      <c r="G681" s="17">
        <v>0.68232892582923699</v>
      </c>
      <c r="H681" s="17">
        <v>0.59953247181812197</v>
      </c>
      <c r="I681" s="17">
        <v>0.69263399268791304</v>
      </c>
      <c r="J681" s="17">
        <v>0.58034640571083596</v>
      </c>
      <c r="K681" s="17">
        <v>0.66113443849324705</v>
      </c>
      <c r="L681" s="17">
        <v>0</v>
      </c>
      <c r="M681" s="17"/>
      <c r="N681" s="17">
        <v>0.69509402026001299</v>
      </c>
      <c r="O681" s="17">
        <v>0.52745549929157498</v>
      </c>
      <c r="P681" s="17">
        <v>0.74691105516337197</v>
      </c>
      <c r="Q681" s="17">
        <v>0.60848597814577898</v>
      </c>
      <c r="R681" s="17">
        <v>0.20457519307614799</v>
      </c>
      <c r="S681" s="17">
        <v>0.65955526088276195</v>
      </c>
      <c r="T681" s="17">
        <v>1</v>
      </c>
      <c r="U681" s="17">
        <v>0.69480215770559595</v>
      </c>
      <c r="V681" s="17">
        <v>0.69361494716455196</v>
      </c>
      <c r="W681" s="17">
        <v>0.39003038533708001</v>
      </c>
      <c r="X681" s="17">
        <v>0.57295196705790097</v>
      </c>
      <c r="Y681" s="17">
        <v>0.57712618874303401</v>
      </c>
      <c r="Z681" s="17"/>
      <c r="AA681" s="17">
        <v>0.69310613752245398</v>
      </c>
      <c r="AB681" s="17">
        <v>0.54010246265125095</v>
      </c>
    </row>
    <row r="682" spans="2:28" x14ac:dyDescent="0.5">
      <c r="B682" t="s">
        <v>285</v>
      </c>
      <c r="C682" s="17">
        <v>0.15310741421570001</v>
      </c>
      <c r="D682" s="17">
        <v>0.16534245703609399</v>
      </c>
      <c r="E682" s="17">
        <v>0.13727952989480099</v>
      </c>
      <c r="F682" s="17"/>
      <c r="G682" s="17">
        <v>0.22226485664152301</v>
      </c>
      <c r="H682" s="17">
        <v>0.162018134746268</v>
      </c>
      <c r="I682" s="17">
        <v>0.15533738974096201</v>
      </c>
      <c r="J682" s="17">
        <v>0.122831185083195</v>
      </c>
      <c r="K682" s="17">
        <v>8.1466169754900397E-2</v>
      </c>
      <c r="L682" s="17">
        <v>0.481107936958794</v>
      </c>
      <c r="M682" s="17"/>
      <c r="N682" s="17">
        <v>8.4652397803863605E-2</v>
      </c>
      <c r="O682" s="17">
        <v>0.28326379683077701</v>
      </c>
      <c r="P682" s="17">
        <v>9.9675673085678707E-2</v>
      </c>
      <c r="Q682" s="17">
        <v>0.24982451114242299</v>
      </c>
      <c r="R682" s="17">
        <v>0.40322983214196301</v>
      </c>
      <c r="S682" s="17">
        <v>0.110573961617806</v>
      </c>
      <c r="T682" s="17">
        <v>0</v>
      </c>
      <c r="U682" s="17">
        <v>0.118895713501496</v>
      </c>
      <c r="V682" s="17">
        <v>5.8323468664731197E-2</v>
      </c>
      <c r="W682" s="17">
        <v>0.245069925039021</v>
      </c>
      <c r="X682" s="17">
        <v>0.261749451748233</v>
      </c>
      <c r="Y682" s="17">
        <v>0.15323387115859999</v>
      </c>
      <c r="Z682" s="17"/>
      <c r="AA682" s="17">
        <v>0.120799258980029</v>
      </c>
      <c r="AB682" s="17">
        <v>0.20806685383981999</v>
      </c>
    </row>
    <row r="683" spans="2:28" x14ac:dyDescent="0.5">
      <c r="B683" t="s">
        <v>95</v>
      </c>
      <c r="C683" s="17">
        <v>0.483353797004967</v>
      </c>
      <c r="D683" s="17">
        <v>0.49384895131789502</v>
      </c>
      <c r="E683" s="17">
        <v>0.46977672246313301</v>
      </c>
      <c r="F683" s="17"/>
      <c r="G683" s="17">
        <v>0.46006406918771398</v>
      </c>
      <c r="H683" s="17">
        <v>0.437514337071854</v>
      </c>
      <c r="I683" s="17">
        <v>0.53729660294695203</v>
      </c>
      <c r="J683" s="17">
        <v>0.45751522062764099</v>
      </c>
      <c r="K683" s="17">
        <v>0.57966826873834698</v>
      </c>
      <c r="L683" s="17">
        <v>-0.481107936958794</v>
      </c>
      <c r="M683" s="17"/>
      <c r="N683" s="17">
        <v>0.61044162245614897</v>
      </c>
      <c r="O683" s="17">
        <v>0.24419170246079799</v>
      </c>
      <c r="P683" s="17">
        <v>0.64723538207769304</v>
      </c>
      <c r="Q683" s="17">
        <v>0.35866146700335599</v>
      </c>
      <c r="R683" s="17">
        <v>-0.19865463906581499</v>
      </c>
      <c r="S683" s="17">
        <v>0.54898129926495698</v>
      </c>
      <c r="T683" s="17">
        <v>1</v>
      </c>
      <c r="U683" s="17">
        <v>0.57590644420409898</v>
      </c>
      <c r="V683" s="17">
        <v>0.63529147849982104</v>
      </c>
      <c r="W683" s="17">
        <v>0.14496046029805901</v>
      </c>
      <c r="X683" s="17">
        <v>0.31120251530966803</v>
      </c>
      <c r="Y683" s="17">
        <v>0.42389231758443302</v>
      </c>
      <c r="Z683" s="17"/>
      <c r="AA683" s="17">
        <v>0.57230687854242501</v>
      </c>
      <c r="AB683" s="17">
        <v>0.33203560881143102</v>
      </c>
    </row>
    <row r="684" spans="2:28" x14ac:dyDescent="0.5">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2:28" x14ac:dyDescent="0.5">
      <c r="B685" s="6" t="s">
        <v>294</v>
      </c>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2:28" x14ac:dyDescent="0.5">
      <c r="B686" s="24" t="s">
        <v>538</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2:28" x14ac:dyDescent="0.5">
      <c r="B687" t="s">
        <v>279</v>
      </c>
      <c r="C687" s="17">
        <v>0.16876343701041199</v>
      </c>
      <c r="D687" s="17">
        <v>0.17849827631342599</v>
      </c>
      <c r="E687" s="17">
        <v>0.15616994529709799</v>
      </c>
      <c r="F687" s="17"/>
      <c r="G687" s="17">
        <v>0</v>
      </c>
      <c r="H687" s="17">
        <v>0.18858412753470999</v>
      </c>
      <c r="I687" s="17">
        <v>0.22960685278262999</v>
      </c>
      <c r="J687" s="17">
        <v>9.8813465147441298E-2</v>
      </c>
      <c r="K687" s="17">
        <v>9.4047809102885405E-2</v>
      </c>
      <c r="L687" s="17">
        <v>0</v>
      </c>
      <c r="M687" s="17"/>
      <c r="N687" s="17">
        <v>0.188475111834745</v>
      </c>
      <c r="O687" s="17">
        <v>0</v>
      </c>
      <c r="P687" s="17">
        <v>0.20540723520545501</v>
      </c>
      <c r="Q687" s="17">
        <v>0.21869063900813601</v>
      </c>
      <c r="R687" s="17">
        <v>0.206302812009799</v>
      </c>
      <c r="S687" s="17">
        <v>0.21372613854028</v>
      </c>
      <c r="T687" s="17">
        <v>0.59091555678771901</v>
      </c>
      <c r="U687" s="17">
        <v>9.5827338482670499E-2</v>
      </c>
      <c r="V687" s="17">
        <v>0.25184537902495702</v>
      </c>
      <c r="W687" s="17">
        <v>0.124475678191916</v>
      </c>
      <c r="X687" s="17">
        <v>4.1497740825476401E-2</v>
      </c>
      <c r="Y687" s="17">
        <v>0.104838441545188</v>
      </c>
      <c r="Z687" s="17"/>
      <c r="AA687" s="17">
        <v>0.203935459260735</v>
      </c>
      <c r="AB687" s="17">
        <v>0.108932269949824</v>
      </c>
    </row>
    <row r="688" spans="2:28" x14ac:dyDescent="0.5">
      <c r="B688" t="s">
        <v>280</v>
      </c>
      <c r="C688" s="17">
        <v>0.32817311132793298</v>
      </c>
      <c r="D688" s="17">
        <v>0.291582476395847</v>
      </c>
      <c r="E688" s="17">
        <v>0.37550864953855501</v>
      </c>
      <c r="F688" s="17"/>
      <c r="G688" s="17">
        <v>0.38619623845922202</v>
      </c>
      <c r="H688" s="17">
        <v>0.32115975019329301</v>
      </c>
      <c r="I688" s="17">
        <v>0.33759590860643302</v>
      </c>
      <c r="J688" s="17">
        <v>0.34032422943704899</v>
      </c>
      <c r="K688" s="17">
        <v>0.23579950650523199</v>
      </c>
      <c r="L688" s="17">
        <v>0</v>
      </c>
      <c r="M688" s="17"/>
      <c r="N688" s="17">
        <v>0.35304060685547201</v>
      </c>
      <c r="O688" s="17">
        <v>0.150896352343312</v>
      </c>
      <c r="P688" s="17">
        <v>0.355192797347608</v>
      </c>
      <c r="Q688" s="17">
        <v>0.376505440639953</v>
      </c>
      <c r="R688" s="17">
        <v>0.58739437598040301</v>
      </c>
      <c r="S688" s="17">
        <v>0.28132465744969898</v>
      </c>
      <c r="T688" s="17">
        <v>0</v>
      </c>
      <c r="U688" s="17">
        <v>0.59897481922292495</v>
      </c>
      <c r="V688" s="17">
        <v>0.25517734813230702</v>
      </c>
      <c r="W688" s="17">
        <v>0.11816475669323501</v>
      </c>
      <c r="X688" s="17">
        <v>0.36771058570499099</v>
      </c>
      <c r="Y688" s="17">
        <v>0.31208957800882903</v>
      </c>
      <c r="Z688" s="17"/>
      <c r="AA688" s="17">
        <v>0.35713571984811199</v>
      </c>
      <c r="AB688" s="17">
        <v>0.27890478502732302</v>
      </c>
    </row>
    <row r="689" spans="2:28" x14ac:dyDescent="0.5">
      <c r="B689" t="s">
        <v>281</v>
      </c>
      <c r="C689" s="17">
        <v>0.30888034878727599</v>
      </c>
      <c r="D689" s="17">
        <v>0.35000953166680399</v>
      </c>
      <c r="E689" s="17">
        <v>0.25567351016916801</v>
      </c>
      <c r="F689" s="17"/>
      <c r="G689" s="17">
        <v>0.47193794279649798</v>
      </c>
      <c r="H689" s="17">
        <v>0.27978564168162701</v>
      </c>
      <c r="I689" s="17">
        <v>0.254658690071627</v>
      </c>
      <c r="J689" s="17">
        <v>0.32367650500955802</v>
      </c>
      <c r="K689" s="17">
        <v>0.58717157006619802</v>
      </c>
      <c r="L689" s="17">
        <v>0.481107936958794</v>
      </c>
      <c r="M689" s="17"/>
      <c r="N689" s="17">
        <v>0.31097977575965502</v>
      </c>
      <c r="O689" s="17">
        <v>0.70585774597095596</v>
      </c>
      <c r="P689" s="17">
        <v>0.35036056230283602</v>
      </c>
      <c r="Q689" s="17">
        <v>0.25380938323104402</v>
      </c>
      <c r="R689" s="17">
        <v>0</v>
      </c>
      <c r="S689" s="17">
        <v>0.28635508058144399</v>
      </c>
      <c r="T689" s="17">
        <v>0</v>
      </c>
      <c r="U689" s="17">
        <v>9.5827338482670499E-2</v>
      </c>
      <c r="V689" s="17">
        <v>0.241958686648649</v>
      </c>
      <c r="W689" s="17">
        <v>0.27118058908499898</v>
      </c>
      <c r="X689" s="17">
        <v>0.37835854259546398</v>
      </c>
      <c r="Y689" s="17">
        <v>0.37905793154124501</v>
      </c>
      <c r="Z689" s="17"/>
      <c r="AA689" s="17">
        <v>0.312148486344489</v>
      </c>
      <c r="AB689" s="17">
        <v>0.30332091627097202</v>
      </c>
    </row>
    <row r="690" spans="2:28" x14ac:dyDescent="0.5">
      <c r="B690" t="s">
        <v>282</v>
      </c>
      <c r="C690" s="17">
        <v>9.9663196503649895E-2</v>
      </c>
      <c r="D690" s="17">
        <v>9.3377684015719706E-2</v>
      </c>
      <c r="E690" s="17">
        <v>0.10779446061256701</v>
      </c>
      <c r="F690" s="17"/>
      <c r="G690" s="17">
        <v>0.14186581874428</v>
      </c>
      <c r="H690" s="17">
        <v>0.105818904941458</v>
      </c>
      <c r="I690" s="17">
        <v>9.4628405939258697E-2</v>
      </c>
      <c r="J690" s="17">
        <v>9.7224530429803196E-2</v>
      </c>
      <c r="K690" s="17">
        <v>8.2981114325684599E-2</v>
      </c>
      <c r="L690" s="17">
        <v>0</v>
      </c>
      <c r="M690" s="17"/>
      <c r="N690" s="17">
        <v>0</v>
      </c>
      <c r="O690" s="17">
        <v>0.14324590168573201</v>
      </c>
      <c r="P690" s="17">
        <v>2.7415442139487201E-2</v>
      </c>
      <c r="Q690" s="17">
        <v>0.150994537120867</v>
      </c>
      <c r="R690" s="17">
        <v>0</v>
      </c>
      <c r="S690" s="17">
        <v>9.5177819187579601E-2</v>
      </c>
      <c r="T690" s="17">
        <v>0.40908444321228099</v>
      </c>
      <c r="U690" s="17">
        <v>9.0474790310237599E-2</v>
      </c>
      <c r="V690" s="17">
        <v>0.116466744214363</v>
      </c>
      <c r="W690" s="17">
        <v>0.245069925039021</v>
      </c>
      <c r="X690" s="17">
        <v>0.12614015696943401</v>
      </c>
      <c r="Y690" s="17">
        <v>0.11319667621070099</v>
      </c>
      <c r="Z690" s="17"/>
      <c r="AA690" s="17">
        <v>7.6386946260361605E-2</v>
      </c>
      <c r="AB690" s="17">
        <v>0.13925845227082201</v>
      </c>
    </row>
    <row r="691" spans="2:28" x14ac:dyDescent="0.5">
      <c r="B691" t="s">
        <v>283</v>
      </c>
      <c r="C691" s="17">
        <v>6.6768298962036607E-2</v>
      </c>
      <c r="D691" s="17">
        <v>6.0534581583675903E-2</v>
      </c>
      <c r="E691" s="17">
        <v>7.4832558237812805E-2</v>
      </c>
      <c r="F691" s="17"/>
      <c r="G691" s="17">
        <v>0</v>
      </c>
      <c r="H691" s="17">
        <v>6.9063746940161597E-2</v>
      </c>
      <c r="I691" s="17">
        <v>6.9495109053789195E-2</v>
      </c>
      <c r="J691" s="17">
        <v>7.8701639118998898E-2</v>
      </c>
      <c r="K691" s="17">
        <v>0</v>
      </c>
      <c r="L691" s="17">
        <v>0.51889206304120605</v>
      </c>
      <c r="M691" s="17"/>
      <c r="N691" s="17">
        <v>0.14750450555012801</v>
      </c>
      <c r="O691" s="17">
        <v>0</v>
      </c>
      <c r="P691" s="17">
        <v>3.6225917280786897E-2</v>
      </c>
      <c r="Q691" s="17">
        <v>0</v>
      </c>
      <c r="R691" s="17">
        <v>0.206302812009799</v>
      </c>
      <c r="S691" s="17">
        <v>0.104151509900057</v>
      </c>
      <c r="T691" s="17">
        <v>0</v>
      </c>
      <c r="U691" s="17">
        <v>0.118895713501496</v>
      </c>
      <c r="V691" s="17">
        <v>5.8323468664731197E-2</v>
      </c>
      <c r="W691" s="17">
        <v>0.122944294297594</v>
      </c>
      <c r="X691" s="17">
        <v>8.6292973904635001E-2</v>
      </c>
      <c r="Y691" s="17">
        <v>2.75627097235733E-2</v>
      </c>
      <c r="Z691" s="17"/>
      <c r="AA691" s="17">
        <v>3.7077457165233002E-2</v>
      </c>
      <c r="AB691" s="17">
        <v>0.117275423717926</v>
      </c>
    </row>
    <row r="692" spans="2:28" x14ac:dyDescent="0.5">
      <c r="B692" t="s">
        <v>164</v>
      </c>
      <c r="C692" s="17">
        <v>2.7751607408693601E-2</v>
      </c>
      <c r="D692" s="17">
        <v>2.5997450024527399E-2</v>
      </c>
      <c r="E692" s="17">
        <v>3.0020876144799299E-2</v>
      </c>
      <c r="F692" s="17"/>
      <c r="G692" s="17">
        <v>0</v>
      </c>
      <c r="H692" s="17">
        <v>3.55878287087497E-2</v>
      </c>
      <c r="I692" s="17">
        <v>1.4015033546262001E-2</v>
      </c>
      <c r="J692" s="17">
        <v>6.1259630857149701E-2</v>
      </c>
      <c r="K692" s="17">
        <v>0</v>
      </c>
      <c r="L692" s="17">
        <v>0</v>
      </c>
      <c r="M692" s="17"/>
      <c r="N692" s="17">
        <v>0</v>
      </c>
      <c r="O692" s="17">
        <v>0</v>
      </c>
      <c r="P692" s="17">
        <v>2.53980457238265E-2</v>
      </c>
      <c r="Q692" s="17">
        <v>0</v>
      </c>
      <c r="R692" s="17">
        <v>0</v>
      </c>
      <c r="S692" s="17">
        <v>1.9264794340941201E-2</v>
      </c>
      <c r="T692" s="17">
        <v>0</v>
      </c>
      <c r="U692" s="17">
        <v>0</v>
      </c>
      <c r="V692" s="17">
        <v>7.6228373314993395E-2</v>
      </c>
      <c r="W692" s="17">
        <v>0.11816475669323501</v>
      </c>
      <c r="X692" s="17">
        <v>0</v>
      </c>
      <c r="Y692" s="17">
        <v>6.3254662970463699E-2</v>
      </c>
      <c r="Z692" s="17"/>
      <c r="AA692" s="17">
        <v>1.33159311210695E-2</v>
      </c>
      <c r="AB692" s="17">
        <v>5.2308152763132297E-2</v>
      </c>
    </row>
    <row r="693" spans="2:28" x14ac:dyDescent="0.5">
      <c r="B693" t="s">
        <v>284</v>
      </c>
      <c r="C693" s="17">
        <v>0.496936548338344</v>
      </c>
      <c r="D693" s="17">
        <v>0.47008075270927302</v>
      </c>
      <c r="E693" s="17">
        <v>0.53167859483565305</v>
      </c>
      <c r="F693" s="17"/>
      <c r="G693" s="17">
        <v>0.38619623845922202</v>
      </c>
      <c r="H693" s="17">
        <v>0.509743877728003</v>
      </c>
      <c r="I693" s="17">
        <v>0.567202761389064</v>
      </c>
      <c r="J693" s="17">
        <v>0.43913769458448998</v>
      </c>
      <c r="K693" s="17">
        <v>0.32984731560811797</v>
      </c>
      <c r="L693" s="17">
        <v>0</v>
      </c>
      <c r="M693" s="17"/>
      <c r="N693" s="17">
        <v>0.54151571869021797</v>
      </c>
      <c r="O693" s="17">
        <v>0.150896352343312</v>
      </c>
      <c r="P693" s="17">
        <v>0.56060003255306301</v>
      </c>
      <c r="Q693" s="17">
        <v>0.59519607964808896</v>
      </c>
      <c r="R693" s="17">
        <v>0.79369718799020195</v>
      </c>
      <c r="S693" s="17">
        <v>0.49505079598997898</v>
      </c>
      <c r="T693" s="17">
        <v>0.59091555678771901</v>
      </c>
      <c r="U693" s="17">
        <v>0.69480215770559595</v>
      </c>
      <c r="V693" s="17">
        <v>0.50702272715726304</v>
      </c>
      <c r="W693" s="17">
        <v>0.242640434885151</v>
      </c>
      <c r="X693" s="17">
        <v>0.40920832653046701</v>
      </c>
      <c r="Y693" s="17">
        <v>0.41692801955401698</v>
      </c>
      <c r="Z693" s="17"/>
      <c r="AA693" s="17">
        <v>0.56107117910884696</v>
      </c>
      <c r="AB693" s="17">
        <v>0.38783705497714699</v>
      </c>
    </row>
    <row r="694" spans="2:28" x14ac:dyDescent="0.5">
      <c r="B694" t="s">
        <v>285</v>
      </c>
      <c r="C694" s="17">
        <v>0.166431495465686</v>
      </c>
      <c r="D694" s="17">
        <v>0.153912265599396</v>
      </c>
      <c r="E694" s="17">
        <v>0.18262701885037999</v>
      </c>
      <c r="F694" s="17"/>
      <c r="G694" s="17">
        <v>0.14186581874428</v>
      </c>
      <c r="H694" s="17">
        <v>0.17488265188162</v>
      </c>
      <c r="I694" s="17">
        <v>0.164123514993048</v>
      </c>
      <c r="J694" s="17">
        <v>0.175926169548802</v>
      </c>
      <c r="K694" s="17">
        <v>8.2981114325684599E-2</v>
      </c>
      <c r="L694" s="17">
        <v>0.51889206304120605</v>
      </c>
      <c r="M694" s="17"/>
      <c r="N694" s="17">
        <v>0.14750450555012801</v>
      </c>
      <c r="O694" s="17">
        <v>0.14324590168573201</v>
      </c>
      <c r="P694" s="17">
        <v>6.3641359420274102E-2</v>
      </c>
      <c r="Q694" s="17">
        <v>0.150994537120867</v>
      </c>
      <c r="R694" s="17">
        <v>0.206302812009799</v>
      </c>
      <c r="S694" s="17">
        <v>0.19932932908763601</v>
      </c>
      <c r="T694" s="17">
        <v>0.40908444321228099</v>
      </c>
      <c r="U694" s="17">
        <v>0.209370503811734</v>
      </c>
      <c r="V694" s="17">
        <v>0.17479021287909399</v>
      </c>
      <c r="W694" s="17">
        <v>0.36801421933661499</v>
      </c>
      <c r="X694" s="17">
        <v>0.21243313087406901</v>
      </c>
      <c r="Y694" s="17">
        <v>0.14075938593427401</v>
      </c>
      <c r="Z694" s="17"/>
      <c r="AA694" s="17">
        <v>0.113464403425595</v>
      </c>
      <c r="AB694" s="17">
        <v>0.25653387598874799</v>
      </c>
    </row>
    <row r="695" spans="2:28" x14ac:dyDescent="0.5">
      <c r="B695" t="s">
        <v>95</v>
      </c>
      <c r="C695" s="17">
        <v>0.33050505287265802</v>
      </c>
      <c r="D695" s="17">
        <v>0.31616848710987699</v>
      </c>
      <c r="E695" s="17">
        <v>0.34905157598527298</v>
      </c>
      <c r="F695" s="17"/>
      <c r="G695" s="17">
        <v>0.24433041971494199</v>
      </c>
      <c r="H695" s="17">
        <v>0.334861225846384</v>
      </c>
      <c r="I695" s="17">
        <v>0.403079246396016</v>
      </c>
      <c r="J695" s="17">
        <v>0.26321152503568801</v>
      </c>
      <c r="K695" s="17">
        <v>0.246866201282433</v>
      </c>
      <c r="L695" s="17">
        <v>-0.51889206304120605</v>
      </c>
      <c r="M695" s="17"/>
      <c r="N695" s="17">
        <v>0.39401121314009002</v>
      </c>
      <c r="O695" s="17">
        <v>7.6504506575796596E-3</v>
      </c>
      <c r="P695" s="17">
        <v>0.49695867313278902</v>
      </c>
      <c r="Q695" s="17">
        <v>0.44420154252722199</v>
      </c>
      <c r="R695" s="17">
        <v>0.58739437598040301</v>
      </c>
      <c r="S695" s="17">
        <v>0.29572146690234302</v>
      </c>
      <c r="T695" s="17">
        <v>0.18183111357543799</v>
      </c>
      <c r="U695" s="17">
        <v>0.485431653893862</v>
      </c>
      <c r="V695" s="17">
        <v>0.33223251427816902</v>
      </c>
      <c r="W695" s="17">
        <v>-0.12537378445146299</v>
      </c>
      <c r="X695" s="17">
        <v>0.19677519565639801</v>
      </c>
      <c r="Y695" s="17">
        <v>0.27616863361974298</v>
      </c>
      <c r="Z695" s="17"/>
      <c r="AA695" s="17">
        <v>0.44760677568325302</v>
      </c>
      <c r="AB695" s="17">
        <v>0.13130317898839899</v>
      </c>
    </row>
    <row r="696" spans="2:28" x14ac:dyDescent="0.5">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2:28" x14ac:dyDescent="0.5">
      <c r="B697" s="6" t="s">
        <v>295</v>
      </c>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2:28" x14ac:dyDescent="0.5">
      <c r="B698" s="24" t="s">
        <v>538</v>
      </c>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2:28" x14ac:dyDescent="0.5">
      <c r="B699" t="s">
        <v>279</v>
      </c>
      <c r="C699" s="17">
        <v>0.17918311047287599</v>
      </c>
      <c r="D699" s="17">
        <v>0.224131779182802</v>
      </c>
      <c r="E699" s="17">
        <v>0.121035187399543</v>
      </c>
      <c r="F699" s="17"/>
      <c r="G699" s="17">
        <v>0.229399801864304</v>
      </c>
      <c r="H699" s="17">
        <v>0.13725736386462101</v>
      </c>
      <c r="I699" s="17">
        <v>0.26616316382000399</v>
      </c>
      <c r="J699" s="17">
        <v>7.9930962059892904E-2</v>
      </c>
      <c r="K699" s="17">
        <v>9.4047809102885405E-2</v>
      </c>
      <c r="L699" s="17">
        <v>0</v>
      </c>
      <c r="M699" s="17"/>
      <c r="N699" s="17">
        <v>0.20872270549802699</v>
      </c>
      <c r="O699" s="17">
        <v>0.18827957347413199</v>
      </c>
      <c r="P699" s="17">
        <v>0.33651986481519502</v>
      </c>
      <c r="Q699" s="17">
        <v>0.231373892759514</v>
      </c>
      <c r="R699" s="17">
        <v>0</v>
      </c>
      <c r="S699" s="17">
        <v>0.176173714191034</v>
      </c>
      <c r="T699" s="17">
        <v>0.59091555678771901</v>
      </c>
      <c r="U699" s="17">
        <v>0</v>
      </c>
      <c r="V699" s="17">
        <v>0.26922727997847901</v>
      </c>
      <c r="W699" s="17">
        <v>0.124475678191916</v>
      </c>
      <c r="X699" s="17">
        <v>8.6539640604085893E-2</v>
      </c>
      <c r="Y699" s="17">
        <v>5.1409194427096502E-2</v>
      </c>
      <c r="Z699" s="17"/>
      <c r="AA699" s="17">
        <v>0.212999605087208</v>
      </c>
      <c r="AB699" s="17">
        <v>0.121657833015878</v>
      </c>
    </row>
    <row r="700" spans="2:28" x14ac:dyDescent="0.5">
      <c r="B700" t="s">
        <v>280</v>
      </c>
      <c r="C700" s="17">
        <v>0.23935202140919101</v>
      </c>
      <c r="D700" s="17">
        <v>0.25359818119257099</v>
      </c>
      <c r="E700" s="17">
        <v>0.220922452148301</v>
      </c>
      <c r="F700" s="17"/>
      <c r="G700" s="17">
        <v>0.29613268737001502</v>
      </c>
      <c r="H700" s="17">
        <v>0.19375930113054499</v>
      </c>
      <c r="I700" s="17">
        <v>0.18100591650371101</v>
      </c>
      <c r="J700" s="17">
        <v>0.38854294597650801</v>
      </c>
      <c r="K700" s="17">
        <v>0.31543191683135202</v>
      </c>
      <c r="L700" s="17">
        <v>0</v>
      </c>
      <c r="M700" s="17"/>
      <c r="N700" s="17">
        <v>0.20872270549802699</v>
      </c>
      <c r="O700" s="17">
        <v>0.150896352343312</v>
      </c>
      <c r="P700" s="17">
        <v>0.19355208372420901</v>
      </c>
      <c r="Q700" s="17">
        <v>0.17255305146542799</v>
      </c>
      <c r="R700" s="17">
        <v>0.19692702013216401</v>
      </c>
      <c r="S700" s="17">
        <v>0.27631951974637298</v>
      </c>
      <c r="T700" s="17">
        <v>0</v>
      </c>
      <c r="U700" s="17">
        <v>0.30026407003460698</v>
      </c>
      <c r="V700" s="17">
        <v>0.12964863490402301</v>
      </c>
      <c r="W700" s="17">
        <v>0.26555470714516399</v>
      </c>
      <c r="X700" s="17">
        <v>0.31674607287314099</v>
      </c>
      <c r="Y700" s="17">
        <v>0.300614272944489</v>
      </c>
      <c r="Z700" s="17"/>
      <c r="AA700" s="17">
        <v>0.26040206801171201</v>
      </c>
      <c r="AB700" s="17">
        <v>0.203543763187786</v>
      </c>
    </row>
    <row r="701" spans="2:28" x14ac:dyDescent="0.5">
      <c r="B701" t="s">
        <v>281</v>
      </c>
      <c r="C701" s="17">
        <v>0.30484234070083799</v>
      </c>
      <c r="D701" s="17">
        <v>0.27752838793249202</v>
      </c>
      <c r="E701" s="17">
        <v>0.34017708297434301</v>
      </c>
      <c r="F701" s="17"/>
      <c r="G701" s="17">
        <v>9.5406217529240098E-2</v>
      </c>
      <c r="H701" s="17">
        <v>0.382687698946583</v>
      </c>
      <c r="I701" s="17">
        <v>0.31398483949738798</v>
      </c>
      <c r="J701" s="17">
        <v>0.241228625118943</v>
      </c>
      <c r="K701" s="17">
        <v>0.35415195898236501</v>
      </c>
      <c r="L701" s="17">
        <v>0</v>
      </c>
      <c r="M701" s="17"/>
      <c r="N701" s="17">
        <v>0.366822106693172</v>
      </c>
      <c r="O701" s="17">
        <v>0.37756027735177899</v>
      </c>
      <c r="P701" s="17">
        <v>0.32677429720991202</v>
      </c>
      <c r="Q701" s="17">
        <v>0.40742688499261798</v>
      </c>
      <c r="R701" s="17">
        <v>0.39219497478188903</v>
      </c>
      <c r="S701" s="17">
        <v>0.23454114469779999</v>
      </c>
      <c r="T701" s="17">
        <v>0.40908444321228099</v>
      </c>
      <c r="U701" s="17">
        <v>0.29309638231816498</v>
      </c>
      <c r="V701" s="17">
        <v>7.2363591962114199E-2</v>
      </c>
      <c r="W701" s="17">
        <v>0</v>
      </c>
      <c r="X701" s="17">
        <v>0.42372413320254698</v>
      </c>
      <c r="Y701" s="17">
        <v>0.34925617222022098</v>
      </c>
      <c r="Z701" s="17"/>
      <c r="AA701" s="17">
        <v>0.27202898497259898</v>
      </c>
      <c r="AB701" s="17">
        <v>0.36066117745756399</v>
      </c>
    </row>
    <row r="702" spans="2:28" x14ac:dyDescent="0.5">
      <c r="B702" t="s">
        <v>282</v>
      </c>
      <c r="C702" s="17">
        <v>0.101450478363085</v>
      </c>
      <c r="D702" s="17">
        <v>0.10403557809845899</v>
      </c>
      <c r="E702" s="17">
        <v>9.8106259616151006E-2</v>
      </c>
      <c r="F702" s="17"/>
      <c r="G702" s="17">
        <v>8.0399037897242898E-2</v>
      </c>
      <c r="H702" s="17">
        <v>0.100944701978903</v>
      </c>
      <c r="I702" s="17">
        <v>0.10302000510978999</v>
      </c>
      <c r="J702" s="17">
        <v>0.13733532835019499</v>
      </c>
      <c r="K702" s="17">
        <v>0</v>
      </c>
      <c r="L702" s="17">
        <v>0</v>
      </c>
      <c r="M702" s="17"/>
      <c r="N702" s="17">
        <v>0</v>
      </c>
      <c r="O702" s="17">
        <v>0</v>
      </c>
      <c r="P702" s="17">
        <v>6.3641359420274102E-2</v>
      </c>
      <c r="Q702" s="17">
        <v>4.9549551488229399E-2</v>
      </c>
      <c r="R702" s="17">
        <v>0</v>
      </c>
      <c r="S702" s="17">
        <v>0.1218580440238</v>
      </c>
      <c r="T702" s="17">
        <v>0</v>
      </c>
      <c r="U702" s="17">
        <v>0.19726904383549401</v>
      </c>
      <c r="V702" s="17">
        <v>0.340427851058903</v>
      </c>
      <c r="W702" s="17">
        <v>0.114667898843811</v>
      </c>
      <c r="X702" s="17">
        <v>8.66971794155907E-2</v>
      </c>
      <c r="Y702" s="17">
        <v>9.3034533304230005E-2</v>
      </c>
      <c r="Z702" s="17"/>
      <c r="AA702" s="17">
        <v>8.5301108159820005E-2</v>
      </c>
      <c r="AB702" s="17">
        <v>0.12892219038686301</v>
      </c>
    </row>
    <row r="703" spans="2:28" x14ac:dyDescent="0.5">
      <c r="B703" t="s">
        <v>283</v>
      </c>
      <c r="C703" s="17">
        <v>8.2537060772304494E-2</v>
      </c>
      <c r="D703" s="17">
        <v>8.1494845721454795E-2</v>
      </c>
      <c r="E703" s="17">
        <v>8.3885324076692303E-2</v>
      </c>
      <c r="F703" s="17"/>
      <c r="G703" s="17">
        <v>0.29866225533919799</v>
      </c>
      <c r="H703" s="17">
        <v>9.6909550475227896E-2</v>
      </c>
      <c r="I703" s="17">
        <v>6.6242182069144201E-2</v>
      </c>
      <c r="J703" s="17">
        <v>3.7996465599416697E-2</v>
      </c>
      <c r="K703" s="17">
        <v>0</v>
      </c>
      <c r="L703" s="17">
        <v>0.481107936958794</v>
      </c>
      <c r="M703" s="17"/>
      <c r="N703" s="17">
        <v>0.14750450555012801</v>
      </c>
      <c r="O703" s="17">
        <v>0.28326379683077701</v>
      </c>
      <c r="P703" s="17">
        <v>5.4114349106583901E-2</v>
      </c>
      <c r="Q703" s="17">
        <v>9.2323589953939397E-2</v>
      </c>
      <c r="R703" s="17">
        <v>0.206302812009799</v>
      </c>
      <c r="S703" s="17">
        <v>0.107020702603169</v>
      </c>
      <c r="T703" s="17">
        <v>0</v>
      </c>
      <c r="U703" s="17">
        <v>0</v>
      </c>
      <c r="V703" s="17">
        <v>0</v>
      </c>
      <c r="W703" s="17">
        <v>0.12379063863306999</v>
      </c>
      <c r="X703" s="17">
        <v>4.69037954592657E-2</v>
      </c>
      <c r="Y703" s="17">
        <v>8.7610358936564797E-2</v>
      </c>
      <c r="Z703" s="17"/>
      <c r="AA703" s="17">
        <v>0.10552022045968699</v>
      </c>
      <c r="AB703" s="17">
        <v>4.3440381683194897E-2</v>
      </c>
    </row>
    <row r="704" spans="2:28" x14ac:dyDescent="0.5">
      <c r="B704" t="s">
        <v>164</v>
      </c>
      <c r="C704" s="17">
        <v>9.2634988281706104E-2</v>
      </c>
      <c r="D704" s="17">
        <v>5.9211227872220697E-2</v>
      </c>
      <c r="E704" s="17">
        <v>0.135873693784969</v>
      </c>
      <c r="F704" s="17"/>
      <c r="G704" s="17">
        <v>0</v>
      </c>
      <c r="H704" s="17">
        <v>8.8441383604120904E-2</v>
      </c>
      <c r="I704" s="17">
        <v>6.9583892999962094E-2</v>
      </c>
      <c r="J704" s="17">
        <v>0.114965672895045</v>
      </c>
      <c r="K704" s="17">
        <v>0.23636831508339801</v>
      </c>
      <c r="L704" s="17">
        <v>0.51889206304120605</v>
      </c>
      <c r="M704" s="17"/>
      <c r="N704" s="17">
        <v>6.8227976760646E-2</v>
      </c>
      <c r="O704" s="17">
        <v>0</v>
      </c>
      <c r="P704" s="17">
        <v>2.53980457238265E-2</v>
      </c>
      <c r="Q704" s="17">
        <v>4.6773029340271902E-2</v>
      </c>
      <c r="R704" s="17">
        <v>0.20457519307614799</v>
      </c>
      <c r="S704" s="17">
        <v>8.40868747378231E-2</v>
      </c>
      <c r="T704" s="17">
        <v>0</v>
      </c>
      <c r="U704" s="17">
        <v>0.209370503811734</v>
      </c>
      <c r="V704" s="17">
        <v>0.18833264209648101</v>
      </c>
      <c r="W704" s="17">
        <v>0.37151107718603898</v>
      </c>
      <c r="X704" s="17">
        <v>3.9389178445369301E-2</v>
      </c>
      <c r="Y704" s="17">
        <v>0.118075468167399</v>
      </c>
      <c r="Z704" s="17"/>
      <c r="AA704" s="17">
        <v>6.3748013308974505E-2</v>
      </c>
      <c r="AB704" s="17">
        <v>0.141774654268714</v>
      </c>
    </row>
    <row r="705" spans="2:28" x14ac:dyDescent="0.5">
      <c r="B705" t="s">
        <v>284</v>
      </c>
      <c r="C705" s="17">
        <v>0.41853513188206698</v>
      </c>
      <c r="D705" s="17">
        <v>0.47772996037537302</v>
      </c>
      <c r="E705" s="17">
        <v>0.34195763954784503</v>
      </c>
      <c r="F705" s="17"/>
      <c r="G705" s="17">
        <v>0.52553248923431894</v>
      </c>
      <c r="H705" s="17">
        <v>0.33101666499516602</v>
      </c>
      <c r="I705" s="17">
        <v>0.447169080323715</v>
      </c>
      <c r="J705" s="17">
        <v>0.46847390803639999</v>
      </c>
      <c r="K705" s="17">
        <v>0.40947972593423698</v>
      </c>
      <c r="L705" s="17">
        <v>0</v>
      </c>
      <c r="M705" s="17"/>
      <c r="N705" s="17">
        <v>0.41744541099605398</v>
      </c>
      <c r="O705" s="17">
        <v>0.33917592581744299</v>
      </c>
      <c r="P705" s="17">
        <v>0.53007194853940398</v>
      </c>
      <c r="Q705" s="17">
        <v>0.40392694422494102</v>
      </c>
      <c r="R705" s="17">
        <v>0.19692702013216401</v>
      </c>
      <c r="S705" s="17">
        <v>0.45249323393740698</v>
      </c>
      <c r="T705" s="17">
        <v>0.59091555678771901</v>
      </c>
      <c r="U705" s="17">
        <v>0.30026407003460698</v>
      </c>
      <c r="V705" s="17">
        <v>0.39887591488250201</v>
      </c>
      <c r="W705" s="17">
        <v>0.39003038533708001</v>
      </c>
      <c r="X705" s="17">
        <v>0.40328571347722703</v>
      </c>
      <c r="Y705" s="17">
        <v>0.35202346737158502</v>
      </c>
      <c r="Z705" s="17"/>
      <c r="AA705" s="17">
        <v>0.47340167309892001</v>
      </c>
      <c r="AB705" s="17">
        <v>0.32520159620366401</v>
      </c>
    </row>
    <row r="706" spans="2:28" x14ac:dyDescent="0.5">
      <c r="B706" t="s">
        <v>285</v>
      </c>
      <c r="C706" s="17">
        <v>0.18398753913538901</v>
      </c>
      <c r="D706" s="17">
        <v>0.185530423819914</v>
      </c>
      <c r="E706" s="17">
        <v>0.18199158369284299</v>
      </c>
      <c r="F706" s="17"/>
      <c r="G706" s="17">
        <v>0.379061293236441</v>
      </c>
      <c r="H706" s="17">
        <v>0.19785425245413099</v>
      </c>
      <c r="I706" s="17">
        <v>0.16926218717893399</v>
      </c>
      <c r="J706" s="17">
        <v>0.17533179394961201</v>
      </c>
      <c r="K706" s="17">
        <v>0</v>
      </c>
      <c r="L706" s="17">
        <v>0.481107936958794</v>
      </c>
      <c r="M706" s="17"/>
      <c r="N706" s="17">
        <v>0.14750450555012801</v>
      </c>
      <c r="O706" s="17">
        <v>0.28326379683077701</v>
      </c>
      <c r="P706" s="17">
        <v>0.117755708526858</v>
      </c>
      <c r="Q706" s="17">
        <v>0.141873141442169</v>
      </c>
      <c r="R706" s="17">
        <v>0.206302812009799</v>
      </c>
      <c r="S706" s="17">
        <v>0.22887874662697</v>
      </c>
      <c r="T706" s="17">
        <v>0</v>
      </c>
      <c r="U706" s="17">
        <v>0.19726904383549401</v>
      </c>
      <c r="V706" s="17">
        <v>0.340427851058903</v>
      </c>
      <c r="W706" s="17">
        <v>0.23845853747688101</v>
      </c>
      <c r="X706" s="17">
        <v>0.133600974874856</v>
      </c>
      <c r="Y706" s="17">
        <v>0.180644892240795</v>
      </c>
      <c r="Z706" s="17"/>
      <c r="AA706" s="17">
        <v>0.19082132861950701</v>
      </c>
      <c r="AB706" s="17">
        <v>0.17236257207005801</v>
      </c>
    </row>
    <row r="707" spans="2:28" x14ac:dyDescent="0.5">
      <c r="B707" t="s">
        <v>95</v>
      </c>
      <c r="C707" s="17">
        <v>0.234547592746678</v>
      </c>
      <c r="D707" s="17">
        <v>0.29219953655545899</v>
      </c>
      <c r="E707" s="17">
        <v>0.15996605585500101</v>
      </c>
      <c r="F707" s="17"/>
      <c r="G707" s="17">
        <v>0.146471195997878</v>
      </c>
      <c r="H707" s="17">
        <v>0.133162412541035</v>
      </c>
      <c r="I707" s="17">
        <v>0.27790689314478101</v>
      </c>
      <c r="J707" s="17">
        <v>0.29314211408678897</v>
      </c>
      <c r="K707" s="17">
        <v>0.40947972593423698</v>
      </c>
      <c r="L707" s="17">
        <v>-0.481107936958794</v>
      </c>
      <c r="M707" s="17"/>
      <c r="N707" s="17">
        <v>0.26994090544592703</v>
      </c>
      <c r="O707" s="17">
        <v>5.5912128986666497E-2</v>
      </c>
      <c r="P707" s="17">
        <v>0.41231624001254602</v>
      </c>
      <c r="Q707" s="17">
        <v>0.26205380278277302</v>
      </c>
      <c r="R707" s="17">
        <v>-9.3757918776346798E-3</v>
      </c>
      <c r="S707" s="17">
        <v>0.22361448731043801</v>
      </c>
      <c r="T707" s="17">
        <v>0.59091555678771901</v>
      </c>
      <c r="U707" s="17">
        <v>0.10299502619911199</v>
      </c>
      <c r="V707" s="17">
        <v>5.8448063823598399E-2</v>
      </c>
      <c r="W707" s="17">
        <v>0.151571847860199</v>
      </c>
      <c r="X707" s="17">
        <v>0.26968473860237102</v>
      </c>
      <c r="Y707" s="17">
        <v>0.17137857513079099</v>
      </c>
      <c r="Z707" s="17"/>
      <c r="AA707" s="17">
        <v>0.28258034447941299</v>
      </c>
      <c r="AB707" s="17">
        <v>0.152839024133607</v>
      </c>
    </row>
    <row r="708" spans="2:28" x14ac:dyDescent="0.5">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2:28" x14ac:dyDescent="0.5">
      <c r="B709" s="6" t="s">
        <v>303</v>
      </c>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2:28" x14ac:dyDescent="0.5">
      <c r="B710" s="24" t="s">
        <v>53</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2:28" x14ac:dyDescent="0.5">
      <c r="B711" t="s">
        <v>279</v>
      </c>
      <c r="C711" s="17">
        <v>0.51451471607277799</v>
      </c>
      <c r="D711" s="17">
        <v>0.50517837417797695</v>
      </c>
      <c r="E711" s="17">
        <v>0.52271324581441703</v>
      </c>
      <c r="F711" s="17"/>
      <c r="G711" s="17">
        <v>0.57506942661330696</v>
      </c>
      <c r="H711" s="17">
        <v>0.46713841383669102</v>
      </c>
      <c r="I711" s="17">
        <v>0.55163145326302798</v>
      </c>
      <c r="J711" s="17">
        <v>0.52480065206361703</v>
      </c>
      <c r="K711" s="17">
        <v>0.48244430032109398</v>
      </c>
      <c r="L711" s="17">
        <v>0.51064406496257597</v>
      </c>
      <c r="M711" s="17"/>
      <c r="N711" s="17">
        <v>0.71320138782355302</v>
      </c>
      <c r="O711" s="17">
        <v>0.53523132705723597</v>
      </c>
      <c r="P711" s="17">
        <v>0.50395270023719396</v>
      </c>
      <c r="Q711" s="17">
        <v>0.56486780123534797</v>
      </c>
      <c r="R711" s="17">
        <v>0.64464853773184305</v>
      </c>
      <c r="S711" s="17">
        <v>0.50245660864328701</v>
      </c>
      <c r="T711" s="17">
        <v>0.45020930161859102</v>
      </c>
      <c r="U711" s="17">
        <v>0.47678197305780901</v>
      </c>
      <c r="V711" s="17">
        <v>0.57951810488966005</v>
      </c>
      <c r="W711" s="17">
        <v>0.44984996748439499</v>
      </c>
      <c r="X711" s="17">
        <v>0.51791980839141605</v>
      </c>
      <c r="Y711" s="17">
        <v>0.44799295892572999</v>
      </c>
      <c r="Z711" s="17"/>
      <c r="AA711" s="17">
        <v>0.46197470048483302</v>
      </c>
      <c r="AB711" s="17">
        <v>0.55357826319102399</v>
      </c>
    </row>
    <row r="712" spans="2:28" x14ac:dyDescent="0.5">
      <c r="B712" t="s">
        <v>280</v>
      </c>
      <c r="C712" s="17">
        <v>0.37748513529656502</v>
      </c>
      <c r="D712" s="17">
        <v>0.38299287018745098</v>
      </c>
      <c r="E712" s="17">
        <v>0.372813030757016</v>
      </c>
      <c r="F712" s="17"/>
      <c r="G712" s="17">
        <v>0.36921877823780203</v>
      </c>
      <c r="H712" s="17">
        <v>0.36222643087949402</v>
      </c>
      <c r="I712" s="17">
        <v>0.40313442045902198</v>
      </c>
      <c r="J712" s="17">
        <v>0.358078441537865</v>
      </c>
      <c r="K712" s="17">
        <v>0.38561293684771603</v>
      </c>
      <c r="L712" s="17">
        <v>0.38366013955271899</v>
      </c>
      <c r="M712" s="17"/>
      <c r="N712" s="17">
        <v>0.19557830151882499</v>
      </c>
      <c r="O712" s="17">
        <v>0.27419061832281399</v>
      </c>
      <c r="P712" s="17">
        <v>0.37762019565246202</v>
      </c>
      <c r="Q712" s="17">
        <v>0.34169446431865402</v>
      </c>
      <c r="R712" s="17">
        <v>0.204949573118274</v>
      </c>
      <c r="S712" s="17">
        <v>0.38007034000865503</v>
      </c>
      <c r="T712" s="17">
        <v>0.422348431834</v>
      </c>
      <c r="U712" s="17">
        <v>0.46444671807178101</v>
      </c>
      <c r="V712" s="17">
        <v>0.34266690527903299</v>
      </c>
      <c r="W712" s="17">
        <v>0.395326649326458</v>
      </c>
      <c r="X712" s="17">
        <v>0.392313084978413</v>
      </c>
      <c r="Y712" s="17">
        <v>0.44295018275164</v>
      </c>
      <c r="Z712" s="17"/>
      <c r="AA712" s="17">
        <v>0.427656968600028</v>
      </c>
      <c r="AB712" s="17">
        <v>0.34018233375898199</v>
      </c>
    </row>
    <row r="713" spans="2:28" x14ac:dyDescent="0.5">
      <c r="B713" t="s">
        <v>301</v>
      </c>
      <c r="C713" s="17">
        <v>7.4116824628430097E-2</v>
      </c>
      <c r="D713" s="17">
        <v>6.8855328288436005E-2</v>
      </c>
      <c r="E713" s="17">
        <v>7.9364719009698298E-2</v>
      </c>
      <c r="F713" s="17"/>
      <c r="G713" s="17">
        <v>3.93742196450758E-2</v>
      </c>
      <c r="H713" s="17">
        <v>0.127483793101618</v>
      </c>
      <c r="I713" s="17">
        <v>1.1563809993011501E-2</v>
      </c>
      <c r="J713" s="17">
        <v>6.9584864123805407E-2</v>
      </c>
      <c r="K713" s="17">
        <v>0.116419585676762</v>
      </c>
      <c r="L713" s="17">
        <v>6.6656334961327501E-2</v>
      </c>
      <c r="M713" s="17"/>
      <c r="N713" s="17">
        <v>9.1220310657622303E-2</v>
      </c>
      <c r="O713" s="17">
        <v>0.19057805461995</v>
      </c>
      <c r="P713" s="17">
        <v>7.8545518941309303E-2</v>
      </c>
      <c r="Q713" s="17">
        <v>5.6647017801911198E-2</v>
      </c>
      <c r="R713" s="17">
        <v>0.15040188914988301</v>
      </c>
      <c r="S713" s="17">
        <v>5.3296619235816099E-2</v>
      </c>
      <c r="T713" s="17">
        <v>8.6326732941377493E-2</v>
      </c>
      <c r="U713" s="17">
        <v>5.8771308870409898E-2</v>
      </c>
      <c r="V713" s="17">
        <v>7.7814989831306594E-2</v>
      </c>
      <c r="W713" s="17">
        <v>3.9538403746609399E-2</v>
      </c>
      <c r="X713" s="17">
        <v>5.8789509560491698E-2</v>
      </c>
      <c r="Y713" s="17">
        <v>8.39259333208182E-2</v>
      </c>
      <c r="Z713" s="17"/>
      <c r="AA713" s="17">
        <v>7.8688498092078202E-2</v>
      </c>
      <c r="AB713" s="17">
        <v>7.0717781446618902E-2</v>
      </c>
    </row>
    <row r="714" spans="2:28" x14ac:dyDescent="0.5">
      <c r="B714" t="s">
        <v>282</v>
      </c>
      <c r="C714" s="17">
        <v>1.21722111801809E-2</v>
      </c>
      <c r="D714" s="17">
        <v>1.93649650387899E-2</v>
      </c>
      <c r="E714" s="17">
        <v>5.2029059024003704E-3</v>
      </c>
      <c r="F714" s="17"/>
      <c r="G714" s="17">
        <v>0</v>
      </c>
      <c r="H714" s="17">
        <v>2.2921972912969799E-2</v>
      </c>
      <c r="I714" s="17">
        <v>1.51972370225607E-2</v>
      </c>
      <c r="J714" s="17">
        <v>2.5736387079426999E-2</v>
      </c>
      <c r="K714" s="17">
        <v>0</v>
      </c>
      <c r="L714" s="17">
        <v>7.7921410602828896E-3</v>
      </c>
      <c r="M714" s="17"/>
      <c r="N714" s="17">
        <v>0</v>
      </c>
      <c r="O714" s="17">
        <v>0</v>
      </c>
      <c r="P714" s="17">
        <v>1.18464316312811E-2</v>
      </c>
      <c r="Q714" s="17">
        <v>3.6790716644086598E-2</v>
      </c>
      <c r="R714" s="17">
        <v>0</v>
      </c>
      <c r="S714" s="17">
        <v>2.20568612983989E-2</v>
      </c>
      <c r="T714" s="17">
        <v>0</v>
      </c>
      <c r="U714" s="17">
        <v>0</v>
      </c>
      <c r="V714" s="17">
        <v>0</v>
      </c>
      <c r="W714" s="17">
        <v>7.9456963612760501E-2</v>
      </c>
      <c r="X714" s="17">
        <v>9.4465325631217997E-3</v>
      </c>
      <c r="Y714" s="17">
        <v>0</v>
      </c>
      <c r="Z714" s="17"/>
      <c r="AA714" s="17">
        <v>1.3948122018806301E-2</v>
      </c>
      <c r="AB714" s="17">
        <v>1.08518199327454E-2</v>
      </c>
    </row>
    <row r="715" spans="2:28" x14ac:dyDescent="0.5">
      <c r="B715" t="s">
        <v>283</v>
      </c>
      <c r="C715" s="17">
        <v>6.95120913273188E-3</v>
      </c>
      <c r="D715" s="17">
        <v>1.2278488797192301E-2</v>
      </c>
      <c r="E715" s="17">
        <v>1.7856999992090299E-3</v>
      </c>
      <c r="F715" s="17"/>
      <c r="G715" s="17">
        <v>1.6337575503815201E-2</v>
      </c>
      <c r="H715" s="17">
        <v>8.5021757675542604E-3</v>
      </c>
      <c r="I715" s="17">
        <v>0</v>
      </c>
      <c r="J715" s="17">
        <v>0</v>
      </c>
      <c r="K715" s="17">
        <v>0</v>
      </c>
      <c r="L715" s="17">
        <v>1.5548905571129701E-2</v>
      </c>
      <c r="M715" s="17"/>
      <c r="N715" s="17">
        <v>0</v>
      </c>
      <c r="O715" s="17">
        <v>0</v>
      </c>
      <c r="P715" s="17">
        <v>1.4585287658585201E-2</v>
      </c>
      <c r="Q715" s="17">
        <v>0</v>
      </c>
      <c r="R715" s="17">
        <v>0</v>
      </c>
      <c r="S715" s="17">
        <v>4.2046684778741699E-3</v>
      </c>
      <c r="T715" s="17">
        <v>0</v>
      </c>
      <c r="U715" s="17">
        <v>0</v>
      </c>
      <c r="V715" s="17">
        <v>0</v>
      </c>
      <c r="W715" s="17">
        <v>0</v>
      </c>
      <c r="X715" s="17">
        <v>7.5200292869298403E-3</v>
      </c>
      <c r="Y715" s="17">
        <v>1.8604970351283799E-2</v>
      </c>
      <c r="Z715" s="17"/>
      <c r="AA715" s="17">
        <v>7.3828354219208298E-3</v>
      </c>
      <c r="AB715" s="17">
        <v>6.6302946126936598E-3</v>
      </c>
    </row>
    <row r="716" spans="2:28" x14ac:dyDescent="0.5">
      <c r="B716" t="s">
        <v>227</v>
      </c>
      <c r="C716" s="17">
        <v>1.4759903689314E-2</v>
      </c>
      <c r="D716" s="17">
        <v>1.13299735101538E-2</v>
      </c>
      <c r="E716" s="17">
        <v>1.81203985172598E-2</v>
      </c>
      <c r="F716" s="17"/>
      <c r="G716" s="17">
        <v>0</v>
      </c>
      <c r="H716" s="17">
        <v>1.1727213501673E-2</v>
      </c>
      <c r="I716" s="17">
        <v>1.84730792623783E-2</v>
      </c>
      <c r="J716" s="17">
        <v>2.1799655195286299E-2</v>
      </c>
      <c r="K716" s="17">
        <v>1.55231771544273E-2</v>
      </c>
      <c r="L716" s="17">
        <v>1.56984138919656E-2</v>
      </c>
      <c r="M716" s="17"/>
      <c r="N716" s="17">
        <v>0</v>
      </c>
      <c r="O716" s="17">
        <v>0</v>
      </c>
      <c r="P716" s="17">
        <v>1.3449865879168301E-2</v>
      </c>
      <c r="Q716" s="17">
        <v>0</v>
      </c>
      <c r="R716" s="17">
        <v>0</v>
      </c>
      <c r="S716" s="17">
        <v>3.7914902335968503E-2</v>
      </c>
      <c r="T716" s="17">
        <v>4.1115533606031499E-2</v>
      </c>
      <c r="U716" s="17">
        <v>0</v>
      </c>
      <c r="V716" s="17">
        <v>0</v>
      </c>
      <c r="W716" s="17">
        <v>3.5828015829777002E-2</v>
      </c>
      <c r="X716" s="17">
        <v>1.40110352196275E-2</v>
      </c>
      <c r="Y716" s="17">
        <v>6.5259546505276001E-3</v>
      </c>
      <c r="Z716" s="17"/>
      <c r="AA716" s="17">
        <v>1.0348875382333899E-2</v>
      </c>
      <c r="AB716" s="17">
        <v>1.8039507057935202E-2</v>
      </c>
    </row>
    <row r="717" spans="2:28" x14ac:dyDescent="0.5">
      <c r="B717" t="s">
        <v>284</v>
      </c>
      <c r="C717" s="17">
        <v>0.89199985136934301</v>
      </c>
      <c r="D717" s="17">
        <v>0.88817124436542805</v>
      </c>
      <c r="E717" s="17">
        <v>0.89552627657143302</v>
      </c>
      <c r="F717" s="17"/>
      <c r="G717" s="17">
        <v>0.94428820485110898</v>
      </c>
      <c r="H717" s="17">
        <v>0.82936484471618499</v>
      </c>
      <c r="I717" s="17">
        <v>0.95476587372204902</v>
      </c>
      <c r="J717" s="17">
        <v>0.88287909360148098</v>
      </c>
      <c r="K717" s="17">
        <v>0.868057237168811</v>
      </c>
      <c r="L717" s="17">
        <v>0.89430420451529402</v>
      </c>
      <c r="M717" s="17"/>
      <c r="N717" s="17">
        <v>0.90877968934237796</v>
      </c>
      <c r="O717" s="17">
        <v>0.80942194538004997</v>
      </c>
      <c r="P717" s="17">
        <v>0.88157289588965604</v>
      </c>
      <c r="Q717" s="17">
        <v>0.90656226555400199</v>
      </c>
      <c r="R717" s="17">
        <v>0.84959811085011705</v>
      </c>
      <c r="S717" s="17">
        <v>0.88252694865194203</v>
      </c>
      <c r="T717" s="17">
        <v>0.87255773345259102</v>
      </c>
      <c r="U717" s="17">
        <v>0.94122869112958996</v>
      </c>
      <c r="V717" s="17">
        <v>0.92218501016869403</v>
      </c>
      <c r="W717" s="17">
        <v>0.84517661681085299</v>
      </c>
      <c r="X717" s="17">
        <v>0.91023289336982904</v>
      </c>
      <c r="Y717" s="17">
        <v>0.89094314167736999</v>
      </c>
      <c r="Z717" s="17"/>
      <c r="AA717" s="17">
        <v>0.88963166908486102</v>
      </c>
      <c r="AB717" s="17">
        <v>0.89376059695000698</v>
      </c>
    </row>
    <row r="718" spans="2:28" x14ac:dyDescent="0.5">
      <c r="B718" t="s">
        <v>285</v>
      </c>
      <c r="C718" s="17">
        <v>1.9123420312912798E-2</v>
      </c>
      <c r="D718" s="17">
        <v>3.1643453835982202E-2</v>
      </c>
      <c r="E718" s="17">
        <v>6.9886059016094097E-3</v>
      </c>
      <c r="F718" s="17"/>
      <c r="G718" s="17">
        <v>1.6337575503815201E-2</v>
      </c>
      <c r="H718" s="17">
        <v>3.1424148680524101E-2</v>
      </c>
      <c r="I718" s="17">
        <v>1.51972370225607E-2</v>
      </c>
      <c r="J718" s="17">
        <v>2.5736387079426999E-2</v>
      </c>
      <c r="K718" s="17">
        <v>0</v>
      </c>
      <c r="L718" s="17">
        <v>2.33410466314126E-2</v>
      </c>
      <c r="M718" s="17"/>
      <c r="N718" s="17">
        <v>0</v>
      </c>
      <c r="O718" s="17">
        <v>0</v>
      </c>
      <c r="P718" s="17">
        <v>2.64317192898663E-2</v>
      </c>
      <c r="Q718" s="17">
        <v>3.6790716644086598E-2</v>
      </c>
      <c r="R718" s="17">
        <v>0</v>
      </c>
      <c r="S718" s="17">
        <v>2.6261529776272999E-2</v>
      </c>
      <c r="T718" s="17">
        <v>0</v>
      </c>
      <c r="U718" s="17">
        <v>0</v>
      </c>
      <c r="V718" s="17">
        <v>0</v>
      </c>
      <c r="W718" s="17">
        <v>7.9456963612760501E-2</v>
      </c>
      <c r="X718" s="17">
        <v>1.69665618500516E-2</v>
      </c>
      <c r="Y718" s="17">
        <v>1.8604970351283799E-2</v>
      </c>
      <c r="Z718" s="17"/>
      <c r="AA718" s="17">
        <v>2.1330957440727199E-2</v>
      </c>
      <c r="AB718" s="17">
        <v>1.7482114545439E-2</v>
      </c>
    </row>
    <row r="719" spans="2:28" x14ac:dyDescent="0.5">
      <c r="B719" t="s">
        <v>95</v>
      </c>
      <c r="C719" s="17">
        <v>0.87287643105642998</v>
      </c>
      <c r="D719" s="17">
        <v>0.85652779052944605</v>
      </c>
      <c r="E719" s="17">
        <v>0.88853767066982303</v>
      </c>
      <c r="F719" s="17"/>
      <c r="G719" s="17">
        <v>0.927950629347294</v>
      </c>
      <c r="H719" s="17">
        <v>0.79794069603566098</v>
      </c>
      <c r="I719" s="17">
        <v>0.93956863669948898</v>
      </c>
      <c r="J719" s="17">
        <v>0.85714270652205404</v>
      </c>
      <c r="K719" s="17">
        <v>0.868057237168811</v>
      </c>
      <c r="L719" s="17">
        <v>0.87096315788388201</v>
      </c>
      <c r="M719" s="17"/>
      <c r="N719" s="17">
        <v>0.90877968934237796</v>
      </c>
      <c r="O719" s="17">
        <v>0.80942194538004997</v>
      </c>
      <c r="P719" s="17">
        <v>0.85514117659979005</v>
      </c>
      <c r="Q719" s="17">
        <v>0.86977154890991604</v>
      </c>
      <c r="R719" s="17">
        <v>0.84959811085011705</v>
      </c>
      <c r="S719" s="17">
        <v>0.85626541887566898</v>
      </c>
      <c r="T719" s="17">
        <v>0.87255773345259102</v>
      </c>
      <c r="U719" s="17">
        <v>0.94122869112958996</v>
      </c>
      <c r="V719" s="17">
        <v>0.92218501016869403</v>
      </c>
      <c r="W719" s="17">
        <v>0.76571965319809199</v>
      </c>
      <c r="X719" s="17">
        <v>0.89326633151977797</v>
      </c>
      <c r="Y719" s="17">
        <v>0.87233817132608704</v>
      </c>
      <c r="Z719" s="17"/>
      <c r="AA719" s="17">
        <v>0.86830071164413303</v>
      </c>
      <c r="AB719" s="17">
        <v>0.87627848240456796</v>
      </c>
    </row>
    <row r="720" spans="2:28" x14ac:dyDescent="0.5">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2:28" x14ac:dyDescent="0.5">
      <c r="B721" s="6" t="s">
        <v>304</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2:28" x14ac:dyDescent="0.5">
      <c r="B722" s="24" t="s">
        <v>53</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2:28" x14ac:dyDescent="0.5">
      <c r="B723" t="s">
        <v>279</v>
      </c>
      <c r="C723" s="17">
        <v>0.53437215181103204</v>
      </c>
      <c r="D723" s="17">
        <v>0.48433323357827501</v>
      </c>
      <c r="E723" s="17">
        <v>0.58397394660217905</v>
      </c>
      <c r="F723" s="17"/>
      <c r="G723" s="17">
        <v>0.483273962504984</v>
      </c>
      <c r="H723" s="17">
        <v>0.40866710849535798</v>
      </c>
      <c r="I723" s="17">
        <v>0.49590310945154198</v>
      </c>
      <c r="J723" s="17">
        <v>0.539941539840887</v>
      </c>
      <c r="K723" s="17">
        <v>0.55529248684437504</v>
      </c>
      <c r="L723" s="17">
        <v>0.64366505715074096</v>
      </c>
      <c r="M723" s="17"/>
      <c r="N723" s="17">
        <v>0.54642340876221396</v>
      </c>
      <c r="O723" s="17">
        <v>0.51355071532758101</v>
      </c>
      <c r="P723" s="17">
        <v>0.61045956941409496</v>
      </c>
      <c r="Q723" s="17">
        <v>0.60784658576463901</v>
      </c>
      <c r="R723" s="17">
        <v>0.56434934065084497</v>
      </c>
      <c r="S723" s="17">
        <v>0.50941793015776604</v>
      </c>
      <c r="T723" s="17">
        <v>0.33305883890749199</v>
      </c>
      <c r="U723" s="17">
        <v>0.53067228343002504</v>
      </c>
      <c r="V723" s="17">
        <v>0.42170012924820099</v>
      </c>
      <c r="W723" s="17">
        <v>0.68626065576911099</v>
      </c>
      <c r="X723" s="17">
        <v>0.52100774137565597</v>
      </c>
      <c r="Y723" s="17">
        <v>0.51569821883531997</v>
      </c>
      <c r="Z723" s="17"/>
      <c r="AA723" s="17">
        <v>0.48656085877654398</v>
      </c>
      <c r="AB723" s="17">
        <v>0.56991988961310402</v>
      </c>
    </row>
    <row r="724" spans="2:28" x14ac:dyDescent="0.5">
      <c r="B724" t="s">
        <v>280</v>
      </c>
      <c r="C724" s="17">
        <v>0.36411325077586099</v>
      </c>
      <c r="D724" s="17">
        <v>0.389574590117655</v>
      </c>
      <c r="E724" s="17">
        <v>0.33821735470666198</v>
      </c>
      <c r="F724" s="17"/>
      <c r="G724" s="17">
        <v>0.368074325011994</v>
      </c>
      <c r="H724" s="17">
        <v>0.48239532573446298</v>
      </c>
      <c r="I724" s="17">
        <v>0.40940202470160297</v>
      </c>
      <c r="J724" s="17">
        <v>0.36678928604945099</v>
      </c>
      <c r="K724" s="17">
        <v>0.35831664772090799</v>
      </c>
      <c r="L724" s="17">
        <v>0.260565034262914</v>
      </c>
      <c r="M724" s="17"/>
      <c r="N724" s="17">
        <v>0.36482163237343301</v>
      </c>
      <c r="O724" s="17">
        <v>0.45892426125359098</v>
      </c>
      <c r="P724" s="17">
        <v>0.314177900325114</v>
      </c>
      <c r="Q724" s="17">
        <v>0.30059197400865101</v>
      </c>
      <c r="R724" s="17">
        <v>0.37569574268290401</v>
      </c>
      <c r="S724" s="17">
        <v>0.343821987785151</v>
      </c>
      <c r="T724" s="17">
        <v>0.44527950971957098</v>
      </c>
      <c r="U724" s="17">
        <v>0.38667969029183102</v>
      </c>
      <c r="V724" s="17">
        <v>0.48293914392770698</v>
      </c>
      <c r="W724" s="17">
        <v>0.243143573531452</v>
      </c>
      <c r="X724" s="17">
        <v>0.40345477605755597</v>
      </c>
      <c r="Y724" s="17">
        <v>0.36581998759805101</v>
      </c>
      <c r="Z724" s="17"/>
      <c r="AA724" s="17">
        <v>0.42443013650810402</v>
      </c>
      <c r="AB724" s="17">
        <v>0.31926759396627302</v>
      </c>
    </row>
    <row r="725" spans="2:28" x14ac:dyDescent="0.5">
      <c r="B725" t="s">
        <v>301</v>
      </c>
      <c r="C725" s="17">
        <v>7.2832461940175994E-2</v>
      </c>
      <c r="D725" s="17">
        <v>9.4288771950633801E-2</v>
      </c>
      <c r="E725" s="17">
        <v>5.2108630874729403E-2</v>
      </c>
      <c r="F725" s="17"/>
      <c r="G725" s="17">
        <v>0.10408545467706801</v>
      </c>
      <c r="H725" s="17">
        <v>7.6011597469171105E-2</v>
      </c>
      <c r="I725" s="17">
        <v>6.7659497422795201E-2</v>
      </c>
      <c r="J725" s="17">
        <v>6.6962676847337199E-2</v>
      </c>
      <c r="K725" s="17">
        <v>7.0319085078166602E-2</v>
      </c>
      <c r="L725" s="17">
        <v>6.5637313639009695E-2</v>
      </c>
      <c r="M725" s="17"/>
      <c r="N725" s="17">
        <v>8.8754958864353098E-2</v>
      </c>
      <c r="O725" s="17">
        <v>0</v>
      </c>
      <c r="P725" s="17">
        <v>6.1912664381623302E-2</v>
      </c>
      <c r="Q725" s="17">
        <v>7.6875458944586694E-2</v>
      </c>
      <c r="R725" s="17">
        <v>5.9954916666250802E-2</v>
      </c>
      <c r="S725" s="17">
        <v>0.107585469900996</v>
      </c>
      <c r="T725" s="17">
        <v>0.137234693336694</v>
      </c>
      <c r="U725" s="17">
        <v>5.5218753937335503E-2</v>
      </c>
      <c r="V725" s="17">
        <v>9.5360726824092704E-2</v>
      </c>
      <c r="W725" s="17">
        <v>0</v>
      </c>
      <c r="X725" s="17">
        <v>3.8664912529964797E-2</v>
      </c>
      <c r="Y725" s="17">
        <v>7.7004234770327695E-2</v>
      </c>
      <c r="Z725" s="17"/>
      <c r="AA725" s="17">
        <v>6.5163979163584795E-2</v>
      </c>
      <c r="AB725" s="17">
        <v>7.8533985529703906E-2</v>
      </c>
    </row>
    <row r="726" spans="2:28" x14ac:dyDescent="0.5">
      <c r="B726" t="s">
        <v>282</v>
      </c>
      <c r="C726" s="17">
        <v>1.18762468235157E-2</v>
      </c>
      <c r="D726" s="17">
        <v>1.86318837021687E-2</v>
      </c>
      <c r="E726" s="17">
        <v>5.33128012404562E-3</v>
      </c>
      <c r="F726" s="17"/>
      <c r="G726" s="17">
        <v>1.88016642449324E-2</v>
      </c>
      <c r="H726" s="17">
        <v>2.1198754799335098E-2</v>
      </c>
      <c r="I726" s="17">
        <v>1.4082384616869399E-2</v>
      </c>
      <c r="J726" s="17">
        <v>9.9405421700100496E-3</v>
      </c>
      <c r="K726" s="17">
        <v>6.0184490161242802E-3</v>
      </c>
      <c r="L726" s="17">
        <v>6.7847558605161999E-3</v>
      </c>
      <c r="M726" s="17"/>
      <c r="N726" s="17">
        <v>0</v>
      </c>
      <c r="O726" s="17">
        <v>0</v>
      </c>
      <c r="P726" s="17">
        <v>0</v>
      </c>
      <c r="Q726" s="17">
        <v>0</v>
      </c>
      <c r="R726" s="17">
        <v>0</v>
      </c>
      <c r="S726" s="17">
        <v>1.8394318569333701E-2</v>
      </c>
      <c r="T726" s="17">
        <v>4.3311424430210903E-2</v>
      </c>
      <c r="U726" s="17">
        <v>2.7429272340808299E-2</v>
      </c>
      <c r="V726" s="17">
        <v>0</v>
      </c>
      <c r="W726" s="17">
        <v>3.4767754869659197E-2</v>
      </c>
      <c r="X726" s="17">
        <v>1.3896614440983701E-2</v>
      </c>
      <c r="Y726" s="17">
        <v>1.6346633794489099E-2</v>
      </c>
      <c r="Z726" s="17"/>
      <c r="AA726" s="17">
        <v>9.2757827718062506E-3</v>
      </c>
      <c r="AB726" s="17">
        <v>1.38096940993967E-2</v>
      </c>
    </row>
    <row r="727" spans="2:28" x14ac:dyDescent="0.5">
      <c r="B727" t="s">
        <v>283</v>
      </c>
      <c r="C727" s="17">
        <v>3.6072823005107299E-3</v>
      </c>
      <c r="D727" s="17">
        <v>5.48805855526032E-3</v>
      </c>
      <c r="E727" s="17">
        <v>1.7856999992090299E-3</v>
      </c>
      <c r="F727" s="17"/>
      <c r="G727" s="17">
        <v>1.6337575503815201E-2</v>
      </c>
      <c r="H727" s="17">
        <v>0</v>
      </c>
      <c r="I727" s="17">
        <v>0</v>
      </c>
      <c r="J727" s="17">
        <v>0</v>
      </c>
      <c r="K727" s="17">
        <v>0</v>
      </c>
      <c r="L727" s="17">
        <v>7.3905682875409799E-3</v>
      </c>
      <c r="M727" s="17"/>
      <c r="N727" s="17">
        <v>0</v>
      </c>
      <c r="O727" s="17">
        <v>0</v>
      </c>
      <c r="P727" s="17">
        <v>0</v>
      </c>
      <c r="Q727" s="17">
        <v>0</v>
      </c>
      <c r="R727" s="17">
        <v>0</v>
      </c>
      <c r="S727" s="17">
        <v>4.2046684778741699E-3</v>
      </c>
      <c r="T727" s="17">
        <v>0</v>
      </c>
      <c r="U727" s="17">
        <v>0</v>
      </c>
      <c r="V727" s="17">
        <v>0</v>
      </c>
      <c r="W727" s="17">
        <v>0</v>
      </c>
      <c r="X727" s="17">
        <v>7.5200292869298403E-3</v>
      </c>
      <c r="Y727" s="17">
        <v>1.2226825244277499E-2</v>
      </c>
      <c r="Z727" s="17"/>
      <c r="AA727" s="17">
        <v>4.2203673976268802E-3</v>
      </c>
      <c r="AB727" s="17">
        <v>3.1514529995352899E-3</v>
      </c>
    </row>
    <row r="728" spans="2:28" x14ac:dyDescent="0.5">
      <c r="B728" t="s">
        <v>227</v>
      </c>
      <c r="C728" s="17">
        <v>1.31986063489044E-2</v>
      </c>
      <c r="D728" s="17">
        <v>7.68346209600631E-3</v>
      </c>
      <c r="E728" s="17">
        <v>1.8583087693174499E-2</v>
      </c>
      <c r="F728" s="17"/>
      <c r="G728" s="17">
        <v>9.4270180572065595E-3</v>
      </c>
      <c r="H728" s="17">
        <v>1.1727213501673E-2</v>
      </c>
      <c r="I728" s="17">
        <v>1.29529838071909E-2</v>
      </c>
      <c r="J728" s="17">
        <v>1.6365955092315001E-2</v>
      </c>
      <c r="K728" s="17">
        <v>1.0053331340426901E-2</v>
      </c>
      <c r="L728" s="17">
        <v>1.5957270799278601E-2</v>
      </c>
      <c r="M728" s="17"/>
      <c r="N728" s="17">
        <v>0</v>
      </c>
      <c r="O728" s="17">
        <v>2.75250234188281E-2</v>
      </c>
      <c r="P728" s="17">
        <v>1.3449865879168301E-2</v>
      </c>
      <c r="Q728" s="17">
        <v>1.4685981282122999E-2</v>
      </c>
      <c r="R728" s="17">
        <v>0</v>
      </c>
      <c r="S728" s="17">
        <v>1.6575625108879399E-2</v>
      </c>
      <c r="T728" s="17">
        <v>4.1115533606031499E-2</v>
      </c>
      <c r="U728" s="17">
        <v>0</v>
      </c>
      <c r="V728" s="17">
        <v>0</v>
      </c>
      <c r="W728" s="17">
        <v>3.5828015829777002E-2</v>
      </c>
      <c r="X728" s="17">
        <v>1.5455926308909899E-2</v>
      </c>
      <c r="Y728" s="17">
        <v>1.2904099757533901E-2</v>
      </c>
      <c r="Z728" s="17"/>
      <c r="AA728" s="17">
        <v>1.0348875382333899E-2</v>
      </c>
      <c r="AB728" s="17">
        <v>1.53173837919872E-2</v>
      </c>
    </row>
    <row r="729" spans="2:28" x14ac:dyDescent="0.5">
      <c r="B729" t="s">
        <v>284</v>
      </c>
      <c r="C729" s="17">
        <v>0.89848540258689302</v>
      </c>
      <c r="D729" s="17">
        <v>0.87390782369593101</v>
      </c>
      <c r="E729" s="17">
        <v>0.92219130130884097</v>
      </c>
      <c r="F729" s="17"/>
      <c r="G729" s="17">
        <v>0.851348287516978</v>
      </c>
      <c r="H729" s="17">
        <v>0.89106243422982101</v>
      </c>
      <c r="I729" s="17">
        <v>0.90530513415314395</v>
      </c>
      <c r="J729" s="17">
        <v>0.90673082589033804</v>
      </c>
      <c r="K729" s="17">
        <v>0.91360913456528203</v>
      </c>
      <c r="L729" s="17">
        <v>0.90423009141365496</v>
      </c>
      <c r="M729" s="17"/>
      <c r="N729" s="17">
        <v>0.91124504113564697</v>
      </c>
      <c r="O729" s="17">
        <v>0.97247497658117199</v>
      </c>
      <c r="P729" s="17">
        <v>0.92463746973920802</v>
      </c>
      <c r="Q729" s="17">
        <v>0.90843855977329002</v>
      </c>
      <c r="R729" s="17">
        <v>0.94004508333374903</v>
      </c>
      <c r="S729" s="17">
        <v>0.85323991794291698</v>
      </c>
      <c r="T729" s="17">
        <v>0.77833834862706397</v>
      </c>
      <c r="U729" s="17">
        <v>0.91735197372185595</v>
      </c>
      <c r="V729" s="17">
        <v>0.90463927317590698</v>
      </c>
      <c r="W729" s="17">
        <v>0.92940422930056399</v>
      </c>
      <c r="X729" s="17">
        <v>0.92446251743321195</v>
      </c>
      <c r="Y729" s="17">
        <v>0.88151820643337198</v>
      </c>
      <c r="Z729" s="17"/>
      <c r="AA729" s="17">
        <v>0.910990995284648</v>
      </c>
      <c r="AB729" s="17">
        <v>0.88918748357937705</v>
      </c>
    </row>
    <row r="730" spans="2:28" x14ac:dyDescent="0.5">
      <c r="B730" t="s">
        <v>285</v>
      </c>
      <c r="C730" s="17">
        <v>1.54835291240264E-2</v>
      </c>
      <c r="D730" s="17">
        <v>2.4119942257429101E-2</v>
      </c>
      <c r="E730" s="17">
        <v>7.1169801232546601E-3</v>
      </c>
      <c r="F730" s="17"/>
      <c r="G730" s="17">
        <v>3.5139239748747601E-2</v>
      </c>
      <c r="H730" s="17">
        <v>2.1198754799335098E-2</v>
      </c>
      <c r="I730" s="17">
        <v>1.4082384616869399E-2</v>
      </c>
      <c r="J730" s="17">
        <v>9.9405421700100496E-3</v>
      </c>
      <c r="K730" s="17">
        <v>6.0184490161242802E-3</v>
      </c>
      <c r="L730" s="17">
        <v>1.41753241480572E-2</v>
      </c>
      <c r="M730" s="17"/>
      <c r="N730" s="17">
        <v>0</v>
      </c>
      <c r="O730" s="17">
        <v>0</v>
      </c>
      <c r="P730" s="17">
        <v>0</v>
      </c>
      <c r="Q730" s="17">
        <v>0</v>
      </c>
      <c r="R730" s="17">
        <v>0</v>
      </c>
      <c r="S730" s="17">
        <v>2.2598987047207801E-2</v>
      </c>
      <c r="T730" s="17">
        <v>4.3311424430210903E-2</v>
      </c>
      <c r="U730" s="17">
        <v>2.7429272340808299E-2</v>
      </c>
      <c r="V730" s="17">
        <v>0</v>
      </c>
      <c r="W730" s="17">
        <v>3.4767754869659197E-2</v>
      </c>
      <c r="X730" s="17">
        <v>2.1416643727913499E-2</v>
      </c>
      <c r="Y730" s="17">
        <v>2.85734590387666E-2</v>
      </c>
      <c r="Z730" s="17"/>
      <c r="AA730" s="17">
        <v>1.34961501694331E-2</v>
      </c>
      <c r="AB730" s="17">
        <v>1.6961147098932001E-2</v>
      </c>
    </row>
    <row r="731" spans="2:28" x14ac:dyDescent="0.5">
      <c r="B731" t="s">
        <v>95</v>
      </c>
      <c r="C731" s="17">
        <v>0.88300187346286696</v>
      </c>
      <c r="D731" s="17">
        <v>0.84978788143850204</v>
      </c>
      <c r="E731" s="17">
        <v>0.91507432118558696</v>
      </c>
      <c r="F731" s="17"/>
      <c r="G731" s="17">
        <v>0.81620904776823</v>
      </c>
      <c r="H731" s="17">
        <v>0.86986367943048604</v>
      </c>
      <c r="I731" s="17">
        <v>0.89122274953627501</v>
      </c>
      <c r="J731" s="17">
        <v>0.89679028372032799</v>
      </c>
      <c r="K731" s="17">
        <v>0.907590685549158</v>
      </c>
      <c r="L731" s="17">
        <v>0.89005476726559696</v>
      </c>
      <c r="M731" s="17"/>
      <c r="N731" s="17">
        <v>0.91124504113564697</v>
      </c>
      <c r="O731" s="17">
        <v>0.97247497658117199</v>
      </c>
      <c r="P731" s="17">
        <v>0.92463746973920802</v>
      </c>
      <c r="Q731" s="17">
        <v>0.90843855977329002</v>
      </c>
      <c r="R731" s="17">
        <v>0.94004508333374903</v>
      </c>
      <c r="S731" s="17">
        <v>0.83064093089570901</v>
      </c>
      <c r="T731" s="17">
        <v>0.735026924196853</v>
      </c>
      <c r="U731" s="17">
        <v>0.88992270138104801</v>
      </c>
      <c r="V731" s="17">
        <v>0.90463927317590698</v>
      </c>
      <c r="W731" s="17">
        <v>0.89463647443090399</v>
      </c>
      <c r="X731" s="17">
        <v>0.90304587370529799</v>
      </c>
      <c r="Y731" s="17">
        <v>0.85294474739460502</v>
      </c>
      <c r="Z731" s="17"/>
      <c r="AA731" s="17">
        <v>0.89749484511521505</v>
      </c>
      <c r="AB731" s="17">
        <v>0.87222633648044501</v>
      </c>
    </row>
    <row r="732" spans="2:28" x14ac:dyDescent="0.5">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2:28" x14ac:dyDescent="0.5">
      <c r="B733" s="6" t="s">
        <v>305</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2:28" x14ac:dyDescent="0.5">
      <c r="B734" s="24" t="s">
        <v>53</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2:28" x14ac:dyDescent="0.5">
      <c r="B735" t="s">
        <v>279</v>
      </c>
      <c r="C735" s="17">
        <v>0.418708299203018</v>
      </c>
      <c r="D735" s="17">
        <v>0.41410492617958</v>
      </c>
      <c r="E735" s="17">
        <v>0.42393848465182399</v>
      </c>
      <c r="F735" s="17"/>
      <c r="G735" s="17">
        <v>0.40357036260528001</v>
      </c>
      <c r="H735" s="17">
        <v>0.38518200169946298</v>
      </c>
      <c r="I735" s="17">
        <v>0.472288511660229</v>
      </c>
      <c r="J735" s="17">
        <v>0.43386012722346201</v>
      </c>
      <c r="K735" s="17">
        <v>0.40054192091582203</v>
      </c>
      <c r="L735" s="17">
        <v>0.41706327532818799</v>
      </c>
      <c r="M735" s="17"/>
      <c r="N735" s="17">
        <v>0.42616291508711102</v>
      </c>
      <c r="O735" s="17">
        <v>0.30556413924432801</v>
      </c>
      <c r="P735" s="17">
        <v>0.49362015431607098</v>
      </c>
      <c r="Q735" s="17">
        <v>0.36631842359272598</v>
      </c>
      <c r="R735" s="17">
        <v>0.466940389332195</v>
      </c>
      <c r="S735" s="17">
        <v>0.38038116828705798</v>
      </c>
      <c r="T735" s="17">
        <v>0.32495033599596201</v>
      </c>
      <c r="U735" s="17">
        <v>0.47618676358351197</v>
      </c>
      <c r="V735" s="17">
        <v>0.40541317557225598</v>
      </c>
      <c r="W735" s="17">
        <v>0.33949947895170801</v>
      </c>
      <c r="X735" s="17">
        <v>0.47565427372027203</v>
      </c>
      <c r="Y735" s="17">
        <v>0.38559749969285101</v>
      </c>
      <c r="Z735" s="17"/>
      <c r="AA735" s="17">
        <v>0.42577236782926903</v>
      </c>
      <c r="AB735" s="17">
        <v>0.41345615805802399</v>
      </c>
    </row>
    <row r="736" spans="2:28" x14ac:dyDescent="0.5">
      <c r="B736" t="s">
        <v>280</v>
      </c>
      <c r="C736" s="17">
        <v>0.41380908443501901</v>
      </c>
      <c r="D736" s="17">
        <v>0.41184266555830401</v>
      </c>
      <c r="E736" s="17">
        <v>0.41466236061082401</v>
      </c>
      <c r="F736" s="17"/>
      <c r="G736" s="17">
        <v>0.51281823675136096</v>
      </c>
      <c r="H736" s="17">
        <v>0.42519960408553698</v>
      </c>
      <c r="I736" s="17">
        <v>0.44305776430454302</v>
      </c>
      <c r="J736" s="17">
        <v>0.39377856474252498</v>
      </c>
      <c r="K736" s="17">
        <v>0.40249525252659901</v>
      </c>
      <c r="L736" s="17">
        <v>0.36608360890529201</v>
      </c>
      <c r="M736" s="17"/>
      <c r="N736" s="17">
        <v>0.46760491864086601</v>
      </c>
      <c r="O736" s="17">
        <v>0.55901253881940105</v>
      </c>
      <c r="P736" s="17">
        <v>0.37833336879999702</v>
      </c>
      <c r="Q736" s="17">
        <v>0.492005265453001</v>
      </c>
      <c r="R736" s="17">
        <v>0.32338828881681903</v>
      </c>
      <c r="S736" s="17">
        <v>0.389220710820396</v>
      </c>
      <c r="T736" s="17">
        <v>0.37229234342857898</v>
      </c>
      <c r="U736" s="17">
        <v>0.448878802727318</v>
      </c>
      <c r="V736" s="17">
        <v>0.45198433308782099</v>
      </c>
      <c r="W736" s="17">
        <v>0.43607956082245303</v>
      </c>
      <c r="X736" s="17">
        <v>0.39446052603683901</v>
      </c>
      <c r="Y736" s="17">
        <v>0.408240994994439</v>
      </c>
      <c r="Z736" s="17"/>
      <c r="AA736" s="17">
        <v>0.44080360858854001</v>
      </c>
      <c r="AB736" s="17">
        <v>0.39373863233474099</v>
      </c>
    </row>
    <row r="737" spans="2:28" x14ac:dyDescent="0.5">
      <c r="B737" t="s">
        <v>301</v>
      </c>
      <c r="C737" s="17">
        <v>0.109897786577748</v>
      </c>
      <c r="D737" s="17">
        <v>0.12121909283422699</v>
      </c>
      <c r="E737" s="17">
        <v>9.9091967185641505E-2</v>
      </c>
      <c r="F737" s="17"/>
      <c r="G737" s="17">
        <v>4.6660154120550697E-2</v>
      </c>
      <c r="H737" s="17">
        <v>0.12898116896741799</v>
      </c>
      <c r="I737" s="17">
        <v>5.6387548780858797E-2</v>
      </c>
      <c r="J737" s="17">
        <v>0.130528707039372</v>
      </c>
      <c r="K737" s="17">
        <v>0.14177185254941399</v>
      </c>
      <c r="L737" s="17">
        <v>0.12169253549676</v>
      </c>
      <c r="M737" s="17"/>
      <c r="N737" s="17">
        <v>8.6796806527867601E-2</v>
      </c>
      <c r="O737" s="17">
        <v>8.0373275098614902E-2</v>
      </c>
      <c r="P737" s="17">
        <v>9.4969128979001602E-2</v>
      </c>
      <c r="Q737" s="17">
        <v>9.6470515645223201E-2</v>
      </c>
      <c r="R737" s="17">
        <v>0.18258191331565199</v>
      </c>
      <c r="S737" s="17">
        <v>0.14606744738146901</v>
      </c>
      <c r="T737" s="17">
        <v>0.22349484410221299</v>
      </c>
      <c r="U737" s="17">
        <v>4.3078011985438799E-2</v>
      </c>
      <c r="V737" s="17">
        <v>7.6116384977597706E-2</v>
      </c>
      <c r="W737" s="17">
        <v>0.116547999224135</v>
      </c>
      <c r="X737" s="17">
        <v>0.106909244647049</v>
      </c>
      <c r="Y737" s="17">
        <v>0.11198949112553599</v>
      </c>
      <c r="Z737" s="17"/>
      <c r="AA737" s="17">
        <v>8.8718814232385299E-2</v>
      </c>
      <c r="AB737" s="17">
        <v>0.12564437086918701</v>
      </c>
    </row>
    <row r="738" spans="2:28" x14ac:dyDescent="0.5">
      <c r="B738" t="s">
        <v>282</v>
      </c>
      <c r="C738" s="17">
        <v>1.1678638319354E-2</v>
      </c>
      <c r="D738" s="17">
        <v>1.61373228642341E-2</v>
      </c>
      <c r="E738" s="17">
        <v>7.3659267693026304E-3</v>
      </c>
      <c r="F738" s="17"/>
      <c r="G738" s="17">
        <v>1.11866529617858E-2</v>
      </c>
      <c r="H738" s="17">
        <v>2.9130078409380901E-2</v>
      </c>
      <c r="I738" s="17">
        <v>1.5682832371833801E-2</v>
      </c>
      <c r="J738" s="17">
        <v>4.85396677071158E-3</v>
      </c>
      <c r="K738" s="17">
        <v>4.9434249962716599E-3</v>
      </c>
      <c r="L738" s="17">
        <v>7.5998163970284202E-3</v>
      </c>
      <c r="M738" s="17"/>
      <c r="N738" s="17">
        <v>0</v>
      </c>
      <c r="O738" s="17">
        <v>0</v>
      </c>
      <c r="P738" s="17">
        <v>7.4731870128898203E-3</v>
      </c>
      <c r="Q738" s="17">
        <v>1.43550367798565E-2</v>
      </c>
      <c r="R738" s="17">
        <v>0</v>
      </c>
      <c r="S738" s="17">
        <v>1.5254438446872199E-2</v>
      </c>
      <c r="T738" s="17">
        <v>0</v>
      </c>
      <c r="U738" s="17">
        <v>1.7338900963125702E-2</v>
      </c>
      <c r="V738" s="17">
        <v>2.5837206800365602E-2</v>
      </c>
      <c r="W738" s="17">
        <v>3.4767754869659197E-2</v>
      </c>
      <c r="X738" s="17">
        <v>0</v>
      </c>
      <c r="Y738" s="17">
        <v>1.6346633794489099E-2</v>
      </c>
      <c r="Z738" s="17"/>
      <c r="AA738" s="17">
        <v>1.0599708064310299E-2</v>
      </c>
      <c r="AB738" s="17">
        <v>1.24808238989272E-2</v>
      </c>
    </row>
    <row r="739" spans="2:28" x14ac:dyDescent="0.5">
      <c r="B739" t="s">
        <v>283</v>
      </c>
      <c r="C739" s="17">
        <v>6.5568097114477404E-3</v>
      </c>
      <c r="D739" s="17">
        <v>5.48805855526032E-3</v>
      </c>
      <c r="E739" s="17">
        <v>7.6074586997123298E-3</v>
      </c>
      <c r="F739" s="17"/>
      <c r="G739" s="17">
        <v>1.6337575503815201E-2</v>
      </c>
      <c r="H739" s="17">
        <v>0</v>
      </c>
      <c r="I739" s="17">
        <v>0</v>
      </c>
      <c r="J739" s="17">
        <v>0</v>
      </c>
      <c r="K739" s="17">
        <v>5.7912038002334897E-3</v>
      </c>
      <c r="L739" s="17">
        <v>1.5451200664787499E-2</v>
      </c>
      <c r="M739" s="17"/>
      <c r="N739" s="17">
        <v>0</v>
      </c>
      <c r="O739" s="17">
        <v>0</v>
      </c>
      <c r="P739" s="17">
        <v>0</v>
      </c>
      <c r="Q739" s="17">
        <v>1.4688767558188799E-2</v>
      </c>
      <c r="R739" s="17">
        <v>0</v>
      </c>
      <c r="S739" s="17">
        <v>8.7055597941057793E-3</v>
      </c>
      <c r="T739" s="17">
        <v>0</v>
      </c>
      <c r="U739" s="17">
        <v>0</v>
      </c>
      <c r="V739" s="17">
        <v>0</v>
      </c>
      <c r="W739" s="17">
        <v>0</v>
      </c>
      <c r="X739" s="17">
        <v>7.5200292869298403E-3</v>
      </c>
      <c r="Y739" s="17">
        <v>1.9054316656942599E-2</v>
      </c>
      <c r="Z739" s="17"/>
      <c r="AA739" s="17">
        <v>4.2203673976268802E-3</v>
      </c>
      <c r="AB739" s="17">
        <v>8.2939565964202603E-3</v>
      </c>
    </row>
    <row r="740" spans="2:28" x14ac:dyDescent="0.5">
      <c r="B740" t="s">
        <v>227</v>
      </c>
      <c r="C740" s="17">
        <v>3.9349381753413001E-2</v>
      </c>
      <c r="D740" s="17">
        <v>3.1207934008394798E-2</v>
      </c>
      <c r="E740" s="17">
        <v>4.7333802082694602E-2</v>
      </c>
      <c r="F740" s="17"/>
      <c r="G740" s="17">
        <v>9.4270180572065595E-3</v>
      </c>
      <c r="H740" s="17">
        <v>3.1507146838201702E-2</v>
      </c>
      <c r="I740" s="17">
        <v>1.2583342882536E-2</v>
      </c>
      <c r="J740" s="17">
        <v>3.6978634223929802E-2</v>
      </c>
      <c r="K740" s="17">
        <v>4.44563452116601E-2</v>
      </c>
      <c r="L740" s="17">
        <v>7.2109563207944705E-2</v>
      </c>
      <c r="M740" s="17"/>
      <c r="N740" s="17">
        <v>1.94353597441554E-2</v>
      </c>
      <c r="O740" s="17">
        <v>5.5050046837656103E-2</v>
      </c>
      <c r="P740" s="17">
        <v>2.56041608920403E-2</v>
      </c>
      <c r="Q740" s="17">
        <v>1.6161990971004399E-2</v>
      </c>
      <c r="R740" s="17">
        <v>2.7089408535334501E-2</v>
      </c>
      <c r="S740" s="17">
        <v>6.0370675270099601E-2</v>
      </c>
      <c r="T740" s="17">
        <v>7.9262476473245996E-2</v>
      </c>
      <c r="U740" s="17">
        <v>1.4517520740605101E-2</v>
      </c>
      <c r="V740" s="17">
        <v>4.0648899561958801E-2</v>
      </c>
      <c r="W740" s="17">
        <v>7.3105206132045394E-2</v>
      </c>
      <c r="X740" s="17">
        <v>1.5455926308909899E-2</v>
      </c>
      <c r="Y740" s="17">
        <v>5.8771063735741702E-2</v>
      </c>
      <c r="Z740" s="17"/>
      <c r="AA740" s="17">
        <v>2.9885133887868599E-2</v>
      </c>
      <c r="AB740" s="17">
        <v>4.6386058242699903E-2</v>
      </c>
    </row>
    <row r="741" spans="2:28" x14ac:dyDescent="0.5">
      <c r="B741" t="s">
        <v>284</v>
      </c>
      <c r="C741" s="17">
        <v>0.83251738363803696</v>
      </c>
      <c r="D741" s="17">
        <v>0.82594759173788401</v>
      </c>
      <c r="E741" s="17">
        <v>0.838600845262649</v>
      </c>
      <c r="F741" s="17"/>
      <c r="G741" s="17">
        <v>0.91638859935664196</v>
      </c>
      <c r="H741" s="17">
        <v>0.81038160578499996</v>
      </c>
      <c r="I741" s="17">
        <v>0.91534627596477103</v>
      </c>
      <c r="J741" s="17">
        <v>0.82763869196598705</v>
      </c>
      <c r="K741" s="17">
        <v>0.80303717344241998</v>
      </c>
      <c r="L741" s="17">
        <v>0.78314688423348</v>
      </c>
      <c r="M741" s="17"/>
      <c r="N741" s="17">
        <v>0.89376783372797697</v>
      </c>
      <c r="O741" s="17">
        <v>0.86457667806372895</v>
      </c>
      <c r="P741" s="17">
        <v>0.871953523116068</v>
      </c>
      <c r="Q741" s="17">
        <v>0.85832368904572698</v>
      </c>
      <c r="R741" s="17">
        <v>0.79032867814901298</v>
      </c>
      <c r="S741" s="17">
        <v>0.76960187910745403</v>
      </c>
      <c r="T741" s="17">
        <v>0.69724267942454099</v>
      </c>
      <c r="U741" s="17">
        <v>0.92506556631083003</v>
      </c>
      <c r="V741" s="17">
        <v>0.85739750866007802</v>
      </c>
      <c r="W741" s="17">
        <v>0.77557903977416098</v>
      </c>
      <c r="X741" s="17">
        <v>0.87011479975711203</v>
      </c>
      <c r="Y741" s="17">
        <v>0.79383849468728995</v>
      </c>
      <c r="Z741" s="17"/>
      <c r="AA741" s="17">
        <v>0.86657597641780904</v>
      </c>
      <c r="AB741" s="17">
        <v>0.80719479039276498</v>
      </c>
    </row>
    <row r="742" spans="2:28" x14ac:dyDescent="0.5">
      <c r="B742" t="s">
        <v>285</v>
      </c>
      <c r="C742" s="17">
        <v>1.8235448030801699E-2</v>
      </c>
      <c r="D742" s="17">
        <v>2.16253814194944E-2</v>
      </c>
      <c r="E742" s="17">
        <v>1.4973385469014999E-2</v>
      </c>
      <c r="F742" s="17"/>
      <c r="G742" s="17">
        <v>2.7524228465601E-2</v>
      </c>
      <c r="H742" s="17">
        <v>2.9130078409380901E-2</v>
      </c>
      <c r="I742" s="17">
        <v>1.5682832371833801E-2</v>
      </c>
      <c r="J742" s="17">
        <v>4.85396677071158E-3</v>
      </c>
      <c r="K742" s="17">
        <v>1.0734628796505099E-2</v>
      </c>
      <c r="L742" s="17">
        <v>2.30510170618159E-2</v>
      </c>
      <c r="M742" s="17"/>
      <c r="N742" s="17">
        <v>0</v>
      </c>
      <c r="O742" s="17">
        <v>0</v>
      </c>
      <c r="P742" s="17">
        <v>7.4731870128898203E-3</v>
      </c>
      <c r="Q742" s="17">
        <v>2.90438043380453E-2</v>
      </c>
      <c r="R742" s="17">
        <v>0</v>
      </c>
      <c r="S742" s="17">
        <v>2.3959998240978001E-2</v>
      </c>
      <c r="T742" s="17">
        <v>0</v>
      </c>
      <c r="U742" s="17">
        <v>1.7338900963125702E-2</v>
      </c>
      <c r="V742" s="17">
        <v>2.5837206800365602E-2</v>
      </c>
      <c r="W742" s="17">
        <v>3.4767754869659197E-2</v>
      </c>
      <c r="X742" s="17">
        <v>7.5200292869298403E-3</v>
      </c>
      <c r="Y742" s="17">
        <v>3.5400950451431802E-2</v>
      </c>
      <c r="Z742" s="17"/>
      <c r="AA742" s="17">
        <v>1.4820075461937201E-2</v>
      </c>
      <c r="AB742" s="17">
        <v>2.0774780495347499E-2</v>
      </c>
    </row>
    <row r="743" spans="2:28" x14ac:dyDescent="0.5">
      <c r="B743" t="s">
        <v>95</v>
      </c>
      <c r="C743" s="17">
        <v>0.81428193560723605</v>
      </c>
      <c r="D743" s="17">
        <v>0.80432221031838902</v>
      </c>
      <c r="E743" s="17">
        <v>0.82362745979363405</v>
      </c>
      <c r="F743" s="17"/>
      <c r="G743" s="17">
        <v>0.88886437089104098</v>
      </c>
      <c r="H743" s="17">
        <v>0.78125152737561898</v>
      </c>
      <c r="I743" s="17">
        <v>0.89966344359293704</v>
      </c>
      <c r="J743" s="17">
        <v>0.82278472519527501</v>
      </c>
      <c r="K743" s="17">
        <v>0.79230254464591499</v>
      </c>
      <c r="L743" s="17">
        <v>0.760095867171664</v>
      </c>
      <c r="M743" s="17"/>
      <c r="N743" s="17">
        <v>0.89376783372797697</v>
      </c>
      <c r="O743" s="17">
        <v>0.86457667806372895</v>
      </c>
      <c r="P743" s="17">
        <v>0.86448033610317898</v>
      </c>
      <c r="Q743" s="17">
        <v>0.82927988470768199</v>
      </c>
      <c r="R743" s="17">
        <v>0.79032867814901298</v>
      </c>
      <c r="S743" s="17">
        <v>0.74564188086647598</v>
      </c>
      <c r="T743" s="17">
        <v>0.69724267942454099</v>
      </c>
      <c r="U743" s="17">
        <v>0.90772666534770496</v>
      </c>
      <c r="V743" s="17">
        <v>0.83156030185971197</v>
      </c>
      <c r="W743" s="17">
        <v>0.74081128490450199</v>
      </c>
      <c r="X743" s="17">
        <v>0.86259477047018196</v>
      </c>
      <c r="Y743" s="17">
        <v>0.75843754423585896</v>
      </c>
      <c r="Z743" s="17"/>
      <c r="AA743" s="17">
        <v>0.85175590095587195</v>
      </c>
      <c r="AB743" s="17">
        <v>0.786420009897418</v>
      </c>
    </row>
    <row r="744" spans="2:28" x14ac:dyDescent="0.5">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2:28" x14ac:dyDescent="0.5">
      <c r="B745" s="6" t="s">
        <v>306</v>
      </c>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2:28" x14ac:dyDescent="0.5">
      <c r="B746" s="24" t="s">
        <v>53</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2:28" x14ac:dyDescent="0.5">
      <c r="B747" t="s">
        <v>279</v>
      </c>
      <c r="C747" s="17">
        <v>0.61455596064218398</v>
      </c>
      <c r="D747" s="17">
        <v>0.57662330917655202</v>
      </c>
      <c r="E747" s="17">
        <v>0.65073035368288001</v>
      </c>
      <c r="F747" s="17"/>
      <c r="G747" s="17">
        <v>0.44516888309533897</v>
      </c>
      <c r="H747" s="17">
        <v>0.49467899825973899</v>
      </c>
      <c r="I747" s="17">
        <v>0.62799652256979599</v>
      </c>
      <c r="J747" s="17">
        <v>0.64113090281280005</v>
      </c>
      <c r="K747" s="17">
        <v>0.64624409012746997</v>
      </c>
      <c r="L747" s="17">
        <v>0.72007137262393195</v>
      </c>
      <c r="M747" s="17"/>
      <c r="N747" s="17">
        <v>0.630899277834019</v>
      </c>
      <c r="O747" s="17">
        <v>0.65677245960997899</v>
      </c>
      <c r="P747" s="17">
        <v>0.75200646199202803</v>
      </c>
      <c r="Q747" s="17">
        <v>0.59381415921873604</v>
      </c>
      <c r="R747" s="17">
        <v>0.76543497613004696</v>
      </c>
      <c r="S747" s="17">
        <v>0.55766648819663001</v>
      </c>
      <c r="T747" s="17">
        <v>0.45537925917730998</v>
      </c>
      <c r="U747" s="17">
        <v>0.60344056102445098</v>
      </c>
      <c r="V747" s="17">
        <v>0.54811073836570001</v>
      </c>
      <c r="W747" s="17">
        <v>0.65000119095901099</v>
      </c>
      <c r="X747" s="17">
        <v>0.64343917440215004</v>
      </c>
      <c r="Y747" s="17">
        <v>0.53868177851237098</v>
      </c>
      <c r="Z747" s="17"/>
      <c r="AA747" s="17">
        <v>0.61343081332145399</v>
      </c>
      <c r="AB747" s="17">
        <v>0.61539250865014505</v>
      </c>
    </row>
    <row r="748" spans="2:28" x14ac:dyDescent="0.5">
      <c r="B748" t="s">
        <v>280</v>
      </c>
      <c r="C748" s="17">
        <v>0.26107564379245701</v>
      </c>
      <c r="D748" s="17">
        <v>0.29672860991789402</v>
      </c>
      <c r="E748" s="17">
        <v>0.22689259722008501</v>
      </c>
      <c r="F748" s="17"/>
      <c r="G748" s="17">
        <v>0.385594523043157</v>
      </c>
      <c r="H748" s="17">
        <v>0.32289393973099001</v>
      </c>
      <c r="I748" s="17">
        <v>0.28003330230317097</v>
      </c>
      <c r="J748" s="17">
        <v>0.22808155556058499</v>
      </c>
      <c r="K748" s="17">
        <v>0.28088313892884398</v>
      </c>
      <c r="L748" s="17">
        <v>0.16290204958249199</v>
      </c>
      <c r="M748" s="17"/>
      <c r="N748" s="17">
        <v>0.243562612653549</v>
      </c>
      <c r="O748" s="17">
        <v>0.175572848136091</v>
      </c>
      <c r="P748" s="17">
        <v>0.170236419842375</v>
      </c>
      <c r="Q748" s="17">
        <v>0.33660382103182102</v>
      </c>
      <c r="R748" s="17">
        <v>0.112018344696416</v>
      </c>
      <c r="S748" s="17">
        <v>0.25209954508291998</v>
      </c>
      <c r="T748" s="17">
        <v>0.376994186529723</v>
      </c>
      <c r="U748" s="17">
        <v>0.27806586845085401</v>
      </c>
      <c r="V748" s="17">
        <v>0.34760345485371102</v>
      </c>
      <c r="W748" s="17">
        <v>0.20086687114899399</v>
      </c>
      <c r="X748" s="17">
        <v>0.276532222781321</v>
      </c>
      <c r="Y748" s="17">
        <v>0.32828539312159</v>
      </c>
      <c r="Z748" s="17"/>
      <c r="AA748" s="17">
        <v>0.27082983593174598</v>
      </c>
      <c r="AB748" s="17">
        <v>0.25382339348438898</v>
      </c>
    </row>
    <row r="749" spans="2:28" x14ac:dyDescent="0.5">
      <c r="B749" t="s">
        <v>301</v>
      </c>
      <c r="C749" s="17">
        <v>7.9830699541044603E-2</v>
      </c>
      <c r="D749" s="17">
        <v>7.9355680089896505E-2</v>
      </c>
      <c r="E749" s="17">
        <v>8.0436505643515399E-2</v>
      </c>
      <c r="F749" s="17"/>
      <c r="G749" s="17">
        <v>0.121559837478999</v>
      </c>
      <c r="H749" s="17">
        <v>0.13981377152758401</v>
      </c>
      <c r="I749" s="17">
        <v>5.6775868262429502E-2</v>
      </c>
      <c r="J749" s="17">
        <v>8.2668741720006697E-2</v>
      </c>
      <c r="K749" s="17">
        <v>4.4867457291368901E-2</v>
      </c>
      <c r="L749" s="17">
        <v>5.8132644957672702E-2</v>
      </c>
      <c r="M749" s="17"/>
      <c r="N749" s="17">
        <v>0.12553810951243199</v>
      </c>
      <c r="O749" s="17">
        <v>0.115015966192934</v>
      </c>
      <c r="P749" s="17">
        <v>3.5286120913679303E-2</v>
      </c>
      <c r="Q749" s="17">
        <v>2.7625494047206701E-2</v>
      </c>
      <c r="R749" s="17">
        <v>0.122546679173536</v>
      </c>
      <c r="S749" s="17">
        <v>0.128400283397683</v>
      </c>
      <c r="T749" s="17">
        <v>0.12651102068693601</v>
      </c>
      <c r="U749" s="17">
        <v>7.3388244490121393E-2</v>
      </c>
      <c r="V749" s="17">
        <v>9.1366736471809595E-2</v>
      </c>
      <c r="W749" s="17">
        <v>3.9268083596279597E-2</v>
      </c>
      <c r="X749" s="17">
        <v>6.4208223036723105E-2</v>
      </c>
      <c r="Y749" s="17">
        <v>6.4968024978067002E-2</v>
      </c>
      <c r="Z749" s="17"/>
      <c r="AA749" s="17">
        <v>8.0030582646585496E-2</v>
      </c>
      <c r="AB749" s="17">
        <v>7.9682086278865999E-2</v>
      </c>
    </row>
    <row r="750" spans="2:28" x14ac:dyDescent="0.5">
      <c r="B750" t="s">
        <v>282</v>
      </c>
      <c r="C750" s="17">
        <v>1.23241890392396E-2</v>
      </c>
      <c r="D750" s="17">
        <v>1.32084571917094E-2</v>
      </c>
      <c r="E750" s="17">
        <v>1.1486935214983601E-2</v>
      </c>
      <c r="F750" s="17"/>
      <c r="G750" s="17">
        <v>1.0471879433551301E-2</v>
      </c>
      <c r="H750" s="17">
        <v>2.3620369732569799E-2</v>
      </c>
      <c r="I750" s="17">
        <v>1.40345249115899E-2</v>
      </c>
      <c r="J750" s="17">
        <v>1.4849415674216E-2</v>
      </c>
      <c r="K750" s="17">
        <v>0</v>
      </c>
      <c r="L750" s="17">
        <v>1.15513536443224E-2</v>
      </c>
      <c r="M750" s="17"/>
      <c r="N750" s="17">
        <v>0</v>
      </c>
      <c r="O750" s="17">
        <v>2.51137026421679E-2</v>
      </c>
      <c r="P750" s="17">
        <v>1.63568312045267E-2</v>
      </c>
      <c r="Q750" s="17">
        <v>2.72705444201135E-2</v>
      </c>
      <c r="R750" s="17">
        <v>0</v>
      </c>
      <c r="S750" s="17">
        <v>1.3827818207046099E-2</v>
      </c>
      <c r="T750" s="17">
        <v>0</v>
      </c>
      <c r="U750" s="17">
        <v>1.38978652644211E-2</v>
      </c>
      <c r="V750" s="17">
        <v>0</v>
      </c>
      <c r="W750" s="17">
        <v>3.4767754869659197E-2</v>
      </c>
      <c r="X750" s="17">
        <v>0</v>
      </c>
      <c r="Y750" s="17">
        <v>1.43622043627796E-2</v>
      </c>
      <c r="Z750" s="17"/>
      <c r="AA750" s="17">
        <v>1.5371859537964E-2</v>
      </c>
      <c r="AB750" s="17">
        <v>1.00582433824757E-2</v>
      </c>
    </row>
    <row r="751" spans="2:28" x14ac:dyDescent="0.5">
      <c r="B751" t="s">
        <v>283</v>
      </c>
      <c r="C751" s="17">
        <v>4.5551040948928799E-3</v>
      </c>
      <c r="D751" s="17">
        <v>7.3742988806493898E-3</v>
      </c>
      <c r="E751" s="17">
        <v>1.8231003345925601E-3</v>
      </c>
      <c r="F751" s="17"/>
      <c r="G751" s="17">
        <v>1.6337575503815201E-2</v>
      </c>
      <c r="H751" s="17">
        <v>0</v>
      </c>
      <c r="I751" s="17">
        <v>6.2916714412680104E-3</v>
      </c>
      <c r="J751" s="17">
        <v>5.4337001029712796E-3</v>
      </c>
      <c r="K751" s="17">
        <v>0</v>
      </c>
      <c r="L751" s="17">
        <v>3.6914697413208499E-3</v>
      </c>
      <c r="M751" s="17"/>
      <c r="N751" s="17">
        <v>0</v>
      </c>
      <c r="O751" s="17">
        <v>0</v>
      </c>
      <c r="P751" s="17">
        <v>0</v>
      </c>
      <c r="Q751" s="17">
        <v>0</v>
      </c>
      <c r="R751" s="17">
        <v>0</v>
      </c>
      <c r="S751" s="17">
        <v>1.2832188708229501E-2</v>
      </c>
      <c r="T751" s="17">
        <v>0</v>
      </c>
      <c r="U751" s="17">
        <v>0</v>
      </c>
      <c r="V751" s="17">
        <v>0</v>
      </c>
      <c r="W751" s="17">
        <v>0</v>
      </c>
      <c r="X751" s="17">
        <v>0</v>
      </c>
      <c r="Y751" s="17">
        <v>1.2226825244277499E-2</v>
      </c>
      <c r="Z751" s="17"/>
      <c r="AA751" s="17">
        <v>4.2203673976268802E-3</v>
      </c>
      <c r="AB751" s="17">
        <v>4.8039811193766203E-3</v>
      </c>
    </row>
    <row r="752" spans="2:28" x14ac:dyDescent="0.5">
      <c r="B752" t="s">
        <v>227</v>
      </c>
      <c r="C752" s="17">
        <v>2.76584028901815E-2</v>
      </c>
      <c r="D752" s="17">
        <v>2.6709644743299302E-2</v>
      </c>
      <c r="E752" s="17">
        <v>2.8630507903943302E-2</v>
      </c>
      <c r="F752" s="17"/>
      <c r="G752" s="17">
        <v>2.08673014451384E-2</v>
      </c>
      <c r="H752" s="17">
        <v>1.8992920749118399E-2</v>
      </c>
      <c r="I752" s="17">
        <v>1.4868110511746E-2</v>
      </c>
      <c r="J752" s="17">
        <v>2.7835684129421001E-2</v>
      </c>
      <c r="K752" s="17">
        <v>2.8005313652316802E-2</v>
      </c>
      <c r="L752" s="17">
        <v>4.36511094502606E-2</v>
      </c>
      <c r="M752" s="17"/>
      <c r="N752" s="17">
        <v>0</v>
      </c>
      <c r="O752" s="17">
        <v>2.75250234188281E-2</v>
      </c>
      <c r="P752" s="17">
        <v>2.6114166047391599E-2</v>
      </c>
      <c r="Q752" s="17">
        <v>1.4685981282122999E-2</v>
      </c>
      <c r="R752" s="17">
        <v>0</v>
      </c>
      <c r="S752" s="17">
        <v>3.5173676407490702E-2</v>
      </c>
      <c r="T752" s="17">
        <v>4.1115533606031499E-2</v>
      </c>
      <c r="U752" s="17">
        <v>3.1207460770152601E-2</v>
      </c>
      <c r="V752" s="17">
        <v>1.29190703087792E-2</v>
      </c>
      <c r="W752" s="17">
        <v>7.5096099426056606E-2</v>
      </c>
      <c r="X752" s="17">
        <v>1.5820379779806298E-2</v>
      </c>
      <c r="Y752" s="17">
        <v>4.1475773780915298E-2</v>
      </c>
      <c r="Z752" s="17"/>
      <c r="AA752" s="17">
        <v>1.6116541164623001E-2</v>
      </c>
      <c r="AB752" s="17">
        <v>3.6239787084747399E-2</v>
      </c>
    </row>
    <row r="753" spans="2:28" x14ac:dyDescent="0.5">
      <c r="B753" t="s">
        <v>284</v>
      </c>
      <c r="C753" s="17">
        <v>0.87563160443464105</v>
      </c>
      <c r="D753" s="17">
        <v>0.87335191909444498</v>
      </c>
      <c r="E753" s="17">
        <v>0.87762295090296505</v>
      </c>
      <c r="F753" s="17"/>
      <c r="G753" s="17">
        <v>0.83076340613849597</v>
      </c>
      <c r="H753" s="17">
        <v>0.81757293799072805</v>
      </c>
      <c r="I753" s="17">
        <v>0.90802982487296702</v>
      </c>
      <c r="J753" s="17">
        <v>0.86921245837338501</v>
      </c>
      <c r="K753" s="17">
        <v>0.92712722905631395</v>
      </c>
      <c r="L753" s="17">
        <v>0.88297342220642305</v>
      </c>
      <c r="M753" s="17"/>
      <c r="N753" s="17">
        <v>0.87446189048756795</v>
      </c>
      <c r="O753" s="17">
        <v>0.83234530774606996</v>
      </c>
      <c r="P753" s="17">
        <v>0.92224288183440295</v>
      </c>
      <c r="Q753" s="17">
        <v>0.930417980250557</v>
      </c>
      <c r="R753" s="17">
        <v>0.87745332082646399</v>
      </c>
      <c r="S753" s="17">
        <v>0.80976603327954999</v>
      </c>
      <c r="T753" s="17">
        <v>0.83237344570703298</v>
      </c>
      <c r="U753" s="17">
        <v>0.881506429475305</v>
      </c>
      <c r="V753" s="17">
        <v>0.89571419321941104</v>
      </c>
      <c r="W753" s="17">
        <v>0.85086806210800503</v>
      </c>
      <c r="X753" s="17">
        <v>0.91997139718347098</v>
      </c>
      <c r="Y753" s="17">
        <v>0.86696717163396098</v>
      </c>
      <c r="Z753" s="17"/>
      <c r="AA753" s="17">
        <v>0.88426064925320103</v>
      </c>
      <c r="AB753" s="17">
        <v>0.86921590213453404</v>
      </c>
    </row>
    <row r="754" spans="2:28" x14ac:dyDescent="0.5">
      <c r="B754" t="s">
        <v>285</v>
      </c>
      <c r="C754" s="17">
        <v>1.68792931341325E-2</v>
      </c>
      <c r="D754" s="17">
        <v>2.05827560723588E-2</v>
      </c>
      <c r="E754" s="17">
        <v>1.33100355495762E-2</v>
      </c>
      <c r="F754" s="17"/>
      <c r="G754" s="17">
        <v>2.68094549373664E-2</v>
      </c>
      <c r="H754" s="17">
        <v>2.3620369732569799E-2</v>
      </c>
      <c r="I754" s="17">
        <v>2.03261963528579E-2</v>
      </c>
      <c r="J754" s="17">
        <v>2.0283115777187301E-2</v>
      </c>
      <c r="K754" s="17">
        <v>0</v>
      </c>
      <c r="L754" s="17">
        <v>1.5242823385643299E-2</v>
      </c>
      <c r="M754" s="17"/>
      <c r="N754" s="17">
        <v>0</v>
      </c>
      <c r="O754" s="17">
        <v>2.51137026421679E-2</v>
      </c>
      <c r="P754" s="17">
        <v>1.63568312045267E-2</v>
      </c>
      <c r="Q754" s="17">
        <v>2.72705444201135E-2</v>
      </c>
      <c r="R754" s="17">
        <v>0</v>
      </c>
      <c r="S754" s="17">
        <v>2.6660006915275598E-2</v>
      </c>
      <c r="T754" s="17">
        <v>0</v>
      </c>
      <c r="U754" s="17">
        <v>1.38978652644211E-2</v>
      </c>
      <c r="V754" s="17">
        <v>0</v>
      </c>
      <c r="W754" s="17">
        <v>3.4767754869659197E-2</v>
      </c>
      <c r="X754" s="17">
        <v>0</v>
      </c>
      <c r="Y754" s="17">
        <v>2.6589029607056999E-2</v>
      </c>
      <c r="Z754" s="17"/>
      <c r="AA754" s="17">
        <v>1.9592226935590901E-2</v>
      </c>
      <c r="AB754" s="17">
        <v>1.48622245018523E-2</v>
      </c>
    </row>
    <row r="755" spans="2:28" x14ac:dyDescent="0.5">
      <c r="B755" t="s">
        <v>95</v>
      </c>
      <c r="C755" s="17">
        <v>0.858752311300509</v>
      </c>
      <c r="D755" s="17">
        <v>0.85276916302208705</v>
      </c>
      <c r="E755" s="17">
        <v>0.86431291535338906</v>
      </c>
      <c r="F755" s="17"/>
      <c r="G755" s="17">
        <v>0.80395395120113</v>
      </c>
      <c r="H755" s="17">
        <v>0.79395256825815896</v>
      </c>
      <c r="I755" s="17">
        <v>0.88770362852010898</v>
      </c>
      <c r="J755" s="17">
        <v>0.84892934259619801</v>
      </c>
      <c r="K755" s="17">
        <v>0.92712722905631395</v>
      </c>
      <c r="L755" s="17">
        <v>0.86773059882077996</v>
      </c>
      <c r="M755" s="17"/>
      <c r="N755" s="17">
        <v>0.87446189048756795</v>
      </c>
      <c r="O755" s="17">
        <v>0.80723160510390202</v>
      </c>
      <c r="P755" s="17">
        <v>0.90588605062987604</v>
      </c>
      <c r="Q755" s="17">
        <v>0.90314743583044299</v>
      </c>
      <c r="R755" s="17">
        <v>0.87745332082646399</v>
      </c>
      <c r="S755" s="17">
        <v>0.78310602636427495</v>
      </c>
      <c r="T755" s="17">
        <v>0.83237344570703298</v>
      </c>
      <c r="U755" s="17">
        <v>0.86760856421088395</v>
      </c>
      <c r="V755" s="17">
        <v>0.89571419321941104</v>
      </c>
      <c r="W755" s="17">
        <v>0.81610030723834504</v>
      </c>
      <c r="X755" s="17">
        <v>0.91997139718347098</v>
      </c>
      <c r="Y755" s="17">
        <v>0.84037814202690397</v>
      </c>
      <c r="Z755" s="17"/>
      <c r="AA755" s="17">
        <v>0.86466842231760999</v>
      </c>
      <c r="AB755" s="17">
        <v>0.854353677632682</v>
      </c>
    </row>
    <row r="756" spans="2:28" x14ac:dyDescent="0.5">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2:28" x14ac:dyDescent="0.5">
      <c r="B757" s="6" t="s">
        <v>307</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2:28" x14ac:dyDescent="0.5">
      <c r="B758" s="24" t="s">
        <v>53</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2:28" x14ac:dyDescent="0.5">
      <c r="B759" t="s">
        <v>279</v>
      </c>
      <c r="C759" s="17">
        <v>0.17278911828438401</v>
      </c>
      <c r="D759" s="17">
        <v>0.14808684874752001</v>
      </c>
      <c r="E759" s="17">
        <v>0.19711132668304701</v>
      </c>
      <c r="F759" s="17"/>
      <c r="G759" s="17">
        <v>9.29901523558294E-2</v>
      </c>
      <c r="H759" s="17">
        <v>0.16851348508126399</v>
      </c>
      <c r="I759" s="17">
        <v>0.24490661785904899</v>
      </c>
      <c r="J759" s="17">
        <v>0.170553864869429</v>
      </c>
      <c r="K759" s="17">
        <v>0.197529557766708</v>
      </c>
      <c r="L759" s="17">
        <v>0.15269352493065</v>
      </c>
      <c r="M759" s="17"/>
      <c r="N759" s="17">
        <v>0.16413934207016201</v>
      </c>
      <c r="O759" s="17">
        <v>0.114106476191769</v>
      </c>
      <c r="P759" s="17">
        <v>0.28943649172612701</v>
      </c>
      <c r="Q759" s="17">
        <v>0.17441168632969101</v>
      </c>
      <c r="R759" s="17">
        <v>0.32204487922885899</v>
      </c>
      <c r="S759" s="17">
        <v>0.13608312791233701</v>
      </c>
      <c r="T759" s="17">
        <v>0.11938889167099399</v>
      </c>
      <c r="U759" s="17">
        <v>0.170847270918497</v>
      </c>
      <c r="V759" s="17">
        <v>0.13224344306760899</v>
      </c>
      <c r="W759" s="17">
        <v>0.26628063673242103</v>
      </c>
      <c r="X759" s="17">
        <v>0.17322088980290501</v>
      </c>
      <c r="Y759" s="17">
        <v>9.2599061824923903E-2</v>
      </c>
      <c r="Z759" s="17"/>
      <c r="AA759" s="17">
        <v>0.21590925874509501</v>
      </c>
      <c r="AB759" s="17">
        <v>0.14072925648603801</v>
      </c>
    </row>
    <row r="760" spans="2:28" x14ac:dyDescent="0.5">
      <c r="B760" t="s">
        <v>280</v>
      </c>
      <c r="C760" s="17">
        <v>0.27730258428986898</v>
      </c>
      <c r="D760" s="17">
        <v>0.28365762247064802</v>
      </c>
      <c r="E760" s="17">
        <v>0.27162608333027399</v>
      </c>
      <c r="F760" s="17"/>
      <c r="G760" s="17">
        <v>0.248425439487692</v>
      </c>
      <c r="H760" s="17">
        <v>0.31516991232803998</v>
      </c>
      <c r="I760" s="17">
        <v>0.32113940108429501</v>
      </c>
      <c r="J760" s="17">
        <v>0.31648886165128798</v>
      </c>
      <c r="K760" s="17">
        <v>0.21989763420046601</v>
      </c>
      <c r="L760" s="17">
        <v>0.25168970066897001</v>
      </c>
      <c r="M760" s="17"/>
      <c r="N760" s="17">
        <v>0.27482067746648497</v>
      </c>
      <c r="O760" s="17">
        <v>0.29000309827661902</v>
      </c>
      <c r="P760" s="17">
        <v>0.27934409551092199</v>
      </c>
      <c r="Q760" s="17">
        <v>0.26150038506751799</v>
      </c>
      <c r="R760" s="17">
        <v>0.23248133256338499</v>
      </c>
      <c r="S760" s="17">
        <v>0.26617817247922698</v>
      </c>
      <c r="T760" s="17">
        <v>0.25145387193387903</v>
      </c>
      <c r="U760" s="17">
        <v>0.33644883475638099</v>
      </c>
      <c r="V760" s="17">
        <v>0.255448273665077</v>
      </c>
      <c r="W760" s="17">
        <v>0.35104368739001601</v>
      </c>
      <c r="X760" s="17">
        <v>0.232250857130373</v>
      </c>
      <c r="Y760" s="17">
        <v>0.31285549255974199</v>
      </c>
      <c r="Z760" s="17"/>
      <c r="AA760" s="17">
        <v>0.33361216720616699</v>
      </c>
      <c r="AB760" s="17">
        <v>0.235436360596469</v>
      </c>
    </row>
    <row r="761" spans="2:28" x14ac:dyDescent="0.5">
      <c r="B761" t="s">
        <v>301</v>
      </c>
      <c r="C761" s="17">
        <v>0.27754976922890601</v>
      </c>
      <c r="D761" s="17">
        <v>0.28139442558226302</v>
      </c>
      <c r="E761" s="17">
        <v>0.27431377732724399</v>
      </c>
      <c r="F761" s="17"/>
      <c r="G761" s="17">
        <v>0.34926749927001599</v>
      </c>
      <c r="H761" s="17">
        <v>0.298259915134298</v>
      </c>
      <c r="I761" s="17">
        <v>0.22868553925556201</v>
      </c>
      <c r="J761" s="17">
        <v>0.23720436433445999</v>
      </c>
      <c r="K761" s="17">
        <v>0.33454005517249702</v>
      </c>
      <c r="L761" s="17">
        <v>0.249990407344829</v>
      </c>
      <c r="M761" s="17"/>
      <c r="N761" s="17">
        <v>0.36281804687084701</v>
      </c>
      <c r="O761" s="17">
        <v>0.38874246348289399</v>
      </c>
      <c r="P761" s="17">
        <v>0.20388551528989901</v>
      </c>
      <c r="Q761" s="17">
        <v>0.35192646230789099</v>
      </c>
      <c r="R761" s="17">
        <v>0.208588756472498</v>
      </c>
      <c r="S761" s="17">
        <v>0.29526087256968098</v>
      </c>
      <c r="T761" s="17">
        <v>0.425280542009217</v>
      </c>
      <c r="U761" s="17">
        <v>0.23472275220891201</v>
      </c>
      <c r="V761" s="17">
        <v>0.20101412218020101</v>
      </c>
      <c r="W761" s="17">
        <v>0.14467743720159401</v>
      </c>
      <c r="X761" s="17">
        <v>0.32816624879713402</v>
      </c>
      <c r="Y761" s="17">
        <v>0.28047876277844502</v>
      </c>
      <c r="Z761" s="17"/>
      <c r="AA761" s="17">
        <v>0.246094725750587</v>
      </c>
      <c r="AB761" s="17">
        <v>0.30093662131243998</v>
      </c>
    </row>
    <row r="762" spans="2:28" x14ac:dyDescent="0.5">
      <c r="B762" t="s">
        <v>282</v>
      </c>
      <c r="C762" s="17">
        <v>9.05134103861817E-2</v>
      </c>
      <c r="D762" s="17">
        <v>9.2454345928458206E-2</v>
      </c>
      <c r="E762" s="17">
        <v>8.8790217456554799E-2</v>
      </c>
      <c r="F762" s="17"/>
      <c r="G762" s="17">
        <v>0.16071832822942</v>
      </c>
      <c r="H762" s="17">
        <v>0.115066651278609</v>
      </c>
      <c r="I762" s="17">
        <v>6.56696899025037E-2</v>
      </c>
      <c r="J762" s="17">
        <v>0.10150661459086401</v>
      </c>
      <c r="K762" s="17">
        <v>8.0871145610287506E-2</v>
      </c>
      <c r="L762" s="17">
        <v>5.6855431119062501E-2</v>
      </c>
      <c r="M762" s="17"/>
      <c r="N762" s="17">
        <v>8.0227343479809102E-2</v>
      </c>
      <c r="O762" s="17">
        <v>4.93871069987495E-2</v>
      </c>
      <c r="P762" s="17">
        <v>9.3325937856092001E-2</v>
      </c>
      <c r="Q762" s="17">
        <v>7.5019610383431606E-2</v>
      </c>
      <c r="R762" s="17">
        <v>0.11535595576269</v>
      </c>
      <c r="S762" s="17">
        <v>6.4123407933028898E-2</v>
      </c>
      <c r="T762" s="17">
        <v>4.1118505736895503E-2</v>
      </c>
      <c r="U762" s="17">
        <v>7.2732834060968699E-2</v>
      </c>
      <c r="V762" s="17">
        <v>0.20822256221052199</v>
      </c>
      <c r="W762" s="17">
        <v>7.4035838465938794E-2</v>
      </c>
      <c r="X762" s="17">
        <v>9.3742049197931096E-2</v>
      </c>
      <c r="Y762" s="17">
        <v>0.104898281106415</v>
      </c>
      <c r="Z762" s="17"/>
      <c r="AA762" s="17">
        <v>8.3331085143570599E-2</v>
      </c>
      <c r="AB762" s="17">
        <v>9.58534754279151E-2</v>
      </c>
    </row>
    <row r="763" spans="2:28" x14ac:dyDescent="0.5">
      <c r="B763" t="s">
        <v>283</v>
      </c>
      <c r="C763" s="17">
        <v>7.9762740264683704E-2</v>
      </c>
      <c r="D763" s="17">
        <v>0.123572124711821</v>
      </c>
      <c r="E763" s="17">
        <v>3.7324481304583199E-2</v>
      </c>
      <c r="F763" s="17"/>
      <c r="G763" s="17">
        <v>7.6159127677410496E-2</v>
      </c>
      <c r="H763" s="17">
        <v>7.8934393806486994E-2</v>
      </c>
      <c r="I763" s="17">
        <v>7.41265364112281E-2</v>
      </c>
      <c r="J763" s="17">
        <v>8.6760846927372098E-2</v>
      </c>
      <c r="K763" s="17">
        <v>8.9804627239235102E-2</v>
      </c>
      <c r="L763" s="17">
        <v>7.3480252449070804E-2</v>
      </c>
      <c r="M763" s="17"/>
      <c r="N763" s="17">
        <v>3.7805718565084599E-2</v>
      </c>
      <c r="O763" s="17">
        <v>5.0686043725509097E-2</v>
      </c>
      <c r="P763" s="17">
        <v>6.0017535005633102E-2</v>
      </c>
      <c r="Q763" s="17">
        <v>0.122372870439989</v>
      </c>
      <c r="R763" s="17">
        <v>6.2728519913410094E-2</v>
      </c>
      <c r="S763" s="17">
        <v>8.8332971630823806E-2</v>
      </c>
      <c r="T763" s="17">
        <v>4.3311424430210903E-2</v>
      </c>
      <c r="U763" s="17">
        <v>5.7856626234219999E-2</v>
      </c>
      <c r="V763" s="17">
        <v>0.12425350949728001</v>
      </c>
      <c r="W763" s="17">
        <v>4.9327897037365002E-2</v>
      </c>
      <c r="X763" s="17">
        <v>9.2952877481671303E-2</v>
      </c>
      <c r="Y763" s="17">
        <v>8.2161029827368198E-2</v>
      </c>
      <c r="Z763" s="17"/>
      <c r="AA763" s="17">
        <v>7.2183015345949203E-2</v>
      </c>
      <c r="AB763" s="17">
        <v>8.5398272309981996E-2</v>
      </c>
    </row>
    <row r="764" spans="2:28" x14ac:dyDescent="0.5">
      <c r="B764" t="s">
        <v>227</v>
      </c>
      <c r="C764" s="17">
        <v>0.102082377545976</v>
      </c>
      <c r="D764" s="17">
        <v>7.0834632559289096E-2</v>
      </c>
      <c r="E764" s="17">
        <v>0.13083411389829699</v>
      </c>
      <c r="F764" s="17"/>
      <c r="G764" s="17">
        <v>7.2439452979631197E-2</v>
      </c>
      <c r="H764" s="17">
        <v>2.40556423713023E-2</v>
      </c>
      <c r="I764" s="17">
        <v>6.54722154873629E-2</v>
      </c>
      <c r="J764" s="17">
        <v>8.7485447626587207E-2</v>
      </c>
      <c r="K764" s="17">
        <v>7.7356980010806403E-2</v>
      </c>
      <c r="L764" s="17">
        <v>0.21529068348741801</v>
      </c>
      <c r="M764" s="17"/>
      <c r="N764" s="17">
        <v>8.0188871547611701E-2</v>
      </c>
      <c r="O764" s="17">
        <v>0.10707481132446101</v>
      </c>
      <c r="P764" s="17">
        <v>7.3990424611327002E-2</v>
      </c>
      <c r="Q764" s="17">
        <v>1.4768985471480299E-2</v>
      </c>
      <c r="R764" s="17">
        <v>5.8800556059157301E-2</v>
      </c>
      <c r="S764" s="17">
        <v>0.15002144747490201</v>
      </c>
      <c r="T764" s="17">
        <v>0.119446764218804</v>
      </c>
      <c r="U764" s="17">
        <v>0.12739168182102201</v>
      </c>
      <c r="V764" s="17">
        <v>7.8818089379311201E-2</v>
      </c>
      <c r="W764" s="17">
        <v>0.11463450317266601</v>
      </c>
      <c r="X764" s="17">
        <v>7.9667077589986202E-2</v>
      </c>
      <c r="Y764" s="17">
        <v>0.12700737190310599</v>
      </c>
      <c r="Z764" s="17"/>
      <c r="AA764" s="17">
        <v>4.88697478086315E-2</v>
      </c>
      <c r="AB764" s="17">
        <v>0.141646013867155</v>
      </c>
    </row>
    <row r="765" spans="2:28" x14ac:dyDescent="0.5">
      <c r="B765" t="s">
        <v>284</v>
      </c>
      <c r="C765" s="17">
        <v>0.45009170257425302</v>
      </c>
      <c r="D765" s="17">
        <v>0.431744471218168</v>
      </c>
      <c r="E765" s="17">
        <v>0.46873741001332198</v>
      </c>
      <c r="F765" s="17"/>
      <c r="G765" s="17">
        <v>0.34141559184352199</v>
      </c>
      <c r="H765" s="17">
        <v>0.48368339740930399</v>
      </c>
      <c r="I765" s="17">
        <v>0.56604601894334405</v>
      </c>
      <c r="J765" s="17">
        <v>0.48704272652071701</v>
      </c>
      <c r="K765" s="17">
        <v>0.41742719196717398</v>
      </c>
      <c r="L765" s="17">
        <v>0.40438322559961998</v>
      </c>
      <c r="M765" s="17"/>
      <c r="N765" s="17">
        <v>0.43896001953664798</v>
      </c>
      <c r="O765" s="17">
        <v>0.40410957446838702</v>
      </c>
      <c r="P765" s="17">
        <v>0.56878058723704905</v>
      </c>
      <c r="Q765" s="17">
        <v>0.435912071397209</v>
      </c>
      <c r="R765" s="17">
        <v>0.55452621179224404</v>
      </c>
      <c r="S765" s="17">
        <v>0.40226130039156499</v>
      </c>
      <c r="T765" s="17">
        <v>0.37084276360487201</v>
      </c>
      <c r="U765" s="17">
        <v>0.50729610567487804</v>
      </c>
      <c r="V765" s="17">
        <v>0.38769171673268499</v>
      </c>
      <c r="W765" s="17">
        <v>0.61732432412243599</v>
      </c>
      <c r="X765" s="17">
        <v>0.40547174693327798</v>
      </c>
      <c r="Y765" s="17">
        <v>0.40545455438466599</v>
      </c>
      <c r="Z765" s="17"/>
      <c r="AA765" s="17">
        <v>0.54952142595126197</v>
      </c>
      <c r="AB765" s="17">
        <v>0.37616561708250701</v>
      </c>
    </row>
    <row r="766" spans="2:28" x14ac:dyDescent="0.5">
      <c r="B766" t="s">
        <v>285</v>
      </c>
      <c r="C766" s="17">
        <v>0.17027615065086499</v>
      </c>
      <c r="D766" s="17">
        <v>0.21602647064027999</v>
      </c>
      <c r="E766" s="17">
        <v>0.12611469876113801</v>
      </c>
      <c r="F766" s="17"/>
      <c r="G766" s="17">
        <v>0.23687745590683101</v>
      </c>
      <c r="H766" s="17">
        <v>0.194001045085096</v>
      </c>
      <c r="I766" s="17">
        <v>0.13979622631373201</v>
      </c>
      <c r="J766" s="17">
        <v>0.18826746151823601</v>
      </c>
      <c r="K766" s="17">
        <v>0.17067577284952301</v>
      </c>
      <c r="L766" s="17">
        <v>0.13033568356813299</v>
      </c>
      <c r="M766" s="17"/>
      <c r="N766" s="17">
        <v>0.118033062044894</v>
      </c>
      <c r="O766" s="17">
        <v>0.100073150724259</v>
      </c>
      <c r="P766" s="17">
        <v>0.15334347286172501</v>
      </c>
      <c r="Q766" s="17">
        <v>0.19739248082342001</v>
      </c>
      <c r="R766" s="17">
        <v>0.178084475676101</v>
      </c>
      <c r="S766" s="17">
        <v>0.152456379563853</v>
      </c>
      <c r="T766" s="17">
        <v>8.4429930167106398E-2</v>
      </c>
      <c r="U766" s="17">
        <v>0.130589460295189</v>
      </c>
      <c r="V766" s="17">
        <v>0.33247607170780302</v>
      </c>
      <c r="W766" s="17">
        <v>0.123363735503304</v>
      </c>
      <c r="X766" s="17">
        <v>0.186694926679602</v>
      </c>
      <c r="Y766" s="17">
        <v>0.187059310933784</v>
      </c>
      <c r="Z766" s="17"/>
      <c r="AA766" s="17">
        <v>0.15551410048952</v>
      </c>
      <c r="AB766" s="17">
        <v>0.18125174773789701</v>
      </c>
    </row>
    <row r="767" spans="2:28" x14ac:dyDescent="0.5">
      <c r="B767" t="s">
        <v>95</v>
      </c>
      <c r="C767" s="17">
        <v>0.27981555192338697</v>
      </c>
      <c r="D767" s="17">
        <v>0.21571800057788901</v>
      </c>
      <c r="E767" s="17">
        <v>0.34262271125218402</v>
      </c>
      <c r="F767" s="17"/>
      <c r="G767" s="17">
        <v>0.10453813593669101</v>
      </c>
      <c r="H767" s="17">
        <v>0.28968235232420803</v>
      </c>
      <c r="I767" s="17">
        <v>0.42624979262961199</v>
      </c>
      <c r="J767" s="17">
        <v>0.29877526500247997</v>
      </c>
      <c r="K767" s="17">
        <v>0.246751419117652</v>
      </c>
      <c r="L767" s="17">
        <v>0.27404754203148601</v>
      </c>
      <c r="M767" s="17"/>
      <c r="N767" s="17">
        <v>0.32092695749175398</v>
      </c>
      <c r="O767" s="17">
        <v>0.30403642374412898</v>
      </c>
      <c r="P767" s="17">
        <v>0.41543711437532399</v>
      </c>
      <c r="Q767" s="17">
        <v>0.23851959057378899</v>
      </c>
      <c r="R767" s="17">
        <v>0.37644173611614401</v>
      </c>
      <c r="S767" s="17">
        <v>0.249804920827712</v>
      </c>
      <c r="T767" s="17">
        <v>0.28641283343776602</v>
      </c>
      <c r="U767" s="17">
        <v>0.37670664537968901</v>
      </c>
      <c r="V767" s="17">
        <v>5.5215645024882798E-2</v>
      </c>
      <c r="W767" s="17">
        <v>0.493960588619133</v>
      </c>
      <c r="X767" s="17">
        <v>0.21877682025367601</v>
      </c>
      <c r="Y767" s="17">
        <v>0.21839524345088199</v>
      </c>
      <c r="Z767" s="17"/>
      <c r="AA767" s="17">
        <v>0.394007325461742</v>
      </c>
      <c r="AB767" s="17">
        <v>0.19491386934461</v>
      </c>
    </row>
    <row r="768" spans="2:28" x14ac:dyDescent="0.5">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2:28" x14ac:dyDescent="0.5">
      <c r="B769" s="6" t="s">
        <v>314</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2:28" x14ac:dyDescent="0.5">
      <c r="B770" s="24" t="s">
        <v>166</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2:28" x14ac:dyDescent="0.5">
      <c r="B771" t="s">
        <v>308</v>
      </c>
      <c r="C771" s="17">
        <v>0.47003137618094398</v>
      </c>
      <c r="D771" s="17">
        <v>0.47512021833781198</v>
      </c>
      <c r="E771" s="17">
        <v>0.46529572053321699</v>
      </c>
      <c r="F771" s="17"/>
      <c r="G771" s="17">
        <v>0.40003786517418199</v>
      </c>
      <c r="H771" s="17">
        <v>0.46724135738908901</v>
      </c>
      <c r="I771" s="17">
        <v>0.56678307124835303</v>
      </c>
      <c r="J771" s="17">
        <v>0.38973143417939299</v>
      </c>
      <c r="K771" s="17">
        <v>0.50903464895697703</v>
      </c>
      <c r="L771" s="17">
        <v>0.43016320338477099</v>
      </c>
      <c r="M771" s="17"/>
      <c r="N771" s="17">
        <v>0.47534078990114198</v>
      </c>
      <c r="O771" s="17">
        <v>0.601710594992105</v>
      </c>
      <c r="P771" s="17">
        <v>0.57792625257829999</v>
      </c>
      <c r="Q771" s="17">
        <v>0.40002471397424699</v>
      </c>
      <c r="R771" s="17">
        <v>0.45862033965626903</v>
      </c>
      <c r="S771" s="17">
        <v>0.46273294329304399</v>
      </c>
      <c r="T771" s="17">
        <v>0.31888231558157698</v>
      </c>
      <c r="U771" s="17">
        <v>0.54077680309962095</v>
      </c>
      <c r="V771" s="17">
        <v>0.37776270913618398</v>
      </c>
      <c r="W771" s="17">
        <v>0.56490376614840798</v>
      </c>
      <c r="X771" s="17">
        <v>0.36353472931689701</v>
      </c>
      <c r="Y771" s="17">
        <v>0.453695193210849</v>
      </c>
      <c r="Z771" s="17"/>
      <c r="AA771" s="17">
        <v>0.595892982188862</v>
      </c>
      <c r="AB771" s="17">
        <v>0.32016125521938998</v>
      </c>
    </row>
    <row r="772" spans="2:28" x14ac:dyDescent="0.5">
      <c r="B772" t="s">
        <v>309</v>
      </c>
      <c r="C772" s="17">
        <v>0.107656734223451</v>
      </c>
      <c r="D772" s="17">
        <v>0.17126871947931999</v>
      </c>
      <c r="E772" s="17">
        <v>2.6663498351153701E-2</v>
      </c>
      <c r="F772" s="17"/>
      <c r="G772" s="17">
        <v>0.13607177994348099</v>
      </c>
      <c r="H772" s="17">
        <v>0.102200904432398</v>
      </c>
      <c r="I772" s="17">
        <v>0.122671038816969</v>
      </c>
      <c r="J772" s="17">
        <v>0.115395023730198</v>
      </c>
      <c r="K772" s="17">
        <v>7.6272514223881094E-2</v>
      </c>
      <c r="L772" s="17">
        <v>9.1247050888128706E-2</v>
      </c>
      <c r="M772" s="17"/>
      <c r="N772" s="17">
        <v>0.121460331490904</v>
      </c>
      <c r="O772" s="17">
        <v>0.101178758396747</v>
      </c>
      <c r="P772" s="17">
        <v>6.7142979234667804E-2</v>
      </c>
      <c r="Q772" s="17">
        <v>0.11300776903218999</v>
      </c>
      <c r="R772" s="17">
        <v>0.13664168178129699</v>
      </c>
      <c r="S772" s="17">
        <v>0.112704153368691</v>
      </c>
      <c r="T772" s="17">
        <v>0.17581770543382899</v>
      </c>
      <c r="U772" s="17">
        <v>4.95061787124303E-2</v>
      </c>
      <c r="V772" s="17">
        <v>0.218417472076157</v>
      </c>
      <c r="W772" s="17">
        <v>0</v>
      </c>
      <c r="X772" s="17">
        <v>0.11409749259344699</v>
      </c>
      <c r="Y772" s="17">
        <v>0.115976701863997</v>
      </c>
      <c r="Z772" s="17"/>
      <c r="AA772" s="17">
        <v>5.8139794578727998E-2</v>
      </c>
      <c r="AB772" s="17">
        <v>0.166619192828451</v>
      </c>
    </row>
    <row r="773" spans="2:28" x14ac:dyDescent="0.5">
      <c r="B773" t="s">
        <v>310</v>
      </c>
      <c r="C773" s="17">
        <v>8.74855139263266E-2</v>
      </c>
      <c r="D773" s="17">
        <v>6.4404079354125093E-2</v>
      </c>
      <c r="E773" s="17">
        <v>0.117351901190771</v>
      </c>
      <c r="F773" s="17"/>
      <c r="G773" s="17">
        <v>0.196758140712369</v>
      </c>
      <c r="H773" s="17">
        <v>8.0480162653542006E-2</v>
      </c>
      <c r="I773" s="17">
        <v>5.2178622165738799E-2</v>
      </c>
      <c r="J773" s="17">
        <v>0.11007672637661201</v>
      </c>
      <c r="K773" s="17">
        <v>7.1131791259587004E-2</v>
      </c>
      <c r="L773" s="17">
        <v>0</v>
      </c>
      <c r="M773" s="17"/>
      <c r="N773" s="17">
        <v>0.15726030254627901</v>
      </c>
      <c r="O773" s="17">
        <v>0</v>
      </c>
      <c r="P773" s="17">
        <v>8.1310813707555996E-2</v>
      </c>
      <c r="Q773" s="17">
        <v>0.113166057378969</v>
      </c>
      <c r="R773" s="17">
        <v>0.201430916553241</v>
      </c>
      <c r="S773" s="17">
        <v>0.120475408669608</v>
      </c>
      <c r="T773" s="17">
        <v>7.5616167142781104E-2</v>
      </c>
      <c r="U773" s="17">
        <v>4.7421368370543601E-2</v>
      </c>
      <c r="V773" s="17">
        <v>7.1242446167065293E-2</v>
      </c>
      <c r="W773" s="17">
        <v>7.1146894533320806E-2</v>
      </c>
      <c r="X773" s="17">
        <v>9.5374608570942807E-2</v>
      </c>
      <c r="Y773" s="17">
        <v>4.7153201720682297E-2</v>
      </c>
      <c r="Z773" s="17"/>
      <c r="AA773" s="17">
        <v>4.0719919115870598E-2</v>
      </c>
      <c r="AB773" s="17">
        <v>0.14317179962842599</v>
      </c>
    </row>
    <row r="774" spans="2:28" x14ac:dyDescent="0.5">
      <c r="B774" t="s">
        <v>311</v>
      </c>
      <c r="C774" s="17">
        <v>0.156749227526777</v>
      </c>
      <c r="D774" s="17">
        <v>8.2248971525507003E-2</v>
      </c>
      <c r="E774" s="17">
        <v>0.248895731322749</v>
      </c>
      <c r="F774" s="17"/>
      <c r="G774" s="17">
        <v>0.20871448923910599</v>
      </c>
      <c r="H774" s="17">
        <v>0.15520467047007999</v>
      </c>
      <c r="I774" s="17">
        <v>0.117601101866579</v>
      </c>
      <c r="J774" s="17">
        <v>0.15169329463674</v>
      </c>
      <c r="K774" s="17">
        <v>0.18974835339660101</v>
      </c>
      <c r="L774" s="17">
        <v>0.13006158283095501</v>
      </c>
      <c r="M774" s="17"/>
      <c r="N774" s="17">
        <v>0.13502736832933299</v>
      </c>
      <c r="O774" s="17">
        <v>0.25070972585568502</v>
      </c>
      <c r="P774" s="17">
        <v>0.12655365408901401</v>
      </c>
      <c r="Q774" s="17">
        <v>0.105647387941874</v>
      </c>
      <c r="R774" s="17">
        <v>0.20330706200919299</v>
      </c>
      <c r="S774" s="17">
        <v>0.142724543439748</v>
      </c>
      <c r="T774" s="17">
        <v>0.32240088485493601</v>
      </c>
      <c r="U774" s="17">
        <v>0.17777637320255901</v>
      </c>
      <c r="V774" s="17">
        <v>0.162165493574467</v>
      </c>
      <c r="W774" s="17">
        <v>7.0271597366822106E-2</v>
      </c>
      <c r="X774" s="17">
        <v>0.174932732614001</v>
      </c>
      <c r="Y774" s="17">
        <v>0.17407622698473099</v>
      </c>
      <c r="Z774" s="17"/>
      <c r="AA774" s="17">
        <v>0.18370218159902099</v>
      </c>
      <c r="AB774" s="17">
        <v>0.12465490889219399</v>
      </c>
    </row>
    <row r="775" spans="2:28" x14ac:dyDescent="0.5">
      <c r="B775" t="s">
        <v>312</v>
      </c>
      <c r="C775" s="17">
        <v>7.9845474182785106E-2</v>
      </c>
      <c r="D775" s="17">
        <v>0.118229940328984</v>
      </c>
      <c r="E775" s="17">
        <v>3.1029133776288801E-2</v>
      </c>
      <c r="F775" s="17"/>
      <c r="G775" s="17">
        <v>0</v>
      </c>
      <c r="H775" s="17">
        <v>0.119487421371202</v>
      </c>
      <c r="I775" s="17">
        <v>5.4937403559633502E-2</v>
      </c>
      <c r="J775" s="17">
        <v>9.9967005470474504E-2</v>
      </c>
      <c r="K775" s="17">
        <v>6.9338527523099006E-2</v>
      </c>
      <c r="L775" s="17">
        <v>8.2572138496499803E-2</v>
      </c>
      <c r="M775" s="17"/>
      <c r="N775" s="17">
        <v>3.2896162933265603E-2</v>
      </c>
      <c r="O775" s="17">
        <v>0</v>
      </c>
      <c r="P775" s="17">
        <v>4.3342640377386797E-2</v>
      </c>
      <c r="Q775" s="17">
        <v>0.10472269564822501</v>
      </c>
      <c r="R775" s="17">
        <v>0</v>
      </c>
      <c r="S775" s="17">
        <v>8.2194198350046405E-2</v>
      </c>
      <c r="T775" s="17">
        <v>0</v>
      </c>
      <c r="U775" s="17">
        <v>0.10583952904880201</v>
      </c>
      <c r="V775" s="17">
        <v>9.1408751070278904E-2</v>
      </c>
      <c r="W775" s="17">
        <v>8.4244066089014705E-2</v>
      </c>
      <c r="X775" s="17">
        <v>0.12124599610348399</v>
      </c>
      <c r="Y775" s="17">
        <v>0.109913847977422</v>
      </c>
      <c r="Z775" s="17"/>
      <c r="AA775" s="17">
        <v>5.5729600494679198E-2</v>
      </c>
      <c r="AB775" s="17">
        <v>0.108561530026714</v>
      </c>
    </row>
    <row r="776" spans="2:28" x14ac:dyDescent="0.5">
      <c r="B776" t="s">
        <v>313</v>
      </c>
      <c r="C776" s="17">
        <v>9.8231673959716395E-2</v>
      </c>
      <c r="D776" s="17">
        <v>8.8728070974252005E-2</v>
      </c>
      <c r="E776" s="17">
        <v>0.110764014825821</v>
      </c>
      <c r="F776" s="17"/>
      <c r="G776" s="17">
        <v>5.8417724930861899E-2</v>
      </c>
      <c r="H776" s="17">
        <v>7.5385483683687901E-2</v>
      </c>
      <c r="I776" s="17">
        <v>8.58287623427261E-2</v>
      </c>
      <c r="J776" s="17">
        <v>0.13313651560658099</v>
      </c>
      <c r="K776" s="17">
        <v>8.4474164639854799E-2</v>
      </c>
      <c r="L776" s="17">
        <v>0.265956024399645</v>
      </c>
      <c r="M776" s="17"/>
      <c r="N776" s="17">
        <v>7.8015044799076103E-2</v>
      </c>
      <c r="O776" s="17">
        <v>4.64009207554626E-2</v>
      </c>
      <c r="P776" s="17">
        <v>0.10372366001307499</v>
      </c>
      <c r="Q776" s="17">
        <v>0.16343137602449401</v>
      </c>
      <c r="R776" s="17">
        <v>0</v>
      </c>
      <c r="S776" s="17">
        <v>7.9168752878862006E-2</v>
      </c>
      <c r="T776" s="17">
        <v>0.107282926986877</v>
      </c>
      <c r="U776" s="17">
        <v>7.8679747566043304E-2</v>
      </c>
      <c r="V776" s="17">
        <v>7.9003127975847895E-2</v>
      </c>
      <c r="W776" s="17">
        <v>0.209433675862434</v>
      </c>
      <c r="X776" s="17">
        <v>0.130814440801229</v>
      </c>
      <c r="Y776" s="17">
        <v>9.9184828242319098E-2</v>
      </c>
      <c r="Z776" s="17"/>
      <c r="AA776" s="17">
        <v>6.5815522022839495E-2</v>
      </c>
      <c r="AB776" s="17">
        <v>0.13683131340482399</v>
      </c>
    </row>
    <row r="777" spans="2:28" x14ac:dyDescent="0.5">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2:28" x14ac:dyDescent="0.5">
      <c r="B778" s="6" t="s">
        <v>329</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2:28" x14ac:dyDescent="0.5">
      <c r="B779" s="24" t="s">
        <v>166</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2:28" x14ac:dyDescent="0.5">
      <c r="B780" t="s">
        <v>324</v>
      </c>
      <c r="C780" s="17">
        <v>0.35971882349907802</v>
      </c>
      <c r="D780" s="17">
        <v>0.38870388393330202</v>
      </c>
      <c r="E780" s="17">
        <v>0.32398789463828098</v>
      </c>
      <c r="F780" s="17"/>
      <c r="G780" s="17">
        <v>0.25451779596555502</v>
      </c>
      <c r="H780" s="17">
        <v>0.30659377532749998</v>
      </c>
      <c r="I780" s="17">
        <v>0.43607283057371699</v>
      </c>
      <c r="J780" s="17">
        <v>0.35505606814604701</v>
      </c>
      <c r="K780" s="17">
        <v>0.39016705732951901</v>
      </c>
      <c r="L780" s="17">
        <v>0.43369918894148701</v>
      </c>
      <c r="M780" s="17"/>
      <c r="N780" s="17">
        <v>0.24359919348530801</v>
      </c>
      <c r="O780" s="17">
        <v>0.38026459272417601</v>
      </c>
      <c r="P780" s="17">
        <v>0.43431453895183098</v>
      </c>
      <c r="Q780" s="17">
        <v>0.28764640959527099</v>
      </c>
      <c r="R780" s="17">
        <v>0.39035587075420802</v>
      </c>
      <c r="S780" s="17">
        <v>0.32073654730528101</v>
      </c>
      <c r="T780" s="17">
        <v>0.39865222953927898</v>
      </c>
      <c r="U780" s="17">
        <v>0.47469108240854302</v>
      </c>
      <c r="V780" s="17">
        <v>0.35253151211596501</v>
      </c>
      <c r="W780" s="17">
        <v>0.30038829194490402</v>
      </c>
      <c r="X780" s="17">
        <v>0.35770136983525802</v>
      </c>
      <c r="Y780" s="17">
        <v>0.32910076219025802</v>
      </c>
      <c r="Z780" s="17"/>
      <c r="AA780" s="17">
        <v>0.435952274516482</v>
      </c>
      <c r="AB780" s="17">
        <v>0.26894359118100097</v>
      </c>
    </row>
    <row r="781" spans="2:28" x14ac:dyDescent="0.5">
      <c r="B781" t="s">
        <v>280</v>
      </c>
      <c r="C781" s="17">
        <v>0.34612363055455098</v>
      </c>
      <c r="D781" s="17">
        <v>0.34632290281915901</v>
      </c>
      <c r="E781" s="17">
        <v>0.34717660029353897</v>
      </c>
      <c r="F781" s="17"/>
      <c r="G781" s="17">
        <v>0.39280669183907002</v>
      </c>
      <c r="H781" s="17">
        <v>0.391397886678163</v>
      </c>
      <c r="I781" s="17">
        <v>0.33921113073975301</v>
      </c>
      <c r="J781" s="17">
        <v>0.34299931154338498</v>
      </c>
      <c r="K781" s="17">
        <v>0.298649754592345</v>
      </c>
      <c r="L781" s="17">
        <v>0.21483212358746201</v>
      </c>
      <c r="M781" s="17"/>
      <c r="N781" s="17">
        <v>0.437013505740524</v>
      </c>
      <c r="O781" s="17">
        <v>0.42735515554987902</v>
      </c>
      <c r="P781" s="17">
        <v>0.33690880280272301</v>
      </c>
      <c r="Q781" s="17">
        <v>0.38770422230852902</v>
      </c>
      <c r="R781" s="17">
        <v>0.26910837297944101</v>
      </c>
      <c r="S781" s="17">
        <v>0.33027438992833102</v>
      </c>
      <c r="T781" s="17">
        <v>0.35240566709009102</v>
      </c>
      <c r="U781" s="17">
        <v>0.32096927103446199</v>
      </c>
      <c r="V781" s="17">
        <v>0.31512306541186202</v>
      </c>
      <c r="W781" s="17">
        <v>0.27498301952576398</v>
      </c>
      <c r="X781" s="17">
        <v>0.37270641909494301</v>
      </c>
      <c r="Y781" s="17">
        <v>0.34928655492398902</v>
      </c>
      <c r="Z781" s="17"/>
      <c r="AA781" s="17">
        <v>0.36874960392942902</v>
      </c>
      <c r="AB781" s="17">
        <v>0.319181678404724</v>
      </c>
    </row>
    <row r="782" spans="2:28" x14ac:dyDescent="0.5">
      <c r="B782" t="s">
        <v>325</v>
      </c>
      <c r="C782" s="17">
        <v>0.189333565455299</v>
      </c>
      <c r="D782" s="17">
        <v>0.17613151968603399</v>
      </c>
      <c r="E782" s="17">
        <v>0.206942824076117</v>
      </c>
      <c r="F782" s="17"/>
      <c r="G782" s="17">
        <v>0.202431708051861</v>
      </c>
      <c r="H782" s="17">
        <v>0.21128487024651099</v>
      </c>
      <c r="I782" s="17">
        <v>0.15496488121388899</v>
      </c>
      <c r="J782" s="17">
        <v>0.16776348564834001</v>
      </c>
      <c r="K782" s="17">
        <v>0.213583834298607</v>
      </c>
      <c r="L782" s="17">
        <v>0.21676769752386399</v>
      </c>
      <c r="M782" s="17"/>
      <c r="N782" s="17">
        <v>0.20813337728900599</v>
      </c>
      <c r="O782" s="17">
        <v>0.14597597677325799</v>
      </c>
      <c r="P782" s="17">
        <v>0.139400965538302</v>
      </c>
      <c r="Q782" s="17">
        <v>0.27311623712307298</v>
      </c>
      <c r="R782" s="17">
        <v>0.26837941990198599</v>
      </c>
      <c r="S782" s="17">
        <v>0.25934856180451799</v>
      </c>
      <c r="T782" s="17">
        <v>0.15911621873370399</v>
      </c>
      <c r="U782" s="17">
        <v>0.14723443927391899</v>
      </c>
      <c r="V782" s="17">
        <v>8.1255836592816294E-2</v>
      </c>
      <c r="W782" s="17">
        <v>0.35009445550159402</v>
      </c>
      <c r="X782" s="17">
        <v>0.136299304339634</v>
      </c>
      <c r="Y782" s="17">
        <v>0.20045894243742299</v>
      </c>
      <c r="Z782" s="17"/>
      <c r="AA782" s="17">
        <v>0.150433561852234</v>
      </c>
      <c r="AB782" s="17">
        <v>0.23565387257921699</v>
      </c>
    </row>
    <row r="783" spans="2:28" x14ac:dyDescent="0.5">
      <c r="B783" t="s">
        <v>326</v>
      </c>
      <c r="C783" s="17">
        <v>0.104823980491072</v>
      </c>
      <c r="D783" s="17">
        <v>8.8841693561504606E-2</v>
      </c>
      <c r="E783" s="17">
        <v>0.121892680992063</v>
      </c>
      <c r="F783" s="17"/>
      <c r="G783" s="17">
        <v>0.15024380414351399</v>
      </c>
      <c r="H783" s="17">
        <v>9.0723467747826095E-2</v>
      </c>
      <c r="I783" s="17">
        <v>6.9751157472641601E-2</v>
      </c>
      <c r="J783" s="17">
        <v>0.134181134662228</v>
      </c>
      <c r="K783" s="17">
        <v>9.75993537795289E-2</v>
      </c>
      <c r="L783" s="17">
        <v>0.13470098994718699</v>
      </c>
      <c r="M783" s="17"/>
      <c r="N783" s="17">
        <v>0.111253923485162</v>
      </c>
      <c r="O783" s="17">
        <v>4.64042749526868E-2</v>
      </c>
      <c r="P783" s="17">
        <v>8.9375692707143906E-2</v>
      </c>
      <c r="Q783" s="17">
        <v>5.1533130973127603E-2</v>
      </c>
      <c r="R783" s="17">
        <v>7.2156336364365706E-2</v>
      </c>
      <c r="S783" s="17">
        <v>8.9640500961869901E-2</v>
      </c>
      <c r="T783" s="17">
        <v>8.9825884636926007E-2</v>
      </c>
      <c r="U783" s="17">
        <v>5.7105207283075998E-2</v>
      </c>
      <c r="V783" s="17">
        <v>0.25108958587935698</v>
      </c>
      <c r="W783" s="17">
        <v>7.4534233027737401E-2</v>
      </c>
      <c r="X783" s="17">
        <v>0.133292906730166</v>
      </c>
      <c r="Y783" s="17">
        <v>0.12115374044832999</v>
      </c>
      <c r="Z783" s="17"/>
      <c r="AA783" s="17">
        <v>4.4864559701855898E-2</v>
      </c>
      <c r="AB783" s="17">
        <v>0.176220857835058</v>
      </c>
    </row>
    <row r="784" spans="2:28" x14ac:dyDescent="0.5">
      <c r="B784" t="s">
        <v>327</v>
      </c>
      <c r="C784" s="17">
        <v>0</v>
      </c>
      <c r="D784" s="17">
        <v>0</v>
      </c>
      <c r="E784" s="17">
        <v>0</v>
      </c>
      <c r="F784" s="17"/>
      <c r="G784" s="17">
        <v>0</v>
      </c>
      <c r="H784" s="17">
        <v>0</v>
      </c>
      <c r="I784" s="17">
        <v>0</v>
      </c>
      <c r="J784" s="17">
        <v>0</v>
      </c>
      <c r="K784" s="17">
        <v>0</v>
      </c>
      <c r="L784" s="17">
        <v>0</v>
      </c>
      <c r="M784" s="17"/>
      <c r="N784" s="17">
        <v>0</v>
      </c>
      <c r="O784" s="17">
        <v>0</v>
      </c>
      <c r="P784" s="17">
        <v>0</v>
      </c>
      <c r="Q784" s="17">
        <v>0</v>
      </c>
      <c r="R784" s="17">
        <v>0</v>
      </c>
      <c r="S784" s="17">
        <v>0</v>
      </c>
      <c r="T784" s="17">
        <v>0</v>
      </c>
      <c r="U784" s="17">
        <v>0</v>
      </c>
      <c r="V784" s="17">
        <v>0</v>
      </c>
      <c r="W784" s="17">
        <v>0</v>
      </c>
      <c r="X784" s="17">
        <v>0</v>
      </c>
      <c r="Y784" s="17">
        <v>0</v>
      </c>
      <c r="Z784" s="17"/>
      <c r="AA784" s="17">
        <v>0</v>
      </c>
      <c r="AB784" s="17">
        <v>0</v>
      </c>
    </row>
    <row r="785" spans="2:28" x14ac:dyDescent="0.5">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2:28" x14ac:dyDescent="0.5">
      <c r="B786" s="6" t="s">
        <v>330</v>
      </c>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2:28" x14ac:dyDescent="0.5">
      <c r="B787" s="24" t="s">
        <v>166</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2:28" x14ac:dyDescent="0.5">
      <c r="B788" t="s">
        <v>324</v>
      </c>
      <c r="C788" s="17">
        <v>0.43536699554771502</v>
      </c>
      <c r="D788" s="17">
        <v>0.465442608601562</v>
      </c>
      <c r="E788" s="17">
        <v>0.39852642506688502</v>
      </c>
      <c r="F788" s="17"/>
      <c r="G788" s="17">
        <v>0.36810233511926699</v>
      </c>
      <c r="H788" s="17">
        <v>0.46244191114281902</v>
      </c>
      <c r="I788" s="17">
        <v>0.52972064299564703</v>
      </c>
      <c r="J788" s="17">
        <v>0.35743545474057298</v>
      </c>
      <c r="K788" s="17">
        <v>0.41206491665085798</v>
      </c>
      <c r="L788" s="17">
        <v>0.48038658651596899</v>
      </c>
      <c r="M788" s="17"/>
      <c r="N788" s="17">
        <v>0.395282866431104</v>
      </c>
      <c r="O788" s="17">
        <v>0.47707465099215202</v>
      </c>
      <c r="P788" s="17">
        <v>0.438459925851719</v>
      </c>
      <c r="Q788" s="17">
        <v>0.33254238209833298</v>
      </c>
      <c r="R788" s="17">
        <v>0.45987866369883401</v>
      </c>
      <c r="S788" s="17">
        <v>0.36276064014116199</v>
      </c>
      <c r="T788" s="17">
        <v>0.15955415420153701</v>
      </c>
      <c r="U788" s="17">
        <v>0.54094278419722297</v>
      </c>
      <c r="V788" s="17">
        <v>0.43221750850574497</v>
      </c>
      <c r="W788" s="17">
        <v>0.516838186533084</v>
      </c>
      <c r="X788" s="17">
        <v>0.478848506182742</v>
      </c>
      <c r="Y788" s="17">
        <v>0.51643518091389695</v>
      </c>
      <c r="Z788" s="17"/>
      <c r="AA788" s="17">
        <v>0.53773737346656403</v>
      </c>
      <c r="AB788" s="17">
        <v>0.31346913163031997</v>
      </c>
    </row>
    <row r="789" spans="2:28" x14ac:dyDescent="0.5">
      <c r="B789" t="s">
        <v>280</v>
      </c>
      <c r="C789" s="17">
        <v>0.36190150639423402</v>
      </c>
      <c r="D789" s="17">
        <v>0.35020436835255597</v>
      </c>
      <c r="E789" s="17">
        <v>0.37445825396881099</v>
      </c>
      <c r="F789" s="17"/>
      <c r="G789" s="17">
        <v>0.39661820095698003</v>
      </c>
      <c r="H789" s="17">
        <v>0.34964982790594301</v>
      </c>
      <c r="I789" s="17">
        <v>0.32546474284281202</v>
      </c>
      <c r="J789" s="17">
        <v>0.402852585385999</v>
      </c>
      <c r="K789" s="17">
        <v>0.374180451182964</v>
      </c>
      <c r="L789" s="17">
        <v>0.25653905120721998</v>
      </c>
      <c r="M789" s="17"/>
      <c r="N789" s="17">
        <v>0.48168786887805098</v>
      </c>
      <c r="O789" s="17">
        <v>0.47652107405516098</v>
      </c>
      <c r="P789" s="17">
        <v>0.45270217182776401</v>
      </c>
      <c r="Q789" s="17">
        <v>0.38727122995616498</v>
      </c>
      <c r="R789" s="17">
        <v>0.27174191639917999</v>
      </c>
      <c r="S789" s="17">
        <v>0.34466848786323201</v>
      </c>
      <c r="T789" s="17">
        <v>0.58714395392568697</v>
      </c>
      <c r="U789" s="17">
        <v>0.32977755079294202</v>
      </c>
      <c r="V789" s="17">
        <v>0.39903795871828301</v>
      </c>
      <c r="W789" s="17">
        <v>0.34573005651183297</v>
      </c>
      <c r="X789" s="17">
        <v>0.287060368977056</v>
      </c>
      <c r="Y789" s="17">
        <v>0.25345404448384301</v>
      </c>
      <c r="Z789" s="17"/>
      <c r="AA789" s="17">
        <v>0.35233360693565702</v>
      </c>
      <c r="AB789" s="17">
        <v>0.37329451411665798</v>
      </c>
    </row>
    <row r="790" spans="2:28" x14ac:dyDescent="0.5">
      <c r="B790" t="s">
        <v>325</v>
      </c>
      <c r="C790" s="17">
        <v>8.8725934148311106E-2</v>
      </c>
      <c r="D790" s="17">
        <v>8.9147897267341E-2</v>
      </c>
      <c r="E790" s="17">
        <v>8.8521261895870507E-2</v>
      </c>
      <c r="F790" s="17"/>
      <c r="G790" s="17">
        <v>0.150651593518706</v>
      </c>
      <c r="H790" s="17">
        <v>0.105779738567238</v>
      </c>
      <c r="I790" s="17">
        <v>7.4042364948641901E-2</v>
      </c>
      <c r="J790" s="17">
        <v>7.3745761076464703E-2</v>
      </c>
      <c r="K790" s="17">
        <v>7.8535155448165403E-2</v>
      </c>
      <c r="L790" s="17">
        <v>4.2463840131372797E-2</v>
      </c>
      <c r="M790" s="17"/>
      <c r="N790" s="17">
        <v>4.6672514350720597E-2</v>
      </c>
      <c r="O790" s="17">
        <v>0</v>
      </c>
      <c r="P790" s="17">
        <v>6.5412212853865295E-2</v>
      </c>
      <c r="Q790" s="17">
        <v>0.137770415698173</v>
      </c>
      <c r="R790" s="17">
        <v>0.19828159792494601</v>
      </c>
      <c r="S790" s="17">
        <v>0.124324845025198</v>
      </c>
      <c r="T790" s="17">
        <v>7.7484186438947195E-2</v>
      </c>
      <c r="U790" s="17">
        <v>2.4753089356215102E-2</v>
      </c>
      <c r="V790" s="17">
        <v>0</v>
      </c>
      <c r="W790" s="17">
        <v>6.7160159588261104E-2</v>
      </c>
      <c r="X790" s="17">
        <v>0.135566187879987</v>
      </c>
      <c r="Y790" s="17">
        <v>0.10397376834904699</v>
      </c>
      <c r="Z790" s="17"/>
      <c r="AA790" s="17">
        <v>7.3555663845275204E-2</v>
      </c>
      <c r="AB790" s="17">
        <v>0.10678998336433999</v>
      </c>
    </row>
    <row r="791" spans="2:28" x14ac:dyDescent="0.5">
      <c r="B791" t="s">
        <v>326</v>
      </c>
      <c r="C791" s="17">
        <v>0.10859064538143499</v>
      </c>
      <c r="D791" s="17">
        <v>9.1695037113399297E-2</v>
      </c>
      <c r="E791" s="17">
        <v>0.130621193056497</v>
      </c>
      <c r="F791" s="17"/>
      <c r="G791" s="17">
        <v>8.4627870405046698E-2</v>
      </c>
      <c r="H791" s="17">
        <v>8.2128522383999494E-2</v>
      </c>
      <c r="I791" s="17">
        <v>7.0772249212899901E-2</v>
      </c>
      <c r="J791" s="17">
        <v>0.15057555072645301</v>
      </c>
      <c r="K791" s="17">
        <v>0.124554086189785</v>
      </c>
      <c r="L791" s="17">
        <v>0.220610522145437</v>
      </c>
      <c r="M791" s="17"/>
      <c r="N791" s="17">
        <v>7.6356750340124499E-2</v>
      </c>
      <c r="O791" s="17">
        <v>4.64042749526868E-2</v>
      </c>
      <c r="P791" s="17">
        <v>3.1984958310203301E-2</v>
      </c>
      <c r="Q791" s="17">
        <v>0.14241597224732899</v>
      </c>
      <c r="R791" s="17">
        <v>7.0097821977040106E-2</v>
      </c>
      <c r="S791" s="17">
        <v>0.16097385274724599</v>
      </c>
      <c r="T791" s="17">
        <v>0.17581770543382899</v>
      </c>
      <c r="U791" s="17">
        <v>7.9907932984992394E-2</v>
      </c>
      <c r="V791" s="17">
        <v>0.16874453277597301</v>
      </c>
      <c r="W791" s="17">
        <v>7.0271597366822106E-2</v>
      </c>
      <c r="X791" s="17">
        <v>9.8524936960215595E-2</v>
      </c>
      <c r="Y791" s="17">
        <v>0.126137006253214</v>
      </c>
      <c r="Z791" s="17"/>
      <c r="AA791" s="17">
        <v>3.6373355752504201E-2</v>
      </c>
      <c r="AB791" s="17">
        <v>0.194583620328239</v>
      </c>
    </row>
    <row r="792" spans="2:28" x14ac:dyDescent="0.5">
      <c r="B792" t="s">
        <v>327</v>
      </c>
      <c r="C792" s="17">
        <v>5.4149185283053703E-3</v>
      </c>
      <c r="D792" s="17">
        <v>3.5100886651410002E-3</v>
      </c>
      <c r="E792" s="17">
        <v>7.8728660119359393E-3</v>
      </c>
      <c r="F792" s="17"/>
      <c r="G792" s="17">
        <v>0</v>
      </c>
      <c r="H792" s="17">
        <v>0</v>
      </c>
      <c r="I792" s="17">
        <v>0</v>
      </c>
      <c r="J792" s="17">
        <v>1.5390648070510301E-2</v>
      </c>
      <c r="K792" s="17">
        <v>1.0665390528226701E-2</v>
      </c>
      <c r="L792" s="17">
        <v>0</v>
      </c>
      <c r="M792" s="17"/>
      <c r="N792" s="17">
        <v>0</v>
      </c>
      <c r="O792" s="17">
        <v>0</v>
      </c>
      <c r="P792" s="17">
        <v>1.14407311564486E-2</v>
      </c>
      <c r="Q792" s="17">
        <v>0</v>
      </c>
      <c r="R792" s="17">
        <v>0</v>
      </c>
      <c r="S792" s="17">
        <v>7.2721742231615502E-3</v>
      </c>
      <c r="T792" s="17">
        <v>0</v>
      </c>
      <c r="U792" s="17">
        <v>2.4618642668627198E-2</v>
      </c>
      <c r="V792" s="17">
        <v>0</v>
      </c>
      <c r="W792" s="17">
        <v>0</v>
      </c>
      <c r="X792" s="17">
        <v>0</v>
      </c>
      <c r="Y792" s="17">
        <v>0</v>
      </c>
      <c r="Z792" s="17"/>
      <c r="AA792" s="17">
        <v>0</v>
      </c>
      <c r="AB792" s="17">
        <v>1.18627505604426E-2</v>
      </c>
    </row>
    <row r="793" spans="2:28" x14ac:dyDescent="0.5">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2:28" x14ac:dyDescent="0.5">
      <c r="B794" s="6" t="s">
        <v>331</v>
      </c>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2:28" x14ac:dyDescent="0.5">
      <c r="B795" s="24" t="s">
        <v>166</v>
      </c>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2:28" x14ac:dyDescent="0.5">
      <c r="B796" t="s">
        <v>324</v>
      </c>
      <c r="C796" s="17">
        <v>0.27238104585301298</v>
      </c>
      <c r="D796" s="17">
        <v>0.25862288265447197</v>
      </c>
      <c r="E796" s="17">
        <v>0.29101575906352001</v>
      </c>
      <c r="F796" s="17"/>
      <c r="G796" s="17">
        <v>0.29550103586314502</v>
      </c>
      <c r="H796" s="17">
        <v>0.243596145992101</v>
      </c>
      <c r="I796" s="17">
        <v>0.32984147404355002</v>
      </c>
      <c r="J796" s="17">
        <v>0.21639849474407799</v>
      </c>
      <c r="K796" s="17">
        <v>0.25048052947280902</v>
      </c>
      <c r="L796" s="17">
        <v>0.51987518117686404</v>
      </c>
      <c r="M796" s="17"/>
      <c r="N796" s="17">
        <v>0.24717760821187501</v>
      </c>
      <c r="O796" s="17">
        <v>0.29139041840952101</v>
      </c>
      <c r="P796" s="17">
        <v>0.305786437799966</v>
      </c>
      <c r="Q796" s="17">
        <v>0.22373983194724001</v>
      </c>
      <c r="R796" s="17">
        <v>0.26401855411747099</v>
      </c>
      <c r="S796" s="17">
        <v>0.24252247544768599</v>
      </c>
      <c r="T796" s="17">
        <v>0.31637031913035402</v>
      </c>
      <c r="U796" s="17">
        <v>0.348170427350735</v>
      </c>
      <c r="V796" s="17">
        <v>0.288756735669563</v>
      </c>
      <c r="W796" s="17">
        <v>0.225746447725308</v>
      </c>
      <c r="X796" s="17">
        <v>0.203707999011073</v>
      </c>
      <c r="Y796" s="17">
        <v>0.30933409706506099</v>
      </c>
      <c r="Z796" s="17"/>
      <c r="AA796" s="17">
        <v>0.32698350211142202</v>
      </c>
      <c r="AB796" s="17">
        <v>0.20736299162819199</v>
      </c>
    </row>
    <row r="797" spans="2:28" x14ac:dyDescent="0.5">
      <c r="B797" t="s">
        <v>280</v>
      </c>
      <c r="C797" s="17">
        <v>0.40786772620392298</v>
      </c>
      <c r="D797" s="17">
        <v>0.445443725108782</v>
      </c>
      <c r="E797" s="17">
        <v>0.36132549004488002</v>
      </c>
      <c r="F797" s="17"/>
      <c r="G797" s="17">
        <v>0.358327954252042</v>
      </c>
      <c r="H797" s="17">
        <v>0.43618809834081601</v>
      </c>
      <c r="I797" s="17">
        <v>0.396482223191095</v>
      </c>
      <c r="J797" s="17">
        <v>0.44104580206212501</v>
      </c>
      <c r="K797" s="17">
        <v>0.38864653578303399</v>
      </c>
      <c r="L797" s="17">
        <v>0.30086042873622199</v>
      </c>
      <c r="M797" s="17"/>
      <c r="N797" s="17">
        <v>0.45020168825918699</v>
      </c>
      <c r="O797" s="17">
        <v>0.30471134446618497</v>
      </c>
      <c r="P797" s="17">
        <v>0.41743352603322698</v>
      </c>
      <c r="Q797" s="17">
        <v>0.46137909327895799</v>
      </c>
      <c r="R797" s="17">
        <v>0.26969538545530303</v>
      </c>
      <c r="S797" s="17">
        <v>0.39215448029761502</v>
      </c>
      <c r="T797" s="17">
        <v>0.426179943141061</v>
      </c>
      <c r="U797" s="17">
        <v>0.46901002045155998</v>
      </c>
      <c r="V797" s="17">
        <v>0.40152727393530502</v>
      </c>
      <c r="W797" s="17">
        <v>0.63255915965869303</v>
      </c>
      <c r="X797" s="17">
        <v>0.39615119651715103</v>
      </c>
      <c r="Y797" s="17">
        <v>0.373335521458037</v>
      </c>
      <c r="Z797" s="17"/>
      <c r="AA797" s="17">
        <v>0.43651433624018798</v>
      </c>
      <c r="AB797" s="17">
        <v>0.37375668116447303</v>
      </c>
    </row>
    <row r="798" spans="2:28" x14ac:dyDescent="0.5">
      <c r="B798" t="s">
        <v>325</v>
      </c>
      <c r="C798" s="17">
        <v>0.18867624972831901</v>
      </c>
      <c r="D798" s="17">
        <v>0.18274962644728099</v>
      </c>
      <c r="E798" s="17">
        <v>0.193194250103876</v>
      </c>
      <c r="F798" s="17"/>
      <c r="G798" s="17">
        <v>0.25396128031690401</v>
      </c>
      <c r="H798" s="17">
        <v>0.23895731881993801</v>
      </c>
      <c r="I798" s="17">
        <v>0.18740272186932999</v>
      </c>
      <c r="J798" s="17">
        <v>0.127832464063074</v>
      </c>
      <c r="K798" s="17">
        <v>0.19570755573284801</v>
      </c>
      <c r="L798" s="17">
        <v>3.9118199437441298E-2</v>
      </c>
      <c r="M798" s="17"/>
      <c r="N798" s="17">
        <v>0.19512048832276899</v>
      </c>
      <c r="O798" s="17">
        <v>0.25525339246262801</v>
      </c>
      <c r="P798" s="17">
        <v>0.15339241208320101</v>
      </c>
      <c r="Q798" s="17">
        <v>0.227308776879624</v>
      </c>
      <c r="R798" s="17">
        <v>0.39677525092604798</v>
      </c>
      <c r="S798" s="17">
        <v>0.20042965932653001</v>
      </c>
      <c r="T798" s="17">
        <v>0.171457916931683</v>
      </c>
      <c r="U798" s="17">
        <v>0.11246101143765699</v>
      </c>
      <c r="V798" s="17">
        <v>8.0888619679510304E-2</v>
      </c>
      <c r="W798" s="17">
        <v>6.7160159588261104E-2</v>
      </c>
      <c r="X798" s="17">
        <v>0.25973763163526797</v>
      </c>
      <c r="Y798" s="17">
        <v>0.205918403882934</v>
      </c>
      <c r="Z798" s="17"/>
      <c r="AA798" s="17">
        <v>0.17657771652759599</v>
      </c>
      <c r="AB798" s="17">
        <v>0.203082617895397</v>
      </c>
    </row>
    <row r="799" spans="2:28" x14ac:dyDescent="0.5">
      <c r="B799" t="s">
        <v>326</v>
      </c>
      <c r="C799" s="17">
        <v>0.12948787422196401</v>
      </c>
      <c r="D799" s="17">
        <v>0.113183765789465</v>
      </c>
      <c r="E799" s="17">
        <v>0.15084048705372599</v>
      </c>
      <c r="F799" s="17"/>
      <c r="G799" s="17">
        <v>9.2209729567909599E-2</v>
      </c>
      <c r="H799" s="17">
        <v>8.1258436847145302E-2</v>
      </c>
      <c r="I799" s="17">
        <v>8.6273580896024202E-2</v>
      </c>
      <c r="J799" s="17">
        <v>0.214723239130723</v>
      </c>
      <c r="K799" s="17">
        <v>0.156253116681277</v>
      </c>
      <c r="L799" s="17">
        <v>0.14014619064947201</v>
      </c>
      <c r="M799" s="17"/>
      <c r="N799" s="17">
        <v>0.107500215206168</v>
      </c>
      <c r="O799" s="17">
        <v>0.148644844661666</v>
      </c>
      <c r="P799" s="17">
        <v>0.123387624083606</v>
      </c>
      <c r="Q799" s="17">
        <v>8.7572297894177906E-2</v>
      </c>
      <c r="R799" s="17">
        <v>6.9510809501177898E-2</v>
      </c>
      <c r="S799" s="17">
        <v>0.15744014536651699</v>
      </c>
      <c r="T799" s="17">
        <v>8.5991820796902693E-2</v>
      </c>
      <c r="U799" s="17">
        <v>7.0358540760047897E-2</v>
      </c>
      <c r="V799" s="17">
        <v>0.22882737071562201</v>
      </c>
      <c r="W799" s="17">
        <v>7.4534233027737401E-2</v>
      </c>
      <c r="X799" s="17">
        <v>0.14040317283650899</v>
      </c>
      <c r="Y799" s="17">
        <v>0.11141197759396899</v>
      </c>
      <c r="Z799" s="17"/>
      <c r="AA799" s="17">
        <v>5.7004484010453202E-2</v>
      </c>
      <c r="AB799" s="17">
        <v>0.21579770931193801</v>
      </c>
    </row>
    <row r="800" spans="2:28" x14ac:dyDescent="0.5">
      <c r="B800" t="s">
        <v>327</v>
      </c>
      <c r="C800" s="17">
        <v>1.58710399278129E-3</v>
      </c>
      <c r="D800" s="17">
        <v>0</v>
      </c>
      <c r="E800" s="17">
        <v>3.6240137339975101E-3</v>
      </c>
      <c r="F800" s="17"/>
      <c r="G800" s="17">
        <v>0</v>
      </c>
      <c r="H800" s="17">
        <v>0</v>
      </c>
      <c r="I800" s="17">
        <v>0</v>
      </c>
      <c r="J800" s="17">
        <v>0</v>
      </c>
      <c r="K800" s="17">
        <v>8.9122623300332705E-3</v>
      </c>
      <c r="L800" s="17">
        <v>0</v>
      </c>
      <c r="M800" s="17"/>
      <c r="N800" s="17">
        <v>0</v>
      </c>
      <c r="O800" s="17">
        <v>0</v>
      </c>
      <c r="P800" s="17">
        <v>0</v>
      </c>
      <c r="Q800" s="17">
        <v>0</v>
      </c>
      <c r="R800" s="17">
        <v>0</v>
      </c>
      <c r="S800" s="17">
        <v>7.4532395616529103E-3</v>
      </c>
      <c r="T800" s="17">
        <v>0</v>
      </c>
      <c r="U800" s="17">
        <v>0</v>
      </c>
      <c r="V800" s="17">
        <v>0</v>
      </c>
      <c r="W800" s="17">
        <v>0</v>
      </c>
      <c r="X800" s="17">
        <v>0</v>
      </c>
      <c r="Y800" s="17">
        <v>0</v>
      </c>
      <c r="Z800" s="17"/>
      <c r="AA800" s="17">
        <v>2.9199611103402699E-3</v>
      </c>
      <c r="AB800" s="17">
        <v>0</v>
      </c>
    </row>
    <row r="801" spans="2:28" x14ac:dyDescent="0.5">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2:28" x14ac:dyDescent="0.5">
      <c r="B802" s="6" t="s">
        <v>332</v>
      </c>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2:28" x14ac:dyDescent="0.5">
      <c r="B803" s="24" t="s">
        <v>166</v>
      </c>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2:28" x14ac:dyDescent="0.5">
      <c r="B804" t="s">
        <v>324</v>
      </c>
      <c r="C804" s="17">
        <v>0.10057103193769699</v>
      </c>
      <c r="D804" s="17">
        <v>0.11714328296698601</v>
      </c>
      <c r="E804" s="17">
        <v>7.9744663468857405E-2</v>
      </c>
      <c r="F804" s="17"/>
      <c r="G804" s="17">
        <v>0.20927835001393899</v>
      </c>
      <c r="H804" s="17">
        <v>0.100635073627273</v>
      </c>
      <c r="I804" s="17">
        <v>9.0747140649638194E-2</v>
      </c>
      <c r="J804" s="17">
        <v>0.10062287693710301</v>
      </c>
      <c r="K804" s="17">
        <v>4.2462367989417098E-2</v>
      </c>
      <c r="L804" s="17">
        <v>0.15449972991629199</v>
      </c>
      <c r="M804" s="17"/>
      <c r="N804" s="17">
        <v>7.5534542396053006E-2</v>
      </c>
      <c r="O804" s="17">
        <v>9.0693070565460998E-2</v>
      </c>
      <c r="P804" s="17">
        <v>0.107151211680307</v>
      </c>
      <c r="Q804" s="17">
        <v>0.14165121133220501</v>
      </c>
      <c r="R804" s="17">
        <v>0.13133309457620099</v>
      </c>
      <c r="S804" s="17">
        <v>6.8006890739223794E-2</v>
      </c>
      <c r="T804" s="17">
        <v>7.7922121906779898E-2</v>
      </c>
      <c r="U804" s="17">
        <v>0.216069035814038</v>
      </c>
      <c r="V804" s="17">
        <v>0.16044293147929301</v>
      </c>
      <c r="W804" s="17">
        <v>0</v>
      </c>
      <c r="X804" s="17">
        <v>3.9153540235597799E-2</v>
      </c>
      <c r="Y804" s="17">
        <v>0.102446210266705</v>
      </c>
      <c r="Z804" s="17"/>
      <c r="AA804" s="17">
        <v>0.12761932118995301</v>
      </c>
      <c r="AB804" s="17">
        <v>6.8363192624224203E-2</v>
      </c>
    </row>
    <row r="805" spans="2:28" x14ac:dyDescent="0.5">
      <c r="B805" t="s">
        <v>280</v>
      </c>
      <c r="C805" s="17">
        <v>0.24078630135290699</v>
      </c>
      <c r="D805" s="17">
        <v>0.255377923689039</v>
      </c>
      <c r="E805" s="17">
        <v>0.22302427167471001</v>
      </c>
      <c r="F805" s="17"/>
      <c r="G805" s="17">
        <v>0.26647633480807598</v>
      </c>
      <c r="H805" s="17">
        <v>0.26312326023432703</v>
      </c>
      <c r="I805" s="17">
        <v>0.26929601163140499</v>
      </c>
      <c r="J805" s="17">
        <v>0.23139729257452399</v>
      </c>
      <c r="K805" s="17">
        <v>0.19719356893200299</v>
      </c>
      <c r="L805" s="17">
        <v>0.136296135036615</v>
      </c>
      <c r="M805" s="17"/>
      <c r="N805" s="17">
        <v>0.25956559078228297</v>
      </c>
      <c r="O805" s="17">
        <v>0.30228787707720201</v>
      </c>
      <c r="P805" s="17">
        <v>0.22448506081684799</v>
      </c>
      <c r="Q805" s="17">
        <v>0.321947232643158</v>
      </c>
      <c r="R805" s="17">
        <v>0.130086753977085</v>
      </c>
      <c r="S805" s="17">
        <v>0.225837247759584</v>
      </c>
      <c r="T805" s="17">
        <v>0.16160798793968401</v>
      </c>
      <c r="U805" s="17">
        <v>0.27399698267300099</v>
      </c>
      <c r="V805" s="17">
        <v>0.27941892593560003</v>
      </c>
      <c r="W805" s="17">
        <v>0.21732484643123401</v>
      </c>
      <c r="X805" s="17">
        <v>0.32233422066769202</v>
      </c>
      <c r="Y805" s="17">
        <v>0.15546680127778001</v>
      </c>
      <c r="Z805" s="17"/>
      <c r="AA805" s="17">
        <v>0.28659323320104702</v>
      </c>
      <c r="AB805" s="17">
        <v>0.186241546723554</v>
      </c>
    </row>
    <row r="806" spans="2:28" x14ac:dyDescent="0.5">
      <c r="B806" t="s">
        <v>325</v>
      </c>
      <c r="C806" s="17">
        <v>0.34529818480999203</v>
      </c>
      <c r="D806" s="17">
        <v>0.35176165059833903</v>
      </c>
      <c r="E806" s="17">
        <v>0.33833216022356399</v>
      </c>
      <c r="F806" s="17"/>
      <c r="G806" s="17">
        <v>0.25093048056926598</v>
      </c>
      <c r="H806" s="17">
        <v>0.33485424915983097</v>
      </c>
      <c r="I806" s="17">
        <v>0.37152295069699298</v>
      </c>
      <c r="J806" s="17">
        <v>0.29595172156307797</v>
      </c>
      <c r="K806" s="17">
        <v>0.43403395095617398</v>
      </c>
      <c r="L806" s="17">
        <v>0.38384161410222101</v>
      </c>
      <c r="M806" s="17"/>
      <c r="N806" s="17">
        <v>0.25448668960846499</v>
      </c>
      <c r="O806" s="17">
        <v>0.20189609493889901</v>
      </c>
      <c r="P806" s="17">
        <v>0.40006520896047598</v>
      </c>
      <c r="Q806" s="17">
        <v>0.36133725761339403</v>
      </c>
      <c r="R806" s="17">
        <v>0.40047786696739401</v>
      </c>
      <c r="S806" s="17">
        <v>0.40290871057049299</v>
      </c>
      <c r="T806" s="17">
        <v>0.26641384629318798</v>
      </c>
      <c r="U806" s="17">
        <v>0.21467313416831099</v>
      </c>
      <c r="V806" s="17">
        <v>0.18627697438027299</v>
      </c>
      <c r="W806" s="17">
        <v>0.28730454276610701</v>
      </c>
      <c r="X806" s="17">
        <v>0.36848246186252498</v>
      </c>
      <c r="Y806" s="17">
        <v>0.39021728274309703</v>
      </c>
      <c r="Z806" s="17"/>
      <c r="AA806" s="17">
        <v>0.35440948421857699</v>
      </c>
      <c r="AB806" s="17">
        <v>0.33444887509757798</v>
      </c>
    </row>
    <row r="807" spans="2:28" x14ac:dyDescent="0.5">
      <c r="B807" t="s">
        <v>326</v>
      </c>
      <c r="C807" s="17">
        <v>0.31175767896046203</v>
      </c>
      <c r="D807" s="17">
        <v>0.27571714274563602</v>
      </c>
      <c r="E807" s="17">
        <v>0.35527557832909301</v>
      </c>
      <c r="F807" s="17"/>
      <c r="G807" s="17">
        <v>0.27331483460871803</v>
      </c>
      <c r="H807" s="17">
        <v>0.30138741697856802</v>
      </c>
      <c r="I807" s="17">
        <v>0.26085857384149302</v>
      </c>
      <c r="J807" s="17">
        <v>0.37202810892529398</v>
      </c>
      <c r="K807" s="17">
        <v>0.32631011212240602</v>
      </c>
      <c r="L807" s="17">
        <v>0.325362520944872</v>
      </c>
      <c r="M807" s="17"/>
      <c r="N807" s="17">
        <v>0.41041317721319798</v>
      </c>
      <c r="O807" s="17">
        <v>0.40512295741843801</v>
      </c>
      <c r="P807" s="17">
        <v>0.26829851854237002</v>
      </c>
      <c r="Q807" s="17">
        <v>0.17506429841124299</v>
      </c>
      <c r="R807" s="17">
        <v>0.33810228447932</v>
      </c>
      <c r="S807" s="17">
        <v>0.29579532515566398</v>
      </c>
      <c r="T807" s="17">
        <v>0.49405604386034802</v>
      </c>
      <c r="U807" s="17">
        <v>0.29526084734465002</v>
      </c>
      <c r="V807" s="17">
        <v>0.37386116820483301</v>
      </c>
      <c r="W807" s="17">
        <v>0.49537061080265898</v>
      </c>
      <c r="X807" s="17">
        <v>0.27002977723418597</v>
      </c>
      <c r="Y807" s="17">
        <v>0.35186970571241799</v>
      </c>
      <c r="Z807" s="17"/>
      <c r="AA807" s="17">
        <v>0.228458554160299</v>
      </c>
      <c r="AB807" s="17">
        <v>0.41094638555464402</v>
      </c>
    </row>
    <row r="808" spans="2:28" x14ac:dyDescent="0.5">
      <c r="B808" t="s">
        <v>327</v>
      </c>
      <c r="C808" s="17">
        <v>1.5868029389419301E-3</v>
      </c>
      <c r="D808" s="17">
        <v>0</v>
      </c>
      <c r="E808" s="17">
        <v>3.6233263037765101E-3</v>
      </c>
      <c r="F808" s="17"/>
      <c r="G808" s="17">
        <v>0</v>
      </c>
      <c r="H808" s="17">
        <v>0</v>
      </c>
      <c r="I808" s="17">
        <v>7.5753231804699299E-3</v>
      </c>
      <c r="J808" s="17">
        <v>0</v>
      </c>
      <c r="K808" s="17">
        <v>0</v>
      </c>
      <c r="L808" s="17">
        <v>0</v>
      </c>
      <c r="M808" s="17"/>
      <c r="N808" s="17">
        <v>0</v>
      </c>
      <c r="O808" s="17">
        <v>0</v>
      </c>
      <c r="P808" s="17">
        <v>0</v>
      </c>
      <c r="Q808" s="17">
        <v>0</v>
      </c>
      <c r="R808" s="17">
        <v>0</v>
      </c>
      <c r="S808" s="17">
        <v>7.4518257750353202E-3</v>
      </c>
      <c r="T808" s="17">
        <v>0</v>
      </c>
      <c r="U808" s="17">
        <v>0</v>
      </c>
      <c r="V808" s="17">
        <v>0</v>
      </c>
      <c r="W808" s="17">
        <v>0</v>
      </c>
      <c r="X808" s="17">
        <v>0</v>
      </c>
      <c r="Y808" s="17">
        <v>0</v>
      </c>
      <c r="Z808" s="17"/>
      <c r="AA808" s="17">
        <v>2.9194072301238199E-3</v>
      </c>
      <c r="AB808" s="17">
        <v>0</v>
      </c>
    </row>
    <row r="809" spans="2:28" x14ac:dyDescent="0.5">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2:28" x14ac:dyDescent="0.5">
      <c r="B810" s="6" t="s">
        <v>333</v>
      </c>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2:28" x14ac:dyDescent="0.5">
      <c r="B811" s="24" t="s">
        <v>166</v>
      </c>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2:28" x14ac:dyDescent="0.5">
      <c r="B812" t="s">
        <v>324</v>
      </c>
      <c r="C812" s="17">
        <v>0.18540072476293001</v>
      </c>
      <c r="D812" s="17">
        <v>0.18880249964784299</v>
      </c>
      <c r="E812" s="17">
        <v>0.18174830805223699</v>
      </c>
      <c r="F812" s="17"/>
      <c r="G812" s="17">
        <v>7.9938855144799106E-2</v>
      </c>
      <c r="H812" s="17">
        <v>0.175763039493993</v>
      </c>
      <c r="I812" s="17">
        <v>0.25602717311932099</v>
      </c>
      <c r="J812" s="17">
        <v>0.211365120886508</v>
      </c>
      <c r="K812" s="17">
        <v>0.151158914148287</v>
      </c>
      <c r="L812" s="17">
        <v>0.12783921548048</v>
      </c>
      <c r="M812" s="17"/>
      <c r="N812" s="17">
        <v>0.23441299678272201</v>
      </c>
      <c r="O812" s="17">
        <v>0.19441742846503199</v>
      </c>
      <c r="P812" s="17">
        <v>0.24100820626871999</v>
      </c>
      <c r="Q812" s="17">
        <v>0.19577466847720501</v>
      </c>
      <c r="R812" s="17">
        <v>0.126349300080185</v>
      </c>
      <c r="S812" s="17">
        <v>0.138804899587083</v>
      </c>
      <c r="T812" s="17">
        <v>0.317014296285411</v>
      </c>
      <c r="U812" s="17">
        <v>0.24609908400341901</v>
      </c>
      <c r="V812" s="17">
        <v>0.17181161495481401</v>
      </c>
      <c r="W812" s="17">
        <v>7.4534233027737401E-2</v>
      </c>
      <c r="X812" s="17">
        <v>0.15812734249948099</v>
      </c>
      <c r="Y812" s="17">
        <v>0.17365613992500001</v>
      </c>
      <c r="Z812" s="17"/>
      <c r="AA812" s="17">
        <v>0.261719941437148</v>
      </c>
      <c r="AB812" s="17">
        <v>9.4523366707158496E-2</v>
      </c>
    </row>
    <row r="813" spans="2:28" x14ac:dyDescent="0.5">
      <c r="B813" t="s">
        <v>280</v>
      </c>
      <c r="C813" s="17">
        <v>0.33286064027594398</v>
      </c>
      <c r="D813" s="17">
        <v>0.33808796667761598</v>
      </c>
      <c r="E813" s="17">
        <v>0.327429421493586</v>
      </c>
      <c r="F813" s="17"/>
      <c r="G813" s="17">
        <v>0.32564978875221701</v>
      </c>
      <c r="H813" s="17">
        <v>0.38946979401477599</v>
      </c>
      <c r="I813" s="17">
        <v>0.43865266338958703</v>
      </c>
      <c r="J813" s="17">
        <v>0.215671592827228</v>
      </c>
      <c r="K813" s="17">
        <v>0.28807037943570202</v>
      </c>
      <c r="L813" s="17">
        <v>0.30953814540173802</v>
      </c>
      <c r="M813" s="17"/>
      <c r="N813" s="17">
        <v>0.26321702634357702</v>
      </c>
      <c r="O813" s="17">
        <v>0.43045773861891701</v>
      </c>
      <c r="P813" s="17">
        <v>0.33307191913655398</v>
      </c>
      <c r="Q813" s="17">
        <v>0.347950193156294</v>
      </c>
      <c r="R813" s="17">
        <v>0.401781849077262</v>
      </c>
      <c r="S813" s="17">
        <v>0.30504766079157603</v>
      </c>
      <c r="T813" s="17">
        <v>8.1632032294756796E-2</v>
      </c>
      <c r="U813" s="17">
        <v>0.34205768803840803</v>
      </c>
      <c r="V813" s="17">
        <v>0.30805832264668698</v>
      </c>
      <c r="W813" s="17">
        <v>0.57499318396446897</v>
      </c>
      <c r="X813" s="17">
        <v>0.34914886222790498</v>
      </c>
      <c r="Y813" s="17">
        <v>0.34164738272488099</v>
      </c>
      <c r="Z813" s="17"/>
      <c r="AA813" s="17">
        <v>0.43495706767855402</v>
      </c>
      <c r="AB813" s="17">
        <v>0.21128898383601899</v>
      </c>
    </row>
    <row r="814" spans="2:28" x14ac:dyDescent="0.5">
      <c r="B814" t="s">
        <v>325</v>
      </c>
      <c r="C814" s="17">
        <v>0.239890203776746</v>
      </c>
      <c r="D814" s="17">
        <v>0.248646596530301</v>
      </c>
      <c r="E814" s="17">
        <v>0.22959174604393601</v>
      </c>
      <c r="F814" s="17"/>
      <c r="G814" s="17">
        <v>0.301622153288362</v>
      </c>
      <c r="H814" s="17">
        <v>0.24427749654578201</v>
      </c>
      <c r="I814" s="17">
        <v>0.14677190541406501</v>
      </c>
      <c r="J814" s="17">
        <v>0.238105771077703</v>
      </c>
      <c r="K814" s="17">
        <v>0.300431435564113</v>
      </c>
      <c r="L814" s="17">
        <v>0.29619087101811298</v>
      </c>
      <c r="M814" s="17"/>
      <c r="N814" s="17">
        <v>0.28561684839414297</v>
      </c>
      <c r="O814" s="17">
        <v>0.24169592836051401</v>
      </c>
      <c r="P814" s="17">
        <v>0.24973926648036601</v>
      </c>
      <c r="Q814" s="17">
        <v>0.28643633785314998</v>
      </c>
      <c r="R814" s="17">
        <v>0.39971251447818701</v>
      </c>
      <c r="S814" s="17">
        <v>0.25226571644040202</v>
      </c>
      <c r="T814" s="17">
        <v>0.343903933691247</v>
      </c>
      <c r="U814" s="17">
        <v>0.22198634738912901</v>
      </c>
      <c r="V814" s="17">
        <v>0.106616416706275</v>
      </c>
      <c r="W814" s="17">
        <v>0.279725546021725</v>
      </c>
      <c r="X814" s="17">
        <v>0.21999055968417</v>
      </c>
      <c r="Y814" s="17">
        <v>0.224842351715317</v>
      </c>
      <c r="Z814" s="17"/>
      <c r="AA814" s="17">
        <v>0.19183323903083199</v>
      </c>
      <c r="AB814" s="17">
        <v>0.29711419247320398</v>
      </c>
    </row>
    <row r="815" spans="2:28" x14ac:dyDescent="0.5">
      <c r="B815" t="s">
        <v>326</v>
      </c>
      <c r="C815" s="17">
        <v>0.24184843118438001</v>
      </c>
      <c r="D815" s="17">
        <v>0.22446293714424001</v>
      </c>
      <c r="E815" s="17">
        <v>0.26123052441024203</v>
      </c>
      <c r="F815" s="17"/>
      <c r="G815" s="17">
        <v>0.29278920281462201</v>
      </c>
      <c r="H815" s="17">
        <v>0.190489669945449</v>
      </c>
      <c r="I815" s="17">
        <v>0.15854825807702699</v>
      </c>
      <c r="J815" s="17">
        <v>0.334857515208561</v>
      </c>
      <c r="K815" s="17">
        <v>0.26033927085189801</v>
      </c>
      <c r="L815" s="17">
        <v>0.26643176809966901</v>
      </c>
      <c r="M815" s="17"/>
      <c r="N815" s="17">
        <v>0.21675312847955799</v>
      </c>
      <c r="O815" s="17">
        <v>0.13342890455553699</v>
      </c>
      <c r="P815" s="17">
        <v>0.17618060811436101</v>
      </c>
      <c r="Q815" s="17">
        <v>0.16983880051335201</v>
      </c>
      <c r="R815" s="17">
        <v>7.2156336364365706E-2</v>
      </c>
      <c r="S815" s="17">
        <v>0.30388172318093898</v>
      </c>
      <c r="T815" s="17">
        <v>0.25744973772858598</v>
      </c>
      <c r="U815" s="17">
        <v>0.18985688056904501</v>
      </c>
      <c r="V815" s="17">
        <v>0.41351364569222498</v>
      </c>
      <c r="W815" s="17">
        <v>7.0747036986069003E-2</v>
      </c>
      <c r="X815" s="17">
        <v>0.27273323558844498</v>
      </c>
      <c r="Y815" s="17">
        <v>0.25985412563480198</v>
      </c>
      <c r="Z815" s="17"/>
      <c r="AA815" s="17">
        <v>0.11148975185346501</v>
      </c>
      <c r="AB815" s="17">
        <v>0.39707345698361801</v>
      </c>
    </row>
    <row r="816" spans="2:28" x14ac:dyDescent="0.5">
      <c r="B816" t="s">
        <v>327</v>
      </c>
      <c r="C816" s="17">
        <v>0</v>
      </c>
      <c r="D816" s="17">
        <v>0</v>
      </c>
      <c r="E816" s="17">
        <v>0</v>
      </c>
      <c r="F816" s="17"/>
      <c r="G816" s="17">
        <v>0</v>
      </c>
      <c r="H816" s="17">
        <v>0</v>
      </c>
      <c r="I816" s="17">
        <v>0</v>
      </c>
      <c r="J816" s="17">
        <v>0</v>
      </c>
      <c r="K816" s="17">
        <v>0</v>
      </c>
      <c r="L816" s="17">
        <v>0</v>
      </c>
      <c r="M816" s="17"/>
      <c r="N816" s="17">
        <v>0</v>
      </c>
      <c r="O816" s="17">
        <v>0</v>
      </c>
      <c r="P816" s="17">
        <v>0</v>
      </c>
      <c r="Q816" s="17">
        <v>0</v>
      </c>
      <c r="R816" s="17">
        <v>0</v>
      </c>
      <c r="S816" s="17">
        <v>0</v>
      </c>
      <c r="T816" s="17">
        <v>0</v>
      </c>
      <c r="U816" s="17">
        <v>0</v>
      </c>
      <c r="V816" s="17">
        <v>0</v>
      </c>
      <c r="W816" s="17">
        <v>0</v>
      </c>
      <c r="X816" s="17">
        <v>0</v>
      </c>
      <c r="Y816" s="17">
        <v>0</v>
      </c>
      <c r="Z816" s="17"/>
      <c r="AA816" s="17">
        <v>0</v>
      </c>
      <c r="AB816" s="17">
        <v>0</v>
      </c>
    </row>
    <row r="817" spans="2:28" x14ac:dyDescent="0.5">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2:28" x14ac:dyDescent="0.5">
      <c r="B818" s="6" t="s">
        <v>334</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2:28" x14ac:dyDescent="0.5">
      <c r="B819" s="24" t="s">
        <v>166</v>
      </c>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2:28" x14ac:dyDescent="0.5">
      <c r="B820" t="s">
        <v>324</v>
      </c>
      <c r="C820" s="17">
        <v>0.48899892186435301</v>
      </c>
      <c r="D820" s="17">
        <v>0.51475485773680496</v>
      </c>
      <c r="E820" s="17">
        <v>0.45410973039114899</v>
      </c>
      <c r="F820" s="17"/>
      <c r="G820" s="17">
        <v>0.44026180055889202</v>
      </c>
      <c r="H820" s="17">
        <v>0.47531937021232701</v>
      </c>
      <c r="I820" s="17">
        <v>0.55514942622791597</v>
      </c>
      <c r="J820" s="17">
        <v>0.39980234701589101</v>
      </c>
      <c r="K820" s="17">
        <v>0.56559486768832101</v>
      </c>
      <c r="L820" s="17">
        <v>0.51222621508508004</v>
      </c>
      <c r="M820" s="17"/>
      <c r="N820" s="17">
        <v>0.45332380698332397</v>
      </c>
      <c r="O820" s="17">
        <v>0.48099923322433702</v>
      </c>
      <c r="P820" s="17">
        <v>0.59458556002656304</v>
      </c>
      <c r="Q820" s="17">
        <v>0.38738803863037902</v>
      </c>
      <c r="R820" s="17">
        <v>0.59519766665984397</v>
      </c>
      <c r="S820" s="17">
        <v>0.40076353029171902</v>
      </c>
      <c r="T820" s="17">
        <v>0.31823833842652</v>
      </c>
      <c r="U820" s="17">
        <v>0.59309207542061504</v>
      </c>
      <c r="V820" s="17">
        <v>0.46730811429586899</v>
      </c>
      <c r="W820" s="17">
        <v>0.64165651921587497</v>
      </c>
      <c r="X820" s="17">
        <v>0.52075994446056695</v>
      </c>
      <c r="Y820" s="17">
        <v>0.46257012997614</v>
      </c>
      <c r="Z820" s="17"/>
      <c r="AA820" s="17">
        <v>0.62139316884926299</v>
      </c>
      <c r="AB820" s="17">
        <v>0.33135003719181699</v>
      </c>
    </row>
    <row r="821" spans="2:28" x14ac:dyDescent="0.5">
      <c r="B821" t="s">
        <v>280</v>
      </c>
      <c r="C821" s="17">
        <v>0.29974655626541802</v>
      </c>
      <c r="D821" s="17">
        <v>0.29326558153272803</v>
      </c>
      <c r="E821" s="17">
        <v>0.30917254307471498</v>
      </c>
      <c r="F821" s="17"/>
      <c r="G821" s="17">
        <v>0.30374173618004202</v>
      </c>
      <c r="H821" s="17">
        <v>0.35790929765719098</v>
      </c>
      <c r="I821" s="17">
        <v>0.307701874793326</v>
      </c>
      <c r="J821" s="17">
        <v>0.27946127603328103</v>
      </c>
      <c r="K821" s="17">
        <v>0.241877005538783</v>
      </c>
      <c r="L821" s="17">
        <v>0.25698702280778501</v>
      </c>
      <c r="M821" s="17"/>
      <c r="N821" s="17">
        <v>0.243458172896172</v>
      </c>
      <c r="O821" s="17">
        <v>0.51900076677566298</v>
      </c>
      <c r="P821" s="17">
        <v>0.30515077677123398</v>
      </c>
      <c r="Q821" s="17">
        <v>0.329620832760047</v>
      </c>
      <c r="R821" s="17">
        <v>0.13642291343817001</v>
      </c>
      <c r="S821" s="17">
        <v>0.30090176945109298</v>
      </c>
      <c r="T821" s="17">
        <v>0.42431192384489502</v>
      </c>
      <c r="U821" s="17">
        <v>0.25469108718004502</v>
      </c>
      <c r="V821" s="17">
        <v>0.26085051557713002</v>
      </c>
      <c r="W821" s="17">
        <v>0.28759644379805599</v>
      </c>
      <c r="X821" s="17">
        <v>0.28343755926809</v>
      </c>
      <c r="Y821" s="17">
        <v>0.30814189344317</v>
      </c>
      <c r="Z821" s="17"/>
      <c r="AA821" s="17">
        <v>0.29197940108036002</v>
      </c>
      <c r="AB821" s="17">
        <v>0.308995321826527</v>
      </c>
    </row>
    <row r="822" spans="2:28" x14ac:dyDescent="0.5">
      <c r="B822" t="s">
        <v>325</v>
      </c>
      <c r="C822" s="17">
        <v>9.3678166082036496E-2</v>
      </c>
      <c r="D822" s="17">
        <v>8.5450475598726205E-2</v>
      </c>
      <c r="E822" s="17">
        <v>0.104560598687979</v>
      </c>
      <c r="F822" s="17"/>
      <c r="G822" s="17">
        <v>0.111853828596417</v>
      </c>
      <c r="H822" s="17">
        <v>7.7973955189071395E-2</v>
      </c>
      <c r="I822" s="17">
        <v>6.6569576732707095E-2</v>
      </c>
      <c r="J822" s="17">
        <v>0.14250056232097799</v>
      </c>
      <c r="K822" s="17">
        <v>8.6629712002241704E-2</v>
      </c>
      <c r="L822" s="17">
        <v>4.2463840131372797E-2</v>
      </c>
      <c r="M822" s="17"/>
      <c r="N822" s="17">
        <v>0.124687559149797</v>
      </c>
      <c r="O822" s="17">
        <v>0</v>
      </c>
      <c r="P822" s="17">
        <v>2.2178128042169901E-2</v>
      </c>
      <c r="Q822" s="17">
        <v>0.19211026951426799</v>
      </c>
      <c r="R822" s="17">
        <v>0.26837941990198599</v>
      </c>
      <c r="S822" s="17">
        <v>0.12724741355526301</v>
      </c>
      <c r="T822" s="17">
        <v>8.1632032294756796E-2</v>
      </c>
      <c r="U822" s="17">
        <v>4.95061787124303E-2</v>
      </c>
      <c r="V822" s="17">
        <v>8.3400407193033294E-2</v>
      </c>
      <c r="W822" s="17">
        <v>7.0747036986069003E-2</v>
      </c>
      <c r="X822" s="17">
        <v>8.3743651812635905E-2</v>
      </c>
      <c r="Y822" s="17">
        <v>0.114103720567184</v>
      </c>
      <c r="Z822" s="17"/>
      <c r="AA822" s="17">
        <v>6.3870559538574803E-2</v>
      </c>
      <c r="AB822" s="17">
        <v>0.129171671527708</v>
      </c>
    </row>
    <row r="823" spans="2:28" x14ac:dyDescent="0.5">
      <c r="B823" t="s">
        <v>326</v>
      </c>
      <c r="C823" s="17">
        <v>0.11437005231654</v>
      </c>
      <c r="D823" s="17">
        <v>0.1030189964666</v>
      </c>
      <c r="E823" s="17">
        <v>0.129327441950224</v>
      </c>
      <c r="F823" s="17"/>
      <c r="G823" s="17">
        <v>0.144142634664648</v>
      </c>
      <c r="H823" s="17">
        <v>8.8797376941410905E-2</v>
      </c>
      <c r="I823" s="17">
        <v>7.0579122246050702E-2</v>
      </c>
      <c r="J823" s="17">
        <v>0.16419927288967301</v>
      </c>
      <c r="K823" s="17">
        <v>0.10589841477065499</v>
      </c>
      <c r="L823" s="17">
        <v>0.188322921975762</v>
      </c>
      <c r="M823" s="17"/>
      <c r="N823" s="17">
        <v>0.14563429803744199</v>
      </c>
      <c r="O823" s="17">
        <v>0</v>
      </c>
      <c r="P823" s="17">
        <v>6.6644804003583802E-2</v>
      </c>
      <c r="Q823" s="17">
        <v>9.0880859095306299E-2</v>
      </c>
      <c r="R823" s="17">
        <v>0</v>
      </c>
      <c r="S823" s="17">
        <v>0.17108728670192599</v>
      </c>
      <c r="T823" s="17">
        <v>0.17581770543382899</v>
      </c>
      <c r="U823" s="17">
        <v>0.102710658686909</v>
      </c>
      <c r="V823" s="17">
        <v>0.188440962933967</v>
      </c>
      <c r="W823" s="17">
        <v>0</v>
      </c>
      <c r="X823" s="17">
        <v>0.11205884445870699</v>
      </c>
      <c r="Y823" s="17">
        <v>0.115184256013506</v>
      </c>
      <c r="Z823" s="17"/>
      <c r="AA823" s="17">
        <v>2.27568705318026E-2</v>
      </c>
      <c r="AB823" s="17">
        <v>0.22345874958684001</v>
      </c>
    </row>
    <row r="824" spans="2:28" x14ac:dyDescent="0.5">
      <c r="B824" t="s">
        <v>327</v>
      </c>
      <c r="C824" s="17">
        <v>3.2063034716524998E-3</v>
      </c>
      <c r="D824" s="17">
        <v>3.5100886651410002E-3</v>
      </c>
      <c r="E824" s="17">
        <v>2.8296858959328498E-3</v>
      </c>
      <c r="F824" s="17"/>
      <c r="G824" s="17">
        <v>0</v>
      </c>
      <c r="H824" s="17">
        <v>0</v>
      </c>
      <c r="I824" s="17">
        <v>0</v>
      </c>
      <c r="J824" s="17">
        <v>1.40365417401763E-2</v>
      </c>
      <c r="K824" s="17">
        <v>0</v>
      </c>
      <c r="L824" s="17">
        <v>0</v>
      </c>
      <c r="M824" s="17"/>
      <c r="N824" s="17">
        <v>3.2896162933265603E-2</v>
      </c>
      <c r="O824" s="17">
        <v>0</v>
      </c>
      <c r="P824" s="17">
        <v>1.14407311564486E-2</v>
      </c>
      <c r="Q824" s="17">
        <v>0</v>
      </c>
      <c r="R824" s="17">
        <v>0</v>
      </c>
      <c r="S824" s="17">
        <v>0</v>
      </c>
      <c r="T824" s="17">
        <v>0</v>
      </c>
      <c r="U824" s="17">
        <v>0</v>
      </c>
      <c r="V824" s="17">
        <v>0</v>
      </c>
      <c r="W824" s="17">
        <v>0</v>
      </c>
      <c r="X824" s="17">
        <v>0</v>
      </c>
      <c r="Y824" s="17">
        <v>0</v>
      </c>
      <c r="Z824" s="17"/>
      <c r="AA824" s="17">
        <v>0</v>
      </c>
      <c r="AB824" s="17">
        <v>7.02421986710815E-3</v>
      </c>
    </row>
    <row r="825" spans="2:28" x14ac:dyDescent="0.5">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2:28" x14ac:dyDescent="0.5">
      <c r="B826" s="6" t="s">
        <v>335</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2:28" x14ac:dyDescent="0.5">
      <c r="B827" s="24" t="s">
        <v>166</v>
      </c>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2:28" x14ac:dyDescent="0.5">
      <c r="B828" t="s">
        <v>324</v>
      </c>
      <c r="C828" s="17">
        <v>0.230122698557989</v>
      </c>
      <c r="D828" s="17">
        <v>0.26336977946433099</v>
      </c>
      <c r="E828" s="17">
        <v>0.18466931675628001</v>
      </c>
      <c r="F828" s="17"/>
      <c r="G828" s="17">
        <v>0.218996612164365</v>
      </c>
      <c r="H828" s="17">
        <v>0.195072012226435</v>
      </c>
      <c r="I828" s="17">
        <v>0.25988861090055798</v>
      </c>
      <c r="J828" s="17">
        <v>0.20601372668073201</v>
      </c>
      <c r="K828" s="17">
        <v>0.283459067545835</v>
      </c>
      <c r="L828" s="17">
        <v>0.219983395889191</v>
      </c>
      <c r="M828" s="17"/>
      <c r="N828" s="17">
        <v>0.14314271976565099</v>
      </c>
      <c r="O828" s="17">
        <v>0.25229911766549701</v>
      </c>
      <c r="P828" s="17">
        <v>0.27102848420508002</v>
      </c>
      <c r="Q828" s="17">
        <v>0.104823240531088</v>
      </c>
      <c r="R828" s="17">
        <v>0.26168028648464298</v>
      </c>
      <c r="S828" s="17">
        <v>0.19185205342234801</v>
      </c>
      <c r="T828" s="17">
        <v>0.155406308345727</v>
      </c>
      <c r="U828" s="17">
        <v>0.192785364878302</v>
      </c>
      <c r="V828" s="17">
        <v>0.29805900335233498</v>
      </c>
      <c r="W828" s="17">
        <v>0.20545524858153</v>
      </c>
      <c r="X828" s="17">
        <v>0.244242866621249</v>
      </c>
      <c r="Y828" s="17">
        <v>0.29393231182593599</v>
      </c>
      <c r="Z828" s="17"/>
      <c r="AA828" s="17">
        <v>0.332752979857183</v>
      </c>
      <c r="AB828" s="17">
        <v>0.10791535383635199</v>
      </c>
    </row>
    <row r="829" spans="2:28" x14ac:dyDescent="0.5">
      <c r="B829" t="s">
        <v>280</v>
      </c>
      <c r="C829" s="17">
        <v>0.31253406159209401</v>
      </c>
      <c r="D829" s="17">
        <v>0.34884905231886298</v>
      </c>
      <c r="E829" s="17">
        <v>0.26724519834725202</v>
      </c>
      <c r="F829" s="17"/>
      <c r="G829" s="17">
        <v>0.27552529642882101</v>
      </c>
      <c r="H829" s="17">
        <v>0.34868199112200399</v>
      </c>
      <c r="I829" s="17">
        <v>0.39872517721200901</v>
      </c>
      <c r="J829" s="17">
        <v>0.25935373457573402</v>
      </c>
      <c r="K829" s="17">
        <v>0.25990949814822401</v>
      </c>
      <c r="L829" s="17">
        <v>0.25901453388604001</v>
      </c>
      <c r="M829" s="17"/>
      <c r="N829" s="17">
        <v>0.32077847470454601</v>
      </c>
      <c r="O829" s="17">
        <v>0.34764968485714298</v>
      </c>
      <c r="P829" s="17">
        <v>0.33991927067445599</v>
      </c>
      <c r="Q829" s="17">
        <v>0.29597444153899699</v>
      </c>
      <c r="R829" s="17">
        <v>0.33726681751554899</v>
      </c>
      <c r="S829" s="17">
        <v>0.347861401712109</v>
      </c>
      <c r="T829" s="17">
        <v>0.24097489424740401</v>
      </c>
      <c r="U829" s="17">
        <v>0.42042350667403999</v>
      </c>
      <c r="V829" s="17">
        <v>0.18802128597068901</v>
      </c>
      <c r="W829" s="17">
        <v>0.43708453014155502</v>
      </c>
      <c r="X829" s="17">
        <v>0.287168230467715</v>
      </c>
      <c r="Y829" s="17">
        <v>0.23784447902848899</v>
      </c>
      <c r="Z829" s="17"/>
      <c r="AA829" s="17">
        <v>0.36059178282917598</v>
      </c>
      <c r="AB829" s="17">
        <v>0.255309172101291</v>
      </c>
    </row>
    <row r="830" spans="2:28" x14ac:dyDescent="0.5">
      <c r="B830" t="s">
        <v>325</v>
      </c>
      <c r="C830" s="17">
        <v>0.19656167092396301</v>
      </c>
      <c r="D830" s="17">
        <v>0.182855890548484</v>
      </c>
      <c r="E830" s="17">
        <v>0.21484283973774099</v>
      </c>
      <c r="F830" s="17"/>
      <c r="G830" s="17">
        <v>0.21939462090806799</v>
      </c>
      <c r="H830" s="17">
        <v>0.239215237770557</v>
      </c>
      <c r="I830" s="17">
        <v>0.174372366769073</v>
      </c>
      <c r="J830" s="17">
        <v>0.19269562015979699</v>
      </c>
      <c r="K830" s="17">
        <v>0.143466758925857</v>
      </c>
      <c r="L830" s="17">
        <v>0.25145912995670799</v>
      </c>
      <c r="M830" s="17"/>
      <c r="N830" s="17">
        <v>0.243781592432955</v>
      </c>
      <c r="O830" s="17">
        <v>0.20794738681515201</v>
      </c>
      <c r="P830" s="17">
        <v>0.19245518693817701</v>
      </c>
      <c r="Q830" s="17">
        <v>0.39880480818493702</v>
      </c>
      <c r="R830" s="17">
        <v>0.33095507402276703</v>
      </c>
      <c r="S830" s="17">
        <v>0.13352376739858601</v>
      </c>
      <c r="T830" s="17">
        <v>0.26453112642441501</v>
      </c>
      <c r="U830" s="17">
        <v>0.14784983119532599</v>
      </c>
      <c r="V830" s="17">
        <v>0.16101412342114299</v>
      </c>
      <c r="W830" s="17">
        <v>0.21217895126310901</v>
      </c>
      <c r="X830" s="17">
        <v>0.20126564276453901</v>
      </c>
      <c r="Y830" s="17">
        <v>0.19626332233333901</v>
      </c>
      <c r="Z830" s="17"/>
      <c r="AA830" s="17">
        <v>0.19554974801688799</v>
      </c>
      <c r="AB830" s="17">
        <v>0.197766621450954</v>
      </c>
    </row>
    <row r="831" spans="2:28" x14ac:dyDescent="0.5">
      <c r="B831" t="s">
        <v>326</v>
      </c>
      <c r="C831" s="17">
        <v>0.24526571484854701</v>
      </c>
      <c r="D831" s="17">
        <v>0.19774516392601901</v>
      </c>
      <c r="E831" s="17">
        <v>0.307001461481965</v>
      </c>
      <c r="F831" s="17"/>
      <c r="G831" s="17">
        <v>0.247825147220849</v>
      </c>
      <c r="H831" s="17">
        <v>0.20231895884779599</v>
      </c>
      <c r="I831" s="17">
        <v>0.16701384511836001</v>
      </c>
      <c r="J831" s="17">
        <v>0.313713657824162</v>
      </c>
      <c r="K831" s="17">
        <v>0.303224861290532</v>
      </c>
      <c r="L831" s="17">
        <v>0.26954294026806103</v>
      </c>
      <c r="M831" s="17"/>
      <c r="N831" s="17">
        <v>0.24964929141282399</v>
      </c>
      <c r="O831" s="17">
        <v>0.192103810662207</v>
      </c>
      <c r="P831" s="17">
        <v>0.18515632702583701</v>
      </c>
      <c r="Q831" s="17">
        <v>0.17297468147895501</v>
      </c>
      <c r="R831" s="17">
        <v>7.0097821977040106E-2</v>
      </c>
      <c r="S831" s="17">
        <v>0.31043136072872102</v>
      </c>
      <c r="T831" s="17">
        <v>0.257455638687697</v>
      </c>
      <c r="U831" s="17">
        <v>0.23894129725233201</v>
      </c>
      <c r="V831" s="17">
        <v>0.33406086532729801</v>
      </c>
      <c r="W831" s="17">
        <v>0.145281270013806</v>
      </c>
      <c r="X831" s="17">
        <v>0.24963453591892901</v>
      </c>
      <c r="Y831" s="17">
        <v>0.26083544597821001</v>
      </c>
      <c r="Z831" s="17"/>
      <c r="AA831" s="17">
        <v>0.10540578327760999</v>
      </c>
      <c r="AB831" s="17">
        <v>0.41180438797569802</v>
      </c>
    </row>
    <row r="832" spans="2:28" x14ac:dyDescent="0.5">
      <c r="B832" t="s">
        <v>327</v>
      </c>
      <c r="C832" s="17">
        <v>1.5515854077406899E-2</v>
      </c>
      <c r="D832" s="17">
        <v>7.1801137423032598E-3</v>
      </c>
      <c r="E832" s="17">
        <v>2.6241183676761998E-2</v>
      </c>
      <c r="F832" s="17"/>
      <c r="G832" s="17">
        <v>3.8258323277896897E-2</v>
      </c>
      <c r="H832" s="17">
        <v>1.47118000332075E-2</v>
      </c>
      <c r="I832" s="17">
        <v>0</v>
      </c>
      <c r="J832" s="17">
        <v>2.82232607595749E-2</v>
      </c>
      <c r="K832" s="17">
        <v>9.9398140895520792E-3</v>
      </c>
      <c r="L832" s="17">
        <v>0</v>
      </c>
      <c r="M832" s="17"/>
      <c r="N832" s="17">
        <v>4.26479216840231E-2</v>
      </c>
      <c r="O832" s="17">
        <v>0</v>
      </c>
      <c r="P832" s="17">
        <v>1.14407311564486E-2</v>
      </c>
      <c r="Q832" s="17">
        <v>2.7422828266022999E-2</v>
      </c>
      <c r="R832" s="17">
        <v>0</v>
      </c>
      <c r="S832" s="17">
        <v>1.6331416738236199E-2</v>
      </c>
      <c r="T832" s="17">
        <v>8.1632032294756796E-2</v>
      </c>
      <c r="U832" s="17">
        <v>0</v>
      </c>
      <c r="V832" s="17">
        <v>1.8844721928535799E-2</v>
      </c>
      <c r="W832" s="17">
        <v>0</v>
      </c>
      <c r="X832" s="17">
        <v>1.76887242275676E-2</v>
      </c>
      <c r="Y832" s="17">
        <v>1.1124440834026699E-2</v>
      </c>
      <c r="Z832" s="17"/>
      <c r="AA832" s="17">
        <v>5.6997060191433298E-3</v>
      </c>
      <c r="AB832" s="17">
        <v>2.72044646357049E-2</v>
      </c>
    </row>
    <row r="833" spans="2:28" x14ac:dyDescent="0.5">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2:28" x14ac:dyDescent="0.5">
      <c r="B834" s="6" t="s">
        <v>336</v>
      </c>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2:28" x14ac:dyDescent="0.5">
      <c r="B835" s="24" t="s">
        <v>166</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2:28" x14ac:dyDescent="0.5">
      <c r="B836" t="s">
        <v>324</v>
      </c>
      <c r="C836" s="17">
        <v>7.25318987850882E-2</v>
      </c>
      <c r="D836" s="17">
        <v>9.4750902955159796E-2</v>
      </c>
      <c r="E836" s="17">
        <v>4.4373795998860099E-2</v>
      </c>
      <c r="F836" s="17"/>
      <c r="G836" s="17">
        <v>3.4477410457301502E-2</v>
      </c>
      <c r="H836" s="17">
        <v>0.10802705805922801</v>
      </c>
      <c r="I836" s="17">
        <v>7.0742429728474193E-2</v>
      </c>
      <c r="J836" s="17">
        <v>4.9170955820044798E-2</v>
      </c>
      <c r="K836" s="17">
        <v>5.2208359774404703E-2</v>
      </c>
      <c r="L836" s="17">
        <v>0.17573710540698601</v>
      </c>
      <c r="M836" s="17"/>
      <c r="N836" s="17">
        <v>0.11984075853902799</v>
      </c>
      <c r="O836" s="17">
        <v>4.64009207554626E-2</v>
      </c>
      <c r="P836" s="17">
        <v>7.8572679846770896E-2</v>
      </c>
      <c r="Q836" s="17">
        <v>5.3448397904739299E-2</v>
      </c>
      <c r="R836" s="17">
        <v>0</v>
      </c>
      <c r="S836" s="17">
        <v>5.5591799319431402E-2</v>
      </c>
      <c r="T836" s="17">
        <v>0</v>
      </c>
      <c r="U836" s="17">
        <v>0.12860703577368399</v>
      </c>
      <c r="V836" s="17">
        <v>0.115420667862314</v>
      </c>
      <c r="W836" s="17">
        <v>0</v>
      </c>
      <c r="X836" s="17">
        <v>4.7762073970017298E-2</v>
      </c>
      <c r="Y836" s="17">
        <v>9.3705437459817298E-2</v>
      </c>
      <c r="Z836" s="17"/>
      <c r="AA836" s="17">
        <v>0.110477447625645</v>
      </c>
      <c r="AB836" s="17">
        <v>2.7348111806165799E-2</v>
      </c>
    </row>
    <row r="837" spans="2:28" x14ac:dyDescent="0.5">
      <c r="B837" t="s">
        <v>280</v>
      </c>
      <c r="C837" s="17">
        <v>0.15038043402462101</v>
      </c>
      <c r="D837" s="17">
        <v>0.17923145158527601</v>
      </c>
      <c r="E837" s="17">
        <v>0.11402996291864501</v>
      </c>
      <c r="F837" s="17"/>
      <c r="G837" s="17">
        <v>0.26139486712413601</v>
      </c>
      <c r="H837" s="17">
        <v>0.196394215687825</v>
      </c>
      <c r="I837" s="17">
        <v>0.15985415500185499</v>
      </c>
      <c r="J837" s="17">
        <v>0.127401501948295</v>
      </c>
      <c r="K837" s="17">
        <v>5.8660235058827302E-2</v>
      </c>
      <c r="L837" s="17">
        <v>8.8650233947398002E-2</v>
      </c>
      <c r="M837" s="17"/>
      <c r="N837" s="17">
        <v>0.221940437434338</v>
      </c>
      <c r="O837" s="17">
        <v>0.15718270269706899</v>
      </c>
      <c r="P837" s="17">
        <v>0.16220841317135901</v>
      </c>
      <c r="Q837" s="17">
        <v>0.198590727619462</v>
      </c>
      <c r="R837" s="17">
        <v>6.6912103936992304E-2</v>
      </c>
      <c r="S837" s="17">
        <v>0.17288897356444199</v>
      </c>
      <c r="T837" s="17">
        <v>8.5991820796902693E-2</v>
      </c>
      <c r="U837" s="17">
        <v>0.242332286423702</v>
      </c>
      <c r="V837" s="17">
        <v>0.17631851990442601</v>
      </c>
      <c r="W837" s="17">
        <v>0.21732484643123401</v>
      </c>
      <c r="X837" s="17">
        <v>9.0002531103145197E-2</v>
      </c>
      <c r="Y837" s="17">
        <v>5.9152021178082603E-2</v>
      </c>
      <c r="Z837" s="17"/>
      <c r="AA837" s="17">
        <v>0.18974642556354901</v>
      </c>
      <c r="AB837" s="17">
        <v>0.103505250234742</v>
      </c>
    </row>
    <row r="838" spans="2:28" x14ac:dyDescent="0.5">
      <c r="B838" t="s">
        <v>325</v>
      </c>
      <c r="C838" s="17">
        <v>0.27734010480969801</v>
      </c>
      <c r="D838" s="17">
        <v>0.28855809556516498</v>
      </c>
      <c r="E838" s="17">
        <v>0.264033221857435</v>
      </c>
      <c r="F838" s="17"/>
      <c r="G838" s="17">
        <v>0.35757024562301098</v>
      </c>
      <c r="H838" s="17">
        <v>0.22691738695560501</v>
      </c>
      <c r="I838" s="17">
        <v>0.32807783103625898</v>
      </c>
      <c r="J838" s="17">
        <v>0.26170128854080199</v>
      </c>
      <c r="K838" s="17">
        <v>0.2419941715658</v>
      </c>
      <c r="L838" s="17">
        <v>0.38701337881166598</v>
      </c>
      <c r="M838" s="17"/>
      <c r="N838" s="17">
        <v>0.32061218900658101</v>
      </c>
      <c r="O838" s="17">
        <v>0.39574100862633199</v>
      </c>
      <c r="P838" s="17">
        <v>0.294417382764326</v>
      </c>
      <c r="Q838" s="17">
        <v>0.41596238988649298</v>
      </c>
      <c r="R838" s="17">
        <v>0.39912550200232499</v>
      </c>
      <c r="S838" s="17">
        <v>0.23984271790101599</v>
      </c>
      <c r="T838" s="17">
        <v>0.30852136250006301</v>
      </c>
      <c r="U838" s="17">
        <v>0.15712159036963</v>
      </c>
      <c r="V838" s="17">
        <v>0.213381484445063</v>
      </c>
      <c r="W838" s="17">
        <v>0.20856668636009101</v>
      </c>
      <c r="X838" s="17">
        <v>0.35354337342627801</v>
      </c>
      <c r="Y838" s="17">
        <v>0.23374930626313301</v>
      </c>
      <c r="Z838" s="17"/>
      <c r="AA838" s="17">
        <v>0.30399206229402198</v>
      </c>
      <c r="AB838" s="17">
        <v>0.24560419885131901</v>
      </c>
    </row>
    <row r="839" spans="2:28" x14ac:dyDescent="0.5">
      <c r="B839" t="s">
        <v>326</v>
      </c>
      <c r="C839" s="17">
        <v>0.49438277942689102</v>
      </c>
      <c r="D839" s="17">
        <v>0.43394946122925898</v>
      </c>
      <c r="E839" s="17">
        <v>0.56980463343102505</v>
      </c>
      <c r="F839" s="17"/>
      <c r="G839" s="17">
        <v>0.34655747679555199</v>
      </c>
      <c r="H839" s="17">
        <v>0.46216135460434798</v>
      </c>
      <c r="I839" s="17">
        <v>0.43287685356393801</v>
      </c>
      <c r="J839" s="17">
        <v>0.55311483103596104</v>
      </c>
      <c r="K839" s="17">
        <v>0.64713723360096798</v>
      </c>
      <c r="L839" s="17">
        <v>0.34859928183395</v>
      </c>
      <c r="M839" s="17"/>
      <c r="N839" s="17">
        <v>0.33760661502005301</v>
      </c>
      <c r="O839" s="17">
        <v>0.40067536792113601</v>
      </c>
      <c r="P839" s="17">
        <v>0.453360793061096</v>
      </c>
      <c r="Q839" s="17">
        <v>0.304580858091896</v>
      </c>
      <c r="R839" s="17">
        <v>0.53396239406068302</v>
      </c>
      <c r="S839" s="17">
        <v>0.53167650921511</v>
      </c>
      <c r="T839" s="17">
        <v>0.52385478440827804</v>
      </c>
      <c r="U839" s="17">
        <v>0.47193908743298502</v>
      </c>
      <c r="V839" s="17">
        <v>0.49487932778819699</v>
      </c>
      <c r="W839" s="17">
        <v>0.57410846720867503</v>
      </c>
      <c r="X839" s="17">
        <v>0.50869202150056003</v>
      </c>
      <c r="Y839" s="17">
        <v>0.61339323509896704</v>
      </c>
      <c r="Z839" s="17"/>
      <c r="AA839" s="17">
        <v>0.39278893783434798</v>
      </c>
      <c r="AB839" s="17">
        <v>0.61535598016187498</v>
      </c>
    </row>
    <row r="840" spans="2:28" x14ac:dyDescent="0.5">
      <c r="B840" t="s">
        <v>327</v>
      </c>
      <c r="C840" s="17">
        <v>5.3647829537018001E-3</v>
      </c>
      <c r="D840" s="17">
        <v>3.5100886651410002E-3</v>
      </c>
      <c r="E840" s="17">
        <v>7.7583857940349103E-3</v>
      </c>
      <c r="F840" s="17"/>
      <c r="G840" s="17">
        <v>0</v>
      </c>
      <c r="H840" s="17">
        <v>6.4999846929946203E-3</v>
      </c>
      <c r="I840" s="17">
        <v>8.4487306694735007E-3</v>
      </c>
      <c r="J840" s="17">
        <v>8.6114226548964206E-3</v>
      </c>
      <c r="K840" s="17">
        <v>0</v>
      </c>
      <c r="L840" s="17">
        <v>0</v>
      </c>
      <c r="M840" s="17"/>
      <c r="N840" s="17">
        <v>0</v>
      </c>
      <c r="O840" s="17">
        <v>0</v>
      </c>
      <c r="P840" s="17">
        <v>1.14407311564486E-2</v>
      </c>
      <c r="Q840" s="17">
        <v>2.7417626497409701E-2</v>
      </c>
      <c r="R840" s="17">
        <v>0</v>
      </c>
      <c r="S840" s="17">
        <v>0</v>
      </c>
      <c r="T840" s="17">
        <v>8.1632032294756796E-2</v>
      </c>
      <c r="U840" s="17">
        <v>0</v>
      </c>
      <c r="V840" s="17">
        <v>0</v>
      </c>
      <c r="W840" s="17">
        <v>0</v>
      </c>
      <c r="X840" s="17">
        <v>0</v>
      </c>
      <c r="Y840" s="17">
        <v>0</v>
      </c>
      <c r="Z840" s="17"/>
      <c r="AA840" s="17">
        <v>2.9951266824359301E-3</v>
      </c>
      <c r="AB840" s="17">
        <v>8.1864589458989692E-3</v>
      </c>
    </row>
    <row r="841" spans="2:28" x14ac:dyDescent="0.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2:28" x14ac:dyDescent="0.5">
      <c r="B842" s="6" t="s">
        <v>337</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2:28" x14ac:dyDescent="0.5">
      <c r="B843" s="24" t="s">
        <v>166</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2:28" x14ac:dyDescent="0.5">
      <c r="B844" t="s">
        <v>324</v>
      </c>
      <c r="C844" s="17">
        <v>6.70810374504138E-2</v>
      </c>
      <c r="D844" s="17">
        <v>8.5014213215520801E-2</v>
      </c>
      <c r="E844" s="17">
        <v>4.4386628194266198E-2</v>
      </c>
      <c r="F844" s="17"/>
      <c r="G844" s="17">
        <v>0.10592451149143101</v>
      </c>
      <c r="H844" s="17">
        <v>8.4828484539956506E-2</v>
      </c>
      <c r="I844" s="17">
        <v>5.7858727518271501E-2</v>
      </c>
      <c r="J844" s="17">
        <v>4.2478836827340299E-2</v>
      </c>
      <c r="K844" s="17">
        <v>4.98099333740799E-2</v>
      </c>
      <c r="L844" s="17">
        <v>0.13134763182548301</v>
      </c>
      <c r="M844" s="17"/>
      <c r="N844" s="17">
        <v>0.15354958719512901</v>
      </c>
      <c r="O844" s="17">
        <v>0</v>
      </c>
      <c r="P844" s="17">
        <v>7.5177484991744301E-2</v>
      </c>
      <c r="Q844" s="17">
        <v>0.10621851697949899</v>
      </c>
      <c r="R844" s="17">
        <v>0</v>
      </c>
      <c r="S844" s="17">
        <v>5.3585305685704299E-2</v>
      </c>
      <c r="T844" s="17">
        <v>0</v>
      </c>
      <c r="U844" s="17">
        <v>9.5491340183134404E-2</v>
      </c>
      <c r="V844" s="17">
        <v>0.113584351033195</v>
      </c>
      <c r="W844" s="17">
        <v>0</v>
      </c>
      <c r="X844" s="17">
        <v>6.4730379390231602E-2</v>
      </c>
      <c r="Y844" s="17">
        <v>4.6807141182560401E-2</v>
      </c>
      <c r="Z844" s="17"/>
      <c r="AA844" s="17">
        <v>0.10073905183456</v>
      </c>
      <c r="AB844" s="17">
        <v>2.7002646215199599E-2</v>
      </c>
    </row>
    <row r="845" spans="2:28" x14ac:dyDescent="0.5">
      <c r="B845" t="s">
        <v>280</v>
      </c>
      <c r="C845" s="17">
        <v>0.15037100117896099</v>
      </c>
      <c r="D845" s="17">
        <v>0.19427523147231199</v>
      </c>
      <c r="E845" s="17">
        <v>9.4757891518754703E-2</v>
      </c>
      <c r="F845" s="17"/>
      <c r="G845" s="17">
        <v>0.14357804191375101</v>
      </c>
      <c r="H845" s="17">
        <v>0.182624592015808</v>
      </c>
      <c r="I845" s="17">
        <v>0.17891761785295099</v>
      </c>
      <c r="J845" s="17">
        <v>0.142299482229473</v>
      </c>
      <c r="K845" s="17">
        <v>9.8617021235544694E-2</v>
      </c>
      <c r="L845" s="17">
        <v>9.0117015634297803E-2</v>
      </c>
      <c r="M845" s="17"/>
      <c r="N845" s="17">
        <v>0.149989186004653</v>
      </c>
      <c r="O845" s="17">
        <v>0.27079508303460698</v>
      </c>
      <c r="P845" s="17">
        <v>0.197716666559096</v>
      </c>
      <c r="Q845" s="17">
        <v>0.20396413148944001</v>
      </c>
      <c r="R845" s="17">
        <v>0.13642291343817001</v>
      </c>
      <c r="S845" s="17">
        <v>0.14097324968085301</v>
      </c>
      <c r="T845" s="17">
        <v>0.16160798793968401</v>
      </c>
      <c r="U845" s="17">
        <v>0.15425979649812599</v>
      </c>
      <c r="V845" s="17">
        <v>0.14587772732373</v>
      </c>
      <c r="W845" s="17">
        <v>0.22293070496538001</v>
      </c>
      <c r="X845" s="17">
        <v>0.11794481213500101</v>
      </c>
      <c r="Y845" s="17">
        <v>7.0768704303622795E-2</v>
      </c>
      <c r="Z845" s="17"/>
      <c r="AA845" s="17">
        <v>0.19448144690053101</v>
      </c>
      <c r="AB845" s="17">
        <v>9.7846342979827194E-2</v>
      </c>
    </row>
    <row r="846" spans="2:28" x14ac:dyDescent="0.5">
      <c r="B846" t="s">
        <v>325</v>
      </c>
      <c r="C846" s="17">
        <v>0.25671309428792</v>
      </c>
      <c r="D846" s="17">
        <v>0.254559369387241</v>
      </c>
      <c r="E846" s="17">
        <v>0.26043916607078199</v>
      </c>
      <c r="F846" s="17"/>
      <c r="G846" s="17">
        <v>0.33127857609792299</v>
      </c>
      <c r="H846" s="17">
        <v>0.24437780688409499</v>
      </c>
      <c r="I846" s="17">
        <v>0.29327906003583298</v>
      </c>
      <c r="J846" s="17">
        <v>0.23626351795696299</v>
      </c>
      <c r="K846" s="17">
        <v>0.24539714690428599</v>
      </c>
      <c r="L846" s="17">
        <v>0.13068259341265101</v>
      </c>
      <c r="M846" s="17"/>
      <c r="N846" s="17">
        <v>7.7900840603798802E-2</v>
      </c>
      <c r="O846" s="17">
        <v>0.18361538358323101</v>
      </c>
      <c r="P846" s="17">
        <v>0.27998874311428001</v>
      </c>
      <c r="Q846" s="17">
        <v>0.33288717782068</v>
      </c>
      <c r="R846" s="17">
        <v>0.46230015204241698</v>
      </c>
      <c r="S846" s="17">
        <v>0.25833563117782499</v>
      </c>
      <c r="T846" s="17">
        <v>0.237044241599596</v>
      </c>
      <c r="U846" s="17">
        <v>0.25264061969050899</v>
      </c>
      <c r="V846" s="17">
        <v>0.22741094383502899</v>
      </c>
      <c r="W846" s="17">
        <v>0.27498813423850599</v>
      </c>
      <c r="X846" s="17">
        <v>0.289055914277635</v>
      </c>
      <c r="Y846" s="17">
        <v>0.215225281495418</v>
      </c>
      <c r="Z846" s="17"/>
      <c r="AA846" s="17">
        <v>0.24899236384948301</v>
      </c>
      <c r="AB846" s="17">
        <v>0.26590657942942703</v>
      </c>
    </row>
    <row r="847" spans="2:28" x14ac:dyDescent="0.5">
      <c r="B847" t="s">
        <v>326</v>
      </c>
      <c r="C847" s="17">
        <v>0.43507604685701801</v>
      </c>
      <c r="D847" s="17">
        <v>0.40815486894552899</v>
      </c>
      <c r="E847" s="17">
        <v>0.46739051255369402</v>
      </c>
      <c r="F847" s="17"/>
      <c r="G847" s="17">
        <v>0.33954954966874401</v>
      </c>
      <c r="H847" s="17">
        <v>0.38023678133837702</v>
      </c>
      <c r="I847" s="17">
        <v>0.423001105851603</v>
      </c>
      <c r="J847" s="17">
        <v>0.48674678980276997</v>
      </c>
      <c r="K847" s="17">
        <v>0.484571550177886</v>
      </c>
      <c r="L847" s="17">
        <v>0.55454672989640297</v>
      </c>
      <c r="M847" s="17"/>
      <c r="N847" s="17">
        <v>0.51454539282103695</v>
      </c>
      <c r="O847" s="17">
        <v>0.40848769540352797</v>
      </c>
      <c r="P847" s="17">
        <v>0.36684272216129199</v>
      </c>
      <c r="Q847" s="17">
        <v>0.27468924533510097</v>
      </c>
      <c r="R847" s="17">
        <v>0.338114267922769</v>
      </c>
      <c r="S847" s="17">
        <v>0.46082862816513598</v>
      </c>
      <c r="T847" s="17">
        <v>0.44221685115441001</v>
      </c>
      <c r="U847" s="17">
        <v>0.36790188827661002</v>
      </c>
      <c r="V847" s="17">
        <v>0.41073185599996698</v>
      </c>
      <c r="W847" s="17">
        <v>0.50208116079611398</v>
      </c>
      <c r="X847" s="17">
        <v>0.492891445741998</v>
      </c>
      <c r="Y847" s="17">
        <v>0.541071888376502</v>
      </c>
      <c r="Z847" s="17"/>
      <c r="AA847" s="17">
        <v>0.39206418351723299</v>
      </c>
      <c r="AB847" s="17">
        <v>0.48629256447486802</v>
      </c>
    </row>
    <row r="848" spans="2:28" x14ac:dyDescent="0.5">
      <c r="B848" t="s">
        <v>327</v>
      </c>
      <c r="C848" s="17">
        <v>9.0758820225687403E-2</v>
      </c>
      <c r="D848" s="17">
        <v>5.79963169793975E-2</v>
      </c>
      <c r="E848" s="17">
        <v>0.133025801662503</v>
      </c>
      <c r="F848" s="17"/>
      <c r="G848" s="17">
        <v>7.9669320828150494E-2</v>
      </c>
      <c r="H848" s="17">
        <v>0.107932335221764</v>
      </c>
      <c r="I848" s="17">
        <v>4.6943488741342E-2</v>
      </c>
      <c r="J848" s="17">
        <v>9.2211373183453099E-2</v>
      </c>
      <c r="K848" s="17">
        <v>0.121604348308204</v>
      </c>
      <c r="L848" s="17">
        <v>9.3306029231165599E-2</v>
      </c>
      <c r="M848" s="17"/>
      <c r="N848" s="17">
        <v>0.104014993375382</v>
      </c>
      <c r="O848" s="17">
        <v>0.13710183797863401</v>
      </c>
      <c r="P848" s="17">
        <v>8.0274383173587996E-2</v>
      </c>
      <c r="Q848" s="17">
        <v>8.2240928375279201E-2</v>
      </c>
      <c r="R848" s="17">
        <v>6.3162666596643699E-2</v>
      </c>
      <c r="S848" s="17">
        <v>8.6277185290482297E-2</v>
      </c>
      <c r="T848" s="17">
        <v>0.15913091930631099</v>
      </c>
      <c r="U848" s="17">
        <v>0.12970635535162001</v>
      </c>
      <c r="V848" s="17">
        <v>0.102395121808078</v>
      </c>
      <c r="W848" s="17">
        <v>0</v>
      </c>
      <c r="X848" s="17">
        <v>3.5377448455135303E-2</v>
      </c>
      <c r="Y848" s="17">
        <v>0.12612698464189601</v>
      </c>
      <c r="Z848" s="17"/>
      <c r="AA848" s="17">
        <v>6.3722953898192006E-2</v>
      </c>
      <c r="AB848" s="17">
        <v>0.122951866900678</v>
      </c>
    </row>
    <row r="849" spans="2:28" x14ac:dyDescent="0.5">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2:28" x14ac:dyDescent="0.5">
      <c r="B850" s="6" t="s">
        <v>341</v>
      </c>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2:28" x14ac:dyDescent="0.5">
      <c r="B851" s="24" t="s">
        <v>166</v>
      </c>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2:28" x14ac:dyDescent="0.5">
      <c r="B852" t="s">
        <v>324</v>
      </c>
      <c r="C852" s="17">
        <v>0.294382786311711</v>
      </c>
      <c r="D852" s="17">
        <v>0.30191678973639902</v>
      </c>
      <c r="E852" s="17">
        <v>0.28585446135063702</v>
      </c>
      <c r="F852" s="17"/>
      <c r="G852" s="17">
        <v>0.31252714979518298</v>
      </c>
      <c r="H852" s="17">
        <v>0.26816830025897498</v>
      </c>
      <c r="I852" s="17">
        <v>0.35196055110695501</v>
      </c>
      <c r="J852" s="17">
        <v>0.26803810390421301</v>
      </c>
      <c r="K852" s="17">
        <v>0.29399627527511102</v>
      </c>
      <c r="L852" s="17">
        <v>0.26566936620067</v>
      </c>
      <c r="M852" s="17"/>
      <c r="N852" s="17">
        <v>0.321448486953193</v>
      </c>
      <c r="O852" s="17">
        <v>0.34249432952604397</v>
      </c>
      <c r="P852" s="17">
        <v>0.37013832010123598</v>
      </c>
      <c r="Q852" s="17">
        <v>0.193851438780163</v>
      </c>
      <c r="R852" s="17">
        <v>0.18952395012027801</v>
      </c>
      <c r="S852" s="17">
        <v>0.26860957954752401</v>
      </c>
      <c r="T852" s="17">
        <v>0.232890494784674</v>
      </c>
      <c r="U852" s="17">
        <v>0.34266714898642298</v>
      </c>
      <c r="V852" s="17">
        <v>0.29754007797465398</v>
      </c>
      <c r="W852" s="17">
        <v>0.42520662462769498</v>
      </c>
      <c r="X852" s="17">
        <v>0.233704507763353</v>
      </c>
      <c r="Y852" s="17">
        <v>0.29434037950588499</v>
      </c>
      <c r="Z852" s="17"/>
      <c r="AA852" s="17">
        <v>0.42806589745920498</v>
      </c>
      <c r="AB852" s="17">
        <v>0.13519918240209999</v>
      </c>
    </row>
    <row r="853" spans="2:28" x14ac:dyDescent="0.5">
      <c r="B853" t="s">
        <v>280</v>
      </c>
      <c r="C853" s="17">
        <v>0.37929110600359001</v>
      </c>
      <c r="D853" s="17">
        <v>0.38845818466981802</v>
      </c>
      <c r="E853" s="17">
        <v>0.365215005869021</v>
      </c>
      <c r="F853" s="17"/>
      <c r="G853" s="17">
        <v>0.43785820365651101</v>
      </c>
      <c r="H853" s="17">
        <v>0.43628900750779998</v>
      </c>
      <c r="I853" s="17">
        <v>0.42723833164902802</v>
      </c>
      <c r="J853" s="17">
        <v>0.30240882176568001</v>
      </c>
      <c r="K853" s="17">
        <v>0.31987302662199601</v>
      </c>
      <c r="L853" s="17">
        <v>0.33559256319563902</v>
      </c>
      <c r="M853" s="17"/>
      <c r="N853" s="17">
        <v>0.382229707283262</v>
      </c>
      <c r="O853" s="17">
        <v>0.461046898761517</v>
      </c>
      <c r="P853" s="17">
        <v>0.36980904812411802</v>
      </c>
      <c r="Q853" s="17">
        <v>0.37399286126861597</v>
      </c>
      <c r="R853" s="17">
        <v>0.40567371653956602</v>
      </c>
      <c r="S853" s="17">
        <v>0.382410895621557</v>
      </c>
      <c r="T853" s="17">
        <v>0.50965976748674002</v>
      </c>
      <c r="U853" s="17">
        <v>0.31056222384376098</v>
      </c>
      <c r="V853" s="17">
        <v>0.30797830712212798</v>
      </c>
      <c r="W853" s="17">
        <v>0.35884065044442398</v>
      </c>
      <c r="X853" s="17">
        <v>0.37370130736249302</v>
      </c>
      <c r="Y853" s="17">
        <v>0.42678109374503698</v>
      </c>
      <c r="Z853" s="17"/>
      <c r="AA853" s="17">
        <v>0.41917475706753698</v>
      </c>
      <c r="AB853" s="17">
        <v>0.331799517433156</v>
      </c>
    </row>
    <row r="854" spans="2:28" x14ac:dyDescent="0.5">
      <c r="B854" t="s">
        <v>325</v>
      </c>
      <c r="C854" s="17">
        <v>0.16436202460342</v>
      </c>
      <c r="D854" s="17">
        <v>0.16429526915381201</v>
      </c>
      <c r="E854" s="17">
        <v>0.16506855419265001</v>
      </c>
      <c r="F854" s="17"/>
      <c r="G854" s="17">
        <v>0.115785280119144</v>
      </c>
      <c r="H854" s="17">
        <v>0.16662086464224299</v>
      </c>
      <c r="I854" s="17">
        <v>0.13052604394617201</v>
      </c>
      <c r="J854" s="17">
        <v>0.20999636401771399</v>
      </c>
      <c r="K854" s="17">
        <v>0.177884569439171</v>
      </c>
      <c r="L854" s="17">
        <v>0.12033821772974</v>
      </c>
      <c r="M854" s="17"/>
      <c r="N854" s="17">
        <v>0.11327750594008799</v>
      </c>
      <c r="O854" s="17">
        <v>0.196458771712439</v>
      </c>
      <c r="P854" s="17">
        <v>0.14470844302033301</v>
      </c>
      <c r="Q854" s="17">
        <v>0.29713347014603297</v>
      </c>
      <c r="R854" s="17">
        <v>0.40480233334015597</v>
      </c>
      <c r="S854" s="17">
        <v>0.15627766072274901</v>
      </c>
      <c r="T854" s="17">
        <v>0</v>
      </c>
      <c r="U854" s="17">
        <v>0.186260312122248</v>
      </c>
      <c r="V854" s="17">
        <v>0.18353085918999401</v>
      </c>
      <c r="W854" s="17">
        <v>7.1146894533320806E-2</v>
      </c>
      <c r="X854" s="17">
        <v>0.16224545550113301</v>
      </c>
      <c r="Y854" s="17">
        <v>0.125495445650844</v>
      </c>
      <c r="Z854" s="17"/>
      <c r="AA854" s="17">
        <v>9.8607867038003297E-2</v>
      </c>
      <c r="AB854" s="17">
        <v>0.242659003806387</v>
      </c>
    </row>
    <row r="855" spans="2:28" x14ac:dyDescent="0.5">
      <c r="B855" t="s">
        <v>326</v>
      </c>
      <c r="C855" s="17">
        <v>0.15202062516603801</v>
      </c>
      <c r="D855" s="17">
        <v>0.13882005010627799</v>
      </c>
      <c r="E855" s="17">
        <v>0.16948700008513801</v>
      </c>
      <c r="F855" s="17"/>
      <c r="G855" s="17">
        <v>0.13382936642916199</v>
      </c>
      <c r="H855" s="17">
        <v>0.12242184289798699</v>
      </c>
      <c r="I855" s="17">
        <v>9.0275073297844302E-2</v>
      </c>
      <c r="J855" s="17">
        <v>0.19010117237678401</v>
      </c>
      <c r="K855" s="17">
        <v>0.19933386633368899</v>
      </c>
      <c r="L855" s="17">
        <v>0.27839985287395103</v>
      </c>
      <c r="M855" s="17"/>
      <c r="N855" s="17">
        <v>0.18304429982345699</v>
      </c>
      <c r="O855" s="17">
        <v>0</v>
      </c>
      <c r="P855" s="17">
        <v>0.103903457597864</v>
      </c>
      <c r="Q855" s="17">
        <v>0.13502222980518799</v>
      </c>
      <c r="R855" s="17">
        <v>0</v>
      </c>
      <c r="S855" s="17">
        <v>0.170450971703972</v>
      </c>
      <c r="T855" s="17">
        <v>0.17581770543382899</v>
      </c>
      <c r="U855" s="17">
        <v>0.16051031504756899</v>
      </c>
      <c r="V855" s="17">
        <v>0.210950755713224</v>
      </c>
      <c r="W855" s="17">
        <v>0.14480583039455899</v>
      </c>
      <c r="X855" s="17">
        <v>0.23034872937302101</v>
      </c>
      <c r="Y855" s="17">
        <v>0.14225864026420701</v>
      </c>
      <c r="Z855" s="17"/>
      <c r="AA855" s="17">
        <v>4.5531811305771101E-2</v>
      </c>
      <c r="AB855" s="17">
        <v>0.27882253021471898</v>
      </c>
    </row>
    <row r="856" spans="2:28" x14ac:dyDescent="0.5">
      <c r="B856" t="s">
        <v>327</v>
      </c>
      <c r="C856" s="17">
        <v>9.94345791524218E-3</v>
      </c>
      <c r="D856" s="17">
        <v>6.5097063336930702E-3</v>
      </c>
      <c r="E856" s="17">
        <v>1.4374978502552999E-2</v>
      </c>
      <c r="F856" s="17"/>
      <c r="G856" s="17">
        <v>0</v>
      </c>
      <c r="H856" s="17">
        <v>6.4999846929946203E-3</v>
      </c>
      <c r="I856" s="17">
        <v>0</v>
      </c>
      <c r="J856" s="17">
        <v>2.9455537935610499E-2</v>
      </c>
      <c r="K856" s="17">
        <v>8.9122623300332705E-3</v>
      </c>
      <c r="L856" s="17">
        <v>0</v>
      </c>
      <c r="M856" s="17"/>
      <c r="N856" s="17">
        <v>0</v>
      </c>
      <c r="O856" s="17">
        <v>0</v>
      </c>
      <c r="P856" s="17">
        <v>1.14407311564486E-2</v>
      </c>
      <c r="Q856" s="17">
        <v>0</v>
      </c>
      <c r="R856" s="17">
        <v>0</v>
      </c>
      <c r="S856" s="17">
        <v>2.2250892404199502E-2</v>
      </c>
      <c r="T856" s="17">
        <v>8.1632032294756796E-2</v>
      </c>
      <c r="U856" s="17">
        <v>0</v>
      </c>
      <c r="V856" s="17">
        <v>0</v>
      </c>
      <c r="W856" s="17">
        <v>0</v>
      </c>
      <c r="X856" s="17">
        <v>0</v>
      </c>
      <c r="Y856" s="17">
        <v>1.1124440834026699E-2</v>
      </c>
      <c r="Z856" s="17"/>
      <c r="AA856" s="17">
        <v>8.6196671294836106E-3</v>
      </c>
      <c r="AB856" s="17">
        <v>1.15197661436383E-2</v>
      </c>
    </row>
    <row r="857" spans="2:28" x14ac:dyDescent="0.5">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2:28" x14ac:dyDescent="0.5">
      <c r="B858" s="6" t="s">
        <v>342</v>
      </c>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2:28" x14ac:dyDescent="0.5">
      <c r="B859" s="24" t="s">
        <v>166</v>
      </c>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2:28" x14ac:dyDescent="0.5">
      <c r="B860" t="s">
        <v>324</v>
      </c>
      <c r="C860" s="17">
        <v>0.28779373184540902</v>
      </c>
      <c r="D860" s="17">
        <v>0.30054822884405302</v>
      </c>
      <c r="E860" s="17">
        <v>0.27256018642681101</v>
      </c>
      <c r="F860" s="17"/>
      <c r="G860" s="17">
        <v>0.259425826298611</v>
      </c>
      <c r="H860" s="17">
        <v>0.29894622464017201</v>
      </c>
      <c r="I860" s="17">
        <v>0.33482751583281101</v>
      </c>
      <c r="J860" s="17">
        <v>0.27230229692722802</v>
      </c>
      <c r="K860" s="17">
        <v>0.22812263313859099</v>
      </c>
      <c r="L860" s="17">
        <v>0.39519685154970002</v>
      </c>
      <c r="M860" s="17"/>
      <c r="N860" s="17">
        <v>0.24717760821187501</v>
      </c>
      <c r="O860" s="17">
        <v>0.29139041840952101</v>
      </c>
      <c r="P860" s="17">
        <v>0.35164872004792203</v>
      </c>
      <c r="Q860" s="17">
        <v>0.28290000950451899</v>
      </c>
      <c r="R860" s="17">
        <v>0.25768239465638598</v>
      </c>
      <c r="S860" s="17">
        <v>0.219075262661095</v>
      </c>
      <c r="T860" s="17">
        <v>0.39866693011188697</v>
      </c>
      <c r="U860" s="17">
        <v>0.32694921583506897</v>
      </c>
      <c r="V860" s="17">
        <v>0.20697580960967801</v>
      </c>
      <c r="W860" s="17">
        <v>0.36444650897857001</v>
      </c>
      <c r="X860" s="17">
        <v>0.32632510411089899</v>
      </c>
      <c r="Y860" s="17">
        <v>0.29193628517347497</v>
      </c>
      <c r="Z860" s="17"/>
      <c r="AA860" s="17">
        <v>0.38566579825673403</v>
      </c>
      <c r="AB860" s="17">
        <v>0.171252247137993</v>
      </c>
    </row>
    <row r="861" spans="2:28" x14ac:dyDescent="0.5">
      <c r="B861" t="s">
        <v>280</v>
      </c>
      <c r="C861" s="17">
        <v>0.42765195398589601</v>
      </c>
      <c r="D861" s="17">
        <v>0.43750187090346199</v>
      </c>
      <c r="E861" s="17">
        <v>0.41288482143376398</v>
      </c>
      <c r="F861" s="17"/>
      <c r="G861" s="17">
        <v>0.56570765208791196</v>
      </c>
      <c r="H861" s="17">
        <v>0.41660439358064699</v>
      </c>
      <c r="I861" s="17">
        <v>0.40253060919327599</v>
      </c>
      <c r="J861" s="17">
        <v>0.40769167780884003</v>
      </c>
      <c r="K861" s="17">
        <v>0.42557020733709899</v>
      </c>
      <c r="L861" s="17">
        <v>0.425538758363386</v>
      </c>
      <c r="M861" s="17"/>
      <c r="N861" s="17">
        <v>0.45054440401200702</v>
      </c>
      <c r="O861" s="17">
        <v>0.46472799975640899</v>
      </c>
      <c r="P861" s="17">
        <v>0.39522632912002797</v>
      </c>
      <c r="Q861" s="17">
        <v>0.43359509640452498</v>
      </c>
      <c r="R861" s="17">
        <v>0.41136253132084599</v>
      </c>
      <c r="S861" s="17">
        <v>0.445954814325912</v>
      </c>
      <c r="T861" s="17">
        <v>0.31823243746740798</v>
      </c>
      <c r="U861" s="17">
        <v>0.41364861921088197</v>
      </c>
      <c r="V861" s="17">
        <v>0.47865928268893698</v>
      </c>
      <c r="W861" s="17">
        <v>0.56101925799369201</v>
      </c>
      <c r="X861" s="17">
        <v>0.40478771559348098</v>
      </c>
      <c r="Y861" s="17">
        <v>0.417958401538779</v>
      </c>
      <c r="Z861" s="17"/>
      <c r="AA861" s="17">
        <v>0.42010053386312601</v>
      </c>
      <c r="AB861" s="17">
        <v>0.43664383231263298</v>
      </c>
    </row>
    <row r="862" spans="2:28" x14ac:dyDescent="0.5">
      <c r="B862" t="s">
        <v>325</v>
      </c>
      <c r="C862" s="17">
        <v>0.162880577171955</v>
      </c>
      <c r="D862" s="17">
        <v>0.147231708431075</v>
      </c>
      <c r="E862" s="17">
        <v>0.18352091057386999</v>
      </c>
      <c r="F862" s="17"/>
      <c r="G862" s="17">
        <v>0.14691662148665099</v>
      </c>
      <c r="H862" s="17">
        <v>0.191316283533954</v>
      </c>
      <c r="I862" s="17">
        <v>0.167396398077088</v>
      </c>
      <c r="J862" s="17">
        <v>0.13676811200609401</v>
      </c>
      <c r="K862" s="17">
        <v>0.186712854409572</v>
      </c>
      <c r="L862" s="17">
        <v>3.9118199437441298E-2</v>
      </c>
      <c r="M862" s="17"/>
      <c r="N862" s="17">
        <v>0.19477777256994999</v>
      </c>
      <c r="O862" s="17">
        <v>0.19983836137652899</v>
      </c>
      <c r="P862" s="17">
        <v>0.17256571116317199</v>
      </c>
      <c r="Q862" s="17">
        <v>0.17189862650899601</v>
      </c>
      <c r="R862" s="17">
        <v>0.26779240742612398</v>
      </c>
      <c r="S862" s="17">
        <v>0.210274199920022</v>
      </c>
      <c r="T862" s="17">
        <v>0.107282926986877</v>
      </c>
      <c r="U862" s="17">
        <v>0.13371489666325301</v>
      </c>
      <c r="V862" s="17">
        <v>0.103303042006182</v>
      </c>
      <c r="W862" s="17">
        <v>0</v>
      </c>
      <c r="X862" s="17">
        <v>0.13395530793233501</v>
      </c>
      <c r="Y862" s="17">
        <v>0.146644362533389</v>
      </c>
      <c r="Z862" s="17"/>
      <c r="AA862" s="17">
        <v>0.14254579190929101</v>
      </c>
      <c r="AB862" s="17">
        <v>0.18709428954783899</v>
      </c>
    </row>
    <row r="863" spans="2:28" x14ac:dyDescent="0.5">
      <c r="B863" t="s">
        <v>326</v>
      </c>
      <c r="C863" s="17">
        <v>0.121673736996741</v>
      </c>
      <c r="D863" s="17">
        <v>0.11471819182141001</v>
      </c>
      <c r="E863" s="17">
        <v>0.13103408156555499</v>
      </c>
      <c r="F863" s="17"/>
      <c r="G863" s="17">
        <v>2.7949900126827101E-2</v>
      </c>
      <c r="H863" s="17">
        <v>9.3133098245227003E-2</v>
      </c>
      <c r="I863" s="17">
        <v>9.5245476896825096E-2</v>
      </c>
      <c r="J863" s="17">
        <v>0.183237913257837</v>
      </c>
      <c r="K863" s="17">
        <v>0.15959430511473799</v>
      </c>
      <c r="L863" s="17">
        <v>0.14014619064947201</v>
      </c>
      <c r="M863" s="17"/>
      <c r="N863" s="17">
        <v>0.107500215206168</v>
      </c>
      <c r="O863" s="17">
        <v>4.4043220457540999E-2</v>
      </c>
      <c r="P863" s="17">
        <v>8.0559239668877694E-2</v>
      </c>
      <c r="Q863" s="17">
        <v>0.11160626758196</v>
      </c>
      <c r="R863" s="17">
        <v>6.3162666596643699E-2</v>
      </c>
      <c r="S863" s="17">
        <v>0.124695723092971</v>
      </c>
      <c r="T863" s="17">
        <v>0.17581770543382899</v>
      </c>
      <c r="U863" s="17">
        <v>0.12568726829079599</v>
      </c>
      <c r="V863" s="17">
        <v>0.21106186569520299</v>
      </c>
      <c r="W863" s="17">
        <v>7.4534233027737401E-2</v>
      </c>
      <c r="X863" s="17">
        <v>0.13493187236328499</v>
      </c>
      <c r="Y863" s="17">
        <v>0.143460950754357</v>
      </c>
      <c r="Z863" s="17"/>
      <c r="AA863" s="17">
        <v>5.1687875970849201E-2</v>
      </c>
      <c r="AB863" s="17">
        <v>0.20500963100153499</v>
      </c>
    </row>
    <row r="864" spans="2:28" x14ac:dyDescent="0.5">
      <c r="B864" t="s">
        <v>327</v>
      </c>
      <c r="C864" s="17">
        <v>0</v>
      </c>
      <c r="D864" s="17">
        <v>0</v>
      </c>
      <c r="E864" s="17">
        <v>0</v>
      </c>
      <c r="F864" s="17"/>
      <c r="G864" s="17">
        <v>0</v>
      </c>
      <c r="H864" s="17">
        <v>0</v>
      </c>
      <c r="I864" s="17">
        <v>0</v>
      </c>
      <c r="J864" s="17">
        <v>0</v>
      </c>
      <c r="K864" s="17">
        <v>0</v>
      </c>
      <c r="L864" s="17">
        <v>0</v>
      </c>
      <c r="M864" s="17"/>
      <c r="N864" s="17">
        <v>0</v>
      </c>
      <c r="O864" s="17">
        <v>0</v>
      </c>
      <c r="P864" s="17">
        <v>0</v>
      </c>
      <c r="Q864" s="17">
        <v>0</v>
      </c>
      <c r="R864" s="17">
        <v>0</v>
      </c>
      <c r="S864" s="17">
        <v>0</v>
      </c>
      <c r="T864" s="17">
        <v>0</v>
      </c>
      <c r="U864" s="17">
        <v>0</v>
      </c>
      <c r="V864" s="17">
        <v>0</v>
      </c>
      <c r="W864" s="17">
        <v>0</v>
      </c>
      <c r="X864" s="17">
        <v>0</v>
      </c>
      <c r="Y864" s="17">
        <v>0</v>
      </c>
      <c r="Z864" s="17"/>
      <c r="AA864" s="17">
        <v>0</v>
      </c>
      <c r="AB864" s="17">
        <v>0</v>
      </c>
    </row>
    <row r="865" spans="2:28" x14ac:dyDescent="0.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2:28" x14ac:dyDescent="0.5">
      <c r="B866" s="6" t="s">
        <v>343</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2:28" x14ac:dyDescent="0.5">
      <c r="B867" s="24" t="s">
        <v>166</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2:28" x14ac:dyDescent="0.5">
      <c r="B868" t="s">
        <v>324</v>
      </c>
      <c r="C868" s="17">
        <v>0.18256625845576299</v>
      </c>
      <c r="D868" s="17">
        <v>0.18651262914834699</v>
      </c>
      <c r="E868" s="17">
        <v>0.17820624727595999</v>
      </c>
      <c r="F868" s="17"/>
      <c r="G868" s="17">
        <v>0.11150371927757401</v>
      </c>
      <c r="H868" s="17">
        <v>0.19784877042100699</v>
      </c>
      <c r="I868" s="17">
        <v>0.25785795182392801</v>
      </c>
      <c r="J868" s="17">
        <v>0.158713334734705</v>
      </c>
      <c r="K868" s="17">
        <v>0.16182430467651401</v>
      </c>
      <c r="L868" s="17">
        <v>8.6825185969324994E-2</v>
      </c>
      <c r="M868" s="17"/>
      <c r="N868" s="17">
        <v>0.24378971354270401</v>
      </c>
      <c r="O868" s="17">
        <v>0.196775128762954</v>
      </c>
      <c r="P868" s="17">
        <v>0.22953387450372001</v>
      </c>
      <c r="Q868" s="17">
        <v>0.19716796274672099</v>
      </c>
      <c r="R868" s="17">
        <v>0.126349300080185</v>
      </c>
      <c r="S868" s="17">
        <v>0.12019764103998801</v>
      </c>
      <c r="T868" s="17">
        <v>0.24139812914263001</v>
      </c>
      <c r="U868" s="17">
        <v>0.240457478325864</v>
      </c>
      <c r="V868" s="17">
        <v>0.20381141932053101</v>
      </c>
      <c r="W868" s="17">
        <v>6.75397443430443E-2</v>
      </c>
      <c r="X868" s="17">
        <v>0.16308381829597501</v>
      </c>
      <c r="Y868" s="17">
        <v>0.18558283030529801</v>
      </c>
      <c r="Z868" s="17"/>
      <c r="AA868" s="17">
        <v>0.252643163940586</v>
      </c>
      <c r="AB868" s="17">
        <v>9.9121952962307594E-2</v>
      </c>
    </row>
    <row r="869" spans="2:28" x14ac:dyDescent="0.5">
      <c r="B869" t="s">
        <v>280</v>
      </c>
      <c r="C869" s="17">
        <v>0.33182176940783897</v>
      </c>
      <c r="D869" s="17">
        <v>0.35989704086972102</v>
      </c>
      <c r="E869" s="17">
        <v>0.29714961737975198</v>
      </c>
      <c r="F869" s="17"/>
      <c r="G869" s="17">
        <v>0.33915741487093698</v>
      </c>
      <c r="H869" s="17">
        <v>0.36345096077271299</v>
      </c>
      <c r="I869" s="17">
        <v>0.415671798501002</v>
      </c>
      <c r="J869" s="17">
        <v>0.245198286781424</v>
      </c>
      <c r="K869" s="17">
        <v>0.29122126450042002</v>
      </c>
      <c r="L869" s="17">
        <v>0.35326492085821098</v>
      </c>
      <c r="M869" s="17"/>
      <c r="N869" s="17">
        <v>0.25384030958359499</v>
      </c>
      <c r="O869" s="17">
        <v>0.41630360982502002</v>
      </c>
      <c r="P869" s="17">
        <v>0.29624893465371899</v>
      </c>
      <c r="Q869" s="17">
        <v>0.37207588699161998</v>
      </c>
      <c r="R869" s="17">
        <v>0.26535893563909202</v>
      </c>
      <c r="S869" s="17">
        <v>0.40041430717241</v>
      </c>
      <c r="T869" s="17">
        <v>0.15310035358172799</v>
      </c>
      <c r="U869" s="17">
        <v>0.33163889476594699</v>
      </c>
      <c r="V869" s="17">
        <v>0.342385535237551</v>
      </c>
      <c r="W869" s="17">
        <v>0.50385313984671998</v>
      </c>
      <c r="X869" s="17">
        <v>0.28230052207801698</v>
      </c>
      <c r="Y869" s="17">
        <v>0.29765622895859301</v>
      </c>
      <c r="Z869" s="17"/>
      <c r="AA869" s="17">
        <v>0.44114039786583398</v>
      </c>
      <c r="AB869" s="17">
        <v>0.20165025332754899</v>
      </c>
    </row>
    <row r="870" spans="2:28" x14ac:dyDescent="0.5">
      <c r="B870" t="s">
        <v>325</v>
      </c>
      <c r="C870" s="17">
        <v>0.27575037920154399</v>
      </c>
      <c r="D870" s="17">
        <v>0.26308018432254898</v>
      </c>
      <c r="E870" s="17">
        <v>0.29300562351449499</v>
      </c>
      <c r="F870" s="17"/>
      <c r="G870" s="17">
        <v>0.32926008902722897</v>
      </c>
      <c r="H870" s="17">
        <v>0.29047312896595701</v>
      </c>
      <c r="I870" s="17">
        <v>0.16389345831260399</v>
      </c>
      <c r="J870" s="17">
        <v>0.310954902559062</v>
      </c>
      <c r="K870" s="17">
        <v>0.29099551160257597</v>
      </c>
      <c r="L870" s="17">
        <v>0.37630976346393202</v>
      </c>
      <c r="M870" s="17"/>
      <c r="N870" s="17">
        <v>0.28642951411697798</v>
      </c>
      <c r="O870" s="17">
        <v>0.25349235685649002</v>
      </c>
      <c r="P870" s="17">
        <v>0.32058038617997803</v>
      </c>
      <c r="Q870" s="17">
        <v>0.296954534490462</v>
      </c>
      <c r="R870" s="17">
        <v>0.53613542791635704</v>
      </c>
      <c r="S870" s="17">
        <v>0.254588047192433</v>
      </c>
      <c r="T870" s="17">
        <v>0.32240088485493601</v>
      </c>
      <c r="U870" s="17">
        <v>0.221239566123409</v>
      </c>
      <c r="V870" s="17">
        <v>0.119168819006369</v>
      </c>
      <c r="W870" s="17">
        <v>0.21217895126310901</v>
      </c>
      <c r="X870" s="17">
        <v>0.34299865283456199</v>
      </c>
      <c r="Y870" s="17">
        <v>0.26447909816655601</v>
      </c>
      <c r="Z870" s="17"/>
      <c r="AA870" s="17">
        <v>0.24104269186952801</v>
      </c>
      <c r="AB870" s="17">
        <v>0.31707867194887901</v>
      </c>
    </row>
    <row r="871" spans="2:28" x14ac:dyDescent="0.5">
      <c r="B871" t="s">
        <v>326</v>
      </c>
      <c r="C871" s="17">
        <v>0.20986159293485401</v>
      </c>
      <c r="D871" s="17">
        <v>0.19051014565938301</v>
      </c>
      <c r="E871" s="17">
        <v>0.231638511829793</v>
      </c>
      <c r="F871" s="17"/>
      <c r="G871" s="17">
        <v>0.22007877682426</v>
      </c>
      <c r="H871" s="17">
        <v>0.14822713984032301</v>
      </c>
      <c r="I871" s="17">
        <v>0.162576791362467</v>
      </c>
      <c r="J871" s="17">
        <v>0.28513347592480998</v>
      </c>
      <c r="K871" s="17">
        <v>0.25595891922049002</v>
      </c>
      <c r="L871" s="17">
        <v>0.18360012970853101</v>
      </c>
      <c r="M871" s="17"/>
      <c r="N871" s="17">
        <v>0.21594046275672299</v>
      </c>
      <c r="O871" s="17">
        <v>0.13342890455553699</v>
      </c>
      <c r="P871" s="17">
        <v>0.153636804662584</v>
      </c>
      <c r="Q871" s="17">
        <v>0.13380161577119601</v>
      </c>
      <c r="R871" s="17">
        <v>7.2156336364365706E-2</v>
      </c>
      <c r="S871" s="17">
        <v>0.224800004595169</v>
      </c>
      <c r="T871" s="17">
        <v>0.28310063242070599</v>
      </c>
      <c r="U871" s="17">
        <v>0.20666406078478</v>
      </c>
      <c r="V871" s="17">
        <v>0.33463422643554902</v>
      </c>
      <c r="W871" s="17">
        <v>0.21642816454712699</v>
      </c>
      <c r="X871" s="17">
        <v>0.21161700679144599</v>
      </c>
      <c r="Y871" s="17">
        <v>0.25228184256955299</v>
      </c>
      <c r="Z871" s="17"/>
      <c r="AA871" s="17">
        <v>6.5173746324052401E-2</v>
      </c>
      <c r="AB871" s="17">
        <v>0.38214912176126398</v>
      </c>
    </row>
    <row r="872" spans="2:28" x14ac:dyDescent="0.5">
      <c r="B872" t="s">
        <v>327</v>
      </c>
      <c r="C872" s="17">
        <v>0</v>
      </c>
      <c r="D872" s="17">
        <v>0</v>
      </c>
      <c r="E872" s="17">
        <v>0</v>
      </c>
      <c r="F872" s="17"/>
      <c r="G872" s="17">
        <v>0</v>
      </c>
      <c r="H872" s="17">
        <v>0</v>
      </c>
      <c r="I872" s="17">
        <v>0</v>
      </c>
      <c r="J872" s="17">
        <v>0</v>
      </c>
      <c r="K872" s="17">
        <v>0</v>
      </c>
      <c r="L872" s="17">
        <v>0</v>
      </c>
      <c r="M872" s="17"/>
      <c r="N872" s="17">
        <v>0</v>
      </c>
      <c r="O872" s="17">
        <v>0</v>
      </c>
      <c r="P872" s="17">
        <v>0</v>
      </c>
      <c r="Q872" s="17">
        <v>0</v>
      </c>
      <c r="R872" s="17">
        <v>0</v>
      </c>
      <c r="S872" s="17">
        <v>0</v>
      </c>
      <c r="T872" s="17">
        <v>0</v>
      </c>
      <c r="U872" s="17">
        <v>0</v>
      </c>
      <c r="V872" s="17">
        <v>0</v>
      </c>
      <c r="W872" s="17">
        <v>0</v>
      </c>
      <c r="X872" s="17">
        <v>0</v>
      </c>
      <c r="Y872" s="17">
        <v>0</v>
      </c>
      <c r="Z872" s="17"/>
      <c r="AA872" s="17">
        <v>0</v>
      </c>
      <c r="AB872" s="17">
        <v>0</v>
      </c>
    </row>
    <row r="873" spans="2:28" x14ac:dyDescent="0.5">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2:28" x14ac:dyDescent="0.5">
      <c r="B874" s="6" t="s">
        <v>355</v>
      </c>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2:28" x14ac:dyDescent="0.5">
      <c r="B875" s="24" t="s">
        <v>166</v>
      </c>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2:28" x14ac:dyDescent="0.5">
      <c r="B876" t="s">
        <v>350</v>
      </c>
      <c r="C876" s="17">
        <v>6.9525269724448099E-2</v>
      </c>
      <c r="D876" s="17">
        <v>9.2504209051249398E-2</v>
      </c>
      <c r="E876" s="17">
        <v>4.0383366330088599E-2</v>
      </c>
      <c r="F876" s="17"/>
      <c r="G876" s="17">
        <v>6.7632829668500094E-2</v>
      </c>
      <c r="H876" s="17">
        <v>0.106929748297975</v>
      </c>
      <c r="I876" s="17">
        <v>6.9867728293075596E-2</v>
      </c>
      <c r="J876" s="17">
        <v>7.3214099224331405E-2</v>
      </c>
      <c r="K876" s="17">
        <v>2.80534230381853E-2</v>
      </c>
      <c r="L876" s="17">
        <v>0</v>
      </c>
      <c r="M876" s="17"/>
      <c r="N876" s="17">
        <v>0.11291221794411301</v>
      </c>
      <c r="O876" s="17">
        <v>4.64009207554626E-2</v>
      </c>
      <c r="P876" s="17">
        <v>9.1038597069222502E-2</v>
      </c>
      <c r="Q876" s="17">
        <v>0.10106852244355199</v>
      </c>
      <c r="R876" s="17">
        <v>0</v>
      </c>
      <c r="S876" s="17">
        <v>7.28355345007939E-2</v>
      </c>
      <c r="T876" s="17">
        <v>0</v>
      </c>
      <c r="U876" s="17">
        <v>4.8251196164465597E-2</v>
      </c>
      <c r="V876" s="17">
        <v>4.0689408314438701E-2</v>
      </c>
      <c r="W876" s="17">
        <v>0.15140422567727599</v>
      </c>
      <c r="X876" s="17">
        <v>5.0375715760510698E-2</v>
      </c>
      <c r="Y876" s="17">
        <v>6.8433888636177595E-2</v>
      </c>
      <c r="Z876" s="17"/>
      <c r="AA876" s="17">
        <v>9.3439816335955106E-2</v>
      </c>
      <c r="AB876" s="17">
        <v>4.1048944758582E-2</v>
      </c>
    </row>
    <row r="877" spans="2:28" x14ac:dyDescent="0.5">
      <c r="B877" t="s">
        <v>351</v>
      </c>
      <c r="C877" s="17">
        <v>0.17500830736103501</v>
      </c>
      <c r="D877" s="17">
        <v>0.170799629827561</v>
      </c>
      <c r="E877" s="17">
        <v>0.181055212496401</v>
      </c>
      <c r="F877" s="17"/>
      <c r="G877" s="17">
        <v>0.23687777156093701</v>
      </c>
      <c r="H877" s="17">
        <v>0.17080547000518101</v>
      </c>
      <c r="I877" s="17">
        <v>0.13534297280305399</v>
      </c>
      <c r="J877" s="17">
        <v>0.14582874990502001</v>
      </c>
      <c r="K877" s="17">
        <v>0.196402580749586</v>
      </c>
      <c r="L877" s="17">
        <v>0.337978625573091</v>
      </c>
      <c r="M877" s="17"/>
      <c r="N877" s="17">
        <v>0.12603211609930901</v>
      </c>
      <c r="O877" s="17">
        <v>0.20949148368144099</v>
      </c>
      <c r="P877" s="17">
        <v>0.14470243241761399</v>
      </c>
      <c r="Q877" s="17">
        <v>0.249724019204702</v>
      </c>
      <c r="R877" s="17">
        <v>0.26834302049023301</v>
      </c>
      <c r="S877" s="17">
        <v>0.221956679506392</v>
      </c>
      <c r="T877" s="17">
        <v>0.27055289253550202</v>
      </c>
      <c r="U877" s="17">
        <v>9.6011905358746999E-2</v>
      </c>
      <c r="V877" s="17">
        <v>0.214630294037534</v>
      </c>
      <c r="W877" s="17">
        <v>0.21178740138001301</v>
      </c>
      <c r="X877" s="17">
        <v>0.142392375065271</v>
      </c>
      <c r="Y877" s="17">
        <v>0.127309129463232</v>
      </c>
      <c r="Z877" s="17"/>
      <c r="AA877" s="17">
        <v>0.16355020219449501</v>
      </c>
      <c r="AB877" s="17">
        <v>0.18865208374182801</v>
      </c>
    </row>
    <row r="878" spans="2:28" x14ac:dyDescent="0.5">
      <c r="B878" t="s">
        <v>352</v>
      </c>
      <c r="C878" s="17">
        <v>0.39527317009732299</v>
      </c>
      <c r="D878" s="17">
        <v>0.402166326167883</v>
      </c>
      <c r="E878" s="17">
        <v>0.38416725320539902</v>
      </c>
      <c r="F878" s="17"/>
      <c r="G878" s="17">
        <v>0.27861081344896399</v>
      </c>
      <c r="H878" s="17">
        <v>0.35820779705108802</v>
      </c>
      <c r="I878" s="17">
        <v>0.43160516914650698</v>
      </c>
      <c r="J878" s="17">
        <v>0.43840331141413902</v>
      </c>
      <c r="K878" s="17">
        <v>0.41942984332373401</v>
      </c>
      <c r="L878" s="17">
        <v>0.35792731925631399</v>
      </c>
      <c r="M878" s="17"/>
      <c r="N878" s="17">
        <v>0.407008319712721</v>
      </c>
      <c r="O878" s="17">
        <v>0.40826265483985402</v>
      </c>
      <c r="P878" s="17">
        <v>0.38427790593566502</v>
      </c>
      <c r="Q878" s="17">
        <v>0.360608237640139</v>
      </c>
      <c r="R878" s="17">
        <v>0.40607836008405401</v>
      </c>
      <c r="S878" s="17">
        <v>0.38185616752470097</v>
      </c>
      <c r="T878" s="17">
        <v>8.5991820796902693E-2</v>
      </c>
      <c r="U878" s="17">
        <v>0.48540385343397402</v>
      </c>
      <c r="V878" s="17">
        <v>0.34572327662499702</v>
      </c>
      <c r="W878" s="17">
        <v>0.56926862859966698</v>
      </c>
      <c r="X878" s="17">
        <v>0.43932440974054299</v>
      </c>
      <c r="Y878" s="17">
        <v>0.39272116201281199</v>
      </c>
      <c r="Z878" s="17"/>
      <c r="AA878" s="17">
        <v>0.37395722909067097</v>
      </c>
      <c r="AB878" s="17">
        <v>0.42065519689964498</v>
      </c>
    </row>
    <row r="879" spans="2:28" x14ac:dyDescent="0.5">
      <c r="B879" t="s">
        <v>353</v>
      </c>
      <c r="C879" s="17">
        <v>0.360193252817194</v>
      </c>
      <c r="D879" s="17">
        <v>0.33452983495330701</v>
      </c>
      <c r="E879" s="17">
        <v>0.394394167968112</v>
      </c>
      <c r="F879" s="17"/>
      <c r="G879" s="17">
        <v>0.41687858532159799</v>
      </c>
      <c r="H879" s="17">
        <v>0.36405698464575498</v>
      </c>
      <c r="I879" s="17">
        <v>0.36318412975736403</v>
      </c>
      <c r="J879" s="17">
        <v>0.34255383945650902</v>
      </c>
      <c r="K879" s="17">
        <v>0.35611415288849502</v>
      </c>
      <c r="L879" s="17">
        <v>0.30409405517059401</v>
      </c>
      <c r="M879" s="17"/>
      <c r="N879" s="17">
        <v>0.35404734624385698</v>
      </c>
      <c r="O879" s="17">
        <v>0.335844940723242</v>
      </c>
      <c r="P879" s="17">
        <v>0.37998106457749797</v>
      </c>
      <c r="Q879" s="17">
        <v>0.28859922071160798</v>
      </c>
      <c r="R879" s="17">
        <v>0.32557861942571198</v>
      </c>
      <c r="S879" s="17">
        <v>0.323351618468113</v>
      </c>
      <c r="T879" s="17">
        <v>0.64345528666759499</v>
      </c>
      <c r="U879" s="17">
        <v>0.370333045042813</v>
      </c>
      <c r="V879" s="17">
        <v>0.39895702102302999</v>
      </c>
      <c r="W879" s="17">
        <v>6.75397443430443E-2</v>
      </c>
      <c r="X879" s="17">
        <v>0.36790749943367501</v>
      </c>
      <c r="Y879" s="17">
        <v>0.41153581988777899</v>
      </c>
      <c r="Z879" s="17"/>
      <c r="AA879" s="17">
        <v>0.36905275237887902</v>
      </c>
      <c r="AB879" s="17">
        <v>0.349643774599945</v>
      </c>
    </row>
    <row r="880" spans="2:28" x14ac:dyDescent="0.5">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2:28" x14ac:dyDescent="0.5">
      <c r="B881" s="6" t="s">
        <v>356</v>
      </c>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2:28" x14ac:dyDescent="0.5">
      <c r="B882" s="24" t="s">
        <v>166</v>
      </c>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2:28" x14ac:dyDescent="0.5">
      <c r="B883" t="s">
        <v>350</v>
      </c>
      <c r="C883" s="17">
        <v>6.9866249656060406E-2</v>
      </c>
      <c r="D883" s="17">
        <v>8.56791323810355E-2</v>
      </c>
      <c r="E883" s="17">
        <v>4.6116668209103401E-2</v>
      </c>
      <c r="F883" s="17"/>
      <c r="G883" s="17">
        <v>0.124495500955771</v>
      </c>
      <c r="H883" s="17">
        <v>0.109005186117086</v>
      </c>
      <c r="I883" s="17">
        <v>4.74363280987092E-2</v>
      </c>
      <c r="J883" s="17">
        <v>4.7491317185352599E-2</v>
      </c>
      <c r="K883" s="17">
        <v>3.7402424832327599E-2</v>
      </c>
      <c r="L883" s="17">
        <v>8.5909532198250094E-2</v>
      </c>
      <c r="M883" s="17"/>
      <c r="N883" s="17">
        <v>8.6954137826997902E-2</v>
      </c>
      <c r="O883" s="17">
        <v>4.64009207554626E-2</v>
      </c>
      <c r="P883" s="17">
        <v>0.129509268733246</v>
      </c>
      <c r="Q883" s="17">
        <v>3.42100981398187E-2</v>
      </c>
      <c r="R883" s="17">
        <v>0.20348943094056701</v>
      </c>
      <c r="S883" s="17">
        <v>6.1421647996332603E-2</v>
      </c>
      <c r="T883" s="17">
        <v>0</v>
      </c>
      <c r="U883" s="17">
        <v>7.7560991192211395E-2</v>
      </c>
      <c r="V883" s="17">
        <v>9.0556371094602198E-2</v>
      </c>
      <c r="W883" s="17">
        <v>0.14102694201704599</v>
      </c>
      <c r="X883" s="17">
        <v>1.6791905253503599E-2</v>
      </c>
      <c r="Y883" s="17">
        <v>3.3625024963540501E-2</v>
      </c>
      <c r="Z883" s="17"/>
      <c r="AA883" s="17">
        <v>7.9492746417988897E-2</v>
      </c>
      <c r="AB883" s="17">
        <v>5.8403467002107301E-2</v>
      </c>
    </row>
    <row r="884" spans="2:28" x14ac:dyDescent="0.5">
      <c r="B884" t="s">
        <v>351</v>
      </c>
      <c r="C884" s="17">
        <v>0.15394594514596399</v>
      </c>
      <c r="D884" s="17">
        <v>0.16356488144143699</v>
      </c>
      <c r="E884" s="17">
        <v>0.14221897292494601</v>
      </c>
      <c r="F884" s="17"/>
      <c r="G884" s="17">
        <v>0.21367815193143699</v>
      </c>
      <c r="H884" s="17">
        <v>0.170850485835218</v>
      </c>
      <c r="I884" s="17">
        <v>0.18855802838930399</v>
      </c>
      <c r="J884" s="17">
        <v>0.131116066919546</v>
      </c>
      <c r="K884" s="17">
        <v>0.11064309035809899</v>
      </c>
      <c r="L884" s="17">
        <v>4.6515309826723403E-2</v>
      </c>
      <c r="M884" s="17"/>
      <c r="N884" s="17">
        <v>0.15721843408708799</v>
      </c>
      <c r="O884" s="17">
        <v>0.25719769698642903</v>
      </c>
      <c r="P884" s="17">
        <v>0.11139898093845101</v>
      </c>
      <c r="Q884" s="17">
        <v>0.23834639899705601</v>
      </c>
      <c r="R884" s="17">
        <v>0.26672843575838201</v>
      </c>
      <c r="S884" s="17">
        <v>0.16881164918816099</v>
      </c>
      <c r="T884" s="17">
        <v>0</v>
      </c>
      <c r="U884" s="17">
        <v>0.103921044005497</v>
      </c>
      <c r="V884" s="17">
        <v>0.14946306166894399</v>
      </c>
      <c r="W884" s="17">
        <v>0.222164685040242</v>
      </c>
      <c r="X884" s="17">
        <v>0.14486670386610201</v>
      </c>
      <c r="Y884" s="17">
        <v>0.148189172943825</v>
      </c>
      <c r="Z884" s="17"/>
      <c r="AA884" s="17">
        <v>0.14454975961895</v>
      </c>
      <c r="AB884" s="17">
        <v>0.16513448394009</v>
      </c>
    </row>
    <row r="885" spans="2:28" x14ac:dyDescent="0.5">
      <c r="B885" t="s">
        <v>352</v>
      </c>
      <c r="C885" s="17">
        <v>0.36125206585015301</v>
      </c>
      <c r="D885" s="17">
        <v>0.38348556781656901</v>
      </c>
      <c r="E885" s="17">
        <v>0.33416645476038498</v>
      </c>
      <c r="F885" s="17"/>
      <c r="G885" s="17">
        <v>0.25208757741891902</v>
      </c>
      <c r="H885" s="17">
        <v>0.29960159109311602</v>
      </c>
      <c r="I885" s="17">
        <v>0.41128442113796598</v>
      </c>
      <c r="J885" s="17">
        <v>0.38900490463107401</v>
      </c>
      <c r="K885" s="17">
        <v>0.402794022029901</v>
      </c>
      <c r="L885" s="17">
        <v>0.40052955740359097</v>
      </c>
      <c r="M885" s="17"/>
      <c r="N885" s="17">
        <v>0.446374145204043</v>
      </c>
      <c r="O885" s="17">
        <v>0.31208529663359402</v>
      </c>
      <c r="P885" s="17">
        <v>0.339072779068464</v>
      </c>
      <c r="Q885" s="17">
        <v>0.35660335377623897</v>
      </c>
      <c r="R885" s="17">
        <v>0.33392202371968899</v>
      </c>
      <c r="S885" s="17">
        <v>0.39601774458237898</v>
      </c>
      <c r="T885" s="17">
        <v>0.43402889977135201</v>
      </c>
      <c r="U885" s="17">
        <v>0.42356805657739699</v>
      </c>
      <c r="V885" s="17">
        <v>0.26026792674207</v>
      </c>
      <c r="W885" s="17">
        <v>0.498513283949443</v>
      </c>
      <c r="X885" s="17">
        <v>0.34672192415022102</v>
      </c>
      <c r="Y885" s="17">
        <v>0.33099847478209798</v>
      </c>
      <c r="Z885" s="17"/>
      <c r="AA885" s="17">
        <v>0.32121200892490198</v>
      </c>
      <c r="AB885" s="17">
        <v>0.40892989521391898</v>
      </c>
    </row>
    <row r="886" spans="2:28" x14ac:dyDescent="0.5">
      <c r="B886" t="s">
        <v>353</v>
      </c>
      <c r="C886" s="17">
        <v>0.41493573934782302</v>
      </c>
      <c r="D886" s="17">
        <v>0.36727041836095897</v>
      </c>
      <c r="E886" s="17">
        <v>0.47749790410556597</v>
      </c>
      <c r="F886" s="17"/>
      <c r="G886" s="17">
        <v>0.40973876969387302</v>
      </c>
      <c r="H886" s="17">
        <v>0.42054273695458</v>
      </c>
      <c r="I886" s="17">
        <v>0.35272122237402098</v>
      </c>
      <c r="J886" s="17">
        <v>0.43238771126402797</v>
      </c>
      <c r="K886" s="17">
        <v>0.44916046277967298</v>
      </c>
      <c r="L886" s="17">
        <v>0.46704560057143502</v>
      </c>
      <c r="M886" s="17"/>
      <c r="N886" s="17">
        <v>0.30945328288187102</v>
      </c>
      <c r="O886" s="17">
        <v>0.38431608562451502</v>
      </c>
      <c r="P886" s="17">
        <v>0.42001897125984</v>
      </c>
      <c r="Q886" s="17">
        <v>0.37084014908688701</v>
      </c>
      <c r="R886" s="17">
        <v>0.19586010958136299</v>
      </c>
      <c r="S886" s="17">
        <v>0.37374895823312698</v>
      </c>
      <c r="T886" s="17">
        <v>0.56597110022864805</v>
      </c>
      <c r="U886" s="17">
        <v>0.39494990822489501</v>
      </c>
      <c r="V886" s="17">
        <v>0.49971264049438402</v>
      </c>
      <c r="W886" s="17">
        <v>0.13829508899326901</v>
      </c>
      <c r="X886" s="17">
        <v>0.49161946673017398</v>
      </c>
      <c r="Y886" s="17">
        <v>0.48718732731053599</v>
      </c>
      <c r="Z886" s="17"/>
      <c r="AA886" s="17">
        <v>0.45474548503815898</v>
      </c>
      <c r="AB886" s="17">
        <v>0.36753215384388399</v>
      </c>
    </row>
    <row r="887" spans="2:28" x14ac:dyDescent="0.5">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2:28" x14ac:dyDescent="0.5">
      <c r="B888" s="6" t="s">
        <v>357</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2:28" x14ac:dyDescent="0.5">
      <c r="B889" s="24" t="s">
        <v>166</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2:28" x14ac:dyDescent="0.5">
      <c r="B890" t="s">
        <v>350</v>
      </c>
      <c r="C890" s="17">
        <v>7.9807897724244806E-2</v>
      </c>
      <c r="D890" s="17">
        <v>7.7489094529769695E-2</v>
      </c>
      <c r="E890" s="17">
        <v>8.3076702913564393E-2</v>
      </c>
      <c r="F890" s="17"/>
      <c r="G890" s="17">
        <v>0.12691619296534901</v>
      </c>
      <c r="H890" s="17">
        <v>0.11193722444121</v>
      </c>
      <c r="I890" s="17">
        <v>5.1095846342046003E-2</v>
      </c>
      <c r="J890" s="17">
        <v>6.4928970908414693E-2</v>
      </c>
      <c r="K890" s="17">
        <v>6.0866903348799302E-2</v>
      </c>
      <c r="L890" s="17">
        <v>8.7195581192778093E-2</v>
      </c>
      <c r="M890" s="17"/>
      <c r="N890" s="17">
        <v>0.119850300760263</v>
      </c>
      <c r="O890" s="17">
        <v>0.146166985692365</v>
      </c>
      <c r="P890" s="17">
        <v>0.10348566193525199</v>
      </c>
      <c r="Q890" s="17">
        <v>0.119679339734154</v>
      </c>
      <c r="R890" s="17">
        <v>0.194507744616294</v>
      </c>
      <c r="S890" s="17">
        <v>9.4011647810523694E-2</v>
      </c>
      <c r="T890" s="17">
        <v>0</v>
      </c>
      <c r="U890" s="17">
        <v>2.2802725701916399E-2</v>
      </c>
      <c r="V890" s="17">
        <v>4.0800518296417398E-2</v>
      </c>
      <c r="W890" s="17">
        <v>0.14861278917699999</v>
      </c>
      <c r="X890" s="17">
        <v>1.6791905253503599E-2</v>
      </c>
      <c r="Y890" s="17">
        <v>6.9635595677173603E-2</v>
      </c>
      <c r="Z890" s="17"/>
      <c r="AA890" s="17">
        <v>7.4013679772423693E-2</v>
      </c>
      <c r="AB890" s="17">
        <v>8.67073817913908E-2</v>
      </c>
    </row>
    <row r="891" spans="2:28" x14ac:dyDescent="0.5">
      <c r="B891" t="s">
        <v>351</v>
      </c>
      <c r="C891" s="17">
        <v>0.173111814558775</v>
      </c>
      <c r="D891" s="17">
        <v>0.181126142015889</v>
      </c>
      <c r="E891" s="17">
        <v>0.15973168391096601</v>
      </c>
      <c r="F891" s="17"/>
      <c r="G891" s="17">
        <v>0.29868667454505499</v>
      </c>
      <c r="H891" s="17">
        <v>0.18414293025005299</v>
      </c>
      <c r="I891" s="17">
        <v>0.169070048004338</v>
      </c>
      <c r="J891" s="17">
        <v>0.15699208137669601</v>
      </c>
      <c r="K891" s="17">
        <v>0.12674437400044</v>
      </c>
      <c r="L891" s="17">
        <v>0.126060244204977</v>
      </c>
      <c r="M891" s="17"/>
      <c r="N891" s="17">
        <v>0.11628035734855099</v>
      </c>
      <c r="O891" s="17">
        <v>0.182138801350469</v>
      </c>
      <c r="P891" s="17">
        <v>0.107972378015362</v>
      </c>
      <c r="Q891" s="17">
        <v>0.24515329294643801</v>
      </c>
      <c r="R891" s="17">
        <v>0.345807944059695</v>
      </c>
      <c r="S891" s="17">
        <v>0.16844275330044001</v>
      </c>
      <c r="T891" s="17">
        <v>8.1637933253868505E-2</v>
      </c>
      <c r="U891" s="17">
        <v>0.17678910335204501</v>
      </c>
      <c r="V891" s="17">
        <v>0.23897549079927799</v>
      </c>
      <c r="W891" s="17">
        <v>0</v>
      </c>
      <c r="X891" s="17">
        <v>0.15570834321277699</v>
      </c>
      <c r="Y891" s="17">
        <v>0.228722832938621</v>
      </c>
      <c r="Z891" s="17"/>
      <c r="AA891" s="17">
        <v>0.142996443116397</v>
      </c>
      <c r="AB891" s="17">
        <v>0.20897179206921099</v>
      </c>
    </row>
    <row r="892" spans="2:28" x14ac:dyDescent="0.5">
      <c r="B892" t="s">
        <v>352</v>
      </c>
      <c r="C892" s="17">
        <v>0.32727855942234302</v>
      </c>
      <c r="D892" s="17">
        <v>0.33178451246491503</v>
      </c>
      <c r="E892" s="17">
        <v>0.32274934041647102</v>
      </c>
      <c r="F892" s="17"/>
      <c r="G892" s="17">
        <v>0.229566800792977</v>
      </c>
      <c r="H892" s="17">
        <v>0.34018214228070898</v>
      </c>
      <c r="I892" s="17">
        <v>0.40524475198749799</v>
      </c>
      <c r="J892" s="17">
        <v>0.34180165721135403</v>
      </c>
      <c r="K892" s="17">
        <v>0.28134725450162101</v>
      </c>
      <c r="L892" s="17">
        <v>0.187362463060496</v>
      </c>
      <c r="M892" s="17"/>
      <c r="N892" s="17">
        <v>0.45164770938727999</v>
      </c>
      <c r="O892" s="17">
        <v>0.42434366080796299</v>
      </c>
      <c r="P892" s="17">
        <v>0.26778570329704898</v>
      </c>
      <c r="Q892" s="17">
        <v>0.23707707020202301</v>
      </c>
      <c r="R892" s="17">
        <v>0.20066153514600499</v>
      </c>
      <c r="S892" s="17">
        <v>0.33768455400151198</v>
      </c>
      <c r="T892" s="17">
        <v>0.245108039530607</v>
      </c>
      <c r="U892" s="17">
        <v>0.383737522899329</v>
      </c>
      <c r="V892" s="17">
        <v>0.27669686063007098</v>
      </c>
      <c r="W892" s="17">
        <v>0.572060065099943</v>
      </c>
      <c r="X892" s="17">
        <v>0.42584733317540702</v>
      </c>
      <c r="Y892" s="17">
        <v>0.276563563289145</v>
      </c>
      <c r="Z892" s="17"/>
      <c r="AA892" s="17">
        <v>0.30082921621657899</v>
      </c>
      <c r="AB892" s="17">
        <v>0.35877320176269301</v>
      </c>
    </row>
    <row r="893" spans="2:28" x14ac:dyDescent="0.5">
      <c r="B893" t="s">
        <v>353</v>
      </c>
      <c r="C893" s="17">
        <v>0.41980172829463802</v>
      </c>
      <c r="D893" s="17">
        <v>0.40960025098942698</v>
      </c>
      <c r="E893" s="17">
        <v>0.43444227275899799</v>
      </c>
      <c r="F893" s="17"/>
      <c r="G893" s="17">
        <v>0.34483033169661798</v>
      </c>
      <c r="H893" s="17">
        <v>0.36373770302802799</v>
      </c>
      <c r="I893" s="17">
        <v>0.37458935366611801</v>
      </c>
      <c r="J893" s="17">
        <v>0.43627729050353498</v>
      </c>
      <c r="K893" s="17">
        <v>0.531041468149139</v>
      </c>
      <c r="L893" s="17">
        <v>0.59938171154174902</v>
      </c>
      <c r="M893" s="17"/>
      <c r="N893" s="17">
        <v>0.312221632503905</v>
      </c>
      <c r="O893" s="17">
        <v>0.24735055214920401</v>
      </c>
      <c r="P893" s="17">
        <v>0.52075625675233606</v>
      </c>
      <c r="Q893" s="17">
        <v>0.39809029711738497</v>
      </c>
      <c r="R893" s="17">
        <v>0.25902277617800701</v>
      </c>
      <c r="S893" s="17">
        <v>0.399861044887524</v>
      </c>
      <c r="T893" s="17">
        <v>0.67325402721552496</v>
      </c>
      <c r="U893" s="17">
        <v>0.41667064804671</v>
      </c>
      <c r="V893" s="17">
        <v>0.44352713027423402</v>
      </c>
      <c r="W893" s="17">
        <v>0.279327145723057</v>
      </c>
      <c r="X893" s="17">
        <v>0.401652418358312</v>
      </c>
      <c r="Y893" s="17">
        <v>0.42507800809506102</v>
      </c>
      <c r="Z893" s="17"/>
      <c r="AA893" s="17">
        <v>0.48216066089460102</v>
      </c>
      <c r="AB893" s="17">
        <v>0.345547624376705</v>
      </c>
    </row>
    <row r="894" spans="2:28" x14ac:dyDescent="0.5">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2:28" x14ac:dyDescent="0.5">
      <c r="B895" s="6" t="s">
        <v>358</v>
      </c>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2:28" x14ac:dyDescent="0.5">
      <c r="B896" s="24" t="s">
        <v>166</v>
      </c>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2:28" x14ac:dyDescent="0.5">
      <c r="B897" t="s">
        <v>350</v>
      </c>
      <c r="C897" s="17">
        <v>4.6789882228905802E-2</v>
      </c>
      <c r="D897" s="17">
        <v>5.0536617077535997E-2</v>
      </c>
      <c r="E897" s="17">
        <v>4.2172247018693099E-2</v>
      </c>
      <c r="F897" s="17"/>
      <c r="G897" s="17">
        <v>5.6772271517518E-2</v>
      </c>
      <c r="H897" s="17">
        <v>0.104044099154085</v>
      </c>
      <c r="I897" s="17">
        <v>2.47525340972687E-2</v>
      </c>
      <c r="J897" s="17">
        <v>3.0646790384836801E-2</v>
      </c>
      <c r="K897" s="17">
        <v>1.78729638066078E-2</v>
      </c>
      <c r="L897" s="17">
        <v>0</v>
      </c>
      <c r="M897" s="17"/>
      <c r="N897" s="17">
        <v>8.8612432285949505E-2</v>
      </c>
      <c r="O897" s="17">
        <v>0.102123765234824</v>
      </c>
      <c r="P897" s="17">
        <v>6.8220097686418402E-2</v>
      </c>
      <c r="Q897" s="17">
        <v>6.16309442269466E-2</v>
      </c>
      <c r="R897" s="17">
        <v>0</v>
      </c>
      <c r="S897" s="17">
        <v>3.1821869416948798E-2</v>
      </c>
      <c r="T897" s="17">
        <v>0</v>
      </c>
      <c r="U897" s="17">
        <v>2.3498106808250499E-2</v>
      </c>
      <c r="V897" s="17">
        <v>4.7082009208615397E-2</v>
      </c>
      <c r="W897" s="17">
        <v>0</v>
      </c>
      <c r="X897" s="17">
        <v>3.2817220275673201E-2</v>
      </c>
      <c r="Y897" s="17">
        <v>5.7350431491612397E-2</v>
      </c>
      <c r="Z897" s="17"/>
      <c r="AA897" s="17">
        <v>5.0848575842999198E-2</v>
      </c>
      <c r="AB897" s="17">
        <v>4.1956979470205803E-2</v>
      </c>
    </row>
    <row r="898" spans="2:28" x14ac:dyDescent="0.5">
      <c r="B898" t="s">
        <v>351</v>
      </c>
      <c r="C898" s="17">
        <v>0.16154610831917099</v>
      </c>
      <c r="D898" s="17">
        <v>0.14228680395372001</v>
      </c>
      <c r="E898" s="17">
        <v>0.18680143510243999</v>
      </c>
      <c r="F898" s="17"/>
      <c r="G898" s="17">
        <v>0.191042921659653</v>
      </c>
      <c r="H898" s="17">
        <v>0.15680669398049199</v>
      </c>
      <c r="I898" s="17">
        <v>0.23097830901107999</v>
      </c>
      <c r="J898" s="17">
        <v>0.15094975379837899</v>
      </c>
      <c r="K898" s="17">
        <v>0.100810183702256</v>
      </c>
      <c r="L898" s="17">
        <v>8.7195581192778093E-2</v>
      </c>
      <c r="M898" s="17"/>
      <c r="N898" s="17">
        <v>0.109586086804974</v>
      </c>
      <c r="O898" s="17">
        <v>0.28407155766618603</v>
      </c>
      <c r="P898" s="17">
        <v>0.15776827427203099</v>
      </c>
      <c r="Q898" s="17">
        <v>0.251922188941546</v>
      </c>
      <c r="R898" s="17">
        <v>6.6912103936992304E-2</v>
      </c>
      <c r="S898" s="17">
        <v>0.16688550130485699</v>
      </c>
      <c r="T898" s="17">
        <v>0</v>
      </c>
      <c r="U898" s="17">
        <v>0.15904510162056501</v>
      </c>
      <c r="V898" s="17">
        <v>0.17711768891838001</v>
      </c>
      <c r="W898" s="17">
        <v>0.21935982616306901</v>
      </c>
      <c r="X898" s="17">
        <v>0.101861257768912</v>
      </c>
      <c r="Y898" s="17">
        <v>0.17143500888543201</v>
      </c>
      <c r="Z898" s="17"/>
      <c r="AA898" s="17">
        <v>0.19023049767865499</v>
      </c>
      <c r="AB898" s="17">
        <v>0.12739007742644801</v>
      </c>
    </row>
    <row r="899" spans="2:28" x14ac:dyDescent="0.5">
      <c r="B899" t="s">
        <v>352</v>
      </c>
      <c r="C899" s="17">
        <v>0.36977638339587698</v>
      </c>
      <c r="D899" s="17">
        <v>0.38986535897621899</v>
      </c>
      <c r="E899" s="17">
        <v>0.34168829741274598</v>
      </c>
      <c r="F899" s="17"/>
      <c r="G899" s="17">
        <v>0.34025203544225002</v>
      </c>
      <c r="H899" s="17">
        <v>0.37452729862916001</v>
      </c>
      <c r="I899" s="17">
        <v>0.35872091131214101</v>
      </c>
      <c r="J899" s="17">
        <v>0.42319098641673197</v>
      </c>
      <c r="K899" s="17">
        <v>0.34358054696907098</v>
      </c>
      <c r="L899" s="17">
        <v>0.27715976327979902</v>
      </c>
      <c r="M899" s="17"/>
      <c r="N899" s="17">
        <v>0.48371145133297699</v>
      </c>
      <c r="O899" s="17">
        <v>0.27353181193201598</v>
      </c>
      <c r="P899" s="17">
        <v>0.27778943410212598</v>
      </c>
      <c r="Q899" s="17">
        <v>0.39440240645809599</v>
      </c>
      <c r="R899" s="17">
        <v>0.53741145466025497</v>
      </c>
      <c r="S899" s="17">
        <v>0.42086191381795801</v>
      </c>
      <c r="T899" s="17">
        <v>0.330893818640285</v>
      </c>
      <c r="U899" s="17">
        <v>0.399287104912942</v>
      </c>
      <c r="V899" s="17">
        <v>0.23534177005797699</v>
      </c>
      <c r="W899" s="17">
        <v>0.50490821317583701</v>
      </c>
      <c r="X899" s="17">
        <v>0.37999260674115798</v>
      </c>
      <c r="Y899" s="17">
        <v>0.38875448081957698</v>
      </c>
      <c r="Z899" s="17"/>
      <c r="AA899" s="17">
        <v>0.318704643781412</v>
      </c>
      <c r="AB899" s="17">
        <v>0.430590225174244</v>
      </c>
    </row>
    <row r="900" spans="2:28" x14ac:dyDescent="0.5">
      <c r="B900" t="s">
        <v>353</v>
      </c>
      <c r="C900" s="17">
        <v>0.42188762605604602</v>
      </c>
      <c r="D900" s="17">
        <v>0.41731121999252402</v>
      </c>
      <c r="E900" s="17">
        <v>0.42933802046612102</v>
      </c>
      <c r="F900" s="17"/>
      <c r="G900" s="17">
        <v>0.41193277138057899</v>
      </c>
      <c r="H900" s="17">
        <v>0.364621908236263</v>
      </c>
      <c r="I900" s="17">
        <v>0.38554824557951101</v>
      </c>
      <c r="J900" s="17">
        <v>0.395212469400052</v>
      </c>
      <c r="K900" s="17">
        <v>0.53773630552206497</v>
      </c>
      <c r="L900" s="17">
        <v>0.635644655527423</v>
      </c>
      <c r="M900" s="17"/>
      <c r="N900" s="17">
        <v>0.318090029576099</v>
      </c>
      <c r="O900" s="17">
        <v>0.34027286516697403</v>
      </c>
      <c r="P900" s="17">
        <v>0.49622219393942402</v>
      </c>
      <c r="Q900" s="17">
        <v>0.29204446037341097</v>
      </c>
      <c r="R900" s="17">
        <v>0.39567644140275199</v>
      </c>
      <c r="S900" s="17">
        <v>0.38043071546023599</v>
      </c>
      <c r="T900" s="17">
        <v>0.669106181359715</v>
      </c>
      <c r="U900" s="17">
        <v>0.418169686658242</v>
      </c>
      <c r="V900" s="17">
        <v>0.54045853181502801</v>
      </c>
      <c r="W900" s="17">
        <v>0.27573196066109401</v>
      </c>
      <c r="X900" s="17">
        <v>0.48532891521425697</v>
      </c>
      <c r="Y900" s="17">
        <v>0.38246007880337801</v>
      </c>
      <c r="Z900" s="17"/>
      <c r="AA900" s="17">
        <v>0.44021628269693303</v>
      </c>
      <c r="AB900" s="17">
        <v>0.40006271792910197</v>
      </c>
    </row>
    <row r="901" spans="2:28" x14ac:dyDescent="0.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2:28" x14ac:dyDescent="0.5">
      <c r="B902" s="6" t="s">
        <v>359</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2:28" x14ac:dyDescent="0.5">
      <c r="B903" s="24" t="s">
        <v>166</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2:28" x14ac:dyDescent="0.5">
      <c r="B904" t="s">
        <v>350</v>
      </c>
      <c r="C904" s="17">
        <v>7.8527048020964302E-2</v>
      </c>
      <c r="D904" s="17">
        <v>8.9073652990991306E-2</v>
      </c>
      <c r="E904" s="17">
        <v>6.1549102931796003E-2</v>
      </c>
      <c r="F904" s="17"/>
      <c r="G904" s="17">
        <v>0.17936255245517699</v>
      </c>
      <c r="H904" s="17">
        <v>0.10882078771197699</v>
      </c>
      <c r="I904" s="17">
        <v>4.0039120645974702E-2</v>
      </c>
      <c r="J904" s="17">
        <v>6.5431059724536805E-2</v>
      </c>
      <c r="K904" s="17">
        <v>4.2277899833273E-2</v>
      </c>
      <c r="L904" s="17">
        <v>8.8650233947398002E-2</v>
      </c>
      <c r="M904" s="17"/>
      <c r="N904" s="17">
        <v>8.6954137826997902E-2</v>
      </c>
      <c r="O904" s="17">
        <v>5.5722844479361197E-2</v>
      </c>
      <c r="P904" s="17">
        <v>0.11608110249528</v>
      </c>
      <c r="Q904" s="17">
        <v>8.0243743696443798E-2</v>
      </c>
      <c r="R904" s="17">
        <v>7.2156336364365706E-2</v>
      </c>
      <c r="S904" s="17">
        <v>0.10008132134570299</v>
      </c>
      <c r="T904" s="17">
        <v>0</v>
      </c>
      <c r="U904" s="17">
        <v>2.4753089356215102E-2</v>
      </c>
      <c r="V904" s="17">
        <v>6.7649668635070007E-2</v>
      </c>
      <c r="W904" s="17">
        <v>0.209054091107651</v>
      </c>
      <c r="X904" s="17">
        <v>5.33907817464482E-2</v>
      </c>
      <c r="Y904" s="17">
        <v>5.0316344454425697E-2</v>
      </c>
      <c r="Z904" s="17"/>
      <c r="AA904" s="17">
        <v>6.9599794460473402E-2</v>
      </c>
      <c r="AB904" s="17">
        <v>8.91572045349458E-2</v>
      </c>
    </row>
    <row r="905" spans="2:28" x14ac:dyDescent="0.5">
      <c r="B905" t="s">
        <v>351</v>
      </c>
      <c r="C905" s="17">
        <v>0.142338918645631</v>
      </c>
      <c r="D905" s="17">
        <v>0.137929898802062</v>
      </c>
      <c r="E905" s="17">
        <v>0.14851873438180299</v>
      </c>
      <c r="F905" s="17"/>
      <c r="G905" s="17">
        <v>0.27756699824979397</v>
      </c>
      <c r="H905" s="17">
        <v>0.18013529525520899</v>
      </c>
      <c r="I905" s="17">
        <v>9.9658038784257996E-2</v>
      </c>
      <c r="J905" s="17">
        <v>0.11961574925434899</v>
      </c>
      <c r="K905" s="17">
        <v>0.101346843560721</v>
      </c>
      <c r="L905" s="17">
        <v>0.12161601973208699</v>
      </c>
      <c r="M905" s="17"/>
      <c r="N905" s="17">
        <v>0.21523394339757601</v>
      </c>
      <c r="O905" s="17">
        <v>0.19912260032431001</v>
      </c>
      <c r="P905" s="17">
        <v>7.0297097870623104E-2</v>
      </c>
      <c r="Q905" s="17">
        <v>0.276141028035509</v>
      </c>
      <c r="R905" s="17">
        <v>0.26834302049023301</v>
      </c>
      <c r="S905" s="17">
        <v>0.121784079819078</v>
      </c>
      <c r="T905" s="17">
        <v>0</v>
      </c>
      <c r="U905" s="17">
        <v>0.230072541421211</v>
      </c>
      <c r="V905" s="17">
        <v>0.12530280119742099</v>
      </c>
      <c r="W905" s="17">
        <v>0.22953364376697599</v>
      </c>
      <c r="X905" s="17">
        <v>8.2941254988175298E-2</v>
      </c>
      <c r="Y905" s="17">
        <v>0.161444793704177</v>
      </c>
      <c r="Z905" s="17"/>
      <c r="AA905" s="17">
        <v>0.162932785304545</v>
      </c>
      <c r="AB905" s="17">
        <v>0.117816704245767</v>
      </c>
    </row>
    <row r="906" spans="2:28" x14ac:dyDescent="0.5">
      <c r="B906" t="s">
        <v>352</v>
      </c>
      <c r="C906" s="17">
        <v>0.30649118319406898</v>
      </c>
      <c r="D906" s="17">
        <v>0.30473764015823102</v>
      </c>
      <c r="E906" s="17">
        <v>0.309893274889948</v>
      </c>
      <c r="F906" s="17"/>
      <c r="G906" s="17">
        <v>0.238082804544894</v>
      </c>
      <c r="H906" s="17">
        <v>0.25416845017425999</v>
      </c>
      <c r="I906" s="17">
        <v>0.39821149192514799</v>
      </c>
      <c r="J906" s="17">
        <v>0.33432105889680003</v>
      </c>
      <c r="K906" s="17">
        <v>0.27979443240148399</v>
      </c>
      <c r="L906" s="17">
        <v>0.27455804425327401</v>
      </c>
      <c r="M906" s="17"/>
      <c r="N906" s="17">
        <v>0.26611255431119502</v>
      </c>
      <c r="O906" s="17">
        <v>0.26178097270396999</v>
      </c>
      <c r="P906" s="17">
        <v>0.340220823240027</v>
      </c>
      <c r="Q906" s="17">
        <v>0.26493170862197102</v>
      </c>
      <c r="R906" s="17">
        <v>0.20066153514600499</v>
      </c>
      <c r="S906" s="17">
        <v>0.33264387929557598</v>
      </c>
      <c r="T906" s="17">
        <v>8.1637933253868505E-2</v>
      </c>
      <c r="U906" s="17">
        <v>0.37281684736717302</v>
      </c>
      <c r="V906" s="17">
        <v>0.24689958469001599</v>
      </c>
      <c r="W906" s="17">
        <v>0.28208511940231601</v>
      </c>
      <c r="X906" s="17">
        <v>0.33765919754337897</v>
      </c>
      <c r="Y906" s="17">
        <v>0.28950360531730501</v>
      </c>
      <c r="Z906" s="17"/>
      <c r="AA906" s="17">
        <v>0.28410103998266401</v>
      </c>
      <c r="AB906" s="17">
        <v>0.33315231980175503</v>
      </c>
    </row>
    <row r="907" spans="2:28" x14ac:dyDescent="0.5">
      <c r="B907" t="s">
        <v>353</v>
      </c>
      <c r="C907" s="17">
        <v>0.47264285013933499</v>
      </c>
      <c r="D907" s="17">
        <v>0.468258808048716</v>
      </c>
      <c r="E907" s="17">
        <v>0.48003888779645298</v>
      </c>
      <c r="F907" s="17"/>
      <c r="G907" s="17">
        <v>0.30498764475013501</v>
      </c>
      <c r="H907" s="17">
        <v>0.45687546685855501</v>
      </c>
      <c r="I907" s="17">
        <v>0.46209134864461998</v>
      </c>
      <c r="J907" s="17">
        <v>0.48063213212431399</v>
      </c>
      <c r="K907" s="17">
        <v>0.57658082420452195</v>
      </c>
      <c r="L907" s="17">
        <v>0.51517570206724095</v>
      </c>
      <c r="M907" s="17"/>
      <c r="N907" s="17">
        <v>0.43169936446423202</v>
      </c>
      <c r="O907" s="17">
        <v>0.48337358249235801</v>
      </c>
      <c r="P907" s="17">
        <v>0.47340097639407003</v>
      </c>
      <c r="Q907" s="17">
        <v>0.37868351964607699</v>
      </c>
      <c r="R907" s="17">
        <v>0.45883910799939598</v>
      </c>
      <c r="S907" s="17">
        <v>0.44549071953964198</v>
      </c>
      <c r="T907" s="17">
        <v>0.91836206674613197</v>
      </c>
      <c r="U907" s="17">
        <v>0.372357521855401</v>
      </c>
      <c r="V907" s="17">
        <v>0.56014794547749203</v>
      </c>
      <c r="W907" s="17">
        <v>0.279327145723057</v>
      </c>
      <c r="X907" s="17">
        <v>0.52600876572199795</v>
      </c>
      <c r="Y907" s="17">
        <v>0.49873525652409201</v>
      </c>
      <c r="Z907" s="17"/>
      <c r="AA907" s="17">
        <v>0.48336638025231798</v>
      </c>
      <c r="AB907" s="17">
        <v>0.45987377141753299</v>
      </c>
    </row>
    <row r="908" spans="2:28" x14ac:dyDescent="0.5">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2:28" x14ac:dyDescent="0.5">
      <c r="B909" s="6" t="s">
        <v>360</v>
      </c>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2:28" x14ac:dyDescent="0.5">
      <c r="B910" s="24" t="s">
        <v>166</v>
      </c>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2:28" x14ac:dyDescent="0.5">
      <c r="B911" t="s">
        <v>350</v>
      </c>
      <c r="C911" s="17">
        <v>7.1315800551055394E-2</v>
      </c>
      <c r="D911" s="17">
        <v>7.5712966507553006E-2</v>
      </c>
      <c r="E911" s="17">
        <v>6.2179636183511099E-2</v>
      </c>
      <c r="F911" s="17"/>
      <c r="G911" s="17">
        <v>8.7394249115159195E-2</v>
      </c>
      <c r="H911" s="17">
        <v>0.13805191399780301</v>
      </c>
      <c r="I911" s="17">
        <v>3.9153491961057198E-2</v>
      </c>
      <c r="J911" s="17">
        <v>6.3378681775348902E-2</v>
      </c>
      <c r="K911" s="17">
        <v>3.2598251919145199E-2</v>
      </c>
      <c r="L911" s="17">
        <v>0</v>
      </c>
      <c r="M911" s="17"/>
      <c r="N911" s="17">
        <v>0.16415651690323799</v>
      </c>
      <c r="O911" s="17">
        <v>0</v>
      </c>
      <c r="P911" s="17">
        <v>9.4375478607041693E-2</v>
      </c>
      <c r="Q911" s="17">
        <v>6.0069172251042503E-2</v>
      </c>
      <c r="R911" s="17">
        <v>0.138700196168622</v>
      </c>
      <c r="S911" s="17">
        <v>8.3829383285189296E-2</v>
      </c>
      <c r="T911" s="17">
        <v>0</v>
      </c>
      <c r="U911" s="17">
        <v>5.1840881368208899E-2</v>
      </c>
      <c r="V911" s="17">
        <v>7.2461563266917106E-2</v>
      </c>
      <c r="W911" s="17">
        <v>0</v>
      </c>
      <c r="X911" s="17">
        <v>8.3808615253940302E-2</v>
      </c>
      <c r="Y911" s="17">
        <v>3.3648140321102603E-2</v>
      </c>
      <c r="Z911" s="17"/>
      <c r="AA911" s="17">
        <v>7.32231898994187E-2</v>
      </c>
      <c r="AB911" s="17">
        <v>6.9044570416410406E-2</v>
      </c>
    </row>
    <row r="912" spans="2:28" x14ac:dyDescent="0.5">
      <c r="B912" t="s">
        <v>351</v>
      </c>
      <c r="C912" s="17">
        <v>0.17064663887013101</v>
      </c>
      <c r="D912" s="17">
        <v>0.17205721781668201</v>
      </c>
      <c r="E912" s="17">
        <v>0.169486470033749</v>
      </c>
      <c r="F912" s="17"/>
      <c r="G912" s="17">
        <v>0.278674484273288</v>
      </c>
      <c r="H912" s="17">
        <v>0.20966368458822501</v>
      </c>
      <c r="I912" s="17">
        <v>0.18466077689688001</v>
      </c>
      <c r="J912" s="17">
        <v>0.149913821329383</v>
      </c>
      <c r="K912" s="17">
        <v>8.6898298579598299E-2</v>
      </c>
      <c r="L912" s="17">
        <v>8.7195581192778093E-2</v>
      </c>
      <c r="M912" s="17"/>
      <c r="N912" s="17">
        <v>0.227308647507241</v>
      </c>
      <c r="O912" s="17">
        <v>0.34865432400176499</v>
      </c>
      <c r="P912" s="17">
        <v>0.15290807156799399</v>
      </c>
      <c r="Q912" s="17">
        <v>0.24286521939727601</v>
      </c>
      <c r="R912" s="17">
        <v>6.6912103936992304E-2</v>
      </c>
      <c r="S912" s="17">
        <v>0.17591630895060401</v>
      </c>
      <c r="T912" s="17">
        <v>8.1632032294756796E-2</v>
      </c>
      <c r="U912" s="17">
        <v>0.15021419023777999</v>
      </c>
      <c r="V912" s="17">
        <v>0.19396393948232399</v>
      </c>
      <c r="W912" s="17">
        <v>0.137915504238485</v>
      </c>
      <c r="X912" s="17">
        <v>0.140308570426111</v>
      </c>
      <c r="Y912" s="17">
        <v>0.15154941292985299</v>
      </c>
      <c r="Z912" s="17"/>
      <c r="AA912" s="17">
        <v>0.18307428919929999</v>
      </c>
      <c r="AB912" s="17">
        <v>0.15584837340080801</v>
      </c>
    </row>
    <row r="913" spans="2:28" x14ac:dyDescent="0.5">
      <c r="B913" t="s">
        <v>352</v>
      </c>
      <c r="C913" s="17">
        <v>0.31776793082546001</v>
      </c>
      <c r="D913" s="17">
        <v>0.324028401754138</v>
      </c>
      <c r="E913" s="17">
        <v>0.31095763138966798</v>
      </c>
      <c r="F913" s="17"/>
      <c r="G913" s="17">
        <v>0.39299681656041402</v>
      </c>
      <c r="H913" s="17">
        <v>0.28714807910046197</v>
      </c>
      <c r="I913" s="17">
        <v>0.355575692397464</v>
      </c>
      <c r="J913" s="17">
        <v>0.33996778160090702</v>
      </c>
      <c r="K913" s="17">
        <v>0.27730608302566001</v>
      </c>
      <c r="L913" s="17">
        <v>0.18418749219373401</v>
      </c>
      <c r="M913" s="17"/>
      <c r="N913" s="17">
        <v>0.29609711198038002</v>
      </c>
      <c r="O913" s="17">
        <v>0.31992728457231501</v>
      </c>
      <c r="P913" s="17">
        <v>0.22850018611768599</v>
      </c>
      <c r="Q913" s="17">
        <v>0.28888892475090999</v>
      </c>
      <c r="R913" s="17">
        <v>0.270759357123045</v>
      </c>
      <c r="S913" s="17">
        <v>0.32908221733196802</v>
      </c>
      <c r="T913" s="17">
        <v>0.24926178634552801</v>
      </c>
      <c r="U913" s="17">
        <v>0.40095224140119101</v>
      </c>
      <c r="V913" s="17">
        <v>0.25197403238736799</v>
      </c>
      <c r="W913" s="17">
        <v>0.65351269468868201</v>
      </c>
      <c r="X913" s="17">
        <v>0.290260379003972</v>
      </c>
      <c r="Y913" s="17">
        <v>0.40041573405930198</v>
      </c>
      <c r="Z913" s="17"/>
      <c r="AA913" s="17">
        <v>0.27998823974606901</v>
      </c>
      <c r="AB913" s="17">
        <v>0.36275422213023001</v>
      </c>
    </row>
    <row r="914" spans="2:28" x14ac:dyDescent="0.5">
      <c r="B914" t="s">
        <v>353</v>
      </c>
      <c r="C914" s="17">
        <v>0.44026962975335399</v>
      </c>
      <c r="D914" s="17">
        <v>0.42820141392162703</v>
      </c>
      <c r="E914" s="17">
        <v>0.457376262393072</v>
      </c>
      <c r="F914" s="17"/>
      <c r="G914" s="17">
        <v>0.240934450051138</v>
      </c>
      <c r="H914" s="17">
        <v>0.36513632231351001</v>
      </c>
      <c r="I914" s="17">
        <v>0.42061003874459901</v>
      </c>
      <c r="J914" s="17">
        <v>0.44673971529436102</v>
      </c>
      <c r="K914" s="17">
        <v>0.60319736647559596</v>
      </c>
      <c r="L914" s="17">
        <v>0.72861692661348798</v>
      </c>
      <c r="M914" s="17"/>
      <c r="N914" s="17">
        <v>0.31243772360914202</v>
      </c>
      <c r="O914" s="17">
        <v>0.33141839142592</v>
      </c>
      <c r="P914" s="17">
        <v>0.52421626370727803</v>
      </c>
      <c r="Q914" s="17">
        <v>0.40817668360077197</v>
      </c>
      <c r="R914" s="17">
        <v>0.52362834277133996</v>
      </c>
      <c r="S914" s="17">
        <v>0.41117209043223901</v>
      </c>
      <c r="T914" s="17">
        <v>0.669106181359715</v>
      </c>
      <c r="U914" s="17">
        <v>0.39699268699281998</v>
      </c>
      <c r="V914" s="17">
        <v>0.48160046486339098</v>
      </c>
      <c r="W914" s="17">
        <v>0.20857180107283299</v>
      </c>
      <c r="X914" s="17">
        <v>0.48562243531597599</v>
      </c>
      <c r="Y914" s="17">
        <v>0.41438671268974298</v>
      </c>
      <c r="Z914" s="17"/>
      <c r="AA914" s="17">
        <v>0.46371428115521302</v>
      </c>
      <c r="AB914" s="17">
        <v>0.41235283405255102</v>
      </c>
    </row>
    <row r="915" spans="2:28" x14ac:dyDescent="0.5">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2:28" x14ac:dyDescent="0.5">
      <c r="B916" s="6" t="s">
        <v>364</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2:28" x14ac:dyDescent="0.5">
      <c r="B917" s="24" t="s">
        <v>166</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2:28" x14ac:dyDescent="0.5">
      <c r="B918" t="s">
        <v>361</v>
      </c>
      <c r="C918" s="17">
        <v>0.63047990247393504</v>
      </c>
      <c r="D918" s="17">
        <v>0.64198179045238002</v>
      </c>
      <c r="E918" s="17">
        <v>0.61814421365409</v>
      </c>
      <c r="F918" s="17"/>
      <c r="G918" s="17">
        <v>0.70281644736193105</v>
      </c>
      <c r="H918" s="17">
        <v>0.68777259459915396</v>
      </c>
      <c r="I918" s="17">
        <v>0.58578904198558401</v>
      </c>
      <c r="J918" s="17">
        <v>0.64115509631245104</v>
      </c>
      <c r="K918" s="17">
        <v>0.60791954924813396</v>
      </c>
      <c r="L918" s="17">
        <v>0.36852511550042999</v>
      </c>
      <c r="M918" s="17"/>
      <c r="N918" s="17">
        <v>0.79546077125091297</v>
      </c>
      <c r="O918" s="17">
        <v>0.69668478544146495</v>
      </c>
      <c r="P918" s="17">
        <v>0.63775589002788902</v>
      </c>
      <c r="Q918" s="17">
        <v>0.59272702920513098</v>
      </c>
      <c r="R918" s="17">
        <v>0.67515704691871303</v>
      </c>
      <c r="S918" s="17">
        <v>0.64825163591802304</v>
      </c>
      <c r="T918" s="17">
        <v>0.69149333807254498</v>
      </c>
      <c r="U918" s="17">
        <v>0.65186406259090901</v>
      </c>
      <c r="V918" s="17">
        <v>0.72332378075379899</v>
      </c>
      <c r="W918" s="17">
        <v>0.58048997405817204</v>
      </c>
      <c r="X918" s="17">
        <v>0.580484298106278</v>
      </c>
      <c r="Y918" s="17">
        <v>0.52728965645416503</v>
      </c>
      <c r="Z918" s="17"/>
      <c r="AA918" s="17">
        <v>0.53165975492423001</v>
      </c>
      <c r="AB918" s="17">
        <v>0.748150317912469</v>
      </c>
    </row>
    <row r="919" spans="2:28" x14ac:dyDescent="0.5">
      <c r="B919" t="s">
        <v>362</v>
      </c>
      <c r="C919" s="17">
        <v>0.109515914535658</v>
      </c>
      <c r="D919" s="17">
        <v>0.11049351300973</v>
      </c>
      <c r="E919" s="17">
        <v>0.108678795567974</v>
      </c>
      <c r="F919" s="17"/>
      <c r="G919" s="17">
        <v>0.13562052550015399</v>
      </c>
      <c r="H919" s="17">
        <v>9.9222397629469605E-2</v>
      </c>
      <c r="I919" s="17">
        <v>0.110399330342105</v>
      </c>
      <c r="J919" s="17">
        <v>0.102237566638336</v>
      </c>
      <c r="K919" s="17">
        <v>0.10505327976355699</v>
      </c>
      <c r="L919" s="17">
        <v>0.170494529278198</v>
      </c>
      <c r="M919" s="17"/>
      <c r="N919" s="17">
        <v>6.96091875813699E-2</v>
      </c>
      <c r="O919" s="17">
        <v>0.20113352889036001</v>
      </c>
      <c r="P919" s="17">
        <v>9.2446311673787196E-2</v>
      </c>
      <c r="Q919" s="17">
        <v>0.12136292289386599</v>
      </c>
      <c r="R919" s="17">
        <v>6.3174650040092595E-2</v>
      </c>
      <c r="S919" s="17">
        <v>9.56047866449206E-2</v>
      </c>
      <c r="T919" s="17">
        <v>0</v>
      </c>
      <c r="U919" s="17">
        <v>0.19715767071778001</v>
      </c>
      <c r="V919" s="17">
        <v>8.7511435486084893E-2</v>
      </c>
      <c r="W919" s="17">
        <v>0</v>
      </c>
      <c r="X919" s="17">
        <v>0.12023442519713699</v>
      </c>
      <c r="Y919" s="17">
        <v>0.12914534730407701</v>
      </c>
      <c r="Z919" s="17"/>
      <c r="AA919" s="17">
        <v>0.13674478398745499</v>
      </c>
      <c r="AB919" s="17">
        <v>7.7093048756157204E-2</v>
      </c>
    </row>
    <row r="920" spans="2:28" x14ac:dyDescent="0.5">
      <c r="B920" t="s">
        <v>363</v>
      </c>
      <c r="C920" s="17">
        <v>0.26000418299040701</v>
      </c>
      <c r="D920" s="17">
        <v>0.24752469653789</v>
      </c>
      <c r="E920" s="17">
        <v>0.273176990777936</v>
      </c>
      <c r="F920" s="17"/>
      <c r="G920" s="17">
        <v>0.16156302713791501</v>
      </c>
      <c r="H920" s="17">
        <v>0.21300500777137699</v>
      </c>
      <c r="I920" s="17">
        <v>0.30381162767231001</v>
      </c>
      <c r="J920" s="17">
        <v>0.25660733704921301</v>
      </c>
      <c r="K920" s="17">
        <v>0.28702717098830999</v>
      </c>
      <c r="L920" s="17">
        <v>0.46098035522137198</v>
      </c>
      <c r="M920" s="17"/>
      <c r="N920" s="17">
        <v>0.13493004116771801</v>
      </c>
      <c r="O920" s="17">
        <v>0.102181685668175</v>
      </c>
      <c r="P920" s="17">
        <v>0.26979779829832301</v>
      </c>
      <c r="Q920" s="17">
        <v>0.28591004790100299</v>
      </c>
      <c r="R920" s="17">
        <v>0.26166830304119498</v>
      </c>
      <c r="S920" s="17">
        <v>0.25614357743705701</v>
      </c>
      <c r="T920" s="17">
        <v>0.30850666192745502</v>
      </c>
      <c r="U920" s="17">
        <v>0.15097826669131101</v>
      </c>
      <c r="V920" s="17">
        <v>0.189164783760116</v>
      </c>
      <c r="W920" s="17">
        <v>0.41951002594182801</v>
      </c>
      <c r="X920" s="17">
        <v>0.299281276696585</v>
      </c>
      <c r="Y920" s="17">
        <v>0.34356499624175701</v>
      </c>
      <c r="Z920" s="17"/>
      <c r="AA920" s="17">
        <v>0.331595461088315</v>
      </c>
      <c r="AB920" s="17">
        <v>0.17475663333137301</v>
      </c>
    </row>
    <row r="921" spans="2:28" x14ac:dyDescent="0.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2:28" x14ac:dyDescent="0.5">
      <c r="B922" s="6" t="s">
        <v>367</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2:28" x14ac:dyDescent="0.5">
      <c r="B923" s="24" t="s">
        <v>539</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2:28" x14ac:dyDescent="0.5">
      <c r="B924" t="s">
        <v>365</v>
      </c>
      <c r="C924" s="17">
        <v>0.64205976746070403</v>
      </c>
      <c r="D924" s="17">
        <v>0.65597983727534703</v>
      </c>
      <c r="E924" s="17">
        <v>0.63171304462552902</v>
      </c>
      <c r="F924" s="17"/>
      <c r="G924" s="17">
        <v>0.56162607068193804</v>
      </c>
      <c r="H924" s="17">
        <v>0.626420458035163</v>
      </c>
      <c r="I924" s="17">
        <v>0.52867435774453697</v>
      </c>
      <c r="J924" s="17">
        <v>0.66371479653225196</v>
      </c>
      <c r="K924" s="17">
        <v>0.758718021929632</v>
      </c>
      <c r="L924" s="17">
        <v>0.77970851205929004</v>
      </c>
      <c r="M924" s="17"/>
      <c r="N924" s="17">
        <v>0.32726321268701702</v>
      </c>
      <c r="O924" s="17">
        <v>0.67108123777401496</v>
      </c>
      <c r="P924" s="17">
        <v>0.81506859070803594</v>
      </c>
      <c r="Q924" s="17">
        <v>0.36872778576069798</v>
      </c>
      <c r="R924" s="17">
        <v>0.77787316707987897</v>
      </c>
      <c r="S924" s="17">
        <v>0.59835098330387504</v>
      </c>
      <c r="T924" s="17">
        <v>0.754896161170866</v>
      </c>
      <c r="U924" s="17">
        <v>0.78340362566663202</v>
      </c>
      <c r="V924" s="17">
        <v>0.60632296030485799</v>
      </c>
      <c r="W924" s="17">
        <v>0.67625890928092003</v>
      </c>
      <c r="X924" s="17">
        <v>0.66629462486084801</v>
      </c>
      <c r="Y924" s="17">
        <v>0.57666707044848997</v>
      </c>
      <c r="Z924" s="17"/>
      <c r="AA924" s="17">
        <v>0.65002677578046497</v>
      </c>
      <c r="AB924" s="17">
        <v>0.624418201561597</v>
      </c>
    </row>
    <row r="925" spans="2:28" x14ac:dyDescent="0.5">
      <c r="B925" t="s">
        <v>366</v>
      </c>
      <c r="C925" s="17">
        <v>0.21975342073399401</v>
      </c>
      <c r="D925" s="17">
        <v>0.220780950231208</v>
      </c>
      <c r="E925" s="17">
        <v>0.22069534952887099</v>
      </c>
      <c r="F925" s="17"/>
      <c r="G925" s="17">
        <v>0.30506450427950099</v>
      </c>
      <c r="H925" s="17">
        <v>0.24420872249898101</v>
      </c>
      <c r="I925" s="17">
        <v>0.31395068286108901</v>
      </c>
      <c r="J925" s="17">
        <v>0.13018644868531401</v>
      </c>
      <c r="K925" s="17">
        <v>0.16902511994098701</v>
      </c>
      <c r="L925" s="17">
        <v>0.15508257441522999</v>
      </c>
      <c r="M925" s="17"/>
      <c r="N925" s="17">
        <v>0.51190620662462005</v>
      </c>
      <c r="O925" s="17">
        <v>0.32891876222598498</v>
      </c>
      <c r="P925" s="17">
        <v>6.1007551871779399E-2</v>
      </c>
      <c r="Q925" s="17">
        <v>0.54727425563907595</v>
      </c>
      <c r="R925" s="17">
        <v>0</v>
      </c>
      <c r="S925" s="17">
        <v>0.29001092431464898</v>
      </c>
      <c r="T925" s="17">
        <v>0</v>
      </c>
      <c r="U925" s="17">
        <v>0.21659637433336801</v>
      </c>
      <c r="V925" s="17">
        <v>0.16107741306418299</v>
      </c>
      <c r="W925" s="17">
        <v>0</v>
      </c>
      <c r="X925" s="17">
        <v>0.135498205964733</v>
      </c>
      <c r="Y925" s="17">
        <v>0.26530667844425099</v>
      </c>
      <c r="Z925" s="17"/>
      <c r="AA925" s="17">
        <v>0.245658711872699</v>
      </c>
      <c r="AB925" s="17">
        <v>0.16239062124682799</v>
      </c>
    </row>
    <row r="926" spans="2:28" x14ac:dyDescent="0.5">
      <c r="B926" t="s">
        <v>72</v>
      </c>
      <c r="C926" s="17">
        <v>0.13818681180530201</v>
      </c>
      <c r="D926" s="17">
        <v>0.12323921249344599</v>
      </c>
      <c r="E926" s="17">
        <v>0.14759160584559999</v>
      </c>
      <c r="F926" s="17"/>
      <c r="G926" s="17">
        <v>0.133309425038562</v>
      </c>
      <c r="H926" s="17">
        <v>0.12937081946585599</v>
      </c>
      <c r="I926" s="17">
        <v>0.15737495939437399</v>
      </c>
      <c r="J926" s="17">
        <v>0.206098754782435</v>
      </c>
      <c r="K926" s="17">
        <v>7.2256858129380805E-2</v>
      </c>
      <c r="L926" s="17">
        <v>6.5208913525479806E-2</v>
      </c>
      <c r="M926" s="17"/>
      <c r="N926" s="17">
        <v>0.16083058068836301</v>
      </c>
      <c r="O926" s="17">
        <v>0</v>
      </c>
      <c r="P926" s="17">
        <v>0.123923857420185</v>
      </c>
      <c r="Q926" s="17">
        <v>8.3997958600226505E-2</v>
      </c>
      <c r="R926" s="17">
        <v>0.222126832920121</v>
      </c>
      <c r="S926" s="17">
        <v>0.111638092381476</v>
      </c>
      <c r="T926" s="17">
        <v>0.245103838829134</v>
      </c>
      <c r="U926" s="17">
        <v>0</v>
      </c>
      <c r="V926" s="17">
        <v>0.23259962663096001</v>
      </c>
      <c r="W926" s="17">
        <v>0.32374109071908003</v>
      </c>
      <c r="X926" s="17">
        <v>0.19820716917441999</v>
      </c>
      <c r="Y926" s="17">
        <v>0.15802625110725901</v>
      </c>
      <c r="Z926" s="17"/>
      <c r="AA926" s="17">
        <v>0.104314512346836</v>
      </c>
      <c r="AB926" s="17">
        <v>0.21319117719157399</v>
      </c>
    </row>
    <row r="927" spans="2:28" x14ac:dyDescent="0.5">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2:28" x14ac:dyDescent="0.5">
      <c r="B928" s="6" t="s">
        <v>371</v>
      </c>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2:28" x14ac:dyDescent="0.5">
      <c r="B929" s="24" t="s">
        <v>540</v>
      </c>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2:28" x14ac:dyDescent="0.5">
      <c r="B930" t="s">
        <v>368</v>
      </c>
      <c r="C930" s="17">
        <v>5.8933317852600101E-2</v>
      </c>
      <c r="D930" s="17">
        <v>1.40751800463995E-2</v>
      </c>
      <c r="E930" s="17">
        <v>0.111760296919967</v>
      </c>
      <c r="F930" s="17"/>
      <c r="G930" s="17">
        <v>0</v>
      </c>
      <c r="H930" s="17">
        <v>9.9109635952828096E-2</v>
      </c>
      <c r="I930" s="17">
        <v>2.6265961914481099E-2</v>
      </c>
      <c r="J930" s="17">
        <v>2.1141714604362202E-2</v>
      </c>
      <c r="K930" s="17">
        <v>0.13938995979208299</v>
      </c>
      <c r="L930" s="17">
        <v>0</v>
      </c>
      <c r="M930" s="17"/>
      <c r="N930" s="17">
        <v>0.24380162229681501</v>
      </c>
      <c r="O930" s="17">
        <v>0</v>
      </c>
      <c r="P930" s="17">
        <v>8.0072526852314002E-2</v>
      </c>
      <c r="Q930" s="17">
        <v>9.5907248760360303E-2</v>
      </c>
      <c r="R930" s="17">
        <v>0</v>
      </c>
      <c r="S930" s="17">
        <v>6.1298090977357299E-2</v>
      </c>
      <c r="T930" s="17">
        <v>0</v>
      </c>
      <c r="U930" s="17">
        <v>0</v>
      </c>
      <c r="V930" s="17">
        <v>0</v>
      </c>
      <c r="W930" s="17">
        <v>0</v>
      </c>
      <c r="X930" s="17">
        <v>0.101079929113026</v>
      </c>
      <c r="Y930" s="17">
        <v>3.4958003574052397E-2</v>
      </c>
      <c r="Z930" s="17"/>
      <c r="AA930" s="17">
        <v>4.9944641473988999E-2</v>
      </c>
      <c r="AB930" s="17">
        <v>7.9242500305781005E-2</v>
      </c>
    </row>
    <row r="931" spans="2:28" x14ac:dyDescent="0.5">
      <c r="B931" t="s">
        <v>369</v>
      </c>
      <c r="C931" s="17">
        <v>0.111651213545972</v>
      </c>
      <c r="D931" s="17">
        <v>0.137418846817535</v>
      </c>
      <c r="E931" s="17">
        <v>8.3318856420478302E-2</v>
      </c>
      <c r="F931" s="17"/>
      <c r="G931" s="17">
        <v>0.43454654519823199</v>
      </c>
      <c r="H931" s="17">
        <v>0.149964535464163</v>
      </c>
      <c r="I931" s="17">
        <v>0.15099273639147401</v>
      </c>
      <c r="J931" s="17">
        <v>5.4217631672705303E-2</v>
      </c>
      <c r="K931" s="17">
        <v>0</v>
      </c>
      <c r="L931" s="17">
        <v>8.9326563855569099E-2</v>
      </c>
      <c r="M931" s="17"/>
      <c r="N931" s="17">
        <v>0</v>
      </c>
      <c r="O931" s="17">
        <v>0</v>
      </c>
      <c r="P931" s="17">
        <v>4.21665128086844E-2</v>
      </c>
      <c r="Q931" s="17">
        <v>0.59322192697179199</v>
      </c>
      <c r="R931" s="17">
        <v>0</v>
      </c>
      <c r="S931" s="17">
        <v>3.6492769363183901E-2</v>
      </c>
      <c r="T931" s="17">
        <v>0.245103838829134</v>
      </c>
      <c r="U931" s="17">
        <v>0.143375779427802</v>
      </c>
      <c r="V931" s="17">
        <v>0.13417415316078901</v>
      </c>
      <c r="W931" s="17">
        <v>0.16750874358498999</v>
      </c>
      <c r="X931" s="17">
        <v>4.2687372807756897E-2</v>
      </c>
      <c r="Y931" s="17">
        <v>0.120185089565189</v>
      </c>
      <c r="Z931" s="17"/>
      <c r="AA931" s="17">
        <v>0.141847667970566</v>
      </c>
      <c r="AB931" s="17">
        <v>4.3424783255575201E-2</v>
      </c>
    </row>
    <row r="932" spans="2:28" x14ac:dyDescent="0.5">
      <c r="B932" t="s">
        <v>370</v>
      </c>
      <c r="C932" s="17">
        <v>0.80142237125168503</v>
      </c>
      <c r="D932" s="17">
        <v>0.79603592886583796</v>
      </c>
      <c r="E932" s="17">
        <v>0.80492084665955499</v>
      </c>
      <c r="F932" s="17"/>
      <c r="G932" s="17">
        <v>0.56545345480176801</v>
      </c>
      <c r="H932" s="17">
        <v>0.71237361130825405</v>
      </c>
      <c r="I932" s="17">
        <v>0.78848022344953606</v>
      </c>
      <c r="J932" s="17">
        <v>0.87275570307100703</v>
      </c>
      <c r="K932" s="17">
        <v>0.86061004020791698</v>
      </c>
      <c r="L932" s="17">
        <v>0.91067343614443097</v>
      </c>
      <c r="M932" s="17"/>
      <c r="N932" s="17">
        <v>0.75619837770318499</v>
      </c>
      <c r="O932" s="17">
        <v>1</v>
      </c>
      <c r="P932" s="17">
        <v>0.87776096033900197</v>
      </c>
      <c r="Q932" s="17">
        <v>0.31087082426784701</v>
      </c>
      <c r="R932" s="17">
        <v>1</v>
      </c>
      <c r="S932" s="17">
        <v>0.90220913965945904</v>
      </c>
      <c r="T932" s="17">
        <v>0.754896161170866</v>
      </c>
      <c r="U932" s="17">
        <v>0.856624220572198</v>
      </c>
      <c r="V932" s="17">
        <v>0.86582584683921104</v>
      </c>
      <c r="W932" s="17">
        <v>0.67149452173289303</v>
      </c>
      <c r="X932" s="17">
        <v>0.75420004688487696</v>
      </c>
      <c r="Y932" s="17">
        <v>0.80101475772242003</v>
      </c>
      <c r="Z932" s="17"/>
      <c r="AA932" s="17">
        <v>0.79133368889782296</v>
      </c>
      <c r="AB932" s="17">
        <v>0.82421692764758703</v>
      </c>
    </row>
    <row r="933" spans="2:28" x14ac:dyDescent="0.5">
      <c r="B933" t="s">
        <v>227</v>
      </c>
      <c r="C933" s="17">
        <v>2.79930973497436E-2</v>
      </c>
      <c r="D933" s="17">
        <v>5.2470044270227299E-2</v>
      </c>
      <c r="E933" s="17">
        <v>0</v>
      </c>
      <c r="F933" s="17"/>
      <c r="G933" s="17">
        <v>0</v>
      </c>
      <c r="H933" s="17">
        <v>3.8552217274754601E-2</v>
      </c>
      <c r="I933" s="17">
        <v>3.42610782445089E-2</v>
      </c>
      <c r="J933" s="17">
        <v>5.1884950651925901E-2</v>
      </c>
      <c r="K933" s="17">
        <v>0</v>
      </c>
      <c r="L933" s="17">
        <v>0</v>
      </c>
      <c r="M933" s="17"/>
      <c r="N933" s="17">
        <v>0</v>
      </c>
      <c r="O933" s="17">
        <v>0</v>
      </c>
      <c r="P933" s="17">
        <v>0</v>
      </c>
      <c r="Q933" s="17">
        <v>0</v>
      </c>
      <c r="R933" s="17">
        <v>0</v>
      </c>
      <c r="S933" s="17">
        <v>0</v>
      </c>
      <c r="T933" s="17">
        <v>0</v>
      </c>
      <c r="U933" s="17">
        <v>0</v>
      </c>
      <c r="V933" s="17">
        <v>0</v>
      </c>
      <c r="W933" s="17">
        <v>0.160996734682117</v>
      </c>
      <c r="X933" s="17">
        <v>0.102032651194341</v>
      </c>
      <c r="Y933" s="17">
        <v>4.3842149138338601E-2</v>
      </c>
      <c r="Z933" s="17"/>
      <c r="AA933" s="17">
        <v>1.6874001657622501E-2</v>
      </c>
      <c r="AB933" s="17">
        <v>5.3115788791056703E-2</v>
      </c>
    </row>
    <row r="934" spans="2:28" x14ac:dyDescent="0.5">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2:28" x14ac:dyDescent="0.5">
      <c r="B935" s="6" t="s">
        <v>380</v>
      </c>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2:28" x14ac:dyDescent="0.5">
      <c r="B936" s="24" t="s">
        <v>53</v>
      </c>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2:28" x14ac:dyDescent="0.5">
      <c r="B937" t="s">
        <v>372</v>
      </c>
      <c r="C937" s="17">
        <v>0.441058661937688</v>
      </c>
      <c r="D937" s="17">
        <v>0.50304834341831905</v>
      </c>
      <c r="E937" s="17">
        <v>0.38160148944864403</v>
      </c>
      <c r="F937" s="17"/>
      <c r="G937" s="17">
        <v>0.44524781210651898</v>
      </c>
      <c r="H937" s="17">
        <v>0.41552434947205602</v>
      </c>
      <c r="I937" s="17">
        <v>0.456156867167334</v>
      </c>
      <c r="J937" s="17">
        <v>0.44728306263747403</v>
      </c>
      <c r="K937" s="17">
        <v>0.429636971840758</v>
      </c>
      <c r="L937" s="17">
        <v>0.45020628845740202</v>
      </c>
      <c r="M937" s="17"/>
      <c r="N937" s="17">
        <v>0.31104681538310802</v>
      </c>
      <c r="O937" s="17">
        <v>0.45050722460564702</v>
      </c>
      <c r="P937" s="17">
        <v>0.47045676695076</v>
      </c>
      <c r="Q937" s="17">
        <v>0.37329746410708697</v>
      </c>
      <c r="R937" s="17">
        <v>0.43250745618991798</v>
      </c>
      <c r="S937" s="17">
        <v>0.48451042713341902</v>
      </c>
      <c r="T937" s="17">
        <v>0.65476459403613596</v>
      </c>
      <c r="U937" s="17">
        <v>0.49061257531875402</v>
      </c>
      <c r="V937" s="17">
        <v>0.39140005993428501</v>
      </c>
      <c r="W937" s="17">
        <v>0.48822157110283398</v>
      </c>
      <c r="X937" s="17">
        <v>0.40388991820520997</v>
      </c>
      <c r="Y937" s="17">
        <v>0.39561448796974902</v>
      </c>
      <c r="Z937" s="17"/>
      <c r="AA937" s="17">
        <v>0.53918998972729504</v>
      </c>
      <c r="AB937" s="17">
        <v>0.368097934690303</v>
      </c>
    </row>
    <row r="938" spans="2:28" x14ac:dyDescent="0.5">
      <c r="B938" t="s">
        <v>373</v>
      </c>
      <c r="C938" s="17">
        <v>0.412701578650572</v>
      </c>
      <c r="D938" s="17">
        <v>0.38920523539902102</v>
      </c>
      <c r="E938" s="17">
        <v>0.43447970008903902</v>
      </c>
      <c r="F938" s="17"/>
      <c r="G938" s="17">
        <v>0.41383596386000598</v>
      </c>
      <c r="H938" s="17">
        <v>0.37039334814117397</v>
      </c>
      <c r="I938" s="17">
        <v>0.41772055201078201</v>
      </c>
      <c r="J938" s="17">
        <v>0.34196591813436999</v>
      </c>
      <c r="K938" s="17">
        <v>0.413558866323607</v>
      </c>
      <c r="L938" s="17">
        <v>0.48546618964773902</v>
      </c>
      <c r="M938" s="17"/>
      <c r="N938" s="17">
        <v>0.337430030363633</v>
      </c>
      <c r="O938" s="17">
        <v>0.32633887480482598</v>
      </c>
      <c r="P938" s="17">
        <v>0.43348921129003798</v>
      </c>
      <c r="Q938" s="17">
        <v>0.48262817814382197</v>
      </c>
      <c r="R938" s="17">
        <v>0.32187778336519002</v>
      </c>
      <c r="S938" s="17">
        <v>0.422127352468743</v>
      </c>
      <c r="T938" s="17">
        <v>0.40960084073335401</v>
      </c>
      <c r="U938" s="17">
        <v>0.42271330618439801</v>
      </c>
      <c r="V938" s="17">
        <v>0.374354005600321</v>
      </c>
      <c r="W938" s="17">
        <v>0.30527133441181997</v>
      </c>
      <c r="X938" s="17">
        <v>0.41612932542527997</v>
      </c>
      <c r="Y938" s="17">
        <v>0.42774718904742598</v>
      </c>
      <c r="Z938" s="17"/>
      <c r="AA938" s="17">
        <v>0.441309818791915</v>
      </c>
      <c r="AB938" s="17">
        <v>0.39143132731498198</v>
      </c>
    </row>
    <row r="939" spans="2:28" x14ac:dyDescent="0.5">
      <c r="B939" t="s">
        <v>150</v>
      </c>
      <c r="C939" s="17">
        <v>0.41056858243311101</v>
      </c>
      <c r="D939" s="17">
        <v>0.40283706172351302</v>
      </c>
      <c r="E939" s="17">
        <v>0.41882460024396501</v>
      </c>
      <c r="F939" s="17"/>
      <c r="G939" s="17">
        <v>0.461906738471005</v>
      </c>
      <c r="H939" s="17">
        <v>0.344833566922151</v>
      </c>
      <c r="I939" s="17">
        <v>0.44842847635781202</v>
      </c>
      <c r="J939" s="17">
        <v>0.33003650738360601</v>
      </c>
      <c r="K939" s="17">
        <v>0.40869146858088901</v>
      </c>
      <c r="L939" s="17">
        <v>0.46493702871799503</v>
      </c>
      <c r="M939" s="17"/>
      <c r="N939" s="17">
        <v>0.28493462419026699</v>
      </c>
      <c r="O939" s="17">
        <v>0.20874680923682601</v>
      </c>
      <c r="P939" s="17">
        <v>0.38610001499010799</v>
      </c>
      <c r="Q939" s="17">
        <v>0.45144736347242798</v>
      </c>
      <c r="R939" s="17">
        <v>0.27096776223835201</v>
      </c>
      <c r="S939" s="17">
        <v>0.42032251106565499</v>
      </c>
      <c r="T939" s="17">
        <v>0.28399284470067898</v>
      </c>
      <c r="U939" s="17">
        <v>0.51336234441024697</v>
      </c>
      <c r="V939" s="17">
        <v>0.42571658297730303</v>
      </c>
      <c r="W939" s="17">
        <v>0.570474000088112</v>
      </c>
      <c r="X939" s="17">
        <v>0.41264671832916799</v>
      </c>
      <c r="Y939" s="17">
        <v>0.44299012676631599</v>
      </c>
      <c r="Z939" s="17"/>
      <c r="AA939" s="17">
        <v>0.44346801281575099</v>
      </c>
      <c r="AB939" s="17">
        <v>0.386107827434581</v>
      </c>
    </row>
    <row r="940" spans="2:28" x14ac:dyDescent="0.5">
      <c r="B940" t="s">
        <v>374</v>
      </c>
      <c r="C940" s="17">
        <v>0.28031255517773301</v>
      </c>
      <c r="D940" s="17">
        <v>0.356473182309269</v>
      </c>
      <c r="E940" s="17">
        <v>0.20498626344505599</v>
      </c>
      <c r="F940" s="17"/>
      <c r="G940" s="17">
        <v>0.43007445548504297</v>
      </c>
      <c r="H940" s="17">
        <v>0.31679580671410701</v>
      </c>
      <c r="I940" s="17">
        <v>0.33065749980079501</v>
      </c>
      <c r="J940" s="17">
        <v>0.251612750791116</v>
      </c>
      <c r="K940" s="17">
        <v>0.243853004182392</v>
      </c>
      <c r="L940" s="17">
        <v>0.204214645911869</v>
      </c>
      <c r="M940" s="17"/>
      <c r="N940" s="17">
        <v>0.341128199610364</v>
      </c>
      <c r="O940" s="17">
        <v>0.16049159198501201</v>
      </c>
      <c r="P940" s="17">
        <v>0.349935213404302</v>
      </c>
      <c r="Q940" s="17">
        <v>0.24316069967610701</v>
      </c>
      <c r="R940" s="17">
        <v>0.20815346343350399</v>
      </c>
      <c r="S940" s="17">
        <v>0.30723970045134202</v>
      </c>
      <c r="T940" s="17">
        <v>0.165165096570836</v>
      </c>
      <c r="U940" s="17">
        <v>0.35919714414593301</v>
      </c>
      <c r="V940" s="17">
        <v>0.280873864423482</v>
      </c>
      <c r="W940" s="17">
        <v>0.236747023969751</v>
      </c>
      <c r="X940" s="17">
        <v>0.26889314005127901</v>
      </c>
      <c r="Y940" s="17">
        <v>0.19867978096066699</v>
      </c>
      <c r="Z940" s="17"/>
      <c r="AA940" s="17">
        <v>0.329698483774097</v>
      </c>
      <c r="AB940" s="17">
        <v>0.243594074470904</v>
      </c>
    </row>
    <row r="941" spans="2:28" x14ac:dyDescent="0.5">
      <c r="B941" t="s">
        <v>375</v>
      </c>
      <c r="C941" s="17">
        <v>0.26609145979736598</v>
      </c>
      <c r="D941" s="17">
        <v>0.30144477020544802</v>
      </c>
      <c r="E941" s="17">
        <v>0.23220872864140801</v>
      </c>
      <c r="F941" s="17"/>
      <c r="G941" s="17">
        <v>0.38432945467172203</v>
      </c>
      <c r="H941" s="17">
        <v>0.23664385483151101</v>
      </c>
      <c r="I941" s="17">
        <v>0.26908377799751998</v>
      </c>
      <c r="J941" s="17">
        <v>0.30061705362546898</v>
      </c>
      <c r="K941" s="17">
        <v>0.24891839409382599</v>
      </c>
      <c r="L941" s="17">
        <v>0.21786491475501099</v>
      </c>
      <c r="M941" s="17"/>
      <c r="N941" s="17">
        <v>0.35104558634807698</v>
      </c>
      <c r="O941" s="17">
        <v>0.25109496904040002</v>
      </c>
      <c r="P941" s="17">
        <v>0.28796549905822999</v>
      </c>
      <c r="Q941" s="17">
        <v>0.19174094610379</v>
      </c>
      <c r="R941" s="17">
        <v>0.173422264905261</v>
      </c>
      <c r="S941" s="17">
        <v>0.26981110772915001</v>
      </c>
      <c r="T941" s="17">
        <v>0.21073899400108401</v>
      </c>
      <c r="U941" s="17">
        <v>0.30799847229518601</v>
      </c>
      <c r="V941" s="17">
        <v>0.26652637084923397</v>
      </c>
      <c r="W941" s="17">
        <v>0.31330411569502697</v>
      </c>
      <c r="X941" s="17">
        <v>0.236090791976098</v>
      </c>
      <c r="Y941" s="17">
        <v>0.27299469569413598</v>
      </c>
      <c r="Z941" s="17"/>
      <c r="AA941" s="17">
        <v>0.31172209298217501</v>
      </c>
      <c r="AB941" s="17">
        <v>0.23216504448318401</v>
      </c>
    </row>
    <row r="942" spans="2:28" x14ac:dyDescent="0.5">
      <c r="B942" t="s">
        <v>376</v>
      </c>
      <c r="C942" s="17">
        <v>0.201027842778322</v>
      </c>
      <c r="D942" s="17">
        <v>0.16604056335715001</v>
      </c>
      <c r="E942" s="17">
        <v>0.235397935315279</v>
      </c>
      <c r="F942" s="17"/>
      <c r="G942" s="17">
        <v>0.121189658195481</v>
      </c>
      <c r="H942" s="17">
        <v>0.169329422728068</v>
      </c>
      <c r="I942" s="17">
        <v>0.134995001624442</v>
      </c>
      <c r="J942" s="17">
        <v>0.25834966904225198</v>
      </c>
      <c r="K942" s="17">
        <v>0.24502643462388199</v>
      </c>
      <c r="L942" s="17">
        <v>0.226732882919539</v>
      </c>
      <c r="M942" s="17"/>
      <c r="N942" s="17">
        <v>0.221177402309229</v>
      </c>
      <c r="O942" s="17">
        <v>0.28041451231579201</v>
      </c>
      <c r="P942" s="17">
        <v>0.184969166299772</v>
      </c>
      <c r="Q942" s="17">
        <v>0.16483195865390299</v>
      </c>
      <c r="R942" s="17">
        <v>0.318800085408112</v>
      </c>
      <c r="S942" s="17">
        <v>0.211247280922613</v>
      </c>
      <c r="T942" s="17">
        <v>0.17348186129877299</v>
      </c>
      <c r="U942" s="17">
        <v>0.14101857703940399</v>
      </c>
      <c r="V942" s="17">
        <v>0.15833033208804401</v>
      </c>
      <c r="W942" s="17">
        <v>0.23446978164267501</v>
      </c>
      <c r="X942" s="17">
        <v>0.21021571811845299</v>
      </c>
      <c r="Y942" s="17">
        <v>0.214708183085346</v>
      </c>
      <c r="Z942" s="17"/>
      <c r="AA942" s="17">
        <v>0.112977579696647</v>
      </c>
      <c r="AB942" s="17">
        <v>0.26649328967960201</v>
      </c>
    </row>
    <row r="943" spans="2:28" x14ac:dyDescent="0.5">
      <c r="B943" t="s">
        <v>377</v>
      </c>
      <c r="C943" s="17">
        <v>0.18800338016840701</v>
      </c>
      <c r="D943" s="17">
        <v>0.188102895963429</v>
      </c>
      <c r="E943" s="17">
        <v>0.18824599362580899</v>
      </c>
      <c r="F943" s="17"/>
      <c r="G943" s="17">
        <v>0.240624402076626</v>
      </c>
      <c r="H943" s="17">
        <v>0.147348212377445</v>
      </c>
      <c r="I943" s="17">
        <v>0.194595157273936</v>
      </c>
      <c r="J943" s="17">
        <v>0.17287806826927801</v>
      </c>
      <c r="K943" s="17">
        <v>0.20490250190384099</v>
      </c>
      <c r="L943" s="17">
        <v>0.185614408950181</v>
      </c>
      <c r="M943" s="17"/>
      <c r="N943" s="17">
        <v>0.12335815271302999</v>
      </c>
      <c r="O943" s="17">
        <v>8.5444095500726999E-2</v>
      </c>
      <c r="P943" s="17">
        <v>0.22101381228335501</v>
      </c>
      <c r="Q943" s="17">
        <v>0.23771127156298399</v>
      </c>
      <c r="R943" s="17">
        <v>0.149668876450782</v>
      </c>
      <c r="S943" s="17">
        <v>0.175861912521101</v>
      </c>
      <c r="T943" s="17">
        <v>7.8269815863887204E-2</v>
      </c>
      <c r="U943" s="17">
        <v>0.19692285107455401</v>
      </c>
      <c r="V943" s="17">
        <v>0.16022184278207399</v>
      </c>
      <c r="W943" s="17">
        <v>0.16232886965760601</v>
      </c>
      <c r="X943" s="17">
        <v>0.234811267986617</v>
      </c>
      <c r="Y943" s="17">
        <v>0.18373193970590801</v>
      </c>
      <c r="Z943" s="17"/>
      <c r="AA943" s="17">
        <v>0.20948540262672299</v>
      </c>
      <c r="AB943" s="17">
        <v>0.17203147785537801</v>
      </c>
    </row>
    <row r="944" spans="2:28" x14ac:dyDescent="0.5">
      <c r="B944" t="s">
        <v>378</v>
      </c>
      <c r="C944" s="17">
        <v>0.111950149242576</v>
      </c>
      <c r="D944" s="17">
        <v>0.13204234353319</v>
      </c>
      <c r="E944" s="17">
        <v>9.26228298186417E-2</v>
      </c>
      <c r="F944" s="17"/>
      <c r="G944" s="17">
        <v>0.204598653169595</v>
      </c>
      <c r="H944" s="17">
        <v>0.15763018083288699</v>
      </c>
      <c r="I944" s="17">
        <v>0.159657859802638</v>
      </c>
      <c r="J944" s="17">
        <v>4.7233748652532298E-2</v>
      </c>
      <c r="K944" s="17">
        <v>8.9854738850761007E-2</v>
      </c>
      <c r="L944" s="17">
        <v>7.2449917683413398E-2</v>
      </c>
      <c r="M944" s="17"/>
      <c r="N944" s="17">
        <v>0.10955126157827</v>
      </c>
      <c r="O944" s="17">
        <v>0.113800726512154</v>
      </c>
      <c r="P944" s="17">
        <v>0.11091754819472401</v>
      </c>
      <c r="Q944" s="17">
        <v>0.180171841307806</v>
      </c>
      <c r="R944" s="17">
        <v>8.7345987451213594E-2</v>
      </c>
      <c r="S944" s="17">
        <v>0.14389162306977199</v>
      </c>
      <c r="T944" s="17">
        <v>0</v>
      </c>
      <c r="U944" s="17">
        <v>0.102261609265703</v>
      </c>
      <c r="V944" s="17">
        <v>0.19338299243674201</v>
      </c>
      <c r="W944" s="17">
        <v>0.115518766849893</v>
      </c>
      <c r="X944" s="17">
        <v>7.4383776936380097E-2</v>
      </c>
      <c r="Y944" s="17">
        <v>5.6642990626982401E-2</v>
      </c>
      <c r="Z944" s="17"/>
      <c r="AA944" s="17">
        <v>0.122083839118228</v>
      </c>
      <c r="AB944" s="17">
        <v>0.104415742038669</v>
      </c>
    </row>
    <row r="945" spans="2:28" x14ac:dyDescent="0.5">
      <c r="B945" t="s">
        <v>379</v>
      </c>
      <c r="C945" s="17">
        <v>9.6845501479610102E-2</v>
      </c>
      <c r="D945" s="17">
        <v>0.10158747414047101</v>
      </c>
      <c r="E945" s="17">
        <v>9.2411161257747398E-2</v>
      </c>
      <c r="F945" s="17"/>
      <c r="G945" s="17">
        <v>0.164744715234064</v>
      </c>
      <c r="H945" s="17">
        <v>0.13683779650262601</v>
      </c>
      <c r="I945" s="17">
        <v>8.2020777253306698E-2</v>
      </c>
      <c r="J945" s="17">
        <v>7.8065206489375705E-2</v>
      </c>
      <c r="K945" s="17">
        <v>7.6615291970581798E-2</v>
      </c>
      <c r="L945" s="17">
        <v>7.6321168913680099E-2</v>
      </c>
      <c r="M945" s="17"/>
      <c r="N945" s="17">
        <v>5.49087003392187E-2</v>
      </c>
      <c r="O945" s="17">
        <v>0.147808385739846</v>
      </c>
      <c r="P945" s="17">
        <v>0.105955964572192</v>
      </c>
      <c r="Q945" s="17">
        <v>0.13351908456494799</v>
      </c>
      <c r="R945" s="17">
        <v>8.6300262130929797E-2</v>
      </c>
      <c r="S945" s="17">
        <v>9.8327298342658895E-2</v>
      </c>
      <c r="T945" s="17">
        <v>8.6326732941377493E-2</v>
      </c>
      <c r="U945" s="17">
        <v>0.15189890098233</v>
      </c>
      <c r="V945" s="17">
        <v>1.13594520858924E-2</v>
      </c>
      <c r="W945" s="17">
        <v>3.7741511881245499E-2</v>
      </c>
      <c r="X945" s="17">
        <v>9.8495314213982499E-2</v>
      </c>
      <c r="Y945" s="17">
        <v>8.8105172982210406E-2</v>
      </c>
      <c r="Z945" s="17"/>
      <c r="AA945" s="17">
        <v>0.111565693834334</v>
      </c>
      <c r="AB945" s="17">
        <v>8.5901025708073606E-2</v>
      </c>
    </row>
    <row r="946" spans="2:28" x14ac:dyDescent="0.5">
      <c r="B946" t="s">
        <v>71</v>
      </c>
      <c r="C946" s="17">
        <v>1.7658128365465701E-2</v>
      </c>
      <c r="D946" s="17">
        <v>2.3994083350692402E-2</v>
      </c>
      <c r="E946" s="17">
        <v>1.1531523905601099E-2</v>
      </c>
      <c r="F946" s="17"/>
      <c r="G946" s="17">
        <v>6.1842467127660998E-2</v>
      </c>
      <c r="H946" s="17">
        <v>0</v>
      </c>
      <c r="I946" s="17">
        <v>4.77967866164978E-3</v>
      </c>
      <c r="J946" s="17">
        <v>2.1265455673215201E-2</v>
      </c>
      <c r="K946" s="17">
        <v>1.7695507041036299E-2</v>
      </c>
      <c r="L946" s="17">
        <v>1.4392234476973499E-2</v>
      </c>
      <c r="M946" s="17"/>
      <c r="N946" s="17">
        <v>4.2075399954682201E-2</v>
      </c>
      <c r="O946" s="17">
        <v>2.4977297279398101E-2</v>
      </c>
      <c r="P946" s="17">
        <v>1.41297417163667E-2</v>
      </c>
      <c r="Q946" s="17">
        <v>0</v>
      </c>
      <c r="R946" s="17">
        <v>6.3035323732733503E-2</v>
      </c>
      <c r="S946" s="17">
        <v>4.32591630480904E-3</v>
      </c>
      <c r="T946" s="17">
        <v>4.5242523978154897E-2</v>
      </c>
      <c r="U946" s="17">
        <v>5.5871503858731901E-2</v>
      </c>
      <c r="V946" s="17">
        <v>3.74810798072093E-2</v>
      </c>
      <c r="W946" s="17">
        <v>0</v>
      </c>
      <c r="X946" s="17">
        <v>2.0921718553454802E-2</v>
      </c>
      <c r="Y946" s="17">
        <v>0</v>
      </c>
      <c r="Z946" s="17"/>
      <c r="AA946" s="17">
        <v>1.6240587026831999E-2</v>
      </c>
      <c r="AB946" s="17">
        <v>1.8712071579111901E-2</v>
      </c>
    </row>
    <row r="947" spans="2:28" x14ac:dyDescent="0.5">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2:28" x14ac:dyDescent="0.5">
      <c r="B948" s="6" t="s">
        <v>381</v>
      </c>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2:28" x14ac:dyDescent="0.5">
      <c r="B949" s="24" t="s">
        <v>53</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2:28" x14ac:dyDescent="0.5">
      <c r="B950" t="s">
        <v>150</v>
      </c>
      <c r="C950" s="17">
        <v>0.65243312163450795</v>
      </c>
      <c r="D950" s="17">
        <v>0.61889695746542295</v>
      </c>
      <c r="E950" s="17">
        <v>0.68620752240954896</v>
      </c>
      <c r="F950" s="17"/>
      <c r="G950" s="17">
        <v>0.71857799203938999</v>
      </c>
      <c r="H950" s="17">
        <v>0.51636618806496404</v>
      </c>
      <c r="I950" s="17">
        <v>0.68424522129602805</v>
      </c>
      <c r="J950" s="17">
        <v>0.658802890714137</v>
      </c>
      <c r="K950" s="17">
        <v>0.66241652164313003</v>
      </c>
      <c r="L950" s="17">
        <v>0.68044543583163997</v>
      </c>
      <c r="M950" s="17"/>
      <c r="N950" s="17">
        <v>0.64346070932951804</v>
      </c>
      <c r="O950" s="17">
        <v>0.58786424097318701</v>
      </c>
      <c r="P950" s="17">
        <v>0.69801947350138904</v>
      </c>
      <c r="Q950" s="17">
        <v>0.65677679777127995</v>
      </c>
      <c r="R950" s="17">
        <v>0.73042097517798399</v>
      </c>
      <c r="S950" s="17">
        <v>0.63656011148209402</v>
      </c>
      <c r="T950" s="17">
        <v>0.71322279740727301</v>
      </c>
      <c r="U950" s="17">
        <v>0.71095658724905797</v>
      </c>
      <c r="V950" s="17">
        <v>0.58171920391377596</v>
      </c>
      <c r="W950" s="17">
        <v>0.44658877626916299</v>
      </c>
      <c r="X950" s="17">
        <v>0.67786898194183498</v>
      </c>
      <c r="Y950" s="17">
        <v>0.62897724895857998</v>
      </c>
      <c r="Z950" s="17"/>
      <c r="AA950" s="17">
        <v>0.705268983635161</v>
      </c>
      <c r="AB950" s="17">
        <v>0.61314961245204702</v>
      </c>
    </row>
    <row r="951" spans="2:28" x14ac:dyDescent="0.5">
      <c r="B951" t="s">
        <v>375</v>
      </c>
      <c r="C951" s="17">
        <v>0.61257778206010305</v>
      </c>
      <c r="D951" s="17">
        <v>0.61468346225874304</v>
      </c>
      <c r="E951" s="17">
        <v>0.61163677312103704</v>
      </c>
      <c r="F951" s="17"/>
      <c r="G951" s="17">
        <v>0.61566284476816202</v>
      </c>
      <c r="H951" s="17">
        <v>0.47108694864383999</v>
      </c>
      <c r="I951" s="17">
        <v>0.67770186435910595</v>
      </c>
      <c r="J951" s="17">
        <v>0.66280967904934796</v>
      </c>
      <c r="K951" s="17">
        <v>0.61733463682364997</v>
      </c>
      <c r="L951" s="17">
        <v>0.625466805491949</v>
      </c>
      <c r="M951" s="17"/>
      <c r="N951" s="17">
        <v>0.66311304640769997</v>
      </c>
      <c r="O951" s="17">
        <v>0.52348044431923701</v>
      </c>
      <c r="P951" s="17">
        <v>0.671547842460265</v>
      </c>
      <c r="Q951" s="17">
        <v>0.48668151420641698</v>
      </c>
      <c r="R951" s="17">
        <v>0.63381851903389097</v>
      </c>
      <c r="S951" s="17">
        <v>0.62312243280763602</v>
      </c>
      <c r="T951" s="17">
        <v>0.63584420463918501</v>
      </c>
      <c r="U951" s="17">
        <v>0.61568529525265803</v>
      </c>
      <c r="V951" s="17">
        <v>0.55920206123508698</v>
      </c>
      <c r="W951" s="17">
        <v>0.48182085271779901</v>
      </c>
      <c r="X951" s="17">
        <v>0.60449210942172904</v>
      </c>
      <c r="Y951" s="17">
        <v>0.63760243813898598</v>
      </c>
      <c r="Z951" s="17"/>
      <c r="AA951" s="17">
        <v>0.64402918324894798</v>
      </c>
      <c r="AB951" s="17">
        <v>0.58919363802194902</v>
      </c>
    </row>
    <row r="952" spans="2:28" x14ac:dyDescent="0.5">
      <c r="B952" t="s">
        <v>372</v>
      </c>
      <c r="C952" s="17">
        <v>0.59589817636663001</v>
      </c>
      <c r="D952" s="17">
        <v>0.63916614182643705</v>
      </c>
      <c r="E952" s="17">
        <v>0.55491778292493499</v>
      </c>
      <c r="F952" s="17"/>
      <c r="G952" s="17">
        <v>0.69398748127514498</v>
      </c>
      <c r="H952" s="17">
        <v>0.50099075886673206</v>
      </c>
      <c r="I952" s="17">
        <v>0.68037148016206295</v>
      </c>
      <c r="J952" s="17">
        <v>0.62460063269199895</v>
      </c>
      <c r="K952" s="17">
        <v>0.56452941369674103</v>
      </c>
      <c r="L952" s="17">
        <v>0.56416518493792001</v>
      </c>
      <c r="M952" s="17"/>
      <c r="N952" s="17">
        <v>0.59011500675512596</v>
      </c>
      <c r="O952" s="17">
        <v>0.58004650767249</v>
      </c>
      <c r="P952" s="17">
        <v>0.62722122106897904</v>
      </c>
      <c r="Q952" s="17">
        <v>0.43339148147331902</v>
      </c>
      <c r="R952" s="17">
        <v>0.66338820231616002</v>
      </c>
      <c r="S952" s="17">
        <v>0.62439899343833105</v>
      </c>
      <c r="T952" s="17">
        <v>0.71106216411614298</v>
      </c>
      <c r="U952" s="17">
        <v>0.59085664840514496</v>
      </c>
      <c r="V952" s="17">
        <v>0.48853666994506001</v>
      </c>
      <c r="W952" s="17">
        <v>0.44506220455412898</v>
      </c>
      <c r="X952" s="17">
        <v>0.61115680538591299</v>
      </c>
      <c r="Y952" s="17">
        <v>0.62923938835185</v>
      </c>
      <c r="Z952" s="17"/>
      <c r="AA952" s="17">
        <v>0.66089218302903197</v>
      </c>
      <c r="AB952" s="17">
        <v>0.547575076092504</v>
      </c>
    </row>
    <row r="953" spans="2:28" x14ac:dyDescent="0.5">
      <c r="B953" t="s">
        <v>373</v>
      </c>
      <c r="C953" s="17">
        <v>0.56944167600282503</v>
      </c>
      <c r="D953" s="17">
        <v>0.536500056297878</v>
      </c>
      <c r="E953" s="17">
        <v>0.60068341209494103</v>
      </c>
      <c r="F953" s="17"/>
      <c r="G953" s="17">
        <v>0.58139895172581901</v>
      </c>
      <c r="H953" s="17">
        <v>0.45686459386158201</v>
      </c>
      <c r="I953" s="17">
        <v>0.63566372365716395</v>
      </c>
      <c r="J953" s="17">
        <v>0.54415014354491997</v>
      </c>
      <c r="K953" s="17">
        <v>0.57345546024459804</v>
      </c>
      <c r="L953" s="17">
        <v>0.61222413749230997</v>
      </c>
      <c r="M953" s="17"/>
      <c r="N953" s="17">
        <v>0.65175204070750503</v>
      </c>
      <c r="O953" s="17">
        <v>0.52694829297732704</v>
      </c>
      <c r="P953" s="17">
        <v>0.62768509724591703</v>
      </c>
      <c r="Q953" s="17">
        <v>0.47073172973455202</v>
      </c>
      <c r="R953" s="17">
        <v>0.67377436376418398</v>
      </c>
      <c r="S953" s="17">
        <v>0.54736334316221003</v>
      </c>
      <c r="T953" s="17">
        <v>0.67515775313266702</v>
      </c>
      <c r="U953" s="17">
        <v>0.63151495531152402</v>
      </c>
      <c r="V953" s="17">
        <v>0.44899684660936501</v>
      </c>
      <c r="W953" s="17">
        <v>0.44857966956317402</v>
      </c>
      <c r="X953" s="17">
        <v>0.55125666723279998</v>
      </c>
      <c r="Y953" s="17">
        <v>0.58903103825455105</v>
      </c>
      <c r="Z953" s="17"/>
      <c r="AA953" s="17">
        <v>0.60196266987893798</v>
      </c>
      <c r="AB953" s="17">
        <v>0.54526228887483097</v>
      </c>
    </row>
    <row r="954" spans="2:28" x14ac:dyDescent="0.5">
      <c r="B954" t="s">
        <v>379</v>
      </c>
      <c r="C954" s="17">
        <v>0.46771689514145098</v>
      </c>
      <c r="D954" s="17">
        <v>0.485861530925217</v>
      </c>
      <c r="E954" s="17">
        <v>0.45092473130652699</v>
      </c>
      <c r="F954" s="17"/>
      <c r="G954" s="17">
        <v>0.52614922641987505</v>
      </c>
      <c r="H954" s="17">
        <v>0.35466171288097997</v>
      </c>
      <c r="I954" s="17">
        <v>0.58137491315079903</v>
      </c>
      <c r="J954" s="17">
        <v>0.475880725741677</v>
      </c>
      <c r="K954" s="17">
        <v>0.441956839012213</v>
      </c>
      <c r="L954" s="17">
        <v>0.45857999392966498</v>
      </c>
      <c r="M954" s="17"/>
      <c r="N954" s="17">
        <v>0.51944136947858099</v>
      </c>
      <c r="O954" s="17">
        <v>0.32436346291233298</v>
      </c>
      <c r="P954" s="17">
        <v>0.51739687700669501</v>
      </c>
      <c r="Q954" s="17">
        <v>0.33546876851822999</v>
      </c>
      <c r="R954" s="17">
        <v>0.49344239846083399</v>
      </c>
      <c r="S954" s="17">
        <v>0.46764102011229602</v>
      </c>
      <c r="T954" s="17">
        <v>0.62701762621304502</v>
      </c>
      <c r="U954" s="17">
        <v>0.50275720920864198</v>
      </c>
      <c r="V954" s="17">
        <v>0.41254541112934001</v>
      </c>
      <c r="W954" s="17">
        <v>0.34427547601182901</v>
      </c>
      <c r="X954" s="17">
        <v>0.468412252837759</v>
      </c>
      <c r="Y954" s="17">
        <v>0.48861157749364298</v>
      </c>
      <c r="Z954" s="17"/>
      <c r="AA954" s="17">
        <v>0.51580265982913098</v>
      </c>
      <c r="AB954" s="17">
        <v>0.43196508742738798</v>
      </c>
    </row>
    <row r="955" spans="2:28" x14ac:dyDescent="0.5">
      <c r="B955" t="s">
        <v>378</v>
      </c>
      <c r="C955" s="17">
        <v>0.45663912444967703</v>
      </c>
      <c r="D955" s="17">
        <v>0.47862290026267501</v>
      </c>
      <c r="E955" s="17">
        <v>0.43609536457975001</v>
      </c>
      <c r="F955" s="17"/>
      <c r="G955" s="17">
        <v>0.53675336913288796</v>
      </c>
      <c r="H955" s="17">
        <v>0.44679485613249798</v>
      </c>
      <c r="I955" s="17">
        <v>0.57234504767234895</v>
      </c>
      <c r="J955" s="17">
        <v>0.484248631446483</v>
      </c>
      <c r="K955" s="17">
        <v>0.43375019133793202</v>
      </c>
      <c r="L955" s="17">
        <v>0.353995166106577</v>
      </c>
      <c r="M955" s="17"/>
      <c r="N955" s="17">
        <v>0.60579685222112001</v>
      </c>
      <c r="O955" s="17">
        <v>0.45198217365401799</v>
      </c>
      <c r="P955" s="17">
        <v>0.47270175449544199</v>
      </c>
      <c r="Q955" s="17">
        <v>0.33479338064709302</v>
      </c>
      <c r="R955" s="17">
        <v>0.490807521515922</v>
      </c>
      <c r="S955" s="17">
        <v>0.51427971765950498</v>
      </c>
      <c r="T955" s="17">
        <v>0.378305498699811</v>
      </c>
      <c r="U955" s="17">
        <v>0.48617410387837701</v>
      </c>
      <c r="V955" s="17">
        <v>0.3829949965669</v>
      </c>
      <c r="W955" s="17">
        <v>0.37824039409294402</v>
      </c>
      <c r="X955" s="17">
        <v>0.41459026586831099</v>
      </c>
      <c r="Y955" s="17">
        <v>0.44168205416282902</v>
      </c>
      <c r="Z955" s="17"/>
      <c r="AA955" s="17">
        <v>0.51989058815705202</v>
      </c>
      <c r="AB955" s="17">
        <v>0.40961160637261701</v>
      </c>
    </row>
    <row r="956" spans="2:28" x14ac:dyDescent="0.5">
      <c r="B956" t="s">
        <v>374</v>
      </c>
      <c r="C956" s="17">
        <v>0.43685814586137001</v>
      </c>
      <c r="D956" s="17">
        <v>0.49479015064749798</v>
      </c>
      <c r="E956" s="17">
        <v>0.37953243109836798</v>
      </c>
      <c r="F956" s="17"/>
      <c r="G956" s="17">
        <v>0.58944020463304303</v>
      </c>
      <c r="H956" s="17">
        <v>0.38964979835804098</v>
      </c>
      <c r="I956" s="17">
        <v>0.51290458072192602</v>
      </c>
      <c r="J956" s="17">
        <v>0.43847643508494699</v>
      </c>
      <c r="K956" s="17">
        <v>0.41892170562387099</v>
      </c>
      <c r="L956" s="17">
        <v>0.36435855556021302</v>
      </c>
      <c r="M956" s="17"/>
      <c r="N956" s="17">
        <v>0.52808289783536599</v>
      </c>
      <c r="O956" s="17">
        <v>0.36119951023672497</v>
      </c>
      <c r="P956" s="17">
        <v>0.484551899513118</v>
      </c>
      <c r="Q956" s="17">
        <v>0.28361133702874503</v>
      </c>
      <c r="R956" s="17">
        <v>0.43851692800591302</v>
      </c>
      <c r="S956" s="17">
        <v>0.47110804485477198</v>
      </c>
      <c r="T956" s="17">
        <v>0.505597127160892</v>
      </c>
      <c r="U956" s="17">
        <v>0.534483964658371</v>
      </c>
      <c r="V956" s="17">
        <v>0.39527186760220201</v>
      </c>
      <c r="W956" s="17">
        <v>0.263103943089257</v>
      </c>
      <c r="X956" s="17">
        <v>0.41889789660250298</v>
      </c>
      <c r="Y956" s="17">
        <v>0.397236736300496</v>
      </c>
      <c r="Z956" s="17"/>
      <c r="AA956" s="17">
        <v>0.50477628780567596</v>
      </c>
      <c r="AB956" s="17">
        <v>0.38636094847123698</v>
      </c>
    </row>
    <row r="957" spans="2:28" x14ac:dyDescent="0.5">
      <c r="B957" t="s">
        <v>377</v>
      </c>
      <c r="C957" s="17">
        <v>0.436374995139233</v>
      </c>
      <c r="D957" s="17">
        <v>0.40828280097020198</v>
      </c>
      <c r="E957" s="17">
        <v>0.46446793846830697</v>
      </c>
      <c r="F957" s="17"/>
      <c r="G957" s="17">
        <v>0.48982981307051698</v>
      </c>
      <c r="H957" s="17">
        <v>0.324615739686759</v>
      </c>
      <c r="I957" s="17">
        <v>0.47585117631307</v>
      </c>
      <c r="J957" s="17">
        <v>0.46160055326218802</v>
      </c>
      <c r="K957" s="17">
        <v>0.44891480597029798</v>
      </c>
      <c r="L957" s="17">
        <v>0.43479318784064902</v>
      </c>
      <c r="M957" s="17"/>
      <c r="N957" s="17">
        <v>0.40002668389220603</v>
      </c>
      <c r="O957" s="17">
        <v>0.44986588337058903</v>
      </c>
      <c r="P957" s="17">
        <v>0.48382713768329999</v>
      </c>
      <c r="Q957" s="17">
        <v>0.355790655323865</v>
      </c>
      <c r="R957" s="17">
        <v>0.465041006102761</v>
      </c>
      <c r="S957" s="17">
        <v>0.40550929918327</v>
      </c>
      <c r="T957" s="17">
        <v>0.45939214970553599</v>
      </c>
      <c r="U957" s="17">
        <v>0.50473016242401103</v>
      </c>
      <c r="V957" s="17">
        <v>0.37184853306704102</v>
      </c>
      <c r="W957" s="17">
        <v>0.368885684916408</v>
      </c>
      <c r="X957" s="17">
        <v>0.447765449253756</v>
      </c>
      <c r="Y957" s="17">
        <v>0.45678828070325</v>
      </c>
      <c r="Z957" s="17"/>
      <c r="AA957" s="17">
        <v>0.47495070659734201</v>
      </c>
      <c r="AB957" s="17">
        <v>0.407693920242303</v>
      </c>
    </row>
    <row r="958" spans="2:28" x14ac:dyDescent="0.5">
      <c r="B958" t="s">
        <v>376</v>
      </c>
      <c r="C958" s="17">
        <v>0.13284918082597999</v>
      </c>
      <c r="D958" s="17">
        <v>0.13052577805319601</v>
      </c>
      <c r="E958" s="17">
        <v>0.135347291838008</v>
      </c>
      <c r="F958" s="17"/>
      <c r="G958" s="17">
        <v>9.1077592840415E-2</v>
      </c>
      <c r="H958" s="17">
        <v>0.158463121628591</v>
      </c>
      <c r="I958" s="17">
        <v>9.4804131000494701E-2</v>
      </c>
      <c r="J958" s="17">
        <v>0.13064714053229501</v>
      </c>
      <c r="K958" s="17">
        <v>0.16251009129226501</v>
      </c>
      <c r="L958" s="17">
        <v>0.138944532352101</v>
      </c>
      <c r="M958" s="17"/>
      <c r="N958" s="17">
        <v>0.14513500535827401</v>
      </c>
      <c r="O958" s="17">
        <v>0.19330905344003399</v>
      </c>
      <c r="P958" s="17">
        <v>8.92825482611245E-2</v>
      </c>
      <c r="Q958" s="17">
        <v>0.19519107528632301</v>
      </c>
      <c r="R958" s="17">
        <v>9.1692845697751602E-2</v>
      </c>
      <c r="S958" s="17">
        <v>0.12627536534908601</v>
      </c>
      <c r="T958" s="17">
        <v>0.119446764218804</v>
      </c>
      <c r="U958" s="17">
        <v>5.9407733595006701E-2</v>
      </c>
      <c r="V958" s="17">
        <v>0.120824400894905</v>
      </c>
      <c r="W958" s="17">
        <v>0.36111664881077499</v>
      </c>
      <c r="X958" s="17">
        <v>0.15535456896043601</v>
      </c>
      <c r="Y958" s="17">
        <v>0.143613814912084</v>
      </c>
      <c r="Z958" s="17"/>
      <c r="AA958" s="17">
        <v>9.5237874506478207E-2</v>
      </c>
      <c r="AB958" s="17">
        <v>0.16081321966664999</v>
      </c>
    </row>
    <row r="959" spans="2:28" x14ac:dyDescent="0.5">
      <c r="B959" t="s">
        <v>71</v>
      </c>
      <c r="C959" s="17">
        <v>1.6681896855503298E-2</v>
      </c>
      <c r="D959" s="17">
        <v>2.1461816755631798E-2</v>
      </c>
      <c r="E959" s="17">
        <v>1.20659789182704E-2</v>
      </c>
      <c r="F959" s="17"/>
      <c r="G959" s="17">
        <v>3.2805846198944999E-2</v>
      </c>
      <c r="H959" s="17">
        <v>0</v>
      </c>
      <c r="I959" s="17">
        <v>1.34242489644502E-2</v>
      </c>
      <c r="J959" s="17">
        <v>2.23123756577456E-2</v>
      </c>
      <c r="K959" s="17">
        <v>1.8739064179227001E-2</v>
      </c>
      <c r="L959" s="17">
        <v>1.68378615666562E-2</v>
      </c>
      <c r="M959" s="17"/>
      <c r="N959" s="17">
        <v>0</v>
      </c>
      <c r="O959" s="17">
        <v>0</v>
      </c>
      <c r="P959" s="17">
        <v>2.0308108081674998E-2</v>
      </c>
      <c r="Q959" s="17">
        <v>0</v>
      </c>
      <c r="R959" s="17">
        <v>0</v>
      </c>
      <c r="S959" s="17">
        <v>1.7226132494813699E-2</v>
      </c>
      <c r="T959" s="17">
        <v>0</v>
      </c>
      <c r="U959" s="17">
        <v>5.5230346926595397E-2</v>
      </c>
      <c r="V959" s="17">
        <v>4.1697940963664901E-2</v>
      </c>
      <c r="W959" s="17">
        <v>0</v>
      </c>
      <c r="X959" s="17">
        <v>7.22768336743754E-3</v>
      </c>
      <c r="Y959" s="17">
        <v>1.29045715011678E-2</v>
      </c>
      <c r="Z959" s="17"/>
      <c r="AA959" s="17">
        <v>6.7620521943060298E-3</v>
      </c>
      <c r="AB959" s="17">
        <v>2.4057309957155999E-2</v>
      </c>
    </row>
    <row r="960" spans="2:28" x14ac:dyDescent="0.5">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2:28" x14ac:dyDescent="0.5">
      <c r="B961" s="6" t="s">
        <v>389</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2:28" x14ac:dyDescent="0.5">
      <c r="B962" s="24" t="s">
        <v>53</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2:28" x14ac:dyDescent="0.5">
      <c r="B963" t="s">
        <v>382</v>
      </c>
      <c r="C963" s="17">
        <v>0.28730205500761202</v>
      </c>
      <c r="D963" s="17">
        <v>0.30636792406760699</v>
      </c>
      <c r="E963" s="17">
        <v>0.26748384169808498</v>
      </c>
      <c r="F963" s="17"/>
      <c r="G963" s="17">
        <v>0.38152997571894298</v>
      </c>
      <c r="H963" s="17">
        <v>0.358024489636937</v>
      </c>
      <c r="I963" s="17">
        <v>0.38715354911601901</v>
      </c>
      <c r="J963" s="17">
        <v>0.32115716187587801</v>
      </c>
      <c r="K963" s="17">
        <v>0.20515869549053101</v>
      </c>
      <c r="L963" s="17">
        <v>0.17211976048390101</v>
      </c>
      <c r="M963" s="17"/>
      <c r="N963" s="17">
        <v>0.32167022619373697</v>
      </c>
      <c r="O963" s="17">
        <v>0.21066510335308899</v>
      </c>
      <c r="P963" s="17">
        <v>0.28847766742136799</v>
      </c>
      <c r="Q963" s="17">
        <v>0.27167747359134897</v>
      </c>
      <c r="R963" s="17">
        <v>0.34989127014817301</v>
      </c>
      <c r="S963" s="17">
        <v>0.26264143781069998</v>
      </c>
      <c r="T963" s="17">
        <v>0.36642967370136498</v>
      </c>
      <c r="U963" s="17">
        <v>0.28808041832565001</v>
      </c>
      <c r="V963" s="17">
        <v>0.29682279376794501</v>
      </c>
      <c r="W963" s="17">
        <v>0.108181233597932</v>
      </c>
      <c r="X963" s="17">
        <v>0.31456329647494202</v>
      </c>
      <c r="Y963" s="17">
        <v>0.31595945281841598</v>
      </c>
      <c r="Z963" s="17"/>
      <c r="AA963" s="17">
        <v>0.32331442207141398</v>
      </c>
      <c r="AB963" s="17">
        <v>0.26052682888911799</v>
      </c>
    </row>
    <row r="964" spans="2:28" x14ac:dyDescent="0.5">
      <c r="B964" t="s">
        <v>383</v>
      </c>
      <c r="C964" s="17">
        <v>0.45269262388996401</v>
      </c>
      <c r="D964" s="17">
        <v>0.45913916797842802</v>
      </c>
      <c r="E964" s="17">
        <v>0.44724375512433601</v>
      </c>
      <c r="F964" s="17"/>
      <c r="G964" s="17">
        <v>0.45475067804206698</v>
      </c>
      <c r="H964" s="17">
        <v>0.44931205271656399</v>
      </c>
      <c r="I964" s="17">
        <v>0.45470626981338702</v>
      </c>
      <c r="J964" s="17">
        <v>0.45497103120124599</v>
      </c>
      <c r="K964" s="17">
        <v>0.480356555705507</v>
      </c>
      <c r="L964" s="17">
        <v>0.43205315209688</v>
      </c>
      <c r="M964" s="17"/>
      <c r="N964" s="17">
        <v>0.50964094651820102</v>
      </c>
      <c r="O964" s="17">
        <v>0.53019753836931205</v>
      </c>
      <c r="P964" s="17">
        <v>0.41430965669207498</v>
      </c>
      <c r="Q964" s="17">
        <v>0.43814284102637102</v>
      </c>
      <c r="R964" s="17">
        <v>0.38617122497754602</v>
      </c>
      <c r="S964" s="17">
        <v>0.43353116312487999</v>
      </c>
      <c r="T964" s="17">
        <v>0.34459426075086502</v>
      </c>
      <c r="U964" s="17">
        <v>0.49844984730337799</v>
      </c>
      <c r="V964" s="17">
        <v>0.58203359036649804</v>
      </c>
      <c r="W964" s="17">
        <v>0.53981429874010201</v>
      </c>
      <c r="X964" s="17">
        <v>0.40864723512537798</v>
      </c>
      <c r="Y964" s="17">
        <v>0.46852992034444702</v>
      </c>
      <c r="Z964" s="17"/>
      <c r="AA964" s="17">
        <v>0.48481586561748102</v>
      </c>
      <c r="AB964" s="17">
        <v>0.42880896582912298</v>
      </c>
    </row>
    <row r="965" spans="2:28" x14ac:dyDescent="0.5">
      <c r="B965" t="s">
        <v>384</v>
      </c>
      <c r="C965" s="17">
        <v>0.17672453484766301</v>
      </c>
      <c r="D965" s="17">
        <v>0.15668136881015499</v>
      </c>
      <c r="E965" s="17">
        <v>0.19652525039359001</v>
      </c>
      <c r="F965" s="17"/>
      <c r="G965" s="17">
        <v>0.113147795622089</v>
      </c>
      <c r="H965" s="17">
        <v>0.12003251449882101</v>
      </c>
      <c r="I965" s="17">
        <v>0.118691752762124</v>
      </c>
      <c r="J965" s="17">
        <v>0.13897551319203699</v>
      </c>
      <c r="K965" s="17">
        <v>0.23290177291707201</v>
      </c>
      <c r="L965" s="17">
        <v>0.26455301587102198</v>
      </c>
      <c r="M965" s="17"/>
      <c r="N965" s="17">
        <v>6.2115102461226403E-2</v>
      </c>
      <c r="O965" s="17">
        <v>0.231612334858771</v>
      </c>
      <c r="P965" s="17">
        <v>0.19860671711753</v>
      </c>
      <c r="Q965" s="17">
        <v>0.19156631439205901</v>
      </c>
      <c r="R965" s="17">
        <v>0.20780345307874001</v>
      </c>
      <c r="S965" s="17">
        <v>0.196884297189408</v>
      </c>
      <c r="T965" s="17">
        <v>0.24879177780221201</v>
      </c>
      <c r="U965" s="17">
        <v>0.122194306545003</v>
      </c>
      <c r="V965" s="17">
        <v>9.3413786612377203E-2</v>
      </c>
      <c r="W965" s="17">
        <v>0.19049788117351199</v>
      </c>
      <c r="X965" s="17">
        <v>0.20470102268241999</v>
      </c>
      <c r="Y965" s="17">
        <v>0.15555221036411701</v>
      </c>
      <c r="Z965" s="17"/>
      <c r="AA965" s="17">
        <v>0.131729371643548</v>
      </c>
      <c r="AB965" s="17">
        <v>0.21017847768053199</v>
      </c>
    </row>
    <row r="966" spans="2:28" x14ac:dyDescent="0.5">
      <c r="B966" t="s">
        <v>385</v>
      </c>
      <c r="C966" s="17">
        <v>4.6621458915314197E-2</v>
      </c>
      <c r="D966" s="17">
        <v>4.5703821416109403E-2</v>
      </c>
      <c r="E966" s="17">
        <v>4.7597542880885899E-2</v>
      </c>
      <c r="F966" s="17"/>
      <c r="G966" s="17">
        <v>5.0571550616902002E-2</v>
      </c>
      <c r="H966" s="17">
        <v>4.5902562394073497E-2</v>
      </c>
      <c r="I966" s="17">
        <v>1.7473924495367901E-2</v>
      </c>
      <c r="J966" s="17">
        <v>3.66086174817861E-2</v>
      </c>
      <c r="K966" s="17">
        <v>4.6555558337048997E-2</v>
      </c>
      <c r="L966" s="17">
        <v>6.9848372094914596E-2</v>
      </c>
      <c r="M966" s="17"/>
      <c r="N966" s="17">
        <v>3.9908719591526101E-2</v>
      </c>
      <c r="O966" s="17">
        <v>0</v>
      </c>
      <c r="P966" s="17">
        <v>5.9770007069154502E-2</v>
      </c>
      <c r="Q966" s="17">
        <v>6.8478022932336804E-2</v>
      </c>
      <c r="R966" s="17">
        <v>2.9044643260206501E-2</v>
      </c>
      <c r="S966" s="17">
        <v>5.7558882888092897E-2</v>
      </c>
      <c r="T966" s="17">
        <v>4.01842877455581E-2</v>
      </c>
      <c r="U966" s="17">
        <v>6.1442531183555603E-2</v>
      </c>
      <c r="V966" s="17">
        <v>0</v>
      </c>
      <c r="W966" s="17">
        <v>0.122238502892175</v>
      </c>
      <c r="X966" s="17">
        <v>4.34441186219095E-2</v>
      </c>
      <c r="Y966" s="17">
        <v>2.6078152951911002E-2</v>
      </c>
      <c r="Z966" s="17"/>
      <c r="AA966" s="17">
        <v>4.40876102348857E-2</v>
      </c>
      <c r="AB966" s="17">
        <v>4.8505377604922302E-2</v>
      </c>
    </row>
    <row r="967" spans="2:28" x14ac:dyDescent="0.5">
      <c r="B967" t="s">
        <v>386</v>
      </c>
      <c r="C967" s="17">
        <v>1.05619703803124E-2</v>
      </c>
      <c r="D967" s="17">
        <v>1.21813338689613E-2</v>
      </c>
      <c r="E967" s="17">
        <v>9.0070313956412806E-3</v>
      </c>
      <c r="F967" s="17"/>
      <c r="G967" s="17">
        <v>0</v>
      </c>
      <c r="H967" s="17">
        <v>1.3788560614310099E-2</v>
      </c>
      <c r="I967" s="17">
        <v>0</v>
      </c>
      <c r="J967" s="17">
        <v>9.6563683965850203E-3</v>
      </c>
      <c r="K967" s="17">
        <v>1.2276407777077799E-2</v>
      </c>
      <c r="L967" s="17">
        <v>1.90154743218717E-2</v>
      </c>
      <c r="M967" s="17"/>
      <c r="N967" s="17">
        <v>2.0473359847370799E-2</v>
      </c>
      <c r="O967" s="17">
        <v>0</v>
      </c>
      <c r="P967" s="17">
        <v>6.8582422025066699E-3</v>
      </c>
      <c r="Q967" s="17">
        <v>0</v>
      </c>
      <c r="R967" s="17">
        <v>2.7089408535334501E-2</v>
      </c>
      <c r="S967" s="17">
        <v>1.43904867015603E-2</v>
      </c>
      <c r="T967" s="17">
        <v>0</v>
      </c>
      <c r="U967" s="17">
        <v>1.5292869806716999E-2</v>
      </c>
      <c r="V967" s="17">
        <v>1.42148003130364E-2</v>
      </c>
      <c r="W967" s="17">
        <v>0</v>
      </c>
      <c r="X967" s="17">
        <v>1.47477126543674E-2</v>
      </c>
      <c r="Y967" s="17">
        <v>6.3781451070063196E-3</v>
      </c>
      <c r="Z967" s="17"/>
      <c r="AA967" s="17">
        <v>0</v>
      </c>
      <c r="AB967" s="17">
        <v>1.8414804510562099E-2</v>
      </c>
    </row>
    <row r="968" spans="2:28" x14ac:dyDescent="0.5">
      <c r="B968" t="s">
        <v>83</v>
      </c>
      <c r="C968" s="17">
        <v>2.6097356959134298E-2</v>
      </c>
      <c r="D968" s="17">
        <v>1.99263838587392E-2</v>
      </c>
      <c r="E968" s="17">
        <v>3.2142578507462397E-2</v>
      </c>
      <c r="F968" s="17"/>
      <c r="G968" s="17">
        <v>0</v>
      </c>
      <c r="H968" s="17">
        <v>1.2939820139295099E-2</v>
      </c>
      <c r="I968" s="17">
        <v>2.1974503813101901E-2</v>
      </c>
      <c r="J968" s="17">
        <v>3.8631307852467101E-2</v>
      </c>
      <c r="K968" s="17">
        <v>2.27510097727627E-2</v>
      </c>
      <c r="L968" s="17">
        <v>4.2410225131410899E-2</v>
      </c>
      <c r="M968" s="17"/>
      <c r="N968" s="17">
        <v>4.6191645387939101E-2</v>
      </c>
      <c r="O968" s="17">
        <v>2.75250234188281E-2</v>
      </c>
      <c r="P968" s="17">
        <v>3.1977709497366398E-2</v>
      </c>
      <c r="Q968" s="17">
        <v>3.0135348057885199E-2</v>
      </c>
      <c r="R968" s="17">
        <v>0</v>
      </c>
      <c r="S968" s="17">
        <v>3.4993732285359097E-2</v>
      </c>
      <c r="T968" s="17">
        <v>0</v>
      </c>
      <c r="U968" s="17">
        <v>1.4540026835697E-2</v>
      </c>
      <c r="V968" s="17">
        <v>1.35150289401433E-2</v>
      </c>
      <c r="W968" s="17">
        <v>3.9268083596279597E-2</v>
      </c>
      <c r="X968" s="17">
        <v>1.3896614440983701E-2</v>
      </c>
      <c r="Y968" s="17">
        <v>2.75021184141028E-2</v>
      </c>
      <c r="Z968" s="17"/>
      <c r="AA968" s="17">
        <v>1.6052730432671001E-2</v>
      </c>
      <c r="AB968" s="17">
        <v>3.3565545485742199E-2</v>
      </c>
    </row>
    <row r="969" spans="2:28" x14ac:dyDescent="0.5">
      <c r="B969" t="s">
        <v>387</v>
      </c>
      <c r="C969" s="17">
        <v>0.73999467889757597</v>
      </c>
      <c r="D969" s="17">
        <v>0.76550709204603495</v>
      </c>
      <c r="E969" s="17">
        <v>0.71472759682242104</v>
      </c>
      <c r="F969" s="17"/>
      <c r="G969" s="17">
        <v>0.83628065376100902</v>
      </c>
      <c r="H969" s="17">
        <v>0.80733654235350105</v>
      </c>
      <c r="I969" s="17">
        <v>0.84185981892940598</v>
      </c>
      <c r="J969" s="17">
        <v>0.776128193077124</v>
      </c>
      <c r="K969" s="17">
        <v>0.68551525119603895</v>
      </c>
      <c r="L969" s="17">
        <v>0.60417291258078099</v>
      </c>
      <c r="M969" s="17"/>
      <c r="N969" s="17">
        <v>0.831311172711938</v>
      </c>
      <c r="O969" s="17">
        <v>0.74086264172240102</v>
      </c>
      <c r="P969" s="17">
        <v>0.70278732411344202</v>
      </c>
      <c r="Q969" s="17">
        <v>0.70982031461771899</v>
      </c>
      <c r="R969" s="17">
        <v>0.73606249512571897</v>
      </c>
      <c r="S969" s="17">
        <v>0.69617260093557998</v>
      </c>
      <c r="T969" s="17">
        <v>0.71102393445223</v>
      </c>
      <c r="U969" s="17">
        <v>0.78653026562902695</v>
      </c>
      <c r="V969" s="17">
        <v>0.878856384134443</v>
      </c>
      <c r="W969" s="17">
        <v>0.64799553233803397</v>
      </c>
      <c r="X969" s="17">
        <v>0.72321053160032001</v>
      </c>
      <c r="Y969" s="17">
        <v>0.78448937316286305</v>
      </c>
      <c r="Z969" s="17"/>
      <c r="AA969" s="17">
        <v>0.80813028768889505</v>
      </c>
      <c r="AB969" s="17">
        <v>0.68933579471824102</v>
      </c>
    </row>
    <row r="970" spans="2:28" x14ac:dyDescent="0.5">
      <c r="B970" t="s">
        <v>388</v>
      </c>
      <c r="C970" s="17">
        <v>5.7183429295626698E-2</v>
      </c>
      <c r="D970" s="17">
        <v>5.7885155285070697E-2</v>
      </c>
      <c r="E970" s="17">
        <v>5.6604574276527098E-2</v>
      </c>
      <c r="F970" s="17"/>
      <c r="G970" s="17">
        <v>5.0571550616902002E-2</v>
      </c>
      <c r="H970" s="17">
        <v>5.9691123008383501E-2</v>
      </c>
      <c r="I970" s="17">
        <v>1.7473924495367901E-2</v>
      </c>
      <c r="J970" s="17">
        <v>4.62649858783711E-2</v>
      </c>
      <c r="K970" s="17">
        <v>5.8831966114126701E-2</v>
      </c>
      <c r="L970" s="17">
        <v>8.8863846416786296E-2</v>
      </c>
      <c r="M970" s="17"/>
      <c r="N970" s="17">
        <v>6.0382079438896903E-2</v>
      </c>
      <c r="O970" s="17">
        <v>0</v>
      </c>
      <c r="P970" s="17">
        <v>6.6628249271661194E-2</v>
      </c>
      <c r="Q970" s="17">
        <v>6.8478022932336804E-2</v>
      </c>
      <c r="R970" s="17">
        <v>5.6134051795540998E-2</v>
      </c>
      <c r="S970" s="17">
        <v>7.1949369589653298E-2</v>
      </c>
      <c r="T970" s="17">
        <v>4.01842877455581E-2</v>
      </c>
      <c r="U970" s="17">
        <v>7.6735400990272595E-2</v>
      </c>
      <c r="V970" s="17">
        <v>1.42148003130364E-2</v>
      </c>
      <c r="W970" s="17">
        <v>0.122238502892175</v>
      </c>
      <c r="X970" s="17">
        <v>5.8191831276276897E-2</v>
      </c>
      <c r="Y970" s="17">
        <v>3.24562980589174E-2</v>
      </c>
      <c r="Z970" s="17"/>
      <c r="AA970" s="17">
        <v>4.40876102348857E-2</v>
      </c>
      <c r="AB970" s="17">
        <v>6.6920182115484297E-2</v>
      </c>
    </row>
    <row r="971" spans="2:28" x14ac:dyDescent="0.5">
      <c r="B971" t="s">
        <v>95</v>
      </c>
      <c r="C971" s="17">
        <v>0.68281124960194906</v>
      </c>
      <c r="D971" s="17">
        <v>0.70762193676096397</v>
      </c>
      <c r="E971" s="17">
        <v>0.65812302254589405</v>
      </c>
      <c r="F971" s="17"/>
      <c r="G971" s="17">
        <v>0.78570910314410702</v>
      </c>
      <c r="H971" s="17">
        <v>0.74764541934511697</v>
      </c>
      <c r="I971" s="17">
        <v>0.82438589443403798</v>
      </c>
      <c r="J971" s="17">
        <v>0.72986320719875297</v>
      </c>
      <c r="K971" s="17">
        <v>0.62668328508191196</v>
      </c>
      <c r="L971" s="17">
        <v>0.51530906616399497</v>
      </c>
      <c r="M971" s="17"/>
      <c r="N971" s="17">
        <v>0.77092909327304104</v>
      </c>
      <c r="O971" s="17">
        <v>0.74086264172240102</v>
      </c>
      <c r="P971" s="17">
        <v>0.63615907484178102</v>
      </c>
      <c r="Q971" s="17">
        <v>0.64134229168538204</v>
      </c>
      <c r="R971" s="17">
        <v>0.67992844333017799</v>
      </c>
      <c r="S971" s="17">
        <v>0.62422323134592705</v>
      </c>
      <c r="T971" s="17">
        <v>0.67083964670667195</v>
      </c>
      <c r="U971" s="17">
        <v>0.70979486463875496</v>
      </c>
      <c r="V971" s="17">
        <v>0.86464158382140699</v>
      </c>
      <c r="W971" s="17">
        <v>0.525757029445859</v>
      </c>
      <c r="X971" s="17">
        <v>0.66501870032404298</v>
      </c>
      <c r="Y971" s="17">
        <v>0.75203307510394501</v>
      </c>
      <c r="Z971" s="17"/>
      <c r="AA971" s="17">
        <v>0.764042677454009</v>
      </c>
      <c r="AB971" s="17">
        <v>0.62241561260275702</v>
      </c>
    </row>
    <row r="972" spans="2:28" x14ac:dyDescent="0.5">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2:28" x14ac:dyDescent="0.5">
      <c r="B973" s="6" t="s">
        <v>390</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2:28" x14ac:dyDescent="0.5">
      <c r="B974" s="24" t="s">
        <v>53</v>
      </c>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2:28" x14ac:dyDescent="0.5">
      <c r="B975" t="s">
        <v>88</v>
      </c>
      <c r="C975" s="17">
        <v>0.31714895086519101</v>
      </c>
      <c r="D975" s="17">
        <v>0.35295303536288902</v>
      </c>
      <c r="E975" s="17">
        <v>0.28292022993881699</v>
      </c>
      <c r="F975" s="17"/>
      <c r="G975" s="17">
        <v>0.29724409313434202</v>
      </c>
      <c r="H975" s="17">
        <v>0.38866647946029897</v>
      </c>
      <c r="I975" s="17">
        <v>0.37166819624459901</v>
      </c>
      <c r="J975" s="17">
        <v>0.381684824443284</v>
      </c>
      <c r="K975" s="17">
        <v>0.29053376591501601</v>
      </c>
      <c r="L975" s="17">
        <v>0.22027818616834899</v>
      </c>
      <c r="M975" s="17"/>
      <c r="N975" s="17">
        <v>0.44136123010654199</v>
      </c>
      <c r="O975" s="17">
        <v>0.36017465070335802</v>
      </c>
      <c r="P975" s="17">
        <v>0.34830462720764299</v>
      </c>
      <c r="Q975" s="17">
        <v>0.20288758646590699</v>
      </c>
      <c r="R975" s="17">
        <v>0.35389214961440901</v>
      </c>
      <c r="S975" s="17">
        <v>0.26990578609777199</v>
      </c>
      <c r="T975" s="17">
        <v>0.280892395013773</v>
      </c>
      <c r="U975" s="17">
        <v>0.31333915885588398</v>
      </c>
      <c r="V975" s="17">
        <v>0.27875399219442099</v>
      </c>
      <c r="W975" s="17">
        <v>0.225362431208011</v>
      </c>
      <c r="X975" s="17">
        <v>0.37200707677321199</v>
      </c>
      <c r="Y975" s="17">
        <v>0.34814485453423899</v>
      </c>
      <c r="Z975" s="17"/>
      <c r="AA975" s="17">
        <v>0.371422044295738</v>
      </c>
      <c r="AB975" s="17">
        <v>0.27679685886916899</v>
      </c>
    </row>
    <row r="976" spans="2:28" x14ac:dyDescent="0.5">
      <c r="B976" t="s">
        <v>89</v>
      </c>
      <c r="C976" s="17">
        <v>0.45828805825461599</v>
      </c>
      <c r="D976" s="17">
        <v>0.44235225467932998</v>
      </c>
      <c r="E976" s="17">
        <v>0.47460467924858701</v>
      </c>
      <c r="F976" s="17"/>
      <c r="G976" s="17">
        <v>0.55259310489106395</v>
      </c>
      <c r="H976" s="17">
        <v>0.37848188331973998</v>
      </c>
      <c r="I976" s="17">
        <v>0.435077344992439</v>
      </c>
      <c r="J976" s="17">
        <v>0.46115006243886902</v>
      </c>
      <c r="K976" s="17">
        <v>0.45252435772822402</v>
      </c>
      <c r="L976" s="17">
        <v>0.48348226564029501</v>
      </c>
      <c r="M976" s="17"/>
      <c r="N976" s="17">
        <v>0.38557527760166299</v>
      </c>
      <c r="O976" s="17">
        <v>0.41630250968592297</v>
      </c>
      <c r="P976" s="17">
        <v>0.409078073952169</v>
      </c>
      <c r="Q976" s="17">
        <v>0.53287751786110504</v>
      </c>
      <c r="R976" s="17">
        <v>0.40977231366490302</v>
      </c>
      <c r="S976" s="17">
        <v>0.48533889012294301</v>
      </c>
      <c r="T976" s="17">
        <v>0.33178813637167098</v>
      </c>
      <c r="U976" s="17">
        <v>0.48608694585644102</v>
      </c>
      <c r="V976" s="17">
        <v>0.57074933988332799</v>
      </c>
      <c r="W976" s="17">
        <v>0.54783113538288497</v>
      </c>
      <c r="X976" s="17">
        <v>0.39151599912430401</v>
      </c>
      <c r="Y976" s="17">
        <v>0.473238977298025</v>
      </c>
      <c r="Z976" s="17"/>
      <c r="AA976" s="17">
        <v>0.45273618692254602</v>
      </c>
      <c r="AB976" s="17">
        <v>0.46241587940098999</v>
      </c>
    </row>
    <row r="977" spans="2:28" x14ac:dyDescent="0.5">
      <c r="B977" t="s">
        <v>184</v>
      </c>
      <c r="C977" s="17">
        <v>0.148916838347292</v>
      </c>
      <c r="D977" s="17">
        <v>0.14361121447636899</v>
      </c>
      <c r="E977" s="17">
        <v>0.15253765992222401</v>
      </c>
      <c r="F977" s="17"/>
      <c r="G977" s="17">
        <v>0.13177796954693399</v>
      </c>
      <c r="H977" s="17">
        <v>0.15377713184622999</v>
      </c>
      <c r="I977" s="17">
        <v>0.14812069803136699</v>
      </c>
      <c r="J977" s="17">
        <v>7.85741826966527E-2</v>
      </c>
      <c r="K977" s="17">
        <v>0.17937146838253901</v>
      </c>
      <c r="L977" s="17">
        <v>0.18209764688167601</v>
      </c>
      <c r="M977" s="17"/>
      <c r="N977" s="17">
        <v>4.7914953301292203E-2</v>
      </c>
      <c r="O977" s="17">
        <v>0.17102051891249301</v>
      </c>
      <c r="P977" s="17">
        <v>0.14982401289667499</v>
      </c>
      <c r="Q977" s="17">
        <v>0.19969347281710501</v>
      </c>
      <c r="R977" s="17">
        <v>0.14939500990419</v>
      </c>
      <c r="S977" s="17">
        <v>0.17937316451344401</v>
      </c>
      <c r="T977" s="17">
        <v>0.30586110131713201</v>
      </c>
      <c r="U977" s="17">
        <v>0.11543048023677301</v>
      </c>
      <c r="V977" s="17">
        <v>9.8122202821744997E-2</v>
      </c>
      <c r="W977" s="17">
        <v>7.4894739934169299E-2</v>
      </c>
      <c r="X977" s="17">
        <v>0.15541959095070701</v>
      </c>
      <c r="Y977" s="17">
        <v>0.124093332714118</v>
      </c>
      <c r="Z977" s="17"/>
      <c r="AA977" s="17">
        <v>0.11295582695148899</v>
      </c>
      <c r="AB977" s="17">
        <v>0.17565388148212599</v>
      </c>
    </row>
    <row r="978" spans="2:28" x14ac:dyDescent="0.5">
      <c r="B978" t="s">
        <v>91</v>
      </c>
      <c r="C978" s="17">
        <v>4.3102113558702103E-2</v>
      </c>
      <c r="D978" s="17">
        <v>3.4627799735521603E-2</v>
      </c>
      <c r="E978" s="17">
        <v>5.1416849564143899E-2</v>
      </c>
      <c r="F978" s="17"/>
      <c r="G978" s="17">
        <v>1.8384832427660501E-2</v>
      </c>
      <c r="H978" s="17">
        <v>6.7405149373354997E-2</v>
      </c>
      <c r="I978" s="17">
        <v>3.1051376114726002E-2</v>
      </c>
      <c r="J978" s="17">
        <v>4.1493461735913999E-2</v>
      </c>
      <c r="K978" s="17">
        <v>4.2987874021427001E-2</v>
      </c>
      <c r="L978" s="17">
        <v>4.6910049282063597E-2</v>
      </c>
      <c r="M978" s="17"/>
      <c r="N978" s="17">
        <v>3.9048174011037599E-2</v>
      </c>
      <c r="O978" s="17">
        <v>5.2502320698226197E-2</v>
      </c>
      <c r="P978" s="17">
        <v>6.0512681572655803E-2</v>
      </c>
      <c r="Q978" s="17">
        <v>1.8324301740285001E-2</v>
      </c>
      <c r="R978" s="17">
        <v>5.9851118281163199E-2</v>
      </c>
      <c r="S978" s="17">
        <v>4.4042882038752E-2</v>
      </c>
      <c r="T978" s="17">
        <v>4.3311424430210903E-2</v>
      </c>
      <c r="U978" s="17">
        <v>7.0603388215204593E-2</v>
      </c>
      <c r="V978" s="17">
        <v>2.5251370221205698E-2</v>
      </c>
      <c r="W978" s="17">
        <v>3.9538403746609399E-2</v>
      </c>
      <c r="X978" s="17">
        <v>3.8563929292184003E-2</v>
      </c>
      <c r="Y978" s="17">
        <v>2.7020717039515599E-2</v>
      </c>
      <c r="Z978" s="17"/>
      <c r="AA978" s="17">
        <v>4.3880624837787201E-2</v>
      </c>
      <c r="AB978" s="17">
        <v>4.25232897480824E-2</v>
      </c>
    </row>
    <row r="979" spans="2:28" x14ac:dyDescent="0.5">
      <c r="B979" t="s">
        <v>92</v>
      </c>
      <c r="C979" s="17">
        <v>8.28031442823602E-3</v>
      </c>
      <c r="D979" s="17">
        <v>7.5684147915669802E-3</v>
      </c>
      <c r="E979" s="17">
        <v>8.9872186396234809E-3</v>
      </c>
      <c r="F979" s="17"/>
      <c r="G979" s="17">
        <v>0</v>
      </c>
      <c r="H979" s="17">
        <v>0</v>
      </c>
      <c r="I979" s="17">
        <v>0</v>
      </c>
      <c r="J979" s="17">
        <v>4.5697929972865498E-3</v>
      </c>
      <c r="K979" s="17">
        <v>1.21632416965266E-2</v>
      </c>
      <c r="L979" s="17">
        <v>2.2262419011648101E-2</v>
      </c>
      <c r="M979" s="17"/>
      <c r="N979" s="17">
        <v>2.0473359847370799E-2</v>
      </c>
      <c r="O979" s="17">
        <v>0</v>
      </c>
      <c r="P979" s="17">
        <v>6.8582422025066699E-3</v>
      </c>
      <c r="Q979" s="17">
        <v>3.0850758529193199E-2</v>
      </c>
      <c r="R979" s="17">
        <v>2.7089408535334501E-2</v>
      </c>
      <c r="S979" s="17">
        <v>8.4093369557483397E-3</v>
      </c>
      <c r="T979" s="17">
        <v>0</v>
      </c>
      <c r="U979" s="17">
        <v>0</v>
      </c>
      <c r="V979" s="17">
        <v>0</v>
      </c>
      <c r="W979" s="17">
        <v>3.72771903022684E-2</v>
      </c>
      <c r="X979" s="17">
        <v>7.0251041124711599E-3</v>
      </c>
      <c r="Y979" s="17">
        <v>0</v>
      </c>
      <c r="Z979" s="17"/>
      <c r="AA979" s="17">
        <v>2.0862427741170399E-3</v>
      </c>
      <c r="AB979" s="17">
        <v>1.28856120705533E-2</v>
      </c>
    </row>
    <row r="980" spans="2:28" x14ac:dyDescent="0.5">
      <c r="B980" t="s">
        <v>227</v>
      </c>
      <c r="C980" s="17">
        <v>2.4263724545963199E-2</v>
      </c>
      <c r="D980" s="17">
        <v>1.88872809543233E-2</v>
      </c>
      <c r="E980" s="17">
        <v>2.9533362686604499E-2</v>
      </c>
      <c r="F980" s="17"/>
      <c r="G980" s="17">
        <v>0</v>
      </c>
      <c r="H980" s="17">
        <v>1.16693560003757E-2</v>
      </c>
      <c r="I980" s="17">
        <v>1.4082384616869399E-2</v>
      </c>
      <c r="J980" s="17">
        <v>3.25276756879938E-2</v>
      </c>
      <c r="K980" s="17">
        <v>2.2419292256266401E-2</v>
      </c>
      <c r="L980" s="17">
        <v>4.4969433015967897E-2</v>
      </c>
      <c r="M980" s="17"/>
      <c r="N980" s="17">
        <v>6.5627005132094504E-2</v>
      </c>
      <c r="O980" s="17">
        <v>0</v>
      </c>
      <c r="P980" s="17">
        <v>2.5422362168350601E-2</v>
      </c>
      <c r="Q980" s="17">
        <v>1.53663625864049E-2</v>
      </c>
      <c r="R980" s="17">
        <v>0</v>
      </c>
      <c r="S980" s="17">
        <v>1.29299402713408E-2</v>
      </c>
      <c r="T980" s="17">
        <v>3.8146942867214498E-2</v>
      </c>
      <c r="U980" s="17">
        <v>1.4540026835697E-2</v>
      </c>
      <c r="V980" s="17">
        <v>2.7123094879300098E-2</v>
      </c>
      <c r="W980" s="17">
        <v>7.5096099426056606E-2</v>
      </c>
      <c r="X980" s="17">
        <v>3.5468299747121602E-2</v>
      </c>
      <c r="Y980" s="17">
        <v>2.75021184141028E-2</v>
      </c>
      <c r="Z980" s="17"/>
      <c r="AA980" s="17">
        <v>1.6919074218322502E-2</v>
      </c>
      <c r="AB980" s="17">
        <v>2.9724478429079101E-2</v>
      </c>
    </row>
    <row r="981" spans="2:28" x14ac:dyDescent="0.5">
      <c r="B981" t="s">
        <v>93</v>
      </c>
      <c r="C981" s="17">
        <v>0.77543700911980695</v>
      </c>
      <c r="D981" s="17">
        <v>0.79530529004221895</v>
      </c>
      <c r="E981" s="17">
        <v>0.75752490918740401</v>
      </c>
      <c r="F981" s="17"/>
      <c r="G981" s="17">
        <v>0.84983719802540603</v>
      </c>
      <c r="H981" s="17">
        <v>0.76714836278003895</v>
      </c>
      <c r="I981" s="17">
        <v>0.80674554123703801</v>
      </c>
      <c r="J981" s="17">
        <v>0.84283488688215302</v>
      </c>
      <c r="K981" s="17">
        <v>0.74305812364324098</v>
      </c>
      <c r="L981" s="17">
        <v>0.70376045180864399</v>
      </c>
      <c r="M981" s="17"/>
      <c r="N981" s="17">
        <v>0.82693650770820504</v>
      </c>
      <c r="O981" s="17">
        <v>0.77647716038928105</v>
      </c>
      <c r="P981" s="17">
        <v>0.75738270115981199</v>
      </c>
      <c r="Q981" s="17">
        <v>0.73576510432701203</v>
      </c>
      <c r="R981" s="17">
        <v>0.76366446327931203</v>
      </c>
      <c r="S981" s="17">
        <v>0.75524467622071501</v>
      </c>
      <c r="T981" s="17">
        <v>0.61268053138544298</v>
      </c>
      <c r="U981" s="17">
        <v>0.799426104712325</v>
      </c>
      <c r="V981" s="17">
        <v>0.84950333207774897</v>
      </c>
      <c r="W981" s="17">
        <v>0.773193566590896</v>
      </c>
      <c r="X981" s="17">
        <v>0.763523075897516</v>
      </c>
      <c r="Y981" s="17">
        <v>0.82138383183226404</v>
      </c>
      <c r="Z981" s="17"/>
      <c r="AA981" s="17">
        <v>0.82415823121828502</v>
      </c>
      <c r="AB981" s="17">
        <v>0.73921273827015899</v>
      </c>
    </row>
    <row r="982" spans="2:28" x14ac:dyDescent="0.5">
      <c r="B982" t="s">
        <v>94</v>
      </c>
      <c r="C982" s="17">
        <v>5.1382427986938102E-2</v>
      </c>
      <c r="D982" s="17">
        <v>4.2196214527088598E-2</v>
      </c>
      <c r="E982" s="17">
        <v>6.0404068203767397E-2</v>
      </c>
      <c r="F982" s="17"/>
      <c r="G982" s="17">
        <v>1.8384832427660501E-2</v>
      </c>
      <c r="H982" s="17">
        <v>6.7405149373354997E-2</v>
      </c>
      <c r="I982" s="17">
        <v>3.1051376114726002E-2</v>
      </c>
      <c r="J982" s="17">
        <v>4.6063254733200498E-2</v>
      </c>
      <c r="K982" s="17">
        <v>5.5151115717953697E-2</v>
      </c>
      <c r="L982" s="17">
        <v>6.9172468293711806E-2</v>
      </c>
      <c r="M982" s="17"/>
      <c r="N982" s="17">
        <v>5.9521533858408401E-2</v>
      </c>
      <c r="O982" s="17">
        <v>5.2502320698226197E-2</v>
      </c>
      <c r="P982" s="17">
        <v>6.7370923775162503E-2</v>
      </c>
      <c r="Q982" s="17">
        <v>4.9175060269478203E-2</v>
      </c>
      <c r="R982" s="17">
        <v>8.6940526816497707E-2</v>
      </c>
      <c r="S982" s="17">
        <v>5.2452218994500401E-2</v>
      </c>
      <c r="T982" s="17">
        <v>4.3311424430210903E-2</v>
      </c>
      <c r="U982" s="17">
        <v>7.0603388215204593E-2</v>
      </c>
      <c r="V982" s="17">
        <v>2.5251370221205698E-2</v>
      </c>
      <c r="W982" s="17">
        <v>7.6815594048877806E-2</v>
      </c>
      <c r="X982" s="17">
        <v>4.5589033404655199E-2</v>
      </c>
      <c r="Y982" s="17">
        <v>2.7020717039515599E-2</v>
      </c>
      <c r="Z982" s="17"/>
      <c r="AA982" s="17">
        <v>4.59668676119043E-2</v>
      </c>
      <c r="AB982" s="17">
        <v>5.5408901818635697E-2</v>
      </c>
    </row>
    <row r="983" spans="2:28" x14ac:dyDescent="0.5">
      <c r="B983" t="s">
        <v>95</v>
      </c>
      <c r="C983" s="17">
        <v>0.72405458113286902</v>
      </c>
      <c r="D983" s="17">
        <v>0.75310907551512996</v>
      </c>
      <c r="E983" s="17">
        <v>0.69712084098363603</v>
      </c>
      <c r="F983" s="17"/>
      <c r="G983" s="17">
        <v>0.83145236559774505</v>
      </c>
      <c r="H983" s="17">
        <v>0.69974321340668399</v>
      </c>
      <c r="I983" s="17">
        <v>0.77569416512231204</v>
      </c>
      <c r="J983" s="17">
        <v>0.79677163214895197</v>
      </c>
      <c r="K983" s="17">
        <v>0.68790700792528703</v>
      </c>
      <c r="L983" s="17">
        <v>0.63458798351493295</v>
      </c>
      <c r="M983" s="17"/>
      <c r="N983" s="17">
        <v>0.76741497384979696</v>
      </c>
      <c r="O983" s="17">
        <v>0.72397483969105503</v>
      </c>
      <c r="P983" s="17">
        <v>0.69001177738465003</v>
      </c>
      <c r="Q983" s="17">
        <v>0.68659004405753399</v>
      </c>
      <c r="R983" s="17">
        <v>0.67672393646281404</v>
      </c>
      <c r="S983" s="17">
        <v>0.70279245722621497</v>
      </c>
      <c r="T983" s="17">
        <v>0.56936910695523202</v>
      </c>
      <c r="U983" s="17">
        <v>0.72882271649712105</v>
      </c>
      <c r="V983" s="17">
        <v>0.82425196185654304</v>
      </c>
      <c r="W983" s="17">
        <v>0.69637797254201805</v>
      </c>
      <c r="X983" s="17">
        <v>0.71793404249286097</v>
      </c>
      <c r="Y983" s="17">
        <v>0.79436311479274802</v>
      </c>
      <c r="Z983" s="17"/>
      <c r="AA983" s="17">
        <v>0.77819136360637997</v>
      </c>
      <c r="AB983" s="17">
        <v>0.68380383645152298</v>
      </c>
    </row>
    <row r="984" spans="2:28" x14ac:dyDescent="0.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2:28" x14ac:dyDescent="0.5">
      <c r="B985" s="6" t="s">
        <v>405</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2:28" x14ac:dyDescent="0.5">
      <c r="B986" s="24" t="s">
        <v>541</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2:28" x14ac:dyDescent="0.5">
      <c r="B987" t="s">
        <v>399</v>
      </c>
      <c r="C987" s="17">
        <v>0.50136233585983803</v>
      </c>
      <c r="D987" s="17">
        <v>0.526501445679324</v>
      </c>
      <c r="E987" s="17">
        <v>0.46915084724963901</v>
      </c>
      <c r="F987" s="17"/>
      <c r="G987" s="17">
        <v>0.53260410368842503</v>
      </c>
      <c r="H987" s="17">
        <v>0.36658871474083399</v>
      </c>
      <c r="I987" s="17">
        <v>0.60007447104715705</v>
      </c>
      <c r="J987" s="17">
        <v>0.443180614253737</v>
      </c>
      <c r="K987" s="17">
        <v>0.49859713510674403</v>
      </c>
      <c r="L987" s="17">
        <v>0.55030940649059101</v>
      </c>
      <c r="M987" s="17"/>
      <c r="N987" s="17">
        <v>0.40453364073092002</v>
      </c>
      <c r="O987" s="17">
        <v>0.55617060230486404</v>
      </c>
      <c r="P987" s="17">
        <v>0.53426331268041805</v>
      </c>
      <c r="Q987" s="17">
        <v>0.472649179059425</v>
      </c>
      <c r="R987" s="17">
        <v>0.33331460743803698</v>
      </c>
      <c r="S987" s="17">
        <v>0.46799807611677702</v>
      </c>
      <c r="T987" s="17">
        <v>0.50418706014750703</v>
      </c>
      <c r="U987" s="17">
        <v>0.482399590092217</v>
      </c>
      <c r="V987" s="17">
        <v>0.565863922438121</v>
      </c>
      <c r="W987" s="17">
        <v>0.52834965139186296</v>
      </c>
      <c r="X987" s="17">
        <v>0.48665528256283203</v>
      </c>
      <c r="Y987" s="17">
        <v>0.56081973183436695</v>
      </c>
      <c r="Z987" s="17"/>
      <c r="AA987" s="17">
        <v>0.54441843379266897</v>
      </c>
      <c r="AB987" s="17">
        <v>0.45447078599844098</v>
      </c>
    </row>
    <row r="988" spans="2:28" x14ac:dyDescent="0.5">
      <c r="B988" t="s">
        <v>400</v>
      </c>
      <c r="C988" s="17">
        <v>0.39711079061930099</v>
      </c>
      <c r="D988" s="17">
        <v>0.37205548718646902</v>
      </c>
      <c r="E988" s="17">
        <v>0.42921489561533999</v>
      </c>
      <c r="F988" s="17"/>
      <c r="G988" s="17">
        <v>0.40605746246267999</v>
      </c>
      <c r="H988" s="17">
        <v>0.53174463790010496</v>
      </c>
      <c r="I988" s="17">
        <v>0.34755400451212098</v>
      </c>
      <c r="J988" s="17">
        <v>0.42655103616031997</v>
      </c>
      <c r="K988" s="17">
        <v>0.39534445051899703</v>
      </c>
      <c r="L988" s="17">
        <v>0.32339482665979602</v>
      </c>
      <c r="M988" s="17"/>
      <c r="N988" s="17">
        <v>0.457429435527271</v>
      </c>
      <c r="O988" s="17">
        <v>0.37369751378150401</v>
      </c>
      <c r="P988" s="17">
        <v>0.39770230827515402</v>
      </c>
      <c r="Q988" s="17">
        <v>0.44981928912927799</v>
      </c>
      <c r="R988" s="17">
        <v>0.40067638098520703</v>
      </c>
      <c r="S988" s="17">
        <v>0.41867698767691403</v>
      </c>
      <c r="T988" s="17">
        <v>0.43011710213773602</v>
      </c>
      <c r="U988" s="17">
        <v>0.45413159825336202</v>
      </c>
      <c r="V988" s="17">
        <v>0.33255352308060698</v>
      </c>
      <c r="W988" s="17">
        <v>0.47165034860813698</v>
      </c>
      <c r="X988" s="17">
        <v>0.41394099687913899</v>
      </c>
      <c r="Y988" s="17">
        <v>0.28317012311951101</v>
      </c>
      <c r="Z988" s="17"/>
      <c r="AA988" s="17">
        <v>0.41123580835371998</v>
      </c>
      <c r="AB988" s="17">
        <v>0.38172751147450001</v>
      </c>
    </row>
    <row r="989" spans="2:28" x14ac:dyDescent="0.5">
      <c r="B989" t="s">
        <v>401</v>
      </c>
      <c r="C989" s="17">
        <v>8.6479063540647994E-2</v>
      </c>
      <c r="D989" s="17">
        <v>8.6222467940272704E-2</v>
      </c>
      <c r="E989" s="17">
        <v>8.6807847110084796E-2</v>
      </c>
      <c r="F989" s="17"/>
      <c r="G989" s="17">
        <v>6.1338433848895597E-2</v>
      </c>
      <c r="H989" s="17">
        <v>6.9426306705276095E-2</v>
      </c>
      <c r="I989" s="17">
        <v>5.2371524440721601E-2</v>
      </c>
      <c r="J989" s="17">
        <v>0.105688537121697</v>
      </c>
      <c r="K989" s="17">
        <v>0.106058414374259</v>
      </c>
      <c r="L989" s="17">
        <v>0.102386779856515</v>
      </c>
      <c r="M989" s="17"/>
      <c r="N989" s="17">
        <v>0.13803692374180901</v>
      </c>
      <c r="O989" s="17">
        <v>7.0131883913631704E-2</v>
      </c>
      <c r="P989" s="17">
        <v>5.5781631011742702E-2</v>
      </c>
      <c r="Q989" s="17">
        <v>7.7531531811296406E-2</v>
      </c>
      <c r="R989" s="17">
        <v>0.20327462139844499</v>
      </c>
      <c r="S989" s="17">
        <v>9.2727114836908694E-2</v>
      </c>
      <c r="T989" s="17">
        <v>6.5695837714756802E-2</v>
      </c>
      <c r="U989" s="17">
        <v>6.3468811654420906E-2</v>
      </c>
      <c r="V989" s="17">
        <v>0.101582554481272</v>
      </c>
      <c r="W989" s="17">
        <v>0</v>
      </c>
      <c r="X989" s="17">
        <v>6.3262929795518605E-2</v>
      </c>
      <c r="Y989" s="17">
        <v>0.13875220424697901</v>
      </c>
      <c r="Z989" s="17"/>
      <c r="AA989" s="17">
        <v>3.6808824600447099E-2</v>
      </c>
      <c r="AB989" s="17">
        <v>0.14057394435231399</v>
      </c>
    </row>
    <row r="990" spans="2:28" x14ac:dyDescent="0.5">
      <c r="B990" t="s">
        <v>402</v>
      </c>
      <c r="C990" s="17">
        <v>1.03790589234267E-2</v>
      </c>
      <c r="D990" s="17">
        <v>6.9081715919033998E-3</v>
      </c>
      <c r="E990" s="17">
        <v>1.4826410024935699E-2</v>
      </c>
      <c r="F990" s="17"/>
      <c r="G990" s="17">
        <v>0</v>
      </c>
      <c r="H990" s="17">
        <v>1.3820835737268699E-2</v>
      </c>
      <c r="I990" s="17">
        <v>0</v>
      </c>
      <c r="J990" s="17">
        <v>2.45798124642457E-2</v>
      </c>
      <c r="K990" s="17">
        <v>0</v>
      </c>
      <c r="L990" s="17">
        <v>1.6233294326100899E-2</v>
      </c>
      <c r="M990" s="17"/>
      <c r="N990" s="17">
        <v>0</v>
      </c>
      <c r="O990" s="17">
        <v>0</v>
      </c>
      <c r="P990" s="17">
        <v>1.22527480326854E-2</v>
      </c>
      <c r="Q990" s="17">
        <v>0</v>
      </c>
      <c r="R990" s="17">
        <v>6.2734390178311297E-2</v>
      </c>
      <c r="S990" s="17">
        <v>8.92842767162535E-3</v>
      </c>
      <c r="T990" s="17">
        <v>0</v>
      </c>
      <c r="U990" s="17">
        <v>0</v>
      </c>
      <c r="V990" s="17">
        <v>0</v>
      </c>
      <c r="W990" s="17">
        <v>0</v>
      </c>
      <c r="X990" s="17">
        <v>1.8747179791261299E-2</v>
      </c>
      <c r="Y990" s="17">
        <v>1.7257940799143001E-2</v>
      </c>
      <c r="Z990" s="17"/>
      <c r="AA990" s="17">
        <v>7.5369332531642899E-3</v>
      </c>
      <c r="AB990" s="17">
        <v>1.3474362120371701E-2</v>
      </c>
    </row>
    <row r="991" spans="2:28" x14ac:dyDescent="0.5">
      <c r="B991" t="s">
        <v>403</v>
      </c>
      <c r="C991" s="17">
        <v>4.6687510567864302E-3</v>
      </c>
      <c r="D991" s="17">
        <v>8.3124276020310299E-3</v>
      </c>
      <c r="E991" s="17">
        <v>0</v>
      </c>
      <c r="F991" s="17"/>
      <c r="G991" s="17">
        <v>0</v>
      </c>
      <c r="H991" s="17">
        <v>1.8419504916516002E-2</v>
      </c>
      <c r="I991" s="17">
        <v>0</v>
      </c>
      <c r="J991" s="17">
        <v>0</v>
      </c>
      <c r="K991" s="17">
        <v>0</v>
      </c>
      <c r="L991" s="17">
        <v>7.6756926669968003E-3</v>
      </c>
      <c r="M991" s="17"/>
      <c r="N991" s="17">
        <v>0</v>
      </c>
      <c r="O991" s="17">
        <v>0</v>
      </c>
      <c r="P991" s="17">
        <v>0</v>
      </c>
      <c r="Q991" s="17">
        <v>0</v>
      </c>
      <c r="R991" s="17">
        <v>0</v>
      </c>
      <c r="S991" s="17">
        <v>1.1669393697774699E-2</v>
      </c>
      <c r="T991" s="17">
        <v>0</v>
      </c>
      <c r="U991" s="17">
        <v>0</v>
      </c>
      <c r="V991" s="17">
        <v>0</v>
      </c>
      <c r="W991" s="17">
        <v>0</v>
      </c>
      <c r="X991" s="17">
        <v>1.7393610971249401E-2</v>
      </c>
      <c r="Y991" s="17">
        <v>0</v>
      </c>
      <c r="Z991" s="17"/>
      <c r="AA991" s="17">
        <v>0</v>
      </c>
      <c r="AB991" s="17">
        <v>9.7533960543726098E-3</v>
      </c>
    </row>
    <row r="992" spans="2:28" x14ac:dyDescent="0.5">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2:28" x14ac:dyDescent="0.5">
      <c r="B993" s="6" t="s">
        <v>408</v>
      </c>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2:28" x14ac:dyDescent="0.5">
      <c r="B994" s="24" t="s">
        <v>541</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2:28" x14ac:dyDescent="0.5">
      <c r="B995" t="s">
        <v>399</v>
      </c>
      <c r="C995" s="17">
        <v>0.546042110741491</v>
      </c>
      <c r="D995" s="17">
        <v>0.53579781614904298</v>
      </c>
      <c r="E995" s="17">
        <v>0.560237211370048</v>
      </c>
      <c r="F995" s="17"/>
      <c r="G995" s="17">
        <v>0.562315112808915</v>
      </c>
      <c r="H995" s="17">
        <v>0.54909017629923595</v>
      </c>
      <c r="I995" s="17">
        <v>0.41916958389325698</v>
      </c>
      <c r="J995" s="17">
        <v>0.45018404733484102</v>
      </c>
      <c r="K995" s="17">
        <v>0.53931127567160597</v>
      </c>
      <c r="L995" s="17">
        <v>0.73831131663523597</v>
      </c>
      <c r="M995" s="17"/>
      <c r="N995" s="17">
        <v>0.64227603262173405</v>
      </c>
      <c r="O995" s="17">
        <v>0</v>
      </c>
      <c r="P995" s="17">
        <v>0.32747829701426001</v>
      </c>
      <c r="Q995" s="17">
        <v>0.628416729587437</v>
      </c>
      <c r="R995" s="17">
        <v>0.64730520634203803</v>
      </c>
      <c r="S995" s="17">
        <v>0.53267414837902405</v>
      </c>
      <c r="T995" s="17" t="s">
        <v>407</v>
      </c>
      <c r="U995" s="17">
        <v>0.70228119266246802</v>
      </c>
      <c r="V995" s="17">
        <v>0.40251251767077501</v>
      </c>
      <c r="W995" s="17">
        <v>0.68244394680021403</v>
      </c>
      <c r="X995" s="17">
        <v>0.79266989000355403</v>
      </c>
      <c r="Y995" s="17">
        <v>0.89064205386263995</v>
      </c>
      <c r="Z995" s="17"/>
      <c r="AA995" s="17">
        <v>0.55807772687386903</v>
      </c>
      <c r="AB995" s="17">
        <v>0.53557945331854995</v>
      </c>
    </row>
    <row r="996" spans="2:28" x14ac:dyDescent="0.5">
      <c r="B996" t="s">
        <v>400</v>
      </c>
      <c r="C996" s="17">
        <v>0.29178557902397001</v>
      </c>
      <c r="D996" s="17">
        <v>0.28680170029732399</v>
      </c>
      <c r="E996" s="17">
        <v>0.29869153622842398</v>
      </c>
      <c r="F996" s="17"/>
      <c r="G996" s="17">
        <v>0.142028724780973</v>
      </c>
      <c r="H996" s="17">
        <v>0.31364812134871001</v>
      </c>
      <c r="I996" s="17">
        <v>0.39719905850131698</v>
      </c>
      <c r="J996" s="17">
        <v>0.33417603175876698</v>
      </c>
      <c r="K996" s="17">
        <v>0.38231043445690499</v>
      </c>
      <c r="L996" s="17">
        <v>0.21513640708661899</v>
      </c>
      <c r="M996" s="17"/>
      <c r="N996" s="17">
        <v>0.35772396737826601</v>
      </c>
      <c r="O996" s="17">
        <v>0.56606279563953998</v>
      </c>
      <c r="P996" s="17">
        <v>0.42639032198920102</v>
      </c>
      <c r="Q996" s="17">
        <v>0.264446869281592</v>
      </c>
      <c r="R996" s="17">
        <v>0.35269479365796202</v>
      </c>
      <c r="S996" s="17">
        <v>0.34699218319097902</v>
      </c>
      <c r="T996" s="17" t="s">
        <v>407</v>
      </c>
      <c r="U996" s="17">
        <v>0</v>
      </c>
      <c r="V996" s="17">
        <v>0.30170215262033401</v>
      </c>
      <c r="W996" s="17">
        <v>0.31755605319978603</v>
      </c>
      <c r="X996" s="17">
        <v>9.7167469374663806E-2</v>
      </c>
      <c r="Y996" s="17">
        <v>0.10935794613736</v>
      </c>
      <c r="Z996" s="17"/>
      <c r="AA996" s="17">
        <v>0.22904043547936301</v>
      </c>
      <c r="AB996" s="17">
        <v>0.34633043444640099</v>
      </c>
    </row>
    <row r="997" spans="2:28" x14ac:dyDescent="0.5">
      <c r="B997" t="s">
        <v>401</v>
      </c>
      <c r="C997" s="17">
        <v>0.12716669374584399</v>
      </c>
      <c r="D997" s="17">
        <v>0.13229304974922301</v>
      </c>
      <c r="E997" s="17">
        <v>0.120063311597948</v>
      </c>
      <c r="F997" s="17"/>
      <c r="G997" s="17">
        <v>0.17881035453159499</v>
      </c>
      <c r="H997" s="17">
        <v>8.58539256732756E-2</v>
      </c>
      <c r="I997" s="17">
        <v>0.18363135760542601</v>
      </c>
      <c r="J997" s="17">
        <v>0.215639920906392</v>
      </c>
      <c r="K997" s="17">
        <v>7.8378289871488496E-2</v>
      </c>
      <c r="L997" s="17">
        <v>4.6552276278145198E-2</v>
      </c>
      <c r="M997" s="17"/>
      <c r="N997" s="17">
        <v>0</v>
      </c>
      <c r="O997" s="17">
        <v>0.43393720436046002</v>
      </c>
      <c r="P997" s="17">
        <v>0.246131380996538</v>
      </c>
      <c r="Q997" s="17">
        <v>0</v>
      </c>
      <c r="R997" s="17">
        <v>0</v>
      </c>
      <c r="S997" s="17">
        <v>0.120333668429997</v>
      </c>
      <c r="T997" s="17" t="s">
        <v>407</v>
      </c>
      <c r="U997" s="17">
        <v>0.29771880733753198</v>
      </c>
      <c r="V997" s="17">
        <v>0.16394515125692599</v>
      </c>
      <c r="W997" s="17">
        <v>0</v>
      </c>
      <c r="X997" s="17">
        <v>0</v>
      </c>
      <c r="Y997" s="17">
        <v>0</v>
      </c>
      <c r="Z997" s="17"/>
      <c r="AA997" s="17">
        <v>0.193946097867711</v>
      </c>
      <c r="AB997" s="17">
        <v>6.9114823318073906E-2</v>
      </c>
    </row>
    <row r="998" spans="2:28" x14ac:dyDescent="0.5">
      <c r="B998" t="s">
        <v>402</v>
      </c>
      <c r="C998" s="17">
        <v>3.50056164886954E-2</v>
      </c>
      <c r="D998" s="17">
        <v>4.5107433804410499E-2</v>
      </c>
      <c r="E998" s="17">
        <v>2.10079408035793E-2</v>
      </c>
      <c r="F998" s="17"/>
      <c r="G998" s="17">
        <v>0.11684580787851701</v>
      </c>
      <c r="H998" s="17">
        <v>5.1407776678778501E-2</v>
      </c>
      <c r="I998" s="17">
        <v>0</v>
      </c>
      <c r="J998" s="17">
        <v>0</v>
      </c>
      <c r="K998" s="17">
        <v>0</v>
      </c>
      <c r="L998" s="17">
        <v>0</v>
      </c>
      <c r="M998" s="17"/>
      <c r="N998" s="17">
        <v>0</v>
      </c>
      <c r="O998" s="17">
        <v>0</v>
      </c>
      <c r="P998" s="17">
        <v>0</v>
      </c>
      <c r="Q998" s="17">
        <v>0.107136401130971</v>
      </c>
      <c r="R998" s="17">
        <v>0</v>
      </c>
      <c r="S998" s="17">
        <v>0</v>
      </c>
      <c r="T998" s="17" t="s">
        <v>407</v>
      </c>
      <c r="U998" s="17">
        <v>0</v>
      </c>
      <c r="V998" s="17">
        <v>0.131840178451965</v>
      </c>
      <c r="W998" s="17">
        <v>0</v>
      </c>
      <c r="X998" s="17">
        <v>0.11016264062178199</v>
      </c>
      <c r="Y998" s="17">
        <v>0</v>
      </c>
      <c r="Z998" s="17"/>
      <c r="AA998" s="17">
        <v>1.8935739779056601E-2</v>
      </c>
      <c r="AB998" s="17">
        <v>4.89752889169748E-2</v>
      </c>
    </row>
    <row r="999" spans="2:28" x14ac:dyDescent="0.5">
      <c r="B999" t="s">
        <v>403</v>
      </c>
      <c r="C999" s="17">
        <v>0</v>
      </c>
      <c r="D999" s="17">
        <v>0</v>
      </c>
      <c r="E999" s="17">
        <v>0</v>
      </c>
      <c r="F999" s="17"/>
      <c r="G999" s="17">
        <v>0</v>
      </c>
      <c r="H999" s="17">
        <v>0</v>
      </c>
      <c r="I999" s="17">
        <v>0</v>
      </c>
      <c r="J999" s="17">
        <v>0</v>
      </c>
      <c r="K999" s="17">
        <v>0</v>
      </c>
      <c r="L999" s="17">
        <v>0</v>
      </c>
      <c r="M999" s="17"/>
      <c r="N999" s="17">
        <v>0</v>
      </c>
      <c r="O999" s="17">
        <v>0</v>
      </c>
      <c r="P999" s="17">
        <v>0</v>
      </c>
      <c r="Q999" s="17">
        <v>0</v>
      </c>
      <c r="R999" s="17">
        <v>0</v>
      </c>
      <c r="S999" s="17">
        <v>0</v>
      </c>
      <c r="T999" s="17" t="s">
        <v>407</v>
      </c>
      <c r="U999" s="17">
        <v>0</v>
      </c>
      <c r="V999" s="17">
        <v>0</v>
      </c>
      <c r="W999" s="17">
        <v>0</v>
      </c>
      <c r="X999" s="17">
        <v>0</v>
      </c>
      <c r="Y999" s="17">
        <v>0</v>
      </c>
      <c r="Z999" s="17"/>
      <c r="AA999" s="17">
        <v>0</v>
      </c>
      <c r="AB999" s="17">
        <v>0</v>
      </c>
    </row>
    <row r="1000" spans="2:28" x14ac:dyDescent="0.5">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2:28" x14ac:dyDescent="0.5">
      <c r="B1001" s="6" t="s">
        <v>409</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2:28" x14ac:dyDescent="0.5">
      <c r="B1002" s="24" t="s">
        <v>541</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2:28" x14ac:dyDescent="0.5">
      <c r="B1003" t="s">
        <v>399</v>
      </c>
      <c r="C1003" s="17">
        <v>0.54468497733050503</v>
      </c>
      <c r="D1003" s="17">
        <v>0.52691901740193503</v>
      </c>
      <c r="E1003" s="17">
        <v>0.56129411762700399</v>
      </c>
      <c r="F1003" s="17"/>
      <c r="G1003" s="17">
        <v>0.49096079630467798</v>
      </c>
      <c r="H1003" s="17">
        <v>0.48572782445711299</v>
      </c>
      <c r="I1003" s="17">
        <v>0.61636890076249895</v>
      </c>
      <c r="J1003" s="17">
        <v>0.67051738853363896</v>
      </c>
      <c r="K1003" s="17">
        <v>0.480848026221601</v>
      </c>
      <c r="L1003" s="17">
        <v>0.531902449672085</v>
      </c>
      <c r="M1003" s="17"/>
      <c r="N1003" s="17">
        <v>0.72158224989947595</v>
      </c>
      <c r="O1003" s="17">
        <v>0.36970221945154003</v>
      </c>
      <c r="P1003" s="17">
        <v>0.54023120072787201</v>
      </c>
      <c r="Q1003" s="17">
        <v>0.667351266736256</v>
      </c>
      <c r="R1003" s="17">
        <v>0.65576342037691604</v>
      </c>
      <c r="S1003" s="17">
        <v>0.475175577061768</v>
      </c>
      <c r="T1003" s="17">
        <v>0.56631077019292697</v>
      </c>
      <c r="U1003" s="17">
        <v>0.49744328059565301</v>
      </c>
      <c r="V1003" s="17">
        <v>0.50037663402286503</v>
      </c>
      <c r="W1003" s="17">
        <v>0.45521861159584798</v>
      </c>
      <c r="X1003" s="17">
        <v>0.64761866076478503</v>
      </c>
      <c r="Y1003" s="17">
        <v>0.55014147739783104</v>
      </c>
      <c r="Z1003" s="17"/>
      <c r="AA1003" s="17">
        <v>0.59148617538570303</v>
      </c>
      <c r="AB1003" s="17">
        <v>0.50471884302829895</v>
      </c>
    </row>
    <row r="1004" spans="2:28" x14ac:dyDescent="0.5">
      <c r="B1004" t="s">
        <v>400</v>
      </c>
      <c r="C1004" s="17">
        <v>0.359228877948498</v>
      </c>
      <c r="D1004" s="17">
        <v>0.36611250916682397</v>
      </c>
      <c r="E1004" s="17">
        <v>0.35279347017350399</v>
      </c>
      <c r="F1004" s="17"/>
      <c r="G1004" s="17">
        <v>0.39979909015039999</v>
      </c>
      <c r="H1004" s="17">
        <v>0.39360324737782498</v>
      </c>
      <c r="I1004" s="17">
        <v>0.29872308865283398</v>
      </c>
      <c r="J1004" s="17">
        <v>0.22651931497313599</v>
      </c>
      <c r="K1004" s="17">
        <v>0.41556094060043902</v>
      </c>
      <c r="L1004" s="17">
        <v>0.391218598112405</v>
      </c>
      <c r="M1004" s="17"/>
      <c r="N1004" s="17">
        <v>0.278417750100524</v>
      </c>
      <c r="O1004" s="17">
        <v>0.63029778054845997</v>
      </c>
      <c r="P1004" s="17">
        <v>0.35045605895080401</v>
      </c>
      <c r="Q1004" s="17">
        <v>0.22680916723360001</v>
      </c>
      <c r="R1004" s="17">
        <v>0.34423657962308402</v>
      </c>
      <c r="S1004" s="17">
        <v>0.40291527510952002</v>
      </c>
      <c r="T1004" s="17">
        <v>0.28222305974738898</v>
      </c>
      <c r="U1004" s="17">
        <v>0.410590384758589</v>
      </c>
      <c r="V1004" s="17">
        <v>0.436575909813325</v>
      </c>
      <c r="W1004" s="17">
        <v>0.47943714783138203</v>
      </c>
      <c r="X1004" s="17">
        <v>0.28783051113840602</v>
      </c>
      <c r="Y1004" s="17">
        <v>0.32761484388541001</v>
      </c>
      <c r="Z1004" s="17"/>
      <c r="AA1004" s="17">
        <v>0.31386227000107703</v>
      </c>
      <c r="AB1004" s="17">
        <v>0.39796993632746702</v>
      </c>
    </row>
    <row r="1005" spans="2:28" x14ac:dyDescent="0.5">
      <c r="B1005" t="s">
        <v>401</v>
      </c>
      <c r="C1005" s="17">
        <v>8.3480007495794206E-2</v>
      </c>
      <c r="D1005" s="17">
        <v>0.10097244082165301</v>
      </c>
      <c r="E1005" s="17">
        <v>6.7126583284298699E-2</v>
      </c>
      <c r="F1005" s="17"/>
      <c r="G1005" s="17">
        <v>0.109240113544922</v>
      </c>
      <c r="H1005" s="17">
        <v>0.120668928165062</v>
      </c>
      <c r="I1005" s="17">
        <v>8.4908010584666793E-2</v>
      </c>
      <c r="J1005" s="17">
        <v>0.102963296493224</v>
      </c>
      <c r="K1005" s="17">
        <v>7.2441365803455393E-2</v>
      </c>
      <c r="L1005" s="17">
        <v>5.0271722655687502E-2</v>
      </c>
      <c r="M1005" s="17"/>
      <c r="N1005" s="17">
        <v>0</v>
      </c>
      <c r="O1005" s="17">
        <v>0</v>
      </c>
      <c r="P1005" s="17">
        <v>7.2867298848487402E-2</v>
      </c>
      <c r="Q1005" s="17">
        <v>0.105839566030143</v>
      </c>
      <c r="R1005" s="17">
        <v>0</v>
      </c>
      <c r="S1005" s="17">
        <v>0.121909147828712</v>
      </c>
      <c r="T1005" s="17">
        <v>0.15146617005968399</v>
      </c>
      <c r="U1005" s="17">
        <v>9.1966334645757999E-2</v>
      </c>
      <c r="V1005" s="17">
        <v>6.3047456163809995E-2</v>
      </c>
      <c r="W1005" s="17">
        <v>0</v>
      </c>
      <c r="X1005" s="17">
        <v>6.4550828096808593E-2</v>
      </c>
      <c r="Y1005" s="17">
        <v>9.2098722881498701E-2</v>
      </c>
      <c r="Z1005" s="17"/>
      <c r="AA1005" s="17">
        <v>8.9947172980663598E-2</v>
      </c>
      <c r="AB1005" s="17">
        <v>7.7957336815055706E-2</v>
      </c>
    </row>
    <row r="1006" spans="2:28" x14ac:dyDescent="0.5">
      <c r="B1006" t="s">
        <v>402</v>
      </c>
      <c r="C1006" s="17">
        <v>9.70901267333368E-3</v>
      </c>
      <c r="D1006" s="17">
        <v>0</v>
      </c>
      <c r="E1006" s="17">
        <v>1.8785828915194001E-2</v>
      </c>
      <c r="F1006" s="17"/>
      <c r="G1006" s="17">
        <v>0</v>
      </c>
      <c r="H1006" s="17">
        <v>0</v>
      </c>
      <c r="I1006" s="17">
        <v>0</v>
      </c>
      <c r="J1006" s="17">
        <v>0</v>
      </c>
      <c r="K1006" s="17">
        <v>1.3917448673129801E-2</v>
      </c>
      <c r="L1006" s="17">
        <v>2.6607229559822601E-2</v>
      </c>
      <c r="M1006" s="17"/>
      <c r="N1006" s="17">
        <v>0</v>
      </c>
      <c r="O1006" s="17">
        <v>0</v>
      </c>
      <c r="P1006" s="17">
        <v>1.7762864377724501E-2</v>
      </c>
      <c r="Q1006" s="17">
        <v>0</v>
      </c>
      <c r="R1006" s="17">
        <v>0</v>
      </c>
      <c r="S1006" s="17">
        <v>0</v>
      </c>
      <c r="T1006" s="17">
        <v>0</v>
      </c>
      <c r="U1006" s="17">
        <v>0</v>
      </c>
      <c r="V1006" s="17">
        <v>0</v>
      </c>
      <c r="W1006" s="17">
        <v>6.5344240572770704E-2</v>
      </c>
      <c r="X1006" s="17">
        <v>0</v>
      </c>
      <c r="Y1006" s="17">
        <v>3.0144955835259699E-2</v>
      </c>
      <c r="Z1006" s="17"/>
      <c r="AA1006" s="17">
        <v>4.7043816325571504E-3</v>
      </c>
      <c r="AB1006" s="17">
        <v>1.39827442148374E-2</v>
      </c>
    </row>
    <row r="1007" spans="2:28" x14ac:dyDescent="0.5">
      <c r="B1007" t="s">
        <v>403</v>
      </c>
      <c r="C1007" s="17">
        <v>2.8971245518698801E-3</v>
      </c>
      <c r="D1007" s="17">
        <v>5.99603260958834E-3</v>
      </c>
      <c r="E1007" s="17">
        <v>0</v>
      </c>
      <c r="F1007" s="17"/>
      <c r="G1007" s="17">
        <v>0</v>
      </c>
      <c r="H1007" s="17">
        <v>0</v>
      </c>
      <c r="I1007" s="17">
        <v>0</v>
      </c>
      <c r="J1007" s="17">
        <v>0</v>
      </c>
      <c r="K1007" s="17">
        <v>1.7232218701374601E-2</v>
      </c>
      <c r="L1007" s="17">
        <v>0</v>
      </c>
      <c r="M1007" s="17"/>
      <c r="N1007" s="17">
        <v>0</v>
      </c>
      <c r="O1007" s="17">
        <v>0</v>
      </c>
      <c r="P1007" s="17">
        <v>1.8682577095112299E-2</v>
      </c>
      <c r="Q1007" s="17">
        <v>0</v>
      </c>
      <c r="R1007" s="17">
        <v>0</v>
      </c>
      <c r="S1007" s="17">
        <v>0</v>
      </c>
      <c r="T1007" s="17">
        <v>0</v>
      </c>
      <c r="U1007" s="17">
        <v>0</v>
      </c>
      <c r="V1007" s="17">
        <v>0</v>
      </c>
      <c r="W1007" s="17">
        <v>0</v>
      </c>
      <c r="X1007" s="17">
        <v>0</v>
      </c>
      <c r="Y1007" s="17">
        <v>0</v>
      </c>
      <c r="Z1007" s="17"/>
      <c r="AA1007" s="17">
        <v>0</v>
      </c>
      <c r="AB1007" s="17">
        <v>5.3711396143408903E-3</v>
      </c>
    </row>
    <row r="1008" spans="2:28" x14ac:dyDescent="0.5">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2:28" x14ac:dyDescent="0.5">
      <c r="B1009" s="6" t="s">
        <v>410</v>
      </c>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2:28" x14ac:dyDescent="0.5">
      <c r="B1010" s="24" t="s">
        <v>541</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2:28" x14ac:dyDescent="0.5">
      <c r="B1011" t="s">
        <v>399</v>
      </c>
      <c r="C1011" s="17">
        <v>0.48807044981303699</v>
      </c>
      <c r="D1011" s="17">
        <v>0.41130921729530201</v>
      </c>
      <c r="E1011" s="17">
        <v>0.56262478769826196</v>
      </c>
      <c r="F1011" s="17"/>
      <c r="G1011" s="17">
        <v>0.39040987068379102</v>
      </c>
      <c r="H1011" s="17">
        <v>0.47306824604869602</v>
      </c>
      <c r="I1011" s="17">
        <v>0.65146883883209195</v>
      </c>
      <c r="J1011" s="17">
        <v>0.50343358710189801</v>
      </c>
      <c r="K1011" s="17">
        <v>0.45756802784080602</v>
      </c>
      <c r="L1011" s="17">
        <v>0.46324451874747102</v>
      </c>
      <c r="M1011" s="17"/>
      <c r="N1011" s="17">
        <v>1</v>
      </c>
      <c r="O1011" s="17">
        <v>0.30791335750872001</v>
      </c>
      <c r="P1011" s="17">
        <v>0.466696601703814</v>
      </c>
      <c r="Q1011" s="17">
        <v>0.51263856772208904</v>
      </c>
      <c r="R1011" s="17">
        <v>0.20583086979401</v>
      </c>
      <c r="S1011" s="17">
        <v>0.48945797572593802</v>
      </c>
      <c r="T1011" s="17">
        <v>0</v>
      </c>
      <c r="U1011" s="17">
        <v>0.49859532159632902</v>
      </c>
      <c r="V1011" s="17">
        <v>0.59864166916022099</v>
      </c>
      <c r="W1011" s="17">
        <v>0.48982678472510799</v>
      </c>
      <c r="X1011" s="17">
        <v>0.58765431709045302</v>
      </c>
      <c r="Y1011" s="17">
        <v>0.355136799471097</v>
      </c>
      <c r="Z1011" s="17"/>
      <c r="AA1011" s="17">
        <v>0.48756248307687999</v>
      </c>
      <c r="AB1011" s="17">
        <v>0.48853034895402803</v>
      </c>
    </row>
    <row r="1012" spans="2:28" x14ac:dyDescent="0.5">
      <c r="B1012" t="s">
        <v>400</v>
      </c>
      <c r="C1012" s="17">
        <v>0.37491073212943099</v>
      </c>
      <c r="D1012" s="17">
        <v>0.40698159631068498</v>
      </c>
      <c r="E1012" s="17">
        <v>0.34376190913615901</v>
      </c>
      <c r="F1012" s="17"/>
      <c r="G1012" s="17">
        <v>0.42976081020273399</v>
      </c>
      <c r="H1012" s="17">
        <v>0.32840635789015699</v>
      </c>
      <c r="I1012" s="17">
        <v>0.31979906626187099</v>
      </c>
      <c r="J1012" s="17">
        <v>0.33308451994576599</v>
      </c>
      <c r="K1012" s="17">
        <v>0.36675228599257598</v>
      </c>
      <c r="L1012" s="17">
        <v>0.43495576045615503</v>
      </c>
      <c r="M1012" s="17"/>
      <c r="N1012" s="17">
        <v>0</v>
      </c>
      <c r="O1012" s="17">
        <v>0.69208664249128005</v>
      </c>
      <c r="P1012" s="17">
        <v>0.29079109975383399</v>
      </c>
      <c r="Q1012" s="17">
        <v>0.37159734717257698</v>
      </c>
      <c r="R1012" s="17">
        <v>0.79416913020599</v>
      </c>
      <c r="S1012" s="17">
        <v>0.413386633425042</v>
      </c>
      <c r="T1012" s="17">
        <v>1</v>
      </c>
      <c r="U1012" s="17">
        <v>0.28948319947811502</v>
      </c>
      <c r="V1012" s="17">
        <v>0.24592071103017901</v>
      </c>
      <c r="W1012" s="17">
        <v>0.51017321527489101</v>
      </c>
      <c r="X1012" s="17">
        <v>0.27789687304729399</v>
      </c>
      <c r="Y1012" s="17">
        <v>0.539046532817821</v>
      </c>
      <c r="Z1012" s="17"/>
      <c r="AA1012" s="17">
        <v>0.35119046457299802</v>
      </c>
      <c r="AB1012" s="17">
        <v>0.39638641133594099</v>
      </c>
    </row>
    <row r="1013" spans="2:28" x14ac:dyDescent="0.5">
      <c r="B1013" t="s">
        <v>401</v>
      </c>
      <c r="C1013" s="17">
        <v>0.116927492726402</v>
      </c>
      <c r="D1013" s="17">
        <v>0.16020680609236701</v>
      </c>
      <c r="E1013" s="17">
        <v>7.4892464805489598E-2</v>
      </c>
      <c r="F1013" s="17"/>
      <c r="G1013" s="17">
        <v>0.17982931911347499</v>
      </c>
      <c r="H1013" s="17">
        <v>0.198525396061147</v>
      </c>
      <c r="I1013" s="17">
        <v>2.8732094906036999E-2</v>
      </c>
      <c r="J1013" s="17">
        <v>0.131317988353227</v>
      </c>
      <c r="K1013" s="17">
        <v>0.11718315414345901</v>
      </c>
      <c r="L1013" s="17">
        <v>8.4126288057621804E-2</v>
      </c>
      <c r="M1013" s="17"/>
      <c r="N1013" s="17">
        <v>0</v>
      </c>
      <c r="O1013" s="17">
        <v>0</v>
      </c>
      <c r="P1013" s="17">
        <v>0.183793201359603</v>
      </c>
      <c r="Q1013" s="17">
        <v>0.11576408510533399</v>
      </c>
      <c r="R1013" s="17">
        <v>0</v>
      </c>
      <c r="S1013" s="17">
        <v>9.7155390849019599E-2</v>
      </c>
      <c r="T1013" s="17">
        <v>0</v>
      </c>
      <c r="U1013" s="17">
        <v>0.21192147892555599</v>
      </c>
      <c r="V1013" s="17">
        <v>7.4805228592186204E-2</v>
      </c>
      <c r="W1013" s="17">
        <v>0</v>
      </c>
      <c r="X1013" s="17">
        <v>0.106047570301952</v>
      </c>
      <c r="Y1013" s="17">
        <v>0.105816667711082</v>
      </c>
      <c r="Z1013" s="17"/>
      <c r="AA1013" s="17">
        <v>0.14162557287393801</v>
      </c>
      <c r="AB1013" s="17">
        <v>9.4566528837473199E-2</v>
      </c>
    </row>
    <row r="1014" spans="2:28" x14ac:dyDescent="0.5">
      <c r="B1014" t="s">
        <v>402</v>
      </c>
      <c r="C1014" s="17">
        <v>9.4969382361566705E-3</v>
      </c>
      <c r="D1014" s="17">
        <v>0</v>
      </c>
      <c r="E1014" s="17">
        <v>1.8720838360089101E-2</v>
      </c>
      <c r="F1014" s="17"/>
      <c r="G1014" s="17">
        <v>0</v>
      </c>
      <c r="H1014" s="17">
        <v>0</v>
      </c>
      <c r="I1014" s="17">
        <v>0</v>
      </c>
      <c r="J1014" s="17">
        <v>3.2163904599108901E-2</v>
      </c>
      <c r="K1014" s="17">
        <v>2.4125742488940199E-2</v>
      </c>
      <c r="L1014" s="17">
        <v>0</v>
      </c>
      <c r="M1014" s="17"/>
      <c r="N1014" s="17">
        <v>0</v>
      </c>
      <c r="O1014" s="17">
        <v>0</v>
      </c>
      <c r="P1014" s="17">
        <v>2.6081574568421601E-2</v>
      </c>
      <c r="Q1014" s="17">
        <v>0</v>
      </c>
      <c r="R1014" s="17">
        <v>0</v>
      </c>
      <c r="S1014" s="17">
        <v>0</v>
      </c>
      <c r="T1014" s="17">
        <v>0</v>
      </c>
      <c r="U1014" s="17">
        <v>0</v>
      </c>
      <c r="V1014" s="17">
        <v>8.0632391217414098E-2</v>
      </c>
      <c r="W1014" s="17">
        <v>0</v>
      </c>
      <c r="X1014" s="17">
        <v>0</v>
      </c>
      <c r="Y1014" s="17">
        <v>0</v>
      </c>
      <c r="Z1014" s="17"/>
      <c r="AA1014" s="17">
        <v>1.0640362485821101E-2</v>
      </c>
      <c r="AB1014" s="17">
        <v>8.4617133035408392E-3</v>
      </c>
    </row>
    <row r="1015" spans="2:28" x14ac:dyDescent="0.5">
      <c r="B1015" t="s">
        <v>403</v>
      </c>
      <c r="C1015" s="17">
        <v>1.05943870949727E-2</v>
      </c>
      <c r="D1015" s="17">
        <v>2.15023803016464E-2</v>
      </c>
      <c r="E1015" s="17">
        <v>0</v>
      </c>
      <c r="F1015" s="17"/>
      <c r="G1015" s="17">
        <v>0</v>
      </c>
      <c r="H1015" s="17">
        <v>0</v>
      </c>
      <c r="I1015" s="17">
        <v>0</v>
      </c>
      <c r="J1015" s="17">
        <v>0</v>
      </c>
      <c r="K1015" s="17">
        <v>3.4370789534219001E-2</v>
      </c>
      <c r="L1015" s="17">
        <v>1.7673432738752E-2</v>
      </c>
      <c r="M1015" s="17"/>
      <c r="N1015" s="17">
        <v>0</v>
      </c>
      <c r="O1015" s="17">
        <v>0</v>
      </c>
      <c r="P1015" s="17">
        <v>3.2637522614327501E-2</v>
      </c>
      <c r="Q1015" s="17">
        <v>0</v>
      </c>
      <c r="R1015" s="17">
        <v>0</v>
      </c>
      <c r="S1015" s="17">
        <v>0</v>
      </c>
      <c r="T1015" s="17">
        <v>0</v>
      </c>
      <c r="U1015" s="17">
        <v>0</v>
      </c>
      <c r="V1015" s="17">
        <v>0</v>
      </c>
      <c r="W1015" s="17">
        <v>0</v>
      </c>
      <c r="X1015" s="17">
        <v>2.8401239560301699E-2</v>
      </c>
      <c r="Y1015" s="17">
        <v>0</v>
      </c>
      <c r="Z1015" s="17"/>
      <c r="AA1015" s="17">
        <v>8.9811169903626798E-3</v>
      </c>
      <c r="AB1015" s="17">
        <v>1.2054997569017E-2</v>
      </c>
    </row>
    <row r="1016" spans="2:28" x14ac:dyDescent="0.5">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2:28" x14ac:dyDescent="0.5">
      <c r="B1017" s="6" t="s">
        <v>411</v>
      </c>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2:28" x14ac:dyDescent="0.5">
      <c r="B1018" s="24" t="s">
        <v>541</v>
      </c>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2:28" x14ac:dyDescent="0.5">
      <c r="B1019" t="s">
        <v>399</v>
      </c>
      <c r="C1019" s="17">
        <v>0.52787022731521605</v>
      </c>
      <c r="D1019" s="17">
        <v>0.51102137596822605</v>
      </c>
      <c r="E1019" s="17">
        <v>0.56099789533330502</v>
      </c>
      <c r="F1019" s="17"/>
      <c r="G1019" s="17">
        <v>0.52459371820652101</v>
      </c>
      <c r="H1019" s="17">
        <v>0.51679825076308405</v>
      </c>
      <c r="I1019" s="17">
        <v>0.59053866322848902</v>
      </c>
      <c r="J1019" s="17">
        <v>0.58037600005772105</v>
      </c>
      <c r="K1019" s="17">
        <v>0.42551557387651401</v>
      </c>
      <c r="L1019" s="17">
        <v>0.52039506613766595</v>
      </c>
      <c r="M1019" s="17"/>
      <c r="N1019" s="17">
        <v>0.335340907274773</v>
      </c>
      <c r="O1019" s="17">
        <v>0.49082557276106098</v>
      </c>
      <c r="P1019" s="17">
        <v>0.52792610936062301</v>
      </c>
      <c r="Q1019" s="17">
        <v>0.24582577449416701</v>
      </c>
      <c r="R1019" s="17">
        <v>0.42528490778127798</v>
      </c>
      <c r="S1019" s="17">
        <v>0.51002993750064196</v>
      </c>
      <c r="T1019" s="17">
        <v>0.50937421927468995</v>
      </c>
      <c r="U1019" s="17">
        <v>0.63536163701558801</v>
      </c>
      <c r="V1019" s="17">
        <v>0.68426996587970002</v>
      </c>
      <c r="W1019" s="17">
        <v>0.30987431145113797</v>
      </c>
      <c r="X1019" s="17">
        <v>0.68110498287139098</v>
      </c>
      <c r="Y1019" s="17">
        <v>0.51505710615697797</v>
      </c>
      <c r="Z1019" s="17"/>
      <c r="AA1019" s="17">
        <v>0.57400694162426302</v>
      </c>
      <c r="AB1019" s="17">
        <v>0.48144239880395501</v>
      </c>
    </row>
    <row r="1020" spans="2:28" x14ac:dyDescent="0.5">
      <c r="B1020" t="s">
        <v>400</v>
      </c>
      <c r="C1020" s="17">
        <v>0.35285238969627097</v>
      </c>
      <c r="D1020" s="17">
        <v>0.36470981606852598</v>
      </c>
      <c r="E1020" s="17">
        <v>0.327111439054035</v>
      </c>
      <c r="F1020" s="17"/>
      <c r="G1020" s="17">
        <v>0.334474715750602</v>
      </c>
      <c r="H1020" s="17">
        <v>0.33173988443999203</v>
      </c>
      <c r="I1020" s="17">
        <v>0.36382333124800098</v>
      </c>
      <c r="J1020" s="17">
        <v>0.31635542199372302</v>
      </c>
      <c r="K1020" s="17">
        <v>0.494749898850946</v>
      </c>
      <c r="L1020" s="17">
        <v>0.29528427939826102</v>
      </c>
      <c r="M1020" s="17"/>
      <c r="N1020" s="17">
        <v>0.369114075781031</v>
      </c>
      <c r="O1020" s="17">
        <v>0.35708041771829702</v>
      </c>
      <c r="P1020" s="17">
        <v>0.345441679958089</v>
      </c>
      <c r="Q1020" s="17">
        <v>0.57769397677776002</v>
      </c>
      <c r="R1020" s="17">
        <v>0.29933204424530901</v>
      </c>
      <c r="S1020" s="17">
        <v>0.40195175962490598</v>
      </c>
      <c r="T1020" s="17">
        <v>0.230590656918819</v>
      </c>
      <c r="U1020" s="17">
        <v>0.24773838149869101</v>
      </c>
      <c r="V1020" s="17">
        <v>0.26329776146471201</v>
      </c>
      <c r="W1020" s="17">
        <v>0.52426052607359197</v>
      </c>
      <c r="X1020" s="17">
        <v>0.28376383988354997</v>
      </c>
      <c r="Y1020" s="17">
        <v>0.34675094089930197</v>
      </c>
      <c r="Z1020" s="17"/>
      <c r="AA1020" s="17">
        <v>0.29385719825504403</v>
      </c>
      <c r="AB1020" s="17">
        <v>0.41221982997116602</v>
      </c>
    </row>
    <row r="1021" spans="2:28" x14ac:dyDescent="0.5">
      <c r="B1021" t="s">
        <v>401</v>
      </c>
      <c r="C1021" s="17">
        <v>0.108577015232226</v>
      </c>
      <c r="D1021" s="17">
        <v>0.11247058090223901</v>
      </c>
      <c r="E1021" s="17">
        <v>0.10295178699883201</v>
      </c>
      <c r="F1021" s="17"/>
      <c r="G1021" s="17">
        <v>0.14093156604287699</v>
      </c>
      <c r="H1021" s="17">
        <v>0.124623833524537</v>
      </c>
      <c r="I1021" s="17">
        <v>2.6513734681797799E-2</v>
      </c>
      <c r="J1021" s="17">
        <v>0.103268577948556</v>
      </c>
      <c r="K1021" s="17">
        <v>7.9734527272539393E-2</v>
      </c>
      <c r="L1021" s="17">
        <v>0.16985488205430499</v>
      </c>
      <c r="M1021" s="17"/>
      <c r="N1021" s="17">
        <v>0.239478351071576</v>
      </c>
      <c r="O1021" s="17">
        <v>0.152094009520642</v>
      </c>
      <c r="P1021" s="17">
        <v>0.103260982839709</v>
      </c>
      <c r="Q1021" s="17">
        <v>0.119146142084707</v>
      </c>
      <c r="R1021" s="17">
        <v>0.27538304797341401</v>
      </c>
      <c r="S1021" s="17">
        <v>8.8018302874451698E-2</v>
      </c>
      <c r="T1021" s="17">
        <v>0.26003512380649102</v>
      </c>
      <c r="U1021" s="17">
        <v>0.11689998148572101</v>
      </c>
      <c r="V1021" s="17">
        <v>5.2432272655587697E-2</v>
      </c>
      <c r="W1021" s="17">
        <v>0.165865162475271</v>
      </c>
      <c r="X1021" s="17">
        <v>3.5131177245058397E-2</v>
      </c>
      <c r="Y1021" s="17">
        <v>0.13819195294372</v>
      </c>
      <c r="Z1021" s="17"/>
      <c r="AA1021" s="17">
        <v>0.115941034821527</v>
      </c>
      <c r="AB1021" s="17">
        <v>0.101166530030454</v>
      </c>
    </row>
    <row r="1022" spans="2:28" x14ac:dyDescent="0.5">
      <c r="B1022" t="s">
        <v>402</v>
      </c>
      <c r="C1022" s="17">
        <v>7.3885724652274602E-3</v>
      </c>
      <c r="D1022" s="17">
        <v>1.1798227061009E-2</v>
      </c>
      <c r="E1022" s="17">
        <v>0</v>
      </c>
      <c r="F1022" s="17"/>
      <c r="G1022" s="17">
        <v>0</v>
      </c>
      <c r="H1022" s="17">
        <v>2.68380312723869E-2</v>
      </c>
      <c r="I1022" s="17">
        <v>0</v>
      </c>
      <c r="J1022" s="17">
        <v>0</v>
      </c>
      <c r="K1022" s="17">
        <v>0</v>
      </c>
      <c r="L1022" s="17">
        <v>1.44657724097676E-2</v>
      </c>
      <c r="M1022" s="17"/>
      <c r="N1022" s="17">
        <v>5.6066665872619999E-2</v>
      </c>
      <c r="O1022" s="17">
        <v>0</v>
      </c>
      <c r="P1022" s="17">
        <v>2.3371227841578499E-2</v>
      </c>
      <c r="Q1022" s="17">
        <v>0</v>
      </c>
      <c r="R1022" s="17">
        <v>0</v>
      </c>
      <c r="S1022" s="17">
        <v>0</v>
      </c>
      <c r="T1022" s="17">
        <v>0</v>
      </c>
      <c r="U1022" s="17">
        <v>0</v>
      </c>
      <c r="V1022" s="17">
        <v>0</v>
      </c>
      <c r="W1022" s="17">
        <v>0</v>
      </c>
      <c r="X1022" s="17">
        <v>0</v>
      </c>
      <c r="Y1022" s="17">
        <v>0</v>
      </c>
      <c r="Z1022" s="17"/>
      <c r="AA1022" s="17">
        <v>9.5920005093526797E-3</v>
      </c>
      <c r="AB1022" s="17">
        <v>5.1712411944246396E-3</v>
      </c>
    </row>
    <row r="1023" spans="2:28" x14ac:dyDescent="0.5">
      <c r="B1023" t="s">
        <v>403</v>
      </c>
      <c r="C1023" s="17">
        <v>3.3117952910595E-3</v>
      </c>
      <c r="D1023" s="17">
        <v>0</v>
      </c>
      <c r="E1023" s="17">
        <v>8.9388786138271895E-3</v>
      </c>
      <c r="F1023" s="17"/>
      <c r="G1023" s="17">
        <v>0</v>
      </c>
      <c r="H1023" s="17">
        <v>0</v>
      </c>
      <c r="I1023" s="17">
        <v>1.91242708417119E-2</v>
      </c>
      <c r="J1023" s="17">
        <v>0</v>
      </c>
      <c r="K1023" s="17">
        <v>0</v>
      </c>
      <c r="L1023" s="17">
        <v>0</v>
      </c>
      <c r="M1023" s="17"/>
      <c r="N1023" s="17">
        <v>0</v>
      </c>
      <c r="O1023" s="17">
        <v>0</v>
      </c>
      <c r="P1023" s="17">
        <v>0</v>
      </c>
      <c r="Q1023" s="17">
        <v>5.73341066433668E-2</v>
      </c>
      <c r="R1023" s="17">
        <v>0</v>
      </c>
      <c r="S1023" s="17">
        <v>0</v>
      </c>
      <c r="T1023" s="17">
        <v>0</v>
      </c>
      <c r="U1023" s="17">
        <v>0</v>
      </c>
      <c r="V1023" s="17">
        <v>0</v>
      </c>
      <c r="W1023" s="17">
        <v>0</v>
      </c>
      <c r="X1023" s="17">
        <v>0</v>
      </c>
      <c r="Y1023" s="17">
        <v>0</v>
      </c>
      <c r="Z1023" s="17"/>
      <c r="AA1023" s="17">
        <v>6.6028247898137398E-3</v>
      </c>
      <c r="AB1023" s="17">
        <v>0</v>
      </c>
    </row>
    <row r="1024" spans="2:28" x14ac:dyDescent="0.5">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2:28" x14ac:dyDescent="0.5">
      <c r="B1025" s="6" t="s">
        <v>412</v>
      </c>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2:28" x14ac:dyDescent="0.5">
      <c r="B1026" s="24" t="s">
        <v>541</v>
      </c>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2:28" x14ac:dyDescent="0.5">
      <c r="B1027" t="s">
        <v>399</v>
      </c>
      <c r="C1027" s="17">
        <v>0.59766794105596199</v>
      </c>
      <c r="D1027" s="17">
        <v>0.580766129216442</v>
      </c>
      <c r="E1027" s="17">
        <v>0.61486732827628499</v>
      </c>
      <c r="F1027" s="17"/>
      <c r="G1027" s="17">
        <v>0.54505666141533904</v>
      </c>
      <c r="H1027" s="17">
        <v>0.49386218301470902</v>
      </c>
      <c r="I1027" s="17">
        <v>0.67901976446317902</v>
      </c>
      <c r="J1027" s="17">
        <v>0.64877436753960005</v>
      </c>
      <c r="K1027" s="17">
        <v>0.57317146202944103</v>
      </c>
      <c r="L1027" s="17">
        <v>0.61646507758096902</v>
      </c>
      <c r="M1027" s="17"/>
      <c r="N1027" s="17">
        <v>0.58244720341409195</v>
      </c>
      <c r="O1027" s="17">
        <v>0.66713929302368602</v>
      </c>
      <c r="P1027" s="17">
        <v>0.57924113494973195</v>
      </c>
      <c r="Q1027" s="17">
        <v>0.55896620614708603</v>
      </c>
      <c r="R1027" s="17">
        <v>0.54063179275271001</v>
      </c>
      <c r="S1027" s="17">
        <v>0.61781268617993801</v>
      </c>
      <c r="T1027" s="17">
        <v>0.79459560166568999</v>
      </c>
      <c r="U1027" s="17">
        <v>0.55931692290566604</v>
      </c>
      <c r="V1027" s="17">
        <v>0.406553306524297</v>
      </c>
      <c r="W1027" s="17">
        <v>0.72871399299667305</v>
      </c>
      <c r="X1027" s="17">
        <v>0.65154381575443598</v>
      </c>
      <c r="Y1027" s="17">
        <v>0.61551077141441102</v>
      </c>
      <c r="Z1027" s="17"/>
      <c r="AA1027" s="17">
        <v>0.63053432207968496</v>
      </c>
      <c r="AB1027" s="17">
        <v>0.57011795555826095</v>
      </c>
    </row>
    <row r="1028" spans="2:28" x14ac:dyDescent="0.5">
      <c r="B1028" t="s">
        <v>400</v>
      </c>
      <c r="C1028" s="17">
        <v>0.31880702756570001</v>
      </c>
      <c r="D1028" s="17">
        <v>0.33294586138309201</v>
      </c>
      <c r="E1028" s="17">
        <v>0.30782072463158999</v>
      </c>
      <c r="F1028" s="17"/>
      <c r="G1028" s="17">
        <v>0.32755605489446099</v>
      </c>
      <c r="H1028" s="17">
        <v>0.37576020008028499</v>
      </c>
      <c r="I1028" s="17">
        <v>0.23313776869355801</v>
      </c>
      <c r="J1028" s="17">
        <v>0.28632827821054802</v>
      </c>
      <c r="K1028" s="17">
        <v>0.32340427981615</v>
      </c>
      <c r="L1028" s="17">
        <v>0.34479956595234701</v>
      </c>
      <c r="M1028" s="17"/>
      <c r="N1028" s="17">
        <v>0.41755279658590799</v>
      </c>
      <c r="O1028" s="17">
        <v>0.25806174306510199</v>
      </c>
      <c r="P1028" s="17">
        <v>0.32118032867568502</v>
      </c>
      <c r="Q1028" s="17">
        <v>0.31349670068536201</v>
      </c>
      <c r="R1028" s="17">
        <v>0.36084898920034397</v>
      </c>
      <c r="S1028" s="17">
        <v>0.30896435756860302</v>
      </c>
      <c r="T1028" s="17">
        <v>0.100386770845676</v>
      </c>
      <c r="U1028" s="17">
        <v>0.33681181707461799</v>
      </c>
      <c r="V1028" s="17">
        <v>0.48736942983913301</v>
      </c>
      <c r="W1028" s="17">
        <v>0.271286007003327</v>
      </c>
      <c r="X1028" s="17">
        <v>0.31083072308968601</v>
      </c>
      <c r="Y1028" s="17">
        <v>0.28647490922822</v>
      </c>
      <c r="Z1028" s="17"/>
      <c r="AA1028" s="17">
        <v>0.29822426043560102</v>
      </c>
      <c r="AB1028" s="17">
        <v>0.33606037029082197</v>
      </c>
    </row>
    <row r="1029" spans="2:28" x14ac:dyDescent="0.5">
      <c r="B1029" t="s">
        <v>401</v>
      </c>
      <c r="C1029" s="17">
        <v>6.2501442566547397E-2</v>
      </c>
      <c r="D1029" s="17">
        <v>6.6969930814471904E-2</v>
      </c>
      <c r="E1029" s="17">
        <v>5.8870365292393798E-2</v>
      </c>
      <c r="F1029" s="17"/>
      <c r="G1029" s="17">
        <v>0.107327806757561</v>
      </c>
      <c r="H1029" s="17">
        <v>0.10742316642628499</v>
      </c>
      <c r="I1029" s="17">
        <v>5.37914239150643E-2</v>
      </c>
      <c r="J1029" s="17">
        <v>6.4897354249852005E-2</v>
      </c>
      <c r="K1029" s="17">
        <v>5.7691461410660297E-2</v>
      </c>
      <c r="L1029" s="17">
        <v>2.9210481683213801E-2</v>
      </c>
      <c r="M1029" s="17"/>
      <c r="N1029" s="17">
        <v>0</v>
      </c>
      <c r="O1029" s="17">
        <v>7.47989639112112E-2</v>
      </c>
      <c r="P1029" s="17">
        <v>3.31274655096606E-2</v>
      </c>
      <c r="Q1029" s="17">
        <v>9.1302669291835406E-2</v>
      </c>
      <c r="R1029" s="17">
        <v>0</v>
      </c>
      <c r="S1029" s="17">
        <v>5.2840424969814802E-2</v>
      </c>
      <c r="T1029" s="17">
        <v>0.105017627488634</v>
      </c>
      <c r="U1029" s="17">
        <v>0.103871260019716</v>
      </c>
      <c r="V1029" s="17">
        <v>0.10607726363657</v>
      </c>
      <c r="W1029" s="17">
        <v>0</v>
      </c>
      <c r="X1029" s="17">
        <v>3.76254611558779E-2</v>
      </c>
      <c r="Y1029" s="17">
        <v>9.8014319357368998E-2</v>
      </c>
      <c r="Z1029" s="17"/>
      <c r="AA1029" s="17">
        <v>5.7887601481000299E-2</v>
      </c>
      <c r="AB1029" s="17">
        <v>6.6368958582495904E-2</v>
      </c>
    </row>
    <row r="1030" spans="2:28" x14ac:dyDescent="0.5">
      <c r="B1030" t="s">
        <v>402</v>
      </c>
      <c r="C1030" s="17">
        <v>9.81400563932458E-3</v>
      </c>
      <c r="D1030" s="17">
        <v>0</v>
      </c>
      <c r="E1030" s="17">
        <v>1.42455276820841E-2</v>
      </c>
      <c r="F1030" s="17"/>
      <c r="G1030" s="17">
        <v>2.0059476932638799E-2</v>
      </c>
      <c r="H1030" s="17">
        <v>0</v>
      </c>
      <c r="I1030" s="17">
        <v>0</v>
      </c>
      <c r="J1030" s="17">
        <v>0</v>
      </c>
      <c r="K1030" s="17">
        <v>2.8703393334800101E-2</v>
      </c>
      <c r="L1030" s="17">
        <v>9.5248747834700206E-3</v>
      </c>
      <c r="M1030" s="17"/>
      <c r="N1030" s="17">
        <v>0</v>
      </c>
      <c r="O1030" s="17">
        <v>0</v>
      </c>
      <c r="P1030" s="17">
        <v>3.0944399654040399E-2</v>
      </c>
      <c r="Q1030" s="17">
        <v>0</v>
      </c>
      <c r="R1030" s="17">
        <v>9.8519218046945897E-2</v>
      </c>
      <c r="S1030" s="17">
        <v>1.01922323105181E-2</v>
      </c>
      <c r="T1030" s="17">
        <v>0</v>
      </c>
      <c r="U1030" s="17">
        <v>0</v>
      </c>
      <c r="V1030" s="17">
        <v>0</v>
      </c>
      <c r="W1030" s="17">
        <v>0</v>
      </c>
      <c r="X1030" s="17">
        <v>0</v>
      </c>
      <c r="Y1030" s="17">
        <v>0</v>
      </c>
      <c r="Z1030" s="17"/>
      <c r="AA1030" s="17">
        <v>0</v>
      </c>
      <c r="AB1030" s="17">
        <v>1.80405187087916E-2</v>
      </c>
    </row>
    <row r="1031" spans="2:28" x14ac:dyDescent="0.5">
      <c r="B1031" t="s">
        <v>403</v>
      </c>
      <c r="C1031" s="17">
        <v>1.1209583172466699E-2</v>
      </c>
      <c r="D1031" s="17">
        <v>1.9318078585993499E-2</v>
      </c>
      <c r="E1031" s="17">
        <v>4.1960541176468101E-3</v>
      </c>
      <c r="F1031" s="17"/>
      <c r="G1031" s="17">
        <v>0</v>
      </c>
      <c r="H1031" s="17">
        <v>2.2954450478721002E-2</v>
      </c>
      <c r="I1031" s="17">
        <v>3.4051042928199299E-2</v>
      </c>
      <c r="J1031" s="17">
        <v>0</v>
      </c>
      <c r="K1031" s="17">
        <v>1.7029403408947898E-2</v>
      </c>
      <c r="L1031" s="17">
        <v>0</v>
      </c>
      <c r="M1031" s="17"/>
      <c r="N1031" s="17">
        <v>0</v>
      </c>
      <c r="O1031" s="17">
        <v>0</v>
      </c>
      <c r="P1031" s="17">
        <v>3.5506671210882301E-2</v>
      </c>
      <c r="Q1031" s="17">
        <v>3.6234423875716203E-2</v>
      </c>
      <c r="R1031" s="17">
        <v>0</v>
      </c>
      <c r="S1031" s="17">
        <v>1.0190298971125901E-2</v>
      </c>
      <c r="T1031" s="17">
        <v>0</v>
      </c>
      <c r="U1031" s="17">
        <v>0</v>
      </c>
      <c r="V1031" s="17">
        <v>0</v>
      </c>
      <c r="W1031" s="17">
        <v>0</v>
      </c>
      <c r="X1031" s="17">
        <v>0</v>
      </c>
      <c r="Y1031" s="17">
        <v>0</v>
      </c>
      <c r="Z1031" s="17"/>
      <c r="AA1031" s="17">
        <v>1.3353816003713199E-2</v>
      </c>
      <c r="AB1031" s="17">
        <v>9.4121968596294105E-3</v>
      </c>
    </row>
    <row r="1032" spans="2:28" x14ac:dyDescent="0.5">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2:28" x14ac:dyDescent="0.5">
      <c r="B1033" s="6" t="s">
        <v>413</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2:28" x14ac:dyDescent="0.5">
      <c r="B1034" s="24" t="s">
        <v>541</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2:28" x14ac:dyDescent="0.5">
      <c r="B1035" t="s">
        <v>399</v>
      </c>
      <c r="C1035" s="17">
        <v>0.60288493752815997</v>
      </c>
      <c r="D1035" s="17">
        <v>0.59445387106230896</v>
      </c>
      <c r="E1035" s="17">
        <v>0.61352325543895703</v>
      </c>
      <c r="F1035" s="17"/>
      <c r="G1035" s="17">
        <v>0.43884062691541598</v>
      </c>
      <c r="H1035" s="17">
        <v>0.57863071055760196</v>
      </c>
      <c r="I1035" s="17">
        <v>0.68978403721696602</v>
      </c>
      <c r="J1035" s="17">
        <v>0.57035717393218799</v>
      </c>
      <c r="K1035" s="17">
        <v>0.56189607758267901</v>
      </c>
      <c r="L1035" s="17">
        <v>0.74960146006301098</v>
      </c>
      <c r="M1035" s="17"/>
      <c r="N1035" s="17">
        <v>0.66114723993081903</v>
      </c>
      <c r="O1035" s="17">
        <v>0.646393279679216</v>
      </c>
      <c r="P1035" s="17">
        <v>0.72475707169227399</v>
      </c>
      <c r="Q1035" s="17">
        <v>0.83140154771142805</v>
      </c>
      <c r="R1035" s="17">
        <v>0.652796046848654</v>
      </c>
      <c r="S1035" s="17">
        <v>0.51719849833194198</v>
      </c>
      <c r="T1035" s="17">
        <v>0.79588348746248005</v>
      </c>
      <c r="U1035" s="17">
        <v>0.49001081962000098</v>
      </c>
      <c r="V1035" s="17">
        <v>0.43103846669270002</v>
      </c>
      <c r="W1035" s="17">
        <v>0.23349854308300899</v>
      </c>
      <c r="X1035" s="17">
        <v>0.74168668228137602</v>
      </c>
      <c r="Y1035" s="17">
        <v>0.56264298875625496</v>
      </c>
      <c r="Z1035" s="17"/>
      <c r="AA1035" s="17">
        <v>0.63158596374276599</v>
      </c>
      <c r="AB1035" s="17">
        <v>0.57423328627020098</v>
      </c>
    </row>
    <row r="1036" spans="2:28" x14ac:dyDescent="0.5">
      <c r="B1036" t="s">
        <v>400</v>
      </c>
      <c r="C1036" s="17">
        <v>0.32747348301206702</v>
      </c>
      <c r="D1036" s="17">
        <v>0.317906867042416</v>
      </c>
      <c r="E1036" s="17">
        <v>0.33954463705027499</v>
      </c>
      <c r="F1036" s="17"/>
      <c r="G1036" s="17">
        <v>0.44577908003248301</v>
      </c>
      <c r="H1036" s="17">
        <v>0.34140770895073602</v>
      </c>
      <c r="I1036" s="17">
        <v>0.24925617074120701</v>
      </c>
      <c r="J1036" s="17">
        <v>0.34177635784333799</v>
      </c>
      <c r="K1036" s="17">
        <v>0.39317691217119999</v>
      </c>
      <c r="L1036" s="17">
        <v>0.216009921508</v>
      </c>
      <c r="M1036" s="17"/>
      <c r="N1036" s="17">
        <v>0.33885276006918102</v>
      </c>
      <c r="O1036" s="17">
        <v>0.353606720320784</v>
      </c>
      <c r="P1036" s="17">
        <v>0.23031447804851499</v>
      </c>
      <c r="Q1036" s="17">
        <v>0.16859845228857201</v>
      </c>
      <c r="R1036" s="17">
        <v>0</v>
      </c>
      <c r="S1036" s="17">
        <v>0.37950537917793098</v>
      </c>
      <c r="T1036" s="17">
        <v>0</v>
      </c>
      <c r="U1036" s="17">
        <v>0.456263787006224</v>
      </c>
      <c r="V1036" s="17">
        <v>0.51370675684988498</v>
      </c>
      <c r="W1036" s="17">
        <v>0.76650145691699101</v>
      </c>
      <c r="X1036" s="17">
        <v>0.25831331771862398</v>
      </c>
      <c r="Y1036" s="17">
        <v>0.29962908839443497</v>
      </c>
      <c r="Z1036" s="17"/>
      <c r="AA1036" s="17">
        <v>0.30155857736325498</v>
      </c>
      <c r="AB1036" s="17">
        <v>0.35334380672386501</v>
      </c>
    </row>
    <row r="1037" spans="2:28" x14ac:dyDescent="0.5">
      <c r="B1037" t="s">
        <v>401</v>
      </c>
      <c r="C1037" s="17">
        <v>6.2573997593336997E-2</v>
      </c>
      <c r="D1037" s="17">
        <v>8.1381928838531306E-2</v>
      </c>
      <c r="E1037" s="17">
        <v>3.8842153865000999E-2</v>
      </c>
      <c r="F1037" s="17"/>
      <c r="G1037" s="17">
        <v>9.2900248034116603E-2</v>
      </c>
      <c r="H1037" s="17">
        <v>7.9961580491661993E-2</v>
      </c>
      <c r="I1037" s="17">
        <v>6.0959792041826499E-2</v>
      </c>
      <c r="J1037" s="17">
        <v>6.9791312349448201E-2</v>
      </c>
      <c r="K1037" s="17">
        <v>4.4927010246121099E-2</v>
      </c>
      <c r="L1037" s="17">
        <v>3.4388618428988202E-2</v>
      </c>
      <c r="M1037" s="17"/>
      <c r="N1037" s="17">
        <v>0</v>
      </c>
      <c r="O1037" s="17">
        <v>0</v>
      </c>
      <c r="P1037" s="17">
        <v>4.4928450259211501E-2</v>
      </c>
      <c r="Q1037" s="17">
        <v>0</v>
      </c>
      <c r="R1037" s="17">
        <v>0.347203953151346</v>
      </c>
      <c r="S1037" s="17">
        <v>8.7262993456938803E-2</v>
      </c>
      <c r="T1037" s="17">
        <v>0.20411651253752</v>
      </c>
      <c r="U1037" s="17">
        <v>5.3725393373774903E-2</v>
      </c>
      <c r="V1037" s="17">
        <v>0</v>
      </c>
      <c r="W1037" s="17">
        <v>0</v>
      </c>
      <c r="X1037" s="17">
        <v>0</v>
      </c>
      <c r="Y1037" s="17">
        <v>0.13772792284931001</v>
      </c>
      <c r="Z1037" s="17"/>
      <c r="AA1037" s="17">
        <v>5.96957409360835E-2</v>
      </c>
      <c r="AB1037" s="17">
        <v>6.5447302727372897E-2</v>
      </c>
    </row>
    <row r="1038" spans="2:28" x14ac:dyDescent="0.5">
      <c r="B1038" t="s">
        <v>402</v>
      </c>
      <c r="C1038" s="17">
        <v>7.06758186643621E-3</v>
      </c>
      <c r="D1038" s="17">
        <v>6.2573330567437498E-3</v>
      </c>
      <c r="E1038" s="17">
        <v>8.0899536457675995E-3</v>
      </c>
      <c r="F1038" s="17"/>
      <c r="G1038" s="17">
        <v>2.2480045017984802E-2</v>
      </c>
      <c r="H1038" s="17">
        <v>0</v>
      </c>
      <c r="I1038" s="17">
        <v>0</v>
      </c>
      <c r="J1038" s="17">
        <v>1.80751558750256E-2</v>
      </c>
      <c r="K1038" s="17">
        <v>0</v>
      </c>
      <c r="L1038" s="17">
        <v>0</v>
      </c>
      <c r="M1038" s="17"/>
      <c r="N1038" s="17">
        <v>0</v>
      </c>
      <c r="O1038" s="17">
        <v>0</v>
      </c>
      <c r="P1038" s="17">
        <v>0</v>
      </c>
      <c r="Q1038" s="17">
        <v>0</v>
      </c>
      <c r="R1038" s="17">
        <v>0</v>
      </c>
      <c r="S1038" s="17">
        <v>1.6033129033188698E-2</v>
      </c>
      <c r="T1038" s="17">
        <v>0</v>
      </c>
      <c r="U1038" s="17">
        <v>0</v>
      </c>
      <c r="V1038" s="17">
        <v>5.5254776457415299E-2</v>
      </c>
      <c r="W1038" s="17">
        <v>0</v>
      </c>
      <c r="X1038" s="17">
        <v>0</v>
      </c>
      <c r="Y1038" s="17">
        <v>0</v>
      </c>
      <c r="Z1038" s="17"/>
      <c r="AA1038" s="17">
        <v>7.1597179578959504E-3</v>
      </c>
      <c r="AB1038" s="17">
        <v>6.9756042785605399E-3</v>
      </c>
    </row>
    <row r="1039" spans="2:28" x14ac:dyDescent="0.5">
      <c r="B1039" t="s">
        <v>403</v>
      </c>
      <c r="C1039" s="17">
        <v>0</v>
      </c>
      <c r="D1039" s="17">
        <v>0</v>
      </c>
      <c r="E1039" s="17">
        <v>0</v>
      </c>
      <c r="F1039" s="17"/>
      <c r="G1039" s="17">
        <v>0</v>
      </c>
      <c r="H1039" s="17">
        <v>0</v>
      </c>
      <c r="I1039" s="17">
        <v>0</v>
      </c>
      <c r="J1039" s="17">
        <v>0</v>
      </c>
      <c r="K1039" s="17">
        <v>0</v>
      </c>
      <c r="L1039" s="17">
        <v>0</v>
      </c>
      <c r="M1039" s="17"/>
      <c r="N1039" s="17">
        <v>0</v>
      </c>
      <c r="O1039" s="17">
        <v>0</v>
      </c>
      <c r="P1039" s="17">
        <v>0</v>
      </c>
      <c r="Q1039" s="17">
        <v>0</v>
      </c>
      <c r="R1039" s="17">
        <v>0</v>
      </c>
      <c r="S1039" s="17">
        <v>0</v>
      </c>
      <c r="T1039" s="17">
        <v>0</v>
      </c>
      <c r="U1039" s="17">
        <v>0</v>
      </c>
      <c r="V1039" s="17">
        <v>0</v>
      </c>
      <c r="W1039" s="17">
        <v>0</v>
      </c>
      <c r="X1039" s="17">
        <v>0</v>
      </c>
      <c r="Y1039" s="17">
        <v>0</v>
      </c>
      <c r="Z1039" s="17"/>
      <c r="AA1039" s="17">
        <v>0</v>
      </c>
      <c r="AB1039" s="17">
        <v>0</v>
      </c>
    </row>
    <row r="1040" spans="2:28" x14ac:dyDescent="0.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2:28" x14ac:dyDescent="0.5">
      <c r="B1041" s="6" t="s">
        <v>414</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2:28" x14ac:dyDescent="0.5">
      <c r="B1042" s="24" t="s">
        <v>541</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2:28" x14ac:dyDescent="0.5">
      <c r="B1043" t="s">
        <v>399</v>
      </c>
      <c r="C1043" s="17">
        <v>0.35143558656559998</v>
      </c>
      <c r="D1043" s="17">
        <v>0.34357490361696302</v>
      </c>
      <c r="E1043" s="17">
        <v>0.35983477360944099</v>
      </c>
      <c r="F1043" s="17"/>
      <c r="G1043" s="17">
        <v>0.30832022287055899</v>
      </c>
      <c r="H1043" s="17">
        <v>0.205435520574342</v>
      </c>
      <c r="I1043" s="17">
        <v>0.60231828778140495</v>
      </c>
      <c r="J1043" s="17">
        <v>0.46032348549456098</v>
      </c>
      <c r="K1043" s="17">
        <v>0.30600793447961999</v>
      </c>
      <c r="L1043" s="17">
        <v>0.354929839467576</v>
      </c>
      <c r="M1043" s="17"/>
      <c r="N1043" s="17">
        <v>1</v>
      </c>
      <c r="O1043" s="17">
        <v>0.17898152734425099</v>
      </c>
      <c r="P1043" s="17">
        <v>0.404975562970046</v>
      </c>
      <c r="Q1043" s="17">
        <v>0.34239186167414598</v>
      </c>
      <c r="R1043" s="17">
        <v>0.668805054058216</v>
      </c>
      <c r="S1043" s="17">
        <v>0.31862764121752002</v>
      </c>
      <c r="T1043" s="17">
        <v>1</v>
      </c>
      <c r="U1043" s="17">
        <v>0.17575683247880899</v>
      </c>
      <c r="V1043" s="17">
        <v>0</v>
      </c>
      <c r="W1043" s="17">
        <v>0</v>
      </c>
      <c r="X1043" s="17">
        <v>0.39819626387885199</v>
      </c>
      <c r="Y1043" s="17">
        <v>0.30319749215569602</v>
      </c>
      <c r="Z1043" s="17"/>
      <c r="AA1043" s="17">
        <v>0.35038372303584298</v>
      </c>
      <c r="AB1043" s="17">
        <v>0.352451304679676</v>
      </c>
    </row>
    <row r="1044" spans="2:28" x14ac:dyDescent="0.5">
      <c r="B1044" t="s">
        <v>400</v>
      </c>
      <c r="C1044" s="17">
        <v>0.42008301668866199</v>
      </c>
      <c r="D1044" s="17">
        <v>0.37870932891034698</v>
      </c>
      <c r="E1044" s="17">
        <v>0.46429105110681401</v>
      </c>
      <c r="F1044" s="17"/>
      <c r="G1044" s="17">
        <v>0.529992358277245</v>
      </c>
      <c r="H1044" s="17">
        <v>0.48910910115788298</v>
      </c>
      <c r="I1044" s="17">
        <v>0.30097269198162202</v>
      </c>
      <c r="J1044" s="17">
        <v>0.53967651450543797</v>
      </c>
      <c r="K1044" s="17">
        <v>0.37786054206680902</v>
      </c>
      <c r="L1044" s="17">
        <v>0.25356430175756201</v>
      </c>
      <c r="M1044" s="17"/>
      <c r="N1044" s="17">
        <v>0</v>
      </c>
      <c r="O1044" s="17">
        <v>0.42498599417376598</v>
      </c>
      <c r="P1044" s="17">
        <v>0.38838293180012201</v>
      </c>
      <c r="Q1044" s="17">
        <v>0.41172320346545299</v>
      </c>
      <c r="R1044" s="17">
        <v>0</v>
      </c>
      <c r="S1044" s="17">
        <v>0.58619248913351796</v>
      </c>
      <c r="T1044" s="17">
        <v>0</v>
      </c>
      <c r="U1044" s="17">
        <v>0.44418956287572398</v>
      </c>
      <c r="V1044" s="17">
        <v>1</v>
      </c>
      <c r="W1044" s="17">
        <v>1</v>
      </c>
      <c r="X1044" s="17">
        <v>0.232789750580111</v>
      </c>
      <c r="Y1044" s="17">
        <v>0.48189337661870002</v>
      </c>
      <c r="Z1044" s="17"/>
      <c r="AA1044" s="17">
        <v>0.41707341106995399</v>
      </c>
      <c r="AB1044" s="17">
        <v>0.422989202573679</v>
      </c>
    </row>
    <row r="1045" spans="2:28" x14ac:dyDescent="0.5">
      <c r="B1045" t="s">
        <v>401</v>
      </c>
      <c r="C1045" s="17">
        <v>0.19661925941476199</v>
      </c>
      <c r="D1045" s="17">
        <v>0.23864059526511799</v>
      </c>
      <c r="E1045" s="17">
        <v>0.15171920913345899</v>
      </c>
      <c r="F1045" s="17"/>
      <c r="G1045" s="17">
        <v>0.16168741885219601</v>
      </c>
      <c r="H1045" s="17">
        <v>0.25235815342824802</v>
      </c>
      <c r="I1045" s="17">
        <v>9.6709020236972601E-2</v>
      </c>
      <c r="J1045" s="17">
        <v>0</v>
      </c>
      <c r="K1045" s="17">
        <v>0.31613152345357198</v>
      </c>
      <c r="L1045" s="17">
        <v>0.28793762793621702</v>
      </c>
      <c r="M1045" s="17"/>
      <c r="N1045" s="17">
        <v>0</v>
      </c>
      <c r="O1045" s="17">
        <v>0.39603247848198297</v>
      </c>
      <c r="P1045" s="17">
        <v>0.141914217528782</v>
      </c>
      <c r="Q1045" s="17">
        <v>0.245884934860401</v>
      </c>
      <c r="R1045" s="17">
        <v>0.331194945941784</v>
      </c>
      <c r="S1045" s="17">
        <v>4.0593931669593297E-2</v>
      </c>
      <c r="T1045" s="17">
        <v>0</v>
      </c>
      <c r="U1045" s="17">
        <v>0.380053604645467</v>
      </c>
      <c r="V1045" s="17">
        <v>0</v>
      </c>
      <c r="W1045" s="17">
        <v>0</v>
      </c>
      <c r="X1045" s="17">
        <v>0.30130588057415603</v>
      </c>
      <c r="Y1045" s="17">
        <v>0.21490913122560401</v>
      </c>
      <c r="Z1045" s="17"/>
      <c r="AA1045" s="17">
        <v>0.19145528663859299</v>
      </c>
      <c r="AB1045" s="17">
        <v>0.201605781469157</v>
      </c>
    </row>
    <row r="1046" spans="2:28" x14ac:dyDescent="0.5">
      <c r="B1046" t="s">
        <v>402</v>
      </c>
      <c r="C1046" s="17">
        <v>1.1677493770263701E-2</v>
      </c>
      <c r="D1046" s="17">
        <v>0</v>
      </c>
      <c r="E1046" s="17">
        <v>2.4154966150285801E-2</v>
      </c>
      <c r="F1046" s="17"/>
      <c r="G1046" s="17">
        <v>0</v>
      </c>
      <c r="H1046" s="17">
        <v>0</v>
      </c>
      <c r="I1046" s="17">
        <v>0</v>
      </c>
      <c r="J1046" s="17">
        <v>0</v>
      </c>
      <c r="K1046" s="17">
        <v>0</v>
      </c>
      <c r="L1046" s="17">
        <v>6.0586135325479899E-2</v>
      </c>
      <c r="M1046" s="17"/>
      <c r="N1046" s="17">
        <v>0</v>
      </c>
      <c r="O1046" s="17">
        <v>0</v>
      </c>
      <c r="P1046" s="17">
        <v>6.4727287701051003E-2</v>
      </c>
      <c r="Q1046" s="17">
        <v>0</v>
      </c>
      <c r="R1046" s="17">
        <v>0</v>
      </c>
      <c r="S1046" s="17">
        <v>0</v>
      </c>
      <c r="T1046" s="17">
        <v>0</v>
      </c>
      <c r="U1046" s="17">
        <v>0</v>
      </c>
      <c r="V1046" s="17">
        <v>0</v>
      </c>
      <c r="W1046" s="17">
        <v>0</v>
      </c>
      <c r="X1046" s="17">
        <v>0</v>
      </c>
      <c r="Y1046" s="17">
        <v>0</v>
      </c>
      <c r="Z1046" s="17"/>
      <c r="AA1046" s="17">
        <v>0</v>
      </c>
      <c r="AB1046" s="17">
        <v>2.2953711277488499E-2</v>
      </c>
    </row>
    <row r="1047" spans="2:28" x14ac:dyDescent="0.5">
      <c r="B1047" t="s">
        <v>403</v>
      </c>
      <c r="C1047" s="17">
        <v>2.0184643560712E-2</v>
      </c>
      <c r="D1047" s="17">
        <v>3.9075172207571902E-2</v>
      </c>
      <c r="E1047" s="17">
        <v>0</v>
      </c>
      <c r="F1047" s="17"/>
      <c r="G1047" s="17">
        <v>0</v>
      </c>
      <c r="H1047" s="17">
        <v>5.3097224839527203E-2</v>
      </c>
      <c r="I1047" s="17">
        <v>0</v>
      </c>
      <c r="J1047" s="17">
        <v>0</v>
      </c>
      <c r="K1047" s="17">
        <v>0</v>
      </c>
      <c r="L1047" s="17">
        <v>4.2982095513165397E-2</v>
      </c>
      <c r="M1047" s="17"/>
      <c r="N1047" s="17">
        <v>0</v>
      </c>
      <c r="O1047" s="17">
        <v>0</v>
      </c>
      <c r="P1047" s="17">
        <v>0</v>
      </c>
      <c r="Q1047" s="17">
        <v>0</v>
      </c>
      <c r="R1047" s="17">
        <v>0</v>
      </c>
      <c r="S1047" s="17">
        <v>5.4585937979367997E-2</v>
      </c>
      <c r="T1047" s="17">
        <v>0</v>
      </c>
      <c r="U1047" s="17">
        <v>0</v>
      </c>
      <c r="V1047" s="17">
        <v>0</v>
      </c>
      <c r="W1047" s="17">
        <v>0</v>
      </c>
      <c r="X1047" s="17">
        <v>6.7708104966879706E-2</v>
      </c>
      <c r="Y1047" s="17">
        <v>0</v>
      </c>
      <c r="Z1047" s="17"/>
      <c r="AA1047" s="17">
        <v>4.1087579255610497E-2</v>
      </c>
      <c r="AB1047" s="17">
        <v>0</v>
      </c>
    </row>
    <row r="1048" spans="2:28" x14ac:dyDescent="0.5">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2:28" x14ac:dyDescent="0.5">
      <c r="B1049" s="6" t="s">
        <v>100</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2:28" x14ac:dyDescent="0.5">
      <c r="B1050" s="24" t="s">
        <v>53</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2:28" x14ac:dyDescent="0.5">
      <c r="B1051" t="s">
        <v>415</v>
      </c>
      <c r="C1051" s="17">
        <v>0.33564732668942898</v>
      </c>
      <c r="D1051" s="17">
        <v>0.31174478888628399</v>
      </c>
      <c r="E1051" s="17">
        <v>0.35768118354533801</v>
      </c>
      <c r="F1051" s="17"/>
      <c r="G1051" s="17">
        <v>0.26180276339935499</v>
      </c>
      <c r="H1051" s="17">
        <v>0.29986841466712899</v>
      </c>
      <c r="I1051" s="17">
        <v>0.385170851303134</v>
      </c>
      <c r="J1051" s="17">
        <v>0.274527347606702</v>
      </c>
      <c r="K1051" s="17">
        <v>0.306668549020577</v>
      </c>
      <c r="L1051" s="17">
        <v>0.42511784024594601</v>
      </c>
      <c r="M1051" s="17"/>
      <c r="N1051" s="17">
        <v>0.35665595676943102</v>
      </c>
      <c r="O1051" s="17">
        <v>0.28796122902258398</v>
      </c>
      <c r="P1051" s="17">
        <v>0.323676542211631</v>
      </c>
      <c r="Q1051" s="17">
        <v>0.410413569390982</v>
      </c>
      <c r="R1051" s="17">
        <v>0.44718658602030897</v>
      </c>
      <c r="S1051" s="17">
        <v>0.33898339359688701</v>
      </c>
      <c r="T1051" s="17">
        <v>0.209347918848758</v>
      </c>
      <c r="U1051" s="17">
        <v>0.30771887762809402</v>
      </c>
      <c r="V1051" s="17">
        <v>0.39665183313959701</v>
      </c>
      <c r="W1051" s="17">
        <v>0.57957122658235105</v>
      </c>
      <c r="X1051" s="17">
        <v>0.25118284257610501</v>
      </c>
      <c r="Y1051" s="17">
        <v>0.32987334086442899</v>
      </c>
      <c r="Z1051" s="17"/>
      <c r="AA1051" s="17">
        <v>0.31449794964496702</v>
      </c>
      <c r="AB1051" s="17">
        <v>0.35137190684900199</v>
      </c>
    </row>
    <row r="1052" spans="2:28" x14ac:dyDescent="0.5">
      <c r="B1052" t="s">
        <v>416</v>
      </c>
      <c r="C1052" s="17">
        <v>0.66435267331057102</v>
      </c>
      <c r="D1052" s="17">
        <v>0.68825521111371601</v>
      </c>
      <c r="E1052" s="17">
        <v>0.64231881645466204</v>
      </c>
      <c r="F1052" s="17"/>
      <c r="G1052" s="17">
        <v>0.73819723660064596</v>
      </c>
      <c r="H1052" s="17">
        <v>0.70013158533287101</v>
      </c>
      <c r="I1052" s="17">
        <v>0.614829148696866</v>
      </c>
      <c r="J1052" s="17">
        <v>0.72547265239329795</v>
      </c>
      <c r="K1052" s="17">
        <v>0.69333145097942295</v>
      </c>
      <c r="L1052" s="17">
        <v>0.57488215975405399</v>
      </c>
      <c r="M1052" s="17"/>
      <c r="N1052" s="17">
        <v>0.64334404323056904</v>
      </c>
      <c r="O1052" s="17">
        <v>0.71203877097741597</v>
      </c>
      <c r="P1052" s="17">
        <v>0.676323457788369</v>
      </c>
      <c r="Q1052" s="17">
        <v>0.58958643060901805</v>
      </c>
      <c r="R1052" s="17">
        <v>0.55281341397969097</v>
      </c>
      <c r="S1052" s="17">
        <v>0.66101660640311299</v>
      </c>
      <c r="T1052" s="17">
        <v>0.79065208115124197</v>
      </c>
      <c r="U1052" s="17">
        <v>0.69228112237190598</v>
      </c>
      <c r="V1052" s="17">
        <v>0.60334816686040305</v>
      </c>
      <c r="W1052" s="17">
        <v>0.420428773417649</v>
      </c>
      <c r="X1052" s="17">
        <v>0.74881715742389499</v>
      </c>
      <c r="Y1052" s="17">
        <v>0.67012665913557101</v>
      </c>
      <c r="Z1052" s="17"/>
      <c r="AA1052" s="17">
        <v>0.68550205035503298</v>
      </c>
      <c r="AB1052" s="17">
        <v>0.64862809315099801</v>
      </c>
    </row>
    <row r="1053" spans="2:28" x14ac:dyDescent="0.5">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2:28" x14ac:dyDescent="0.5">
      <c r="B1054" s="6" t="s">
        <v>422</v>
      </c>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2:28" x14ac:dyDescent="0.5">
      <c r="B1055" s="24" t="s">
        <v>53</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2:28" x14ac:dyDescent="0.5">
      <c r="B1056" t="s">
        <v>417</v>
      </c>
      <c r="C1056" s="17">
        <v>0.116273051455202</v>
      </c>
      <c r="D1056" s="17">
        <v>0.130328674257598</v>
      </c>
      <c r="E1056" s="17">
        <v>0.102821014344565</v>
      </c>
      <c r="F1056" s="17"/>
      <c r="G1056" s="17">
        <v>0.14320005573366301</v>
      </c>
      <c r="H1056" s="17">
        <v>0.166171637644176</v>
      </c>
      <c r="I1056" s="17">
        <v>0.15739764255684</v>
      </c>
      <c r="J1056" s="17">
        <v>0.14277596507177301</v>
      </c>
      <c r="K1056" s="17">
        <v>0.10234809154378401</v>
      </c>
      <c r="L1056" s="17">
        <v>3.8189669767049302E-2</v>
      </c>
      <c r="M1056" s="17"/>
      <c r="N1056" s="17">
        <v>0.141020009597602</v>
      </c>
      <c r="O1056" s="17">
        <v>8.2741990672308793E-2</v>
      </c>
      <c r="P1056" s="17">
        <v>0.14132068897742001</v>
      </c>
      <c r="Q1056" s="17">
        <v>0.105867818528569</v>
      </c>
      <c r="R1056" s="17">
        <v>9.2290121216614895E-2</v>
      </c>
      <c r="S1056" s="17">
        <v>9.9351106547080195E-2</v>
      </c>
      <c r="T1056" s="17">
        <v>0.197726395715208</v>
      </c>
      <c r="U1056" s="17">
        <v>8.9273721950266199E-2</v>
      </c>
      <c r="V1056" s="17">
        <v>0.11628443290144599</v>
      </c>
      <c r="W1056" s="17">
        <v>3.7529398218809601E-2</v>
      </c>
      <c r="X1056" s="17">
        <v>0.15223290898019801</v>
      </c>
      <c r="Y1056" s="17">
        <v>0.10876566668301101</v>
      </c>
      <c r="Z1056" s="17"/>
      <c r="AA1056" s="17">
        <v>0.130368913233606</v>
      </c>
      <c r="AB1056" s="17">
        <v>0.105792766008173</v>
      </c>
    </row>
    <row r="1057" spans="2:28" x14ac:dyDescent="0.5">
      <c r="B1057" t="s">
        <v>418</v>
      </c>
      <c r="C1057" s="17">
        <v>0.46315864716730099</v>
      </c>
      <c r="D1057" s="17">
        <v>0.45940525685628703</v>
      </c>
      <c r="E1057" s="17">
        <v>0.46583791427712901</v>
      </c>
      <c r="F1057" s="17"/>
      <c r="G1057" s="17">
        <v>0.65482241094711002</v>
      </c>
      <c r="H1057" s="17">
        <v>0.47693505759203803</v>
      </c>
      <c r="I1057" s="17">
        <v>0.48025384084464101</v>
      </c>
      <c r="J1057" s="17">
        <v>0.47714919512265902</v>
      </c>
      <c r="K1057" s="17">
        <v>0.42861933410167602</v>
      </c>
      <c r="L1057" s="17">
        <v>0.37170755492840202</v>
      </c>
      <c r="M1057" s="17"/>
      <c r="N1057" s="17">
        <v>0.43247540930863598</v>
      </c>
      <c r="O1057" s="17">
        <v>0.55726377300986496</v>
      </c>
      <c r="P1057" s="17">
        <v>0.42384105410934803</v>
      </c>
      <c r="Q1057" s="17">
        <v>0.463412684570846</v>
      </c>
      <c r="R1057" s="17">
        <v>0.37671572636386502</v>
      </c>
      <c r="S1057" s="17">
        <v>0.53712610707033204</v>
      </c>
      <c r="T1057" s="17">
        <v>0.25297219371164997</v>
      </c>
      <c r="U1057" s="17">
        <v>0.45439303779399598</v>
      </c>
      <c r="V1057" s="17">
        <v>0.61399183000791502</v>
      </c>
      <c r="W1057" s="17">
        <v>0.23134948170504299</v>
      </c>
      <c r="X1057" s="17">
        <v>0.41238335077498001</v>
      </c>
      <c r="Y1057" s="17">
        <v>0.45099404706239998</v>
      </c>
      <c r="Z1057" s="17"/>
      <c r="AA1057" s="17">
        <v>0.51265974923876301</v>
      </c>
      <c r="AB1057" s="17">
        <v>0.42635453488193398</v>
      </c>
    </row>
    <row r="1058" spans="2:28" x14ac:dyDescent="0.5">
      <c r="B1058" t="s">
        <v>419</v>
      </c>
      <c r="C1058" s="17">
        <v>0.25467260761104299</v>
      </c>
      <c r="D1058" s="17">
        <v>0.24581590217379801</v>
      </c>
      <c r="E1058" s="17">
        <v>0.26374090374182402</v>
      </c>
      <c r="F1058" s="17"/>
      <c r="G1058" s="17">
        <v>0.132822413191582</v>
      </c>
      <c r="H1058" s="17">
        <v>0.24104081666702601</v>
      </c>
      <c r="I1058" s="17">
        <v>0.18826851174277101</v>
      </c>
      <c r="J1058" s="17">
        <v>0.22343712835844701</v>
      </c>
      <c r="K1058" s="17">
        <v>0.29767972272842103</v>
      </c>
      <c r="L1058" s="17">
        <v>0.35038848023331098</v>
      </c>
      <c r="M1058" s="17"/>
      <c r="N1058" s="17">
        <v>0.26463228197345501</v>
      </c>
      <c r="O1058" s="17">
        <v>0.116311729555708</v>
      </c>
      <c r="P1058" s="17">
        <v>0.27030626178015399</v>
      </c>
      <c r="Q1058" s="17">
        <v>0.28502007472514201</v>
      </c>
      <c r="R1058" s="17">
        <v>0.32498326822108597</v>
      </c>
      <c r="S1058" s="17">
        <v>0.20075988850868901</v>
      </c>
      <c r="T1058" s="17">
        <v>0.26438381609592299</v>
      </c>
      <c r="U1058" s="17">
        <v>0.33291424888302401</v>
      </c>
      <c r="V1058" s="17">
        <v>0.17502140654543699</v>
      </c>
      <c r="W1058" s="17">
        <v>0.34715615129373401</v>
      </c>
      <c r="X1058" s="17">
        <v>0.25971152160002497</v>
      </c>
      <c r="Y1058" s="17">
        <v>0.29178648020866199</v>
      </c>
      <c r="Z1058" s="17"/>
      <c r="AA1058" s="17">
        <v>0.212641216822336</v>
      </c>
      <c r="AB1058" s="17">
        <v>0.28592298308479702</v>
      </c>
    </row>
    <row r="1059" spans="2:28" x14ac:dyDescent="0.5">
      <c r="B1059" t="s">
        <v>420</v>
      </c>
      <c r="C1059" s="17">
        <v>7.6891847062840302E-2</v>
      </c>
      <c r="D1059" s="17">
        <v>8.5041974478894694E-2</v>
      </c>
      <c r="E1059" s="17">
        <v>6.9108802881941003E-2</v>
      </c>
      <c r="F1059" s="17"/>
      <c r="G1059" s="17">
        <v>4.2517972351908802E-2</v>
      </c>
      <c r="H1059" s="17">
        <v>6.7290958892347597E-2</v>
      </c>
      <c r="I1059" s="17">
        <v>9.52310842867959E-2</v>
      </c>
      <c r="J1059" s="17">
        <v>4.1678281117783302E-2</v>
      </c>
      <c r="K1059" s="17">
        <v>8.0244082973898498E-2</v>
      </c>
      <c r="L1059" s="17">
        <v>0.10989064679822599</v>
      </c>
      <c r="M1059" s="17"/>
      <c r="N1059" s="17">
        <v>7.8531025405033997E-2</v>
      </c>
      <c r="O1059" s="17">
        <v>0.18984620318447301</v>
      </c>
      <c r="P1059" s="17">
        <v>8.0885886804027501E-2</v>
      </c>
      <c r="Q1059" s="17">
        <v>8.5978484497774094E-2</v>
      </c>
      <c r="R1059" s="17">
        <v>0.117824484167817</v>
      </c>
      <c r="S1059" s="17">
        <v>7.1481450090911003E-2</v>
      </c>
      <c r="T1059" s="17">
        <v>0.122159405828205</v>
      </c>
      <c r="U1059" s="17">
        <v>5.4963814983671498E-2</v>
      </c>
      <c r="V1059" s="17">
        <v>2.4525819588687801E-2</v>
      </c>
      <c r="W1059" s="17">
        <v>0.200331607163658</v>
      </c>
      <c r="X1059" s="17">
        <v>7.0708259407251894E-2</v>
      </c>
      <c r="Y1059" s="17">
        <v>5.4379102399011503E-2</v>
      </c>
      <c r="Z1059" s="17"/>
      <c r="AA1059" s="17">
        <v>7.9934119131594802E-2</v>
      </c>
      <c r="AB1059" s="17">
        <v>7.4629915143437101E-2</v>
      </c>
    </row>
    <row r="1060" spans="2:28" x14ac:dyDescent="0.5">
      <c r="B1060" t="s">
        <v>421</v>
      </c>
      <c r="C1060" s="17">
        <v>2.5424417926514901E-2</v>
      </c>
      <c r="D1060" s="17">
        <v>3.2713877942951698E-2</v>
      </c>
      <c r="E1060" s="17">
        <v>1.8385035273531601E-2</v>
      </c>
      <c r="F1060" s="17"/>
      <c r="G1060" s="17">
        <v>0</v>
      </c>
      <c r="H1060" s="17">
        <v>2.5038475556087601E-2</v>
      </c>
      <c r="I1060" s="17">
        <v>1.991348072284E-2</v>
      </c>
      <c r="J1060" s="17">
        <v>2.8638164389701602E-2</v>
      </c>
      <c r="K1060" s="17">
        <v>2.8080909868179901E-2</v>
      </c>
      <c r="L1060" s="17">
        <v>3.6353402165223599E-2</v>
      </c>
      <c r="M1060" s="17"/>
      <c r="N1060" s="17">
        <v>2.57182855405684E-2</v>
      </c>
      <c r="O1060" s="17">
        <v>0</v>
      </c>
      <c r="P1060" s="17">
        <v>1.9220756043488399E-2</v>
      </c>
      <c r="Q1060" s="17">
        <v>2.97672876576257E-2</v>
      </c>
      <c r="R1060" s="17">
        <v>3.05484957476411E-2</v>
      </c>
      <c r="S1060" s="17">
        <v>2.6029598893340201E-2</v>
      </c>
      <c r="T1060" s="17">
        <v>4.01842877455581E-2</v>
      </c>
      <c r="U1060" s="17">
        <v>2.61399158413162E-2</v>
      </c>
      <c r="V1060" s="17">
        <v>3.0417093044266302E-2</v>
      </c>
      <c r="W1060" s="17">
        <v>7.1260071890431001E-2</v>
      </c>
      <c r="X1060" s="17">
        <v>3.6494415519553902E-2</v>
      </c>
      <c r="Y1060" s="17">
        <v>1.30519093010552E-2</v>
      </c>
      <c r="Z1060" s="17"/>
      <c r="AA1060" s="17">
        <v>2.7649535474674199E-2</v>
      </c>
      <c r="AB1060" s="17">
        <v>2.3770041101280299E-2</v>
      </c>
    </row>
    <row r="1061" spans="2:28" x14ac:dyDescent="0.5">
      <c r="B1061" t="s">
        <v>227</v>
      </c>
      <c r="C1061" s="17">
        <v>6.3579428777098795E-2</v>
      </c>
      <c r="D1061" s="17">
        <v>4.6694314290470398E-2</v>
      </c>
      <c r="E1061" s="17">
        <v>8.0106329481009306E-2</v>
      </c>
      <c r="F1061" s="17"/>
      <c r="G1061" s="17">
        <v>2.6637147775735899E-2</v>
      </c>
      <c r="H1061" s="17">
        <v>2.3523053648324899E-2</v>
      </c>
      <c r="I1061" s="17">
        <v>5.8935439846111499E-2</v>
      </c>
      <c r="J1061" s="17">
        <v>8.6321265939635197E-2</v>
      </c>
      <c r="K1061" s="17">
        <v>6.30278587840407E-2</v>
      </c>
      <c r="L1061" s="17">
        <v>9.3470246107787702E-2</v>
      </c>
      <c r="M1061" s="17"/>
      <c r="N1061" s="17">
        <v>5.7622988174704397E-2</v>
      </c>
      <c r="O1061" s="17">
        <v>5.3836303577645399E-2</v>
      </c>
      <c r="P1061" s="17">
        <v>6.4425352285561996E-2</v>
      </c>
      <c r="Q1061" s="17">
        <v>2.9953650020043299E-2</v>
      </c>
      <c r="R1061" s="17">
        <v>5.7637904282975702E-2</v>
      </c>
      <c r="S1061" s="17">
        <v>6.5251848889646899E-2</v>
      </c>
      <c r="T1061" s="17">
        <v>0.122573900903457</v>
      </c>
      <c r="U1061" s="17">
        <v>4.2315260547726101E-2</v>
      </c>
      <c r="V1061" s="17">
        <v>3.9759417912247699E-2</v>
      </c>
      <c r="W1061" s="17">
        <v>0.112373289728325</v>
      </c>
      <c r="X1061" s="17">
        <v>6.84695437179903E-2</v>
      </c>
      <c r="Y1061" s="17">
        <v>8.1022794345860294E-2</v>
      </c>
      <c r="Z1061" s="17"/>
      <c r="AA1061" s="17">
        <v>3.6746466099026702E-2</v>
      </c>
      <c r="AB1061" s="17">
        <v>8.3529759780379395E-2</v>
      </c>
    </row>
    <row r="1062" spans="2:28" x14ac:dyDescent="0.5">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2:28" x14ac:dyDescent="0.5">
      <c r="B1063" s="6" t="s">
        <v>441</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2:28" x14ac:dyDescent="0.5">
      <c r="B1064" s="24" t="s">
        <v>53</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2:28" x14ac:dyDescent="0.5">
      <c r="B1065" t="s">
        <v>436</v>
      </c>
      <c r="C1065" s="17">
        <v>0.20395576107056401</v>
      </c>
      <c r="D1065" s="17">
        <v>0.26971408714456802</v>
      </c>
      <c r="E1065" s="17">
        <v>0.140407543259713</v>
      </c>
      <c r="F1065" s="17"/>
      <c r="G1065" s="17">
        <v>0.41480578437501597</v>
      </c>
      <c r="H1065" s="17">
        <v>0.308482428642113</v>
      </c>
      <c r="I1065" s="17">
        <v>0.294066678751286</v>
      </c>
      <c r="J1065" s="17">
        <v>0.16192909726577201</v>
      </c>
      <c r="K1065" s="17">
        <v>0.106132267690075</v>
      </c>
      <c r="L1065" s="17">
        <v>8.4034526156092901E-2</v>
      </c>
      <c r="M1065" s="17"/>
      <c r="N1065" s="17">
        <v>0.20184528078841099</v>
      </c>
      <c r="O1065" s="17">
        <v>0.27495417517277698</v>
      </c>
      <c r="P1065" s="17">
        <v>0.20416851104594699</v>
      </c>
      <c r="Q1065" s="17">
        <v>0.28829341841605699</v>
      </c>
      <c r="R1065" s="17">
        <v>0.23614133304010501</v>
      </c>
      <c r="S1065" s="17">
        <v>0.197673039563737</v>
      </c>
      <c r="T1065" s="17">
        <v>8.1396952548540097E-2</v>
      </c>
      <c r="U1065" s="17">
        <v>0.22969881874454601</v>
      </c>
      <c r="V1065" s="17">
        <v>0.20778375843440899</v>
      </c>
      <c r="W1065" s="17">
        <v>0.118909410842808</v>
      </c>
      <c r="X1065" s="17">
        <v>0.191513997898345</v>
      </c>
      <c r="Y1065" s="17">
        <v>0.17995459751458001</v>
      </c>
      <c r="Z1065" s="17"/>
      <c r="AA1065" s="17">
        <v>0.277136320423713</v>
      </c>
      <c r="AB1065" s="17">
        <v>0.14954595177680199</v>
      </c>
    </row>
    <row r="1066" spans="2:28" x14ac:dyDescent="0.5">
      <c r="B1066" t="s">
        <v>437</v>
      </c>
      <c r="C1066" s="17">
        <v>0.49542492326940701</v>
      </c>
      <c r="D1066" s="17">
        <v>0.51713213392366897</v>
      </c>
      <c r="E1066" s="17">
        <v>0.47521998907941698</v>
      </c>
      <c r="F1066" s="17"/>
      <c r="G1066" s="17">
        <v>0.51480119900370302</v>
      </c>
      <c r="H1066" s="17">
        <v>0.50075139335806396</v>
      </c>
      <c r="I1066" s="17">
        <v>0.48735686658438898</v>
      </c>
      <c r="J1066" s="17">
        <v>0.53761288882276503</v>
      </c>
      <c r="K1066" s="17">
        <v>0.47406920258487101</v>
      </c>
      <c r="L1066" s="17">
        <v>0.47334594490057402</v>
      </c>
      <c r="M1066" s="17"/>
      <c r="N1066" s="17">
        <v>0.62100363070421305</v>
      </c>
      <c r="O1066" s="17">
        <v>0.44830260679973599</v>
      </c>
      <c r="P1066" s="17">
        <v>0.50877218522838696</v>
      </c>
      <c r="Q1066" s="17">
        <v>0.40581875134995099</v>
      </c>
      <c r="R1066" s="17">
        <v>0.52225117733280702</v>
      </c>
      <c r="S1066" s="17">
        <v>0.46018537314646002</v>
      </c>
      <c r="T1066" s="17">
        <v>0.624568745671093</v>
      </c>
      <c r="U1066" s="17">
        <v>0.51326164437099697</v>
      </c>
      <c r="V1066" s="17">
        <v>0.492146597878522</v>
      </c>
      <c r="W1066" s="17">
        <v>0.69461944633147599</v>
      </c>
      <c r="X1066" s="17">
        <v>0.520757979295707</v>
      </c>
      <c r="Y1066" s="17">
        <v>0.46584016003131001</v>
      </c>
      <c r="Z1066" s="17"/>
      <c r="AA1066" s="17">
        <v>0.54442750881549695</v>
      </c>
      <c r="AB1066" s="17">
        <v>0.458991458452644</v>
      </c>
    </row>
    <row r="1067" spans="2:28" x14ac:dyDescent="0.5">
      <c r="B1067" t="s">
        <v>438</v>
      </c>
      <c r="C1067" s="17">
        <v>0.280349990364757</v>
      </c>
      <c r="D1067" s="17">
        <v>0.20362002566758</v>
      </c>
      <c r="E1067" s="17">
        <v>0.35363170146796802</v>
      </c>
      <c r="F1067" s="17"/>
      <c r="G1067" s="17">
        <v>5.9206363659494797E-2</v>
      </c>
      <c r="H1067" s="17">
        <v>0.184710196469936</v>
      </c>
      <c r="I1067" s="17">
        <v>0.212284783223056</v>
      </c>
      <c r="J1067" s="17">
        <v>0.29515836886651597</v>
      </c>
      <c r="K1067" s="17">
        <v>0.39141279117065803</v>
      </c>
      <c r="L1067" s="17">
        <v>0.39579284701518502</v>
      </c>
      <c r="M1067" s="17"/>
      <c r="N1067" s="17">
        <v>0.17715108850737599</v>
      </c>
      <c r="O1067" s="17">
        <v>0.24921819460865899</v>
      </c>
      <c r="P1067" s="17">
        <v>0.26632100245394702</v>
      </c>
      <c r="Q1067" s="17">
        <v>0.27691617096096699</v>
      </c>
      <c r="R1067" s="17">
        <v>0.241607489627088</v>
      </c>
      <c r="S1067" s="17">
        <v>0.33363531488638298</v>
      </c>
      <c r="T1067" s="17">
        <v>0.29403430178036699</v>
      </c>
      <c r="U1067" s="17">
        <v>0.25703953688445702</v>
      </c>
      <c r="V1067" s="17">
        <v>0.28655461474692601</v>
      </c>
      <c r="W1067" s="17">
        <v>0.147203059229436</v>
      </c>
      <c r="X1067" s="17">
        <v>0.25775346420671802</v>
      </c>
      <c r="Y1067" s="17">
        <v>0.308367945707265</v>
      </c>
      <c r="Z1067" s="17"/>
      <c r="AA1067" s="17">
        <v>0.173293821846012</v>
      </c>
      <c r="AB1067" s="17">
        <v>0.35994634442808698</v>
      </c>
    </row>
    <row r="1068" spans="2:28" x14ac:dyDescent="0.5">
      <c r="B1068" t="s">
        <v>439</v>
      </c>
      <c r="C1068" s="17">
        <v>2.0269325295271898E-2</v>
      </c>
      <c r="D1068" s="17">
        <v>9.5337532641830702E-3</v>
      </c>
      <c r="E1068" s="17">
        <v>3.0740766192901999E-2</v>
      </c>
      <c r="F1068" s="17"/>
      <c r="G1068" s="17">
        <v>1.11866529617858E-2</v>
      </c>
      <c r="H1068" s="17">
        <v>6.0559815298876401E-3</v>
      </c>
      <c r="I1068" s="17">
        <v>6.2916714412680104E-3</v>
      </c>
      <c r="J1068" s="17">
        <v>5.2996450449470899E-3</v>
      </c>
      <c r="K1068" s="17">
        <v>2.8385738554395998E-2</v>
      </c>
      <c r="L1068" s="17">
        <v>4.6826681928148699E-2</v>
      </c>
      <c r="M1068" s="17"/>
      <c r="N1068" s="17">
        <v>0</v>
      </c>
      <c r="O1068" s="17">
        <v>2.75250234188281E-2</v>
      </c>
      <c r="P1068" s="17">
        <v>2.0738301271718398E-2</v>
      </c>
      <c r="Q1068" s="17">
        <v>2.8971659273026099E-2</v>
      </c>
      <c r="R1068" s="17">
        <v>0</v>
      </c>
      <c r="S1068" s="17">
        <v>8.5062724034205093E-3</v>
      </c>
      <c r="T1068" s="17">
        <v>0</v>
      </c>
      <c r="U1068" s="17">
        <v>0</v>
      </c>
      <c r="V1068" s="17">
        <v>1.35150289401433E-2</v>
      </c>
      <c r="W1068" s="17">
        <v>3.9268083596279597E-2</v>
      </c>
      <c r="X1068" s="17">
        <v>2.9974558599230799E-2</v>
      </c>
      <c r="Y1068" s="17">
        <v>4.5837296746845099E-2</v>
      </c>
      <c r="Z1068" s="17"/>
      <c r="AA1068" s="17">
        <v>5.1423489147789398E-3</v>
      </c>
      <c r="AB1068" s="17">
        <v>3.1516245342466803E-2</v>
      </c>
    </row>
    <row r="1069" spans="2:28" x14ac:dyDescent="0.5">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2:28" x14ac:dyDescent="0.5">
      <c r="B1070" s="6" t="s">
        <v>442</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2:28" x14ac:dyDescent="0.5">
      <c r="B1071" s="24" t="s">
        <v>53</v>
      </c>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2:28" x14ac:dyDescent="0.5">
      <c r="B1072" t="s">
        <v>436</v>
      </c>
      <c r="C1072" s="17">
        <v>4.7440636723653097E-2</v>
      </c>
      <c r="D1072" s="17">
        <v>7.13928542941034E-2</v>
      </c>
      <c r="E1072" s="17">
        <v>2.4244979939576899E-2</v>
      </c>
      <c r="F1072" s="17"/>
      <c r="G1072" s="17">
        <v>7.8415952066894695E-2</v>
      </c>
      <c r="H1072" s="17">
        <v>0.13374876003658201</v>
      </c>
      <c r="I1072" s="17">
        <v>4.6387841054070601E-2</v>
      </c>
      <c r="J1072" s="17">
        <v>2.1940625243210301E-2</v>
      </c>
      <c r="K1072" s="17">
        <v>1.2550490865259899E-2</v>
      </c>
      <c r="L1072" s="17">
        <v>2.0062958913778899E-2</v>
      </c>
      <c r="M1072" s="17"/>
      <c r="N1072" s="17">
        <v>4.2989181673943701E-2</v>
      </c>
      <c r="O1072" s="17">
        <v>2.6309378324924599E-2</v>
      </c>
      <c r="P1072" s="17">
        <v>8.2764460742545301E-2</v>
      </c>
      <c r="Q1072" s="17">
        <v>3.6648603480570002E-2</v>
      </c>
      <c r="R1072" s="17">
        <v>5.7718051479714802E-2</v>
      </c>
      <c r="S1072" s="17">
        <v>4.1095655874373103E-2</v>
      </c>
      <c r="T1072" s="17">
        <v>0</v>
      </c>
      <c r="U1072" s="17">
        <v>8.3689106834201304E-2</v>
      </c>
      <c r="V1072" s="17">
        <v>6.221437481257E-2</v>
      </c>
      <c r="W1072" s="17">
        <v>0</v>
      </c>
      <c r="X1072" s="17">
        <v>4.8514490585701397E-2</v>
      </c>
      <c r="Y1072" s="17">
        <v>1.47709394122638E-2</v>
      </c>
      <c r="Z1072" s="17"/>
      <c r="AA1072" s="17">
        <v>7.0691222114540403E-2</v>
      </c>
      <c r="AB1072" s="17">
        <v>3.0153806337707499E-2</v>
      </c>
    </row>
    <row r="1073" spans="2:28" x14ac:dyDescent="0.5">
      <c r="B1073" t="s">
        <v>437</v>
      </c>
      <c r="C1073" s="17">
        <v>0.27247786425702802</v>
      </c>
      <c r="D1073" s="17">
        <v>0.35224472253600903</v>
      </c>
      <c r="E1073" s="17">
        <v>0.19543719152508801</v>
      </c>
      <c r="F1073" s="17"/>
      <c r="G1073" s="17">
        <v>0.34538772595648498</v>
      </c>
      <c r="H1073" s="17">
        <v>0.32371679024325101</v>
      </c>
      <c r="I1073" s="17">
        <v>0.37038389618710499</v>
      </c>
      <c r="J1073" s="17">
        <v>0.25675387879547201</v>
      </c>
      <c r="K1073" s="17">
        <v>0.24433545957689901</v>
      </c>
      <c r="L1073" s="17">
        <v>0.17806371581135</v>
      </c>
      <c r="M1073" s="17"/>
      <c r="N1073" s="17">
        <v>0.30845576591357698</v>
      </c>
      <c r="O1073" s="17">
        <v>0.41099369338731201</v>
      </c>
      <c r="P1073" s="17">
        <v>0.24102594366500499</v>
      </c>
      <c r="Q1073" s="17">
        <v>0.32302038864906302</v>
      </c>
      <c r="R1073" s="17">
        <v>0.177187855442276</v>
      </c>
      <c r="S1073" s="17">
        <v>0.25525098841250699</v>
      </c>
      <c r="T1073" s="17">
        <v>0.42416874434313301</v>
      </c>
      <c r="U1073" s="17">
        <v>0.309124514140732</v>
      </c>
      <c r="V1073" s="17">
        <v>0.20554054987652001</v>
      </c>
      <c r="W1073" s="17">
        <v>0.35159652627101801</v>
      </c>
      <c r="X1073" s="17">
        <v>0.33352857930473601</v>
      </c>
      <c r="Y1073" s="17">
        <v>0.21292932891694</v>
      </c>
      <c r="Z1073" s="17"/>
      <c r="AA1073" s="17">
        <v>0.33722039328353598</v>
      </c>
      <c r="AB1073" s="17">
        <v>0.22434173782310801</v>
      </c>
    </row>
    <row r="1074" spans="2:28" x14ac:dyDescent="0.5">
      <c r="B1074" t="s">
        <v>438</v>
      </c>
      <c r="C1074" s="17">
        <v>0.58742477185578501</v>
      </c>
      <c r="D1074" s="17">
        <v>0.51410053349430196</v>
      </c>
      <c r="E1074" s="17">
        <v>0.657950418051096</v>
      </c>
      <c r="F1074" s="17"/>
      <c r="G1074" s="17">
        <v>0.49898725267444</v>
      </c>
      <c r="H1074" s="17">
        <v>0.484604781465034</v>
      </c>
      <c r="I1074" s="17">
        <v>0.52219791567659002</v>
      </c>
      <c r="J1074" s="17">
        <v>0.64110332042759299</v>
      </c>
      <c r="K1074" s="17">
        <v>0.62753085046785695</v>
      </c>
      <c r="L1074" s="17">
        <v>0.66787981241133398</v>
      </c>
      <c r="M1074" s="17"/>
      <c r="N1074" s="17">
        <v>0.56127574941776304</v>
      </c>
      <c r="O1074" s="17">
        <v>0.50886252654401098</v>
      </c>
      <c r="P1074" s="17">
        <v>0.55928556495422499</v>
      </c>
      <c r="Q1074" s="17">
        <v>0.55218298247747599</v>
      </c>
      <c r="R1074" s="17">
        <v>0.68028663306296</v>
      </c>
      <c r="S1074" s="17">
        <v>0.65176541141861399</v>
      </c>
      <c r="T1074" s="17">
        <v>0.49140429762062499</v>
      </c>
      <c r="U1074" s="17">
        <v>0.50814303471940703</v>
      </c>
      <c r="V1074" s="17">
        <v>0.655160653289524</v>
      </c>
      <c r="W1074" s="17">
        <v>0.60913539013270201</v>
      </c>
      <c r="X1074" s="17">
        <v>0.51574635678915004</v>
      </c>
      <c r="Y1074" s="17">
        <v>0.62785504141659099</v>
      </c>
      <c r="Z1074" s="17"/>
      <c r="AA1074" s="17">
        <v>0.53031655613136996</v>
      </c>
      <c r="AB1074" s="17">
        <v>0.62988477973407697</v>
      </c>
    </row>
    <row r="1075" spans="2:28" x14ac:dyDescent="0.5">
      <c r="B1075" t="s">
        <v>439</v>
      </c>
      <c r="C1075" s="17">
        <v>9.26567271635335E-2</v>
      </c>
      <c r="D1075" s="17">
        <v>6.2261889675585998E-2</v>
      </c>
      <c r="E1075" s="17">
        <v>0.12236741048424001</v>
      </c>
      <c r="F1075" s="17"/>
      <c r="G1075" s="17">
        <v>7.7209069302179398E-2</v>
      </c>
      <c r="H1075" s="17">
        <v>5.79296682551333E-2</v>
      </c>
      <c r="I1075" s="17">
        <v>6.1030347082234399E-2</v>
      </c>
      <c r="J1075" s="17">
        <v>8.0202175533725301E-2</v>
      </c>
      <c r="K1075" s="17">
        <v>0.115583199089985</v>
      </c>
      <c r="L1075" s="17">
        <v>0.133993512863537</v>
      </c>
      <c r="M1075" s="17"/>
      <c r="N1075" s="17">
        <v>8.7279302994716201E-2</v>
      </c>
      <c r="O1075" s="17">
        <v>5.3834401743752702E-2</v>
      </c>
      <c r="P1075" s="17">
        <v>0.116924030638225</v>
      </c>
      <c r="Q1075" s="17">
        <v>8.8148025392890794E-2</v>
      </c>
      <c r="R1075" s="17">
        <v>8.4807460015049296E-2</v>
      </c>
      <c r="S1075" s="17">
        <v>5.1887944294506001E-2</v>
      </c>
      <c r="T1075" s="17">
        <v>8.4426958036242505E-2</v>
      </c>
      <c r="U1075" s="17">
        <v>9.9043344305659406E-2</v>
      </c>
      <c r="V1075" s="17">
        <v>7.7084422021386198E-2</v>
      </c>
      <c r="W1075" s="17">
        <v>3.9268083596279597E-2</v>
      </c>
      <c r="X1075" s="17">
        <v>0.102210573320412</v>
      </c>
      <c r="Y1075" s="17">
        <v>0.144444690254205</v>
      </c>
      <c r="Z1075" s="17"/>
      <c r="AA1075" s="17">
        <v>6.1771828470554097E-2</v>
      </c>
      <c r="AB1075" s="17">
        <v>0.115619676105107</v>
      </c>
    </row>
    <row r="1076" spans="2:28" x14ac:dyDescent="0.5">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2:28" x14ac:dyDescent="0.5">
      <c r="B1077" s="6" t="s">
        <v>443</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2:28" x14ac:dyDescent="0.5">
      <c r="B1078" s="24" t="s">
        <v>53</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2:28" x14ac:dyDescent="0.5">
      <c r="B1079" t="s">
        <v>436</v>
      </c>
      <c r="C1079" s="17">
        <v>8.5842325001379505E-2</v>
      </c>
      <c r="D1079" s="17">
        <v>0.11865939428599601</v>
      </c>
      <c r="E1079" s="17">
        <v>5.40994462255322E-2</v>
      </c>
      <c r="F1079" s="17"/>
      <c r="G1079" s="17">
        <v>0.23382338482923101</v>
      </c>
      <c r="H1079" s="17">
        <v>0.150791490189156</v>
      </c>
      <c r="I1079" s="17">
        <v>0.103518691123216</v>
      </c>
      <c r="J1079" s="17">
        <v>5.3777670770069501E-2</v>
      </c>
      <c r="K1079" s="17">
        <v>3.5705383485161203E-2</v>
      </c>
      <c r="L1079" s="17">
        <v>2.3491245106947601E-2</v>
      </c>
      <c r="M1079" s="17"/>
      <c r="N1079" s="17">
        <v>8.7451040834061605E-2</v>
      </c>
      <c r="O1079" s="17">
        <v>8.2274809799364301E-2</v>
      </c>
      <c r="P1079" s="17">
        <v>0.12463639740386501</v>
      </c>
      <c r="Q1079" s="17">
        <v>8.0911220012478496E-2</v>
      </c>
      <c r="R1079" s="17">
        <v>0.15066465717112101</v>
      </c>
      <c r="S1079" s="17">
        <v>7.0852429690778498E-2</v>
      </c>
      <c r="T1079" s="17">
        <v>0</v>
      </c>
      <c r="U1079" s="17">
        <v>0.15223186500199001</v>
      </c>
      <c r="V1079" s="17">
        <v>7.7595210701702597E-2</v>
      </c>
      <c r="W1079" s="17">
        <v>0</v>
      </c>
      <c r="X1079" s="17">
        <v>7.5365135685836304E-2</v>
      </c>
      <c r="Y1079" s="17">
        <v>5.8991501384550601E-2</v>
      </c>
      <c r="Z1079" s="17"/>
      <c r="AA1079" s="17">
        <v>0.11814509864662701</v>
      </c>
      <c r="AB1079" s="17">
        <v>6.18251848041333E-2</v>
      </c>
    </row>
    <row r="1080" spans="2:28" x14ac:dyDescent="0.5">
      <c r="B1080" t="s">
        <v>437</v>
      </c>
      <c r="C1080" s="17">
        <v>0.35822429159643898</v>
      </c>
      <c r="D1080" s="17">
        <v>0.43441303158094102</v>
      </c>
      <c r="E1080" s="17">
        <v>0.28481627988328401</v>
      </c>
      <c r="F1080" s="17"/>
      <c r="G1080" s="17">
        <v>0.41735422415004497</v>
      </c>
      <c r="H1080" s="17">
        <v>0.41820488720610199</v>
      </c>
      <c r="I1080" s="17">
        <v>0.42532413560708898</v>
      </c>
      <c r="J1080" s="17">
        <v>0.37684465202082101</v>
      </c>
      <c r="K1080" s="17">
        <v>0.31224348528148799</v>
      </c>
      <c r="L1080" s="17">
        <v>0.271152186391589</v>
      </c>
      <c r="M1080" s="17"/>
      <c r="N1080" s="17">
        <v>0.42244283668143001</v>
      </c>
      <c r="O1080" s="17">
        <v>0.417166165473146</v>
      </c>
      <c r="P1080" s="17">
        <v>0.36733141630675897</v>
      </c>
      <c r="Q1080" s="17">
        <v>0.34369574131873698</v>
      </c>
      <c r="R1080" s="17">
        <v>0.29064993721735199</v>
      </c>
      <c r="S1080" s="17">
        <v>0.343054283748291</v>
      </c>
      <c r="T1080" s="17">
        <v>0.464353032088691</v>
      </c>
      <c r="U1080" s="17">
        <v>0.35467628569249798</v>
      </c>
      <c r="V1080" s="17">
        <v>0.30129789438183802</v>
      </c>
      <c r="W1080" s="17">
        <v>0.62106346710351601</v>
      </c>
      <c r="X1080" s="17">
        <v>0.41552960461730598</v>
      </c>
      <c r="Y1080" s="17">
        <v>0.28153571656013299</v>
      </c>
      <c r="Z1080" s="17"/>
      <c r="AA1080" s="17">
        <v>0.44767369643347699</v>
      </c>
      <c r="AB1080" s="17">
        <v>0.29171858158761899</v>
      </c>
    </row>
    <row r="1081" spans="2:28" x14ac:dyDescent="0.5">
      <c r="B1081" t="s">
        <v>438</v>
      </c>
      <c r="C1081" s="17">
        <v>0.49152348166565002</v>
      </c>
      <c r="D1081" s="17">
        <v>0.41131801115194899</v>
      </c>
      <c r="E1081" s="17">
        <v>0.56856450852136697</v>
      </c>
      <c r="F1081" s="17"/>
      <c r="G1081" s="17">
        <v>0.30702316082103698</v>
      </c>
      <c r="H1081" s="17">
        <v>0.36265694001298598</v>
      </c>
      <c r="I1081" s="17">
        <v>0.41785149683876899</v>
      </c>
      <c r="J1081" s="17">
        <v>0.52951074812251797</v>
      </c>
      <c r="K1081" s="17">
        <v>0.568237593229456</v>
      </c>
      <c r="L1081" s="17">
        <v>0.62289544885375203</v>
      </c>
      <c r="M1081" s="17"/>
      <c r="N1081" s="17">
        <v>0.42578747187141103</v>
      </c>
      <c r="O1081" s="17">
        <v>0.47303400130866202</v>
      </c>
      <c r="P1081" s="17">
        <v>0.45647531748061498</v>
      </c>
      <c r="Q1081" s="17">
        <v>0.49895862461816998</v>
      </c>
      <c r="R1081" s="17">
        <v>0.55868540561152702</v>
      </c>
      <c r="S1081" s="17">
        <v>0.54519124309181399</v>
      </c>
      <c r="T1081" s="17">
        <v>0.451220009875067</v>
      </c>
      <c r="U1081" s="17">
        <v>0.40722741891414999</v>
      </c>
      <c r="V1081" s="17">
        <v>0.56889695392110895</v>
      </c>
      <c r="W1081" s="17">
        <v>0.33966844930020501</v>
      </c>
      <c r="X1081" s="17">
        <v>0.43444398487776198</v>
      </c>
      <c r="Y1081" s="17">
        <v>0.54362846812925703</v>
      </c>
      <c r="Z1081" s="17"/>
      <c r="AA1081" s="17">
        <v>0.39861539119218198</v>
      </c>
      <c r="AB1081" s="17">
        <v>0.56060072744228295</v>
      </c>
    </row>
    <row r="1082" spans="2:28" x14ac:dyDescent="0.5">
      <c r="B1082" t="s">
        <v>439</v>
      </c>
      <c r="C1082" s="17">
        <v>6.4409901736531994E-2</v>
      </c>
      <c r="D1082" s="17">
        <v>3.5609562981114298E-2</v>
      </c>
      <c r="E1082" s="17">
        <v>9.2519765369816098E-2</v>
      </c>
      <c r="F1082" s="17"/>
      <c r="G1082" s="17">
        <v>4.1799230199687003E-2</v>
      </c>
      <c r="H1082" s="17">
        <v>6.8346682591756594E-2</v>
      </c>
      <c r="I1082" s="17">
        <v>5.33056764309255E-2</v>
      </c>
      <c r="J1082" s="17">
        <v>3.9866929086592097E-2</v>
      </c>
      <c r="K1082" s="17">
        <v>8.38135380038946E-2</v>
      </c>
      <c r="L1082" s="17">
        <v>8.2461119647711495E-2</v>
      </c>
      <c r="M1082" s="17"/>
      <c r="N1082" s="17">
        <v>6.43186506130973E-2</v>
      </c>
      <c r="O1082" s="17">
        <v>2.75250234188281E-2</v>
      </c>
      <c r="P1082" s="17">
        <v>5.1556868808761001E-2</v>
      </c>
      <c r="Q1082" s="17">
        <v>7.6434414050614297E-2</v>
      </c>
      <c r="R1082" s="17">
        <v>0</v>
      </c>
      <c r="S1082" s="17">
        <v>4.0902043469116897E-2</v>
      </c>
      <c r="T1082" s="17">
        <v>8.4426958036242505E-2</v>
      </c>
      <c r="U1082" s="17">
        <v>8.5864430391361504E-2</v>
      </c>
      <c r="V1082" s="17">
        <v>5.22099409953505E-2</v>
      </c>
      <c r="W1082" s="17">
        <v>3.9268083596279597E-2</v>
      </c>
      <c r="X1082" s="17">
        <v>7.4661274819095499E-2</v>
      </c>
      <c r="Y1082" s="17">
        <v>0.115844313926059</v>
      </c>
      <c r="Z1082" s="17"/>
      <c r="AA1082" s="17">
        <v>3.5565813727714599E-2</v>
      </c>
      <c r="AB1082" s="17">
        <v>8.5855506165964698E-2</v>
      </c>
    </row>
    <row r="1083" spans="2:28" x14ac:dyDescent="0.5">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2:28" x14ac:dyDescent="0.5">
      <c r="B1084" s="6" t="s">
        <v>444</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2:28" x14ac:dyDescent="0.5">
      <c r="B1085" s="24" t="s">
        <v>53</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2:28" x14ac:dyDescent="0.5">
      <c r="B1086" t="s">
        <v>436</v>
      </c>
      <c r="C1086" s="17">
        <v>4.6959511984690901E-2</v>
      </c>
      <c r="D1086" s="17">
        <v>7.8611570690190494E-2</v>
      </c>
      <c r="E1086" s="17">
        <v>1.62788278202875E-2</v>
      </c>
      <c r="F1086" s="17"/>
      <c r="G1086" s="17">
        <v>9.8299781690691604E-2</v>
      </c>
      <c r="H1086" s="17">
        <v>0.14273119972248499</v>
      </c>
      <c r="I1086" s="17">
        <v>4.3415695446471697E-2</v>
      </c>
      <c r="J1086" s="17">
        <v>2.5207550628573099E-2</v>
      </c>
      <c r="K1086" s="17">
        <v>0</v>
      </c>
      <c r="L1086" s="17">
        <v>1.14817864098483E-2</v>
      </c>
      <c r="M1086" s="17"/>
      <c r="N1086" s="17">
        <v>8.7080994151302299E-2</v>
      </c>
      <c r="O1086" s="17">
        <v>0</v>
      </c>
      <c r="P1086" s="17">
        <v>8.9132523023041393E-2</v>
      </c>
      <c r="Q1086" s="17">
        <v>3.6648603480570002E-2</v>
      </c>
      <c r="R1086" s="17">
        <v>5.7718051479714802E-2</v>
      </c>
      <c r="S1086" s="17">
        <v>2.0469405451657399E-2</v>
      </c>
      <c r="T1086" s="17">
        <v>0</v>
      </c>
      <c r="U1086" s="17">
        <v>7.4421815770390601E-2</v>
      </c>
      <c r="V1086" s="17">
        <v>4.52370259082919E-2</v>
      </c>
      <c r="W1086" s="17">
        <v>4.9327897037365002E-2</v>
      </c>
      <c r="X1086" s="17">
        <v>5.6096084389777999E-2</v>
      </c>
      <c r="Y1086" s="17">
        <v>2.71949535896574E-2</v>
      </c>
      <c r="Z1086" s="17"/>
      <c r="AA1086" s="17">
        <v>7.2394817132621803E-2</v>
      </c>
      <c r="AB1086" s="17">
        <v>2.8048340566211801E-2</v>
      </c>
    </row>
    <row r="1087" spans="2:28" x14ac:dyDescent="0.5">
      <c r="B1087" t="s">
        <v>437</v>
      </c>
      <c r="C1087" s="17">
        <v>0.16455068140985399</v>
      </c>
      <c r="D1087" s="17">
        <v>0.211479841152584</v>
      </c>
      <c r="E1087" s="17">
        <v>0.119233076203976</v>
      </c>
      <c r="F1087" s="17"/>
      <c r="G1087" s="17">
        <v>0.28884868465086</v>
      </c>
      <c r="H1087" s="17">
        <v>0.24329005652631899</v>
      </c>
      <c r="I1087" s="17">
        <v>0.263556360482054</v>
      </c>
      <c r="J1087" s="17">
        <v>0.14042484517020201</v>
      </c>
      <c r="K1087" s="17">
        <v>0.13703941615357201</v>
      </c>
      <c r="L1087" s="17">
        <v>3.3931793853677297E-2</v>
      </c>
      <c r="M1087" s="17"/>
      <c r="N1087" s="17">
        <v>0.19380642820639599</v>
      </c>
      <c r="O1087" s="17">
        <v>0.25977777285083797</v>
      </c>
      <c r="P1087" s="17">
        <v>0.172252940271129</v>
      </c>
      <c r="Q1087" s="17">
        <v>0.16251795783391201</v>
      </c>
      <c r="R1087" s="17">
        <v>5.8464010035572403E-2</v>
      </c>
      <c r="S1087" s="17">
        <v>0.201460786839672</v>
      </c>
      <c r="T1087" s="17">
        <v>8.19751180826465E-2</v>
      </c>
      <c r="U1087" s="17">
        <v>0.195091719655688</v>
      </c>
      <c r="V1087" s="17">
        <v>0.122300945232643</v>
      </c>
      <c r="W1087" s="17">
        <v>0.225139117504042</v>
      </c>
      <c r="X1087" s="17">
        <v>0.13711333532982101</v>
      </c>
      <c r="Y1087" s="17">
        <v>0.122170326012251</v>
      </c>
      <c r="Z1087" s="17"/>
      <c r="AA1087" s="17">
        <v>0.252600255784239</v>
      </c>
      <c r="AB1087" s="17">
        <v>9.9085746563041102E-2</v>
      </c>
    </row>
    <row r="1088" spans="2:28" x14ac:dyDescent="0.5">
      <c r="B1088" t="s">
        <v>438</v>
      </c>
      <c r="C1088" s="17">
        <v>0.364823024555819</v>
      </c>
      <c r="D1088" s="17">
        <v>0.35551675004018801</v>
      </c>
      <c r="E1088" s="17">
        <v>0.37272213915174701</v>
      </c>
      <c r="F1088" s="17"/>
      <c r="G1088" s="17">
        <v>0.29376142762808799</v>
      </c>
      <c r="H1088" s="17">
        <v>0.27920913868626401</v>
      </c>
      <c r="I1088" s="17">
        <v>0.43038446732528901</v>
      </c>
      <c r="J1088" s="17">
        <v>0.38096722482867401</v>
      </c>
      <c r="K1088" s="17">
        <v>0.38443780686581602</v>
      </c>
      <c r="L1088" s="17">
        <v>0.388172501510819</v>
      </c>
      <c r="M1088" s="17"/>
      <c r="N1088" s="17">
        <v>0.37360047071881702</v>
      </c>
      <c r="O1088" s="17">
        <v>0.33037470841883398</v>
      </c>
      <c r="P1088" s="17">
        <v>0.32284115078394199</v>
      </c>
      <c r="Q1088" s="17">
        <v>0.32219579020641298</v>
      </c>
      <c r="R1088" s="17">
        <v>0.44807260906211299</v>
      </c>
      <c r="S1088" s="17">
        <v>0.40273985122480599</v>
      </c>
      <c r="T1088" s="17">
        <v>0.45028651571096301</v>
      </c>
      <c r="U1088" s="17">
        <v>0.21482994679928699</v>
      </c>
      <c r="V1088" s="17">
        <v>0.458629445667325</v>
      </c>
      <c r="W1088" s="17">
        <v>0.34813136561890601</v>
      </c>
      <c r="X1088" s="17">
        <v>0.37053247541697398</v>
      </c>
      <c r="Y1088" s="17">
        <v>0.38626803427121997</v>
      </c>
      <c r="Z1088" s="17"/>
      <c r="AA1088" s="17">
        <v>0.37321699632839</v>
      </c>
      <c r="AB1088" s="17">
        <v>0.358582099269106</v>
      </c>
    </row>
    <row r="1089" spans="2:28" x14ac:dyDescent="0.5">
      <c r="B1089" t="s">
        <v>439</v>
      </c>
      <c r="C1089" s="17">
        <v>0.42366678204963598</v>
      </c>
      <c r="D1089" s="17">
        <v>0.35439183811703701</v>
      </c>
      <c r="E1089" s="17">
        <v>0.49176595682398999</v>
      </c>
      <c r="F1089" s="17"/>
      <c r="G1089" s="17">
        <v>0.31909010603035998</v>
      </c>
      <c r="H1089" s="17">
        <v>0.33476960506493297</v>
      </c>
      <c r="I1089" s="17">
        <v>0.26264347674618499</v>
      </c>
      <c r="J1089" s="17">
        <v>0.45340037937255101</v>
      </c>
      <c r="K1089" s="17">
        <v>0.47852277698061202</v>
      </c>
      <c r="L1089" s="17">
        <v>0.56641391822565501</v>
      </c>
      <c r="M1089" s="17"/>
      <c r="N1089" s="17">
        <v>0.345512106923485</v>
      </c>
      <c r="O1089" s="17">
        <v>0.40984751873032799</v>
      </c>
      <c r="P1089" s="17">
        <v>0.41577338592188701</v>
      </c>
      <c r="Q1089" s="17">
        <v>0.478637648479105</v>
      </c>
      <c r="R1089" s="17">
        <v>0.43574532942260003</v>
      </c>
      <c r="S1089" s="17">
        <v>0.37532995648386502</v>
      </c>
      <c r="T1089" s="17">
        <v>0.46773836620639098</v>
      </c>
      <c r="U1089" s="17">
        <v>0.51565651777463395</v>
      </c>
      <c r="V1089" s="17">
        <v>0.37383258319174001</v>
      </c>
      <c r="W1089" s="17">
        <v>0.37740161983968701</v>
      </c>
      <c r="X1089" s="17">
        <v>0.43625810486342698</v>
      </c>
      <c r="Y1089" s="17">
        <v>0.46436668612687099</v>
      </c>
      <c r="Z1089" s="17"/>
      <c r="AA1089" s="17">
        <v>0.30178793075474902</v>
      </c>
      <c r="AB1089" s="17">
        <v>0.51428381360164099</v>
      </c>
    </row>
    <row r="1090" spans="2:28" x14ac:dyDescent="0.5">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2:28" x14ac:dyDescent="0.5">
      <c r="B1091" s="6" t="s">
        <v>445</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2:28" x14ac:dyDescent="0.5">
      <c r="B1092" s="24" t="s">
        <v>53</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2:28" x14ac:dyDescent="0.5">
      <c r="B1093" t="s">
        <v>436</v>
      </c>
      <c r="C1093" s="17">
        <v>8.4384123914280407E-2</v>
      </c>
      <c r="D1093" s="17">
        <v>0.13003446508237401</v>
      </c>
      <c r="E1093" s="17">
        <v>4.0164817220907097E-2</v>
      </c>
      <c r="F1093" s="17"/>
      <c r="G1093" s="17">
        <v>0.21511272049608601</v>
      </c>
      <c r="H1093" s="17">
        <v>0.15990897527338099</v>
      </c>
      <c r="I1093" s="17">
        <v>0.117554462586688</v>
      </c>
      <c r="J1093" s="17">
        <v>4.99802681844582E-2</v>
      </c>
      <c r="K1093" s="17">
        <v>1.7747237032744001E-2</v>
      </c>
      <c r="L1093" s="17">
        <v>2.66739542163805E-2</v>
      </c>
      <c r="M1093" s="17"/>
      <c r="N1093" s="17">
        <v>0.104659006222331</v>
      </c>
      <c r="O1093" s="17">
        <v>8.5587785975915501E-2</v>
      </c>
      <c r="P1093" s="17">
        <v>0.117623760701459</v>
      </c>
      <c r="Q1093" s="17">
        <v>8.2019160435209196E-2</v>
      </c>
      <c r="R1093" s="17">
        <v>8.6300262130929797E-2</v>
      </c>
      <c r="S1093" s="17">
        <v>5.58359620311401E-2</v>
      </c>
      <c r="T1093" s="17">
        <v>0</v>
      </c>
      <c r="U1093" s="17">
        <v>0.14881223293631399</v>
      </c>
      <c r="V1093" s="17">
        <v>0.141333820886927</v>
      </c>
      <c r="W1093" s="17">
        <v>0</v>
      </c>
      <c r="X1093" s="17">
        <v>8.1313245018284006E-2</v>
      </c>
      <c r="Y1093" s="17">
        <v>5.4686208770493301E-2</v>
      </c>
      <c r="Z1093" s="17"/>
      <c r="AA1093" s="17">
        <v>0.12164114563190601</v>
      </c>
      <c r="AB1093" s="17">
        <v>5.6683495982111802E-2</v>
      </c>
    </row>
    <row r="1094" spans="2:28" x14ac:dyDescent="0.5">
      <c r="B1094" t="s">
        <v>437</v>
      </c>
      <c r="C1094" s="17">
        <v>0.28301779237484997</v>
      </c>
      <c r="D1094" s="17">
        <v>0.332230134354708</v>
      </c>
      <c r="E1094" s="17">
        <v>0.23569479007590999</v>
      </c>
      <c r="F1094" s="17"/>
      <c r="G1094" s="17">
        <v>0.458867776810229</v>
      </c>
      <c r="H1094" s="17">
        <v>0.38318004374780101</v>
      </c>
      <c r="I1094" s="17">
        <v>0.35939169991775899</v>
      </c>
      <c r="J1094" s="17">
        <v>0.28345405249184202</v>
      </c>
      <c r="K1094" s="17">
        <v>0.25779342256314902</v>
      </c>
      <c r="L1094" s="17">
        <v>0.11012299997199</v>
      </c>
      <c r="M1094" s="17"/>
      <c r="N1094" s="17">
        <v>0.34155150822964297</v>
      </c>
      <c r="O1094" s="17">
        <v>0.34792216295978701</v>
      </c>
      <c r="P1094" s="17">
        <v>0.26630198368090902</v>
      </c>
      <c r="Q1094" s="17">
        <v>0.29136697428424502</v>
      </c>
      <c r="R1094" s="17">
        <v>0.26450126852850397</v>
      </c>
      <c r="S1094" s="17">
        <v>0.29900980171129699</v>
      </c>
      <c r="T1094" s="17">
        <v>0.245459869221827</v>
      </c>
      <c r="U1094" s="17">
        <v>0.32467652576935402</v>
      </c>
      <c r="V1094" s="17">
        <v>0.26565907372106501</v>
      </c>
      <c r="W1094" s="17">
        <v>0.434090171148588</v>
      </c>
      <c r="X1094" s="17">
        <v>0.28186098310608798</v>
      </c>
      <c r="Y1094" s="17">
        <v>0.21662788710438599</v>
      </c>
      <c r="Z1094" s="17"/>
      <c r="AA1094" s="17">
        <v>0.35642014504695402</v>
      </c>
      <c r="AB1094" s="17">
        <v>0.22844307955624901</v>
      </c>
    </row>
    <row r="1095" spans="2:28" x14ac:dyDescent="0.5">
      <c r="B1095" t="s">
        <v>438</v>
      </c>
      <c r="C1095" s="17">
        <v>0.45469061166596603</v>
      </c>
      <c r="D1095" s="17">
        <v>0.39366046143458</v>
      </c>
      <c r="E1095" s="17">
        <v>0.51302696045987894</v>
      </c>
      <c r="F1095" s="17"/>
      <c r="G1095" s="17">
        <v>0.25784149411934698</v>
      </c>
      <c r="H1095" s="17">
        <v>0.29999069763542202</v>
      </c>
      <c r="I1095" s="17">
        <v>0.42290865131326</v>
      </c>
      <c r="J1095" s="17">
        <v>0.51791230804842503</v>
      </c>
      <c r="K1095" s="17">
        <v>0.52124256226208299</v>
      </c>
      <c r="L1095" s="17">
        <v>0.57261432294079895</v>
      </c>
      <c r="M1095" s="17"/>
      <c r="N1095" s="17">
        <v>0.44793536838964298</v>
      </c>
      <c r="O1095" s="17">
        <v>0.32854361014747702</v>
      </c>
      <c r="P1095" s="17">
        <v>0.43758002490382902</v>
      </c>
      <c r="Q1095" s="17">
        <v>0.40610836092136798</v>
      </c>
      <c r="R1095" s="17">
        <v>0.50673853532962398</v>
      </c>
      <c r="S1095" s="17">
        <v>0.50927732749774302</v>
      </c>
      <c r="T1095" s="17">
        <v>0.44935144258665899</v>
      </c>
      <c r="U1095" s="17">
        <v>0.29358706776740101</v>
      </c>
      <c r="V1095" s="17">
        <v>0.45310445977883601</v>
      </c>
      <c r="W1095" s="17">
        <v>0.44963214977760702</v>
      </c>
      <c r="X1095" s="17">
        <v>0.48462593652621699</v>
      </c>
      <c r="Y1095" s="17">
        <v>0.49719314449434798</v>
      </c>
      <c r="Z1095" s="17"/>
      <c r="AA1095" s="17">
        <v>0.41443628510205599</v>
      </c>
      <c r="AB1095" s="17">
        <v>0.48461973834866501</v>
      </c>
    </row>
    <row r="1096" spans="2:28" x14ac:dyDescent="0.5">
      <c r="B1096" t="s">
        <v>439</v>
      </c>
      <c r="C1096" s="17">
        <v>0.17790747204490401</v>
      </c>
      <c r="D1096" s="17">
        <v>0.14407493912833799</v>
      </c>
      <c r="E1096" s="17">
        <v>0.21111343224330301</v>
      </c>
      <c r="F1096" s="17"/>
      <c r="G1096" s="17">
        <v>6.8178008574338603E-2</v>
      </c>
      <c r="H1096" s="17">
        <v>0.156920283343396</v>
      </c>
      <c r="I1096" s="17">
        <v>0.100145186182293</v>
      </c>
      <c r="J1096" s="17">
        <v>0.148653371275275</v>
      </c>
      <c r="K1096" s="17">
        <v>0.20321677814202399</v>
      </c>
      <c r="L1096" s="17">
        <v>0.29058872287082999</v>
      </c>
      <c r="M1096" s="17"/>
      <c r="N1096" s="17">
        <v>0.105854117158383</v>
      </c>
      <c r="O1096" s="17">
        <v>0.23794644091682099</v>
      </c>
      <c r="P1096" s="17">
        <v>0.17849423071380199</v>
      </c>
      <c r="Q1096" s="17">
        <v>0.22050550435917801</v>
      </c>
      <c r="R1096" s="17">
        <v>0.14245993401094201</v>
      </c>
      <c r="S1096" s="17">
        <v>0.13587690875982</v>
      </c>
      <c r="T1096" s="17">
        <v>0.30518868819151401</v>
      </c>
      <c r="U1096" s="17">
        <v>0.23292417352693201</v>
      </c>
      <c r="V1096" s="17">
        <v>0.13990264561317201</v>
      </c>
      <c r="W1096" s="17">
        <v>0.116277679073805</v>
      </c>
      <c r="X1096" s="17">
        <v>0.15219983534941101</v>
      </c>
      <c r="Y1096" s="17">
        <v>0.23149275963077301</v>
      </c>
      <c r="Z1096" s="17"/>
      <c r="AA1096" s="17">
        <v>0.107502424219085</v>
      </c>
      <c r="AB1096" s="17">
        <v>0.230253686112974</v>
      </c>
    </row>
    <row r="1097" spans="2:28" x14ac:dyDescent="0.5">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2:28" x14ac:dyDescent="0.5">
      <c r="B1098" s="6" t="s">
        <v>446</v>
      </c>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2:28" x14ac:dyDescent="0.5">
      <c r="B1099" s="24" t="s">
        <v>53</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2:28" x14ac:dyDescent="0.5">
      <c r="B1100" t="s">
        <v>436</v>
      </c>
      <c r="C1100" s="17">
        <v>9.2489814433720993E-2</v>
      </c>
      <c r="D1100" s="17">
        <v>0.112643015930284</v>
      </c>
      <c r="E1100" s="17">
        <v>7.3068071244134794E-2</v>
      </c>
      <c r="F1100" s="17"/>
      <c r="G1100" s="17">
        <v>0.23713405035335</v>
      </c>
      <c r="H1100" s="17">
        <v>0.20220955591533801</v>
      </c>
      <c r="I1100" s="17">
        <v>0.116513617390303</v>
      </c>
      <c r="J1100" s="17">
        <v>4.9117160937051901E-2</v>
      </c>
      <c r="K1100" s="17">
        <v>1.23989110338631E-2</v>
      </c>
      <c r="L1100" s="17">
        <v>2.7384596427552001E-2</v>
      </c>
      <c r="M1100" s="17"/>
      <c r="N1100" s="17">
        <v>0.16945266463254299</v>
      </c>
      <c r="O1100" s="17">
        <v>8.5618803445988295E-2</v>
      </c>
      <c r="P1100" s="17">
        <v>0.12500188084292299</v>
      </c>
      <c r="Q1100" s="17">
        <v>0.10954032732279299</v>
      </c>
      <c r="R1100" s="17">
        <v>0.17913812305544699</v>
      </c>
      <c r="S1100" s="17">
        <v>9.2880584293612206E-2</v>
      </c>
      <c r="T1100" s="17">
        <v>0</v>
      </c>
      <c r="U1100" s="17">
        <v>0.11001380777011301</v>
      </c>
      <c r="V1100" s="17">
        <v>5.8023635005351501E-2</v>
      </c>
      <c r="W1100" s="17">
        <v>3.7529398218809601E-2</v>
      </c>
      <c r="X1100" s="17">
        <v>8.3857242837077697E-2</v>
      </c>
      <c r="Y1100" s="17">
        <v>4.8491847652448801E-2</v>
      </c>
      <c r="Z1100" s="17"/>
      <c r="AA1100" s="17">
        <v>0.122316054162462</v>
      </c>
      <c r="AB1100" s="17">
        <v>7.0313979349440503E-2</v>
      </c>
    </row>
    <row r="1101" spans="2:28" x14ac:dyDescent="0.5">
      <c r="B1101" t="s">
        <v>437</v>
      </c>
      <c r="C1101" s="17">
        <v>0.35352211514985699</v>
      </c>
      <c r="D1101" s="17">
        <v>0.37216703562800402</v>
      </c>
      <c r="E1101" s="17">
        <v>0.33603756132124002</v>
      </c>
      <c r="F1101" s="17"/>
      <c r="G1101" s="17">
        <v>0.42831809465648202</v>
      </c>
      <c r="H1101" s="17">
        <v>0.41921615945868002</v>
      </c>
      <c r="I1101" s="17">
        <v>0.371103836237058</v>
      </c>
      <c r="J1101" s="17">
        <v>0.39215759684177498</v>
      </c>
      <c r="K1101" s="17">
        <v>0.31538166108996701</v>
      </c>
      <c r="L1101" s="17">
        <v>0.266007610289972</v>
      </c>
      <c r="M1101" s="17"/>
      <c r="N1101" s="17">
        <v>0.445285260318738</v>
      </c>
      <c r="O1101" s="17">
        <v>0.45005369089567199</v>
      </c>
      <c r="P1101" s="17">
        <v>0.32332808862635998</v>
      </c>
      <c r="Q1101" s="17">
        <v>0.34363675121777898</v>
      </c>
      <c r="R1101" s="17">
        <v>0.26283014226711898</v>
      </c>
      <c r="S1101" s="17">
        <v>0.31996560659235401</v>
      </c>
      <c r="T1101" s="17">
        <v>0.40692320577497798</v>
      </c>
      <c r="U1101" s="17">
        <v>0.440906667272293</v>
      </c>
      <c r="V1101" s="17">
        <v>0.26402585413122898</v>
      </c>
      <c r="W1101" s="17">
        <v>0.58353135566731296</v>
      </c>
      <c r="X1101" s="17">
        <v>0.38253883703979202</v>
      </c>
      <c r="Y1101" s="17">
        <v>0.33834602993455598</v>
      </c>
      <c r="Z1101" s="17"/>
      <c r="AA1101" s="17">
        <v>0.44475481669686001</v>
      </c>
      <c r="AB1101" s="17">
        <v>0.285690522491861</v>
      </c>
    </row>
    <row r="1102" spans="2:28" x14ac:dyDescent="0.5">
      <c r="B1102" t="s">
        <v>438</v>
      </c>
      <c r="C1102" s="17">
        <v>0.477147657843911</v>
      </c>
      <c r="D1102" s="17">
        <v>0.44508813162274602</v>
      </c>
      <c r="E1102" s="17">
        <v>0.50736542045563005</v>
      </c>
      <c r="F1102" s="17"/>
      <c r="G1102" s="17">
        <v>0.27195464772334099</v>
      </c>
      <c r="H1102" s="17">
        <v>0.32533876466346401</v>
      </c>
      <c r="I1102" s="17">
        <v>0.436837035263129</v>
      </c>
      <c r="J1102" s="17">
        <v>0.482527003858161</v>
      </c>
      <c r="K1102" s="17">
        <v>0.594426415811103</v>
      </c>
      <c r="L1102" s="17">
        <v>0.60747297700202796</v>
      </c>
      <c r="M1102" s="17"/>
      <c r="N1102" s="17">
        <v>0.36084770753844198</v>
      </c>
      <c r="O1102" s="17">
        <v>0.41108899791152398</v>
      </c>
      <c r="P1102" s="17">
        <v>0.45775923532420798</v>
      </c>
      <c r="Q1102" s="17">
        <v>0.46984648045431299</v>
      </c>
      <c r="R1102" s="17">
        <v>0.50153590522349001</v>
      </c>
      <c r="S1102" s="17">
        <v>0.53981714836265504</v>
      </c>
      <c r="T1102" s="17">
        <v>0.42322302446506599</v>
      </c>
      <c r="U1102" s="17">
        <v>0.37778989865679802</v>
      </c>
      <c r="V1102" s="17">
        <v>0.588804191373413</v>
      </c>
      <c r="W1102" s="17">
        <v>0.33967116251759799</v>
      </c>
      <c r="X1102" s="17">
        <v>0.44273381125598199</v>
      </c>
      <c r="Y1102" s="17">
        <v>0.51136470913694099</v>
      </c>
      <c r="Z1102" s="17"/>
      <c r="AA1102" s="17">
        <v>0.395065685329272</v>
      </c>
      <c r="AB1102" s="17">
        <v>0.53817567553677104</v>
      </c>
    </row>
    <row r="1103" spans="2:28" x14ac:dyDescent="0.5">
      <c r="B1103" t="s">
        <v>439</v>
      </c>
      <c r="C1103" s="17">
        <v>7.6840412572510397E-2</v>
      </c>
      <c r="D1103" s="17">
        <v>7.0101816818965004E-2</v>
      </c>
      <c r="E1103" s="17">
        <v>8.3528946978995294E-2</v>
      </c>
      <c r="F1103" s="17"/>
      <c r="G1103" s="17">
        <v>6.2593207266826406E-2</v>
      </c>
      <c r="H1103" s="17">
        <v>5.3235519962517998E-2</v>
      </c>
      <c r="I1103" s="17">
        <v>7.5545511109510799E-2</v>
      </c>
      <c r="J1103" s="17">
        <v>7.6198238363011997E-2</v>
      </c>
      <c r="K1103" s="17">
        <v>7.7793012065066905E-2</v>
      </c>
      <c r="L1103" s="17">
        <v>9.9134816280447194E-2</v>
      </c>
      <c r="M1103" s="17"/>
      <c r="N1103" s="17">
        <v>2.44143675102769E-2</v>
      </c>
      <c r="O1103" s="17">
        <v>5.32385077468151E-2</v>
      </c>
      <c r="P1103" s="17">
        <v>9.3910795206509801E-2</v>
      </c>
      <c r="Q1103" s="17">
        <v>7.6976441005114998E-2</v>
      </c>
      <c r="R1103" s="17">
        <v>5.6495829453944199E-2</v>
      </c>
      <c r="S1103" s="17">
        <v>4.73366607513784E-2</v>
      </c>
      <c r="T1103" s="17">
        <v>0.169853769759955</v>
      </c>
      <c r="U1103" s="17">
        <v>7.1289626300795494E-2</v>
      </c>
      <c r="V1103" s="17">
        <v>8.9146319490005996E-2</v>
      </c>
      <c r="W1103" s="17">
        <v>3.9268083596279597E-2</v>
      </c>
      <c r="X1103" s="17">
        <v>9.0870108867148497E-2</v>
      </c>
      <c r="Y1103" s="17">
        <v>0.101797413276054</v>
      </c>
      <c r="Z1103" s="17"/>
      <c r="AA1103" s="17">
        <v>3.7863443811406397E-2</v>
      </c>
      <c r="AB1103" s="17">
        <v>0.105819822621927</v>
      </c>
    </row>
    <row r="1104" spans="2:28" x14ac:dyDescent="0.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2:28" x14ac:dyDescent="0.5">
      <c r="B1105" s="6" t="s">
        <v>447</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2:28" x14ac:dyDescent="0.5">
      <c r="B1106" s="24" t="s">
        <v>53</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2:28" x14ac:dyDescent="0.5">
      <c r="B1107" t="s">
        <v>436</v>
      </c>
      <c r="C1107" s="17">
        <v>7.3192103879513901E-2</v>
      </c>
      <c r="D1107" s="17">
        <v>0.110246209175933</v>
      </c>
      <c r="E1107" s="17">
        <v>3.7308040413726803E-2</v>
      </c>
      <c r="F1107" s="17"/>
      <c r="G1107" s="17">
        <v>0.20349595018509301</v>
      </c>
      <c r="H1107" s="17">
        <v>0.15802807626683199</v>
      </c>
      <c r="I1107" s="17">
        <v>8.5050527201379497E-2</v>
      </c>
      <c r="J1107" s="17">
        <v>3.7089661276317402E-2</v>
      </c>
      <c r="K1107" s="17">
        <v>1.7868756847863401E-2</v>
      </c>
      <c r="L1107" s="17">
        <v>1.5801465625158401E-2</v>
      </c>
      <c r="M1107" s="17"/>
      <c r="N1107" s="17">
        <v>0.106025854997728</v>
      </c>
      <c r="O1107" s="17">
        <v>5.2764348958930403E-2</v>
      </c>
      <c r="P1107" s="17">
        <v>0.125003034419742</v>
      </c>
      <c r="Q1107" s="17">
        <v>0.108429647884193</v>
      </c>
      <c r="R1107" s="17">
        <v>0.11543610295943001</v>
      </c>
      <c r="S1107" s="17">
        <v>5.2997292308462701E-2</v>
      </c>
      <c r="T1107" s="17">
        <v>0</v>
      </c>
      <c r="U1107" s="17">
        <v>8.7797486574880901E-2</v>
      </c>
      <c r="V1107" s="17">
        <v>5.9620148020496901E-2</v>
      </c>
      <c r="W1107" s="17">
        <v>0</v>
      </c>
      <c r="X1107" s="17">
        <v>5.5170753651212302E-2</v>
      </c>
      <c r="Y1107" s="17">
        <v>5.2597913693560497E-2</v>
      </c>
      <c r="Z1107" s="17"/>
      <c r="AA1107" s="17">
        <v>0.115471838928803</v>
      </c>
      <c r="AB1107" s="17">
        <v>4.1757084232815399E-2</v>
      </c>
    </row>
    <row r="1108" spans="2:28" x14ac:dyDescent="0.5">
      <c r="B1108" t="s">
        <v>437</v>
      </c>
      <c r="C1108" s="17">
        <v>0.34162592632469202</v>
      </c>
      <c r="D1108" s="17">
        <v>0.39436514870579098</v>
      </c>
      <c r="E1108" s="17">
        <v>0.29098062225933502</v>
      </c>
      <c r="F1108" s="17"/>
      <c r="G1108" s="17">
        <v>0.39532489040909302</v>
      </c>
      <c r="H1108" s="17">
        <v>0.38165960299312901</v>
      </c>
      <c r="I1108" s="17">
        <v>0.40056083144266103</v>
      </c>
      <c r="J1108" s="17">
        <v>0.36770426994602401</v>
      </c>
      <c r="K1108" s="17">
        <v>0.27370738399259797</v>
      </c>
      <c r="L1108" s="17">
        <v>0.284774263029271</v>
      </c>
      <c r="M1108" s="17"/>
      <c r="N1108" s="17">
        <v>0.42738505844438202</v>
      </c>
      <c r="O1108" s="17">
        <v>0.39466300705301199</v>
      </c>
      <c r="P1108" s="17">
        <v>0.31154840320028399</v>
      </c>
      <c r="Q1108" s="17">
        <v>0.39597592874153698</v>
      </c>
      <c r="R1108" s="17">
        <v>0.29299014563501102</v>
      </c>
      <c r="S1108" s="17">
        <v>0.31050897940731798</v>
      </c>
      <c r="T1108" s="17">
        <v>0.58679959466303899</v>
      </c>
      <c r="U1108" s="17">
        <v>0.44558947054568498</v>
      </c>
      <c r="V1108" s="17">
        <v>0.20747745298329201</v>
      </c>
      <c r="W1108" s="17">
        <v>0.65873929351071903</v>
      </c>
      <c r="X1108" s="17">
        <v>0.36262242696046298</v>
      </c>
      <c r="Y1108" s="17">
        <v>0.27201592659249302</v>
      </c>
      <c r="Z1108" s="17"/>
      <c r="AA1108" s="17">
        <v>0.41615943407997502</v>
      </c>
      <c r="AB1108" s="17">
        <v>0.28621019872154402</v>
      </c>
    </row>
    <row r="1109" spans="2:28" x14ac:dyDescent="0.5">
      <c r="B1109" t="s">
        <v>438</v>
      </c>
      <c r="C1109" s="17">
        <v>0.49357385282913602</v>
      </c>
      <c r="D1109" s="17">
        <v>0.43443377344856599</v>
      </c>
      <c r="E1109" s="17">
        <v>0.55014325735710501</v>
      </c>
      <c r="F1109" s="17"/>
      <c r="G1109" s="17">
        <v>0.34801297019619398</v>
      </c>
      <c r="H1109" s="17">
        <v>0.40706893854610299</v>
      </c>
      <c r="I1109" s="17">
        <v>0.44816379975905402</v>
      </c>
      <c r="J1109" s="17">
        <v>0.532333419166517</v>
      </c>
      <c r="K1109" s="17">
        <v>0.58615635996384297</v>
      </c>
      <c r="L1109" s="17">
        <v>0.55147108452106697</v>
      </c>
      <c r="M1109" s="17"/>
      <c r="N1109" s="17">
        <v>0.429887267169065</v>
      </c>
      <c r="O1109" s="17">
        <v>0.47038394210972001</v>
      </c>
      <c r="P1109" s="17">
        <v>0.47141225111877599</v>
      </c>
      <c r="Q1109" s="17">
        <v>0.39526469815780302</v>
      </c>
      <c r="R1109" s="17">
        <v>0.59157375140556001</v>
      </c>
      <c r="S1109" s="17">
        <v>0.55839986410940401</v>
      </c>
      <c r="T1109" s="17">
        <v>0.28575813878955197</v>
      </c>
      <c r="U1109" s="17">
        <v>0.35166755417753898</v>
      </c>
      <c r="V1109" s="17">
        <v>0.66675785120181796</v>
      </c>
      <c r="W1109" s="17">
        <v>0.30199262289300199</v>
      </c>
      <c r="X1109" s="17">
        <v>0.48789286551073302</v>
      </c>
      <c r="Y1109" s="17">
        <v>0.53413203140008603</v>
      </c>
      <c r="Z1109" s="17"/>
      <c r="AA1109" s="17">
        <v>0.42491592801383798</v>
      </c>
      <c r="AB1109" s="17">
        <v>0.544621079424913</v>
      </c>
    </row>
    <row r="1110" spans="2:28" x14ac:dyDescent="0.5">
      <c r="B1110" t="s">
        <v>439</v>
      </c>
      <c r="C1110" s="17">
        <v>9.1608116966657605E-2</v>
      </c>
      <c r="D1110" s="17">
        <v>6.0954868669709297E-2</v>
      </c>
      <c r="E1110" s="17">
        <v>0.121568079969833</v>
      </c>
      <c r="F1110" s="17"/>
      <c r="G1110" s="17">
        <v>5.3166189209619803E-2</v>
      </c>
      <c r="H1110" s="17">
        <v>5.32433821939352E-2</v>
      </c>
      <c r="I1110" s="17">
        <v>6.6224841596906198E-2</v>
      </c>
      <c r="J1110" s="17">
        <v>6.2872649611141695E-2</v>
      </c>
      <c r="K1110" s="17">
        <v>0.122267499195696</v>
      </c>
      <c r="L1110" s="17">
        <v>0.14795318682450401</v>
      </c>
      <c r="M1110" s="17"/>
      <c r="N1110" s="17">
        <v>3.6701819388825101E-2</v>
      </c>
      <c r="O1110" s="17">
        <v>8.21887018783376E-2</v>
      </c>
      <c r="P1110" s="17">
        <v>9.2036311261198003E-2</v>
      </c>
      <c r="Q1110" s="17">
        <v>0.10032972521646701</v>
      </c>
      <c r="R1110" s="17">
        <v>0</v>
      </c>
      <c r="S1110" s="17">
        <v>7.8093864174815897E-2</v>
      </c>
      <c r="T1110" s="17">
        <v>0.12744226654740901</v>
      </c>
      <c r="U1110" s="17">
        <v>0.114945488701895</v>
      </c>
      <c r="V1110" s="17">
        <v>6.6144547794393799E-2</v>
      </c>
      <c r="W1110" s="17">
        <v>3.9268083596279597E-2</v>
      </c>
      <c r="X1110" s="17">
        <v>9.4313953877591505E-2</v>
      </c>
      <c r="Y1110" s="17">
        <v>0.141254128313861</v>
      </c>
      <c r="Z1110" s="17"/>
      <c r="AA1110" s="17">
        <v>4.3452798977383397E-2</v>
      </c>
      <c r="AB1110" s="17">
        <v>0.12741163762072799</v>
      </c>
    </row>
    <row r="1111" spans="2:28" x14ac:dyDescent="0.5">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2:28" x14ac:dyDescent="0.5">
      <c r="B1112" s="6" t="s">
        <v>448</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2:28" x14ac:dyDescent="0.5">
      <c r="B1113" s="24" t="s">
        <v>53</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2:28" x14ac:dyDescent="0.5">
      <c r="B1114" t="s">
        <v>436</v>
      </c>
      <c r="C1114" s="17">
        <v>5.6848443129226399E-2</v>
      </c>
      <c r="D1114" s="17">
        <v>9.3201295326414496E-2</v>
      </c>
      <c r="E1114" s="17">
        <v>2.1616489862691601E-2</v>
      </c>
      <c r="F1114" s="17"/>
      <c r="G1114" s="17">
        <v>0.14949943740600699</v>
      </c>
      <c r="H1114" s="17">
        <v>8.9321595714714E-2</v>
      </c>
      <c r="I1114" s="17">
        <v>8.4810858734227099E-2</v>
      </c>
      <c r="J1114" s="17">
        <v>4.7183839588288097E-2</v>
      </c>
      <c r="K1114" s="17">
        <v>1.6774952854683001E-2</v>
      </c>
      <c r="L1114" s="17">
        <v>1.17007943061963E-2</v>
      </c>
      <c r="M1114" s="17"/>
      <c r="N1114" s="17">
        <v>2.44143675102769E-2</v>
      </c>
      <c r="O1114" s="17">
        <v>5.9129726254006303E-2</v>
      </c>
      <c r="P1114" s="17">
        <v>0.113833832775002</v>
      </c>
      <c r="Q1114" s="17">
        <v>5.9784131098704903E-2</v>
      </c>
      <c r="R1114" s="17">
        <v>5.7718051479714802E-2</v>
      </c>
      <c r="S1114" s="17">
        <v>3.6288216566747897E-2</v>
      </c>
      <c r="T1114" s="17">
        <v>0</v>
      </c>
      <c r="U1114" s="17">
        <v>9.5502439271684406E-2</v>
      </c>
      <c r="V1114" s="17">
        <v>9.9721575969016304E-2</v>
      </c>
      <c r="W1114" s="17">
        <v>0</v>
      </c>
      <c r="X1114" s="17">
        <v>5.1267325282340702E-2</v>
      </c>
      <c r="Y1114" s="17">
        <v>1.28798332684471E-2</v>
      </c>
      <c r="Z1114" s="17"/>
      <c r="AA1114" s="17">
        <v>8.5795093421114493E-2</v>
      </c>
      <c r="AB1114" s="17">
        <v>3.53265835534552E-2</v>
      </c>
    </row>
    <row r="1115" spans="2:28" x14ac:dyDescent="0.5">
      <c r="B1115" t="s">
        <v>437</v>
      </c>
      <c r="C1115" s="17">
        <v>0.205811690098327</v>
      </c>
      <c r="D1115" s="17">
        <v>0.24353194335900799</v>
      </c>
      <c r="E1115" s="17">
        <v>0.16951951354718001</v>
      </c>
      <c r="F1115" s="17"/>
      <c r="G1115" s="17">
        <v>0.27102780615646899</v>
      </c>
      <c r="H1115" s="17">
        <v>0.336441992561829</v>
      </c>
      <c r="I1115" s="17">
        <v>0.303182544691664</v>
      </c>
      <c r="J1115" s="17">
        <v>0.18815752907641001</v>
      </c>
      <c r="K1115" s="17">
        <v>0.16787851597158199</v>
      </c>
      <c r="L1115" s="17">
        <v>7.1805023409360902E-2</v>
      </c>
      <c r="M1115" s="17"/>
      <c r="N1115" s="17">
        <v>0.29865343841623798</v>
      </c>
      <c r="O1115" s="17">
        <v>0.25856307018070002</v>
      </c>
      <c r="P1115" s="17">
        <v>0.216969471625794</v>
      </c>
      <c r="Q1115" s="17">
        <v>0.22032913175611599</v>
      </c>
      <c r="R1115" s="17">
        <v>8.96792021464973E-2</v>
      </c>
      <c r="S1115" s="17">
        <v>0.23150293600325</v>
      </c>
      <c r="T1115" s="17">
        <v>0.16546121248987999</v>
      </c>
      <c r="U1115" s="17">
        <v>0.16164665069668499</v>
      </c>
      <c r="V1115" s="17">
        <v>0.162873878413861</v>
      </c>
      <c r="W1115" s="17">
        <v>0.39629432459415898</v>
      </c>
      <c r="X1115" s="17">
        <v>0.14763840200873601</v>
      </c>
      <c r="Y1115" s="17">
        <v>0.200249307054402</v>
      </c>
      <c r="Z1115" s="17"/>
      <c r="AA1115" s="17">
        <v>0.29541119381443698</v>
      </c>
      <c r="AB1115" s="17">
        <v>0.13919438144284901</v>
      </c>
    </row>
    <row r="1116" spans="2:28" x14ac:dyDescent="0.5">
      <c r="B1116" t="s">
        <v>438</v>
      </c>
      <c r="C1116" s="17">
        <v>0.411452035657214</v>
      </c>
      <c r="D1116" s="17">
        <v>0.39092417256887002</v>
      </c>
      <c r="E1116" s="17">
        <v>0.43034257237611501</v>
      </c>
      <c r="F1116" s="17"/>
      <c r="G1116" s="17">
        <v>0.33666248493524098</v>
      </c>
      <c r="H1116" s="17">
        <v>0.32031196002781898</v>
      </c>
      <c r="I1116" s="17">
        <v>0.40626779490399201</v>
      </c>
      <c r="J1116" s="17">
        <v>0.42196565942883701</v>
      </c>
      <c r="K1116" s="17">
        <v>0.47964639018132799</v>
      </c>
      <c r="L1116" s="17">
        <v>0.45291784485696801</v>
      </c>
      <c r="M1116" s="17"/>
      <c r="N1116" s="17">
        <v>0.39162249232983998</v>
      </c>
      <c r="O1116" s="17">
        <v>0.22173434248624899</v>
      </c>
      <c r="P1116" s="17">
        <v>0.380421063759042</v>
      </c>
      <c r="Q1116" s="17">
        <v>0.41888416685410002</v>
      </c>
      <c r="R1116" s="17">
        <v>0.475670036629671</v>
      </c>
      <c r="S1116" s="17">
        <v>0.40627866578101801</v>
      </c>
      <c r="T1116" s="17">
        <v>0.53143924117729902</v>
      </c>
      <c r="U1116" s="17">
        <v>0.392116555891867</v>
      </c>
      <c r="V1116" s="17">
        <v>0.51305495101633203</v>
      </c>
      <c r="W1116" s="17">
        <v>0.37393971063604903</v>
      </c>
      <c r="X1116" s="17">
        <v>0.47798668958930901</v>
      </c>
      <c r="Y1116" s="17">
        <v>0.38563957847693098</v>
      </c>
      <c r="Z1116" s="17"/>
      <c r="AA1116" s="17">
        <v>0.42950171198201997</v>
      </c>
      <c r="AB1116" s="17">
        <v>0.39803208566875298</v>
      </c>
    </row>
    <row r="1117" spans="2:28" x14ac:dyDescent="0.5">
      <c r="B1117" t="s">
        <v>439</v>
      </c>
      <c r="C1117" s="17">
        <v>0.32588783111523201</v>
      </c>
      <c r="D1117" s="17">
        <v>0.27234258874570799</v>
      </c>
      <c r="E1117" s="17">
        <v>0.37852142421401302</v>
      </c>
      <c r="F1117" s="17"/>
      <c r="G1117" s="17">
        <v>0.24281027150228299</v>
      </c>
      <c r="H1117" s="17">
        <v>0.25392445169563799</v>
      </c>
      <c r="I1117" s="17">
        <v>0.20573880167011699</v>
      </c>
      <c r="J1117" s="17">
        <v>0.34269297190646503</v>
      </c>
      <c r="K1117" s="17">
        <v>0.33570014099240603</v>
      </c>
      <c r="L1117" s="17">
        <v>0.463576337427475</v>
      </c>
      <c r="M1117" s="17"/>
      <c r="N1117" s="17">
        <v>0.28530970174364401</v>
      </c>
      <c r="O1117" s="17">
        <v>0.46057286107904499</v>
      </c>
      <c r="P1117" s="17">
        <v>0.28877563184016197</v>
      </c>
      <c r="Q1117" s="17">
        <v>0.30100257029107902</v>
      </c>
      <c r="R1117" s="17">
        <v>0.37693270974411702</v>
      </c>
      <c r="S1117" s="17">
        <v>0.32593018164898402</v>
      </c>
      <c r="T1117" s="17">
        <v>0.30309954633282099</v>
      </c>
      <c r="U1117" s="17">
        <v>0.350734354139763</v>
      </c>
      <c r="V1117" s="17">
        <v>0.22434959460078999</v>
      </c>
      <c r="W1117" s="17">
        <v>0.229765964769791</v>
      </c>
      <c r="X1117" s="17">
        <v>0.32310758311961502</v>
      </c>
      <c r="Y1117" s="17">
        <v>0.40123128120022</v>
      </c>
      <c r="Z1117" s="17"/>
      <c r="AA1117" s="17">
        <v>0.189292000782428</v>
      </c>
      <c r="AB1117" s="17">
        <v>0.42744694933494198</v>
      </c>
    </row>
    <row r="1118" spans="2:28" x14ac:dyDescent="0.5">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2:28" x14ac:dyDescent="0.5">
      <c r="B1119" s="6" t="s">
        <v>449</v>
      </c>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2:28" x14ac:dyDescent="0.5">
      <c r="B1120" s="24" t="s">
        <v>53</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2:28" x14ac:dyDescent="0.5">
      <c r="B1121" t="s">
        <v>436</v>
      </c>
      <c r="C1121" s="17">
        <v>5.0389709098342901E-2</v>
      </c>
      <c r="D1121" s="17">
        <v>7.6559906948377499E-2</v>
      </c>
      <c r="E1121" s="17">
        <v>2.5043523440834901E-2</v>
      </c>
      <c r="F1121" s="17"/>
      <c r="G1121" s="17">
        <v>6.8948968595792595E-2</v>
      </c>
      <c r="H1121" s="17">
        <v>0.11822828981466001</v>
      </c>
      <c r="I1121" s="17">
        <v>0.101330695311752</v>
      </c>
      <c r="J1121" s="17">
        <v>3.5922275989509297E-2</v>
      </c>
      <c r="K1121" s="17">
        <v>5.7133134279010499E-3</v>
      </c>
      <c r="L1121" s="17">
        <v>8.4203505342721197E-3</v>
      </c>
      <c r="M1121" s="17"/>
      <c r="N1121" s="17">
        <v>1.8574814163666801E-2</v>
      </c>
      <c r="O1121" s="17">
        <v>3.2823437016985098E-2</v>
      </c>
      <c r="P1121" s="17">
        <v>6.7034941315051499E-2</v>
      </c>
      <c r="Q1121" s="17">
        <v>7.1624111443025898E-2</v>
      </c>
      <c r="R1121" s="17">
        <v>9.2837860924516999E-2</v>
      </c>
      <c r="S1121" s="17">
        <v>2.77028251315081E-2</v>
      </c>
      <c r="T1121" s="17">
        <v>0</v>
      </c>
      <c r="U1121" s="17">
        <v>9.8184422624188902E-2</v>
      </c>
      <c r="V1121" s="17">
        <v>6.1222095199240698E-2</v>
      </c>
      <c r="W1121" s="17">
        <v>4.4689208743101297E-2</v>
      </c>
      <c r="X1121" s="17">
        <v>2.3820100713009301E-2</v>
      </c>
      <c r="Y1121" s="17">
        <v>5.9968649882142802E-2</v>
      </c>
      <c r="Z1121" s="17"/>
      <c r="AA1121" s="17">
        <v>9.5086230460288801E-2</v>
      </c>
      <c r="AB1121" s="17">
        <v>1.7157806733915201E-2</v>
      </c>
    </row>
    <row r="1122" spans="2:28" x14ac:dyDescent="0.5">
      <c r="B1122" t="s">
        <v>437</v>
      </c>
      <c r="C1122" s="17">
        <v>0.22029592389934</v>
      </c>
      <c r="D1122" s="17">
        <v>0.26125245816329401</v>
      </c>
      <c r="E1122" s="17">
        <v>0.18088426232279101</v>
      </c>
      <c r="F1122" s="17"/>
      <c r="G1122" s="17">
        <v>0.38756773310822701</v>
      </c>
      <c r="H1122" s="17">
        <v>0.29175706079059599</v>
      </c>
      <c r="I1122" s="17">
        <v>0.26577147515521998</v>
      </c>
      <c r="J1122" s="17">
        <v>0.235737469995286</v>
      </c>
      <c r="K1122" s="17">
        <v>0.13809268437915601</v>
      </c>
      <c r="L1122" s="17">
        <v>0.117285376843046</v>
      </c>
      <c r="M1122" s="17"/>
      <c r="N1122" s="17">
        <v>0.31595963889838402</v>
      </c>
      <c r="O1122" s="17">
        <v>0.30232829109992498</v>
      </c>
      <c r="P1122" s="17">
        <v>0.21972725163506701</v>
      </c>
      <c r="Q1122" s="17">
        <v>0.17193176123544601</v>
      </c>
      <c r="R1122" s="17">
        <v>8.7508653295778796E-2</v>
      </c>
      <c r="S1122" s="17">
        <v>0.23704177042337399</v>
      </c>
      <c r="T1122" s="17">
        <v>0.20643347747448901</v>
      </c>
      <c r="U1122" s="17">
        <v>0.255611649145288</v>
      </c>
      <c r="V1122" s="17">
        <v>0.20480972202302899</v>
      </c>
      <c r="W1122" s="17">
        <v>0.41933550167815398</v>
      </c>
      <c r="X1122" s="17">
        <v>0.25048480153348301</v>
      </c>
      <c r="Y1122" s="17">
        <v>0.13481216414304001</v>
      </c>
      <c r="Z1122" s="17"/>
      <c r="AA1122" s="17">
        <v>0.28547472812133401</v>
      </c>
      <c r="AB1122" s="17">
        <v>0.17183542647952199</v>
      </c>
    </row>
    <row r="1123" spans="2:28" x14ac:dyDescent="0.5">
      <c r="B1123" t="s">
        <v>438</v>
      </c>
      <c r="C1123" s="17">
        <v>0.52696002686483301</v>
      </c>
      <c r="D1123" s="17">
        <v>0.50693988308099502</v>
      </c>
      <c r="E1123" s="17">
        <v>0.54556555534580697</v>
      </c>
      <c r="F1123" s="17"/>
      <c r="G1123" s="17">
        <v>0.36852599245649398</v>
      </c>
      <c r="H1123" s="17">
        <v>0.39293016687945997</v>
      </c>
      <c r="I1123" s="17">
        <v>0.49546873646353801</v>
      </c>
      <c r="J1123" s="17">
        <v>0.585315064677289</v>
      </c>
      <c r="K1123" s="17">
        <v>0.65265951670730105</v>
      </c>
      <c r="L1123" s="17">
        <v>0.57655729927064603</v>
      </c>
      <c r="M1123" s="17"/>
      <c r="N1123" s="17">
        <v>0.52308821421457896</v>
      </c>
      <c r="O1123" s="17">
        <v>0.363373084781417</v>
      </c>
      <c r="P1123" s="17">
        <v>0.52492685359917601</v>
      </c>
      <c r="Q1123" s="17">
        <v>0.59196290467200996</v>
      </c>
      <c r="R1123" s="17">
        <v>0.61571475082711202</v>
      </c>
      <c r="S1123" s="17">
        <v>0.55281536332057302</v>
      </c>
      <c r="T1123" s="17">
        <v>0.48837783433399701</v>
      </c>
      <c r="U1123" s="17">
        <v>0.35187026325319098</v>
      </c>
      <c r="V1123" s="17">
        <v>0.58611442045662099</v>
      </c>
      <c r="W1123" s="17">
        <v>0.42180570683364399</v>
      </c>
      <c r="X1123" s="17">
        <v>0.56151132342241805</v>
      </c>
      <c r="Y1123" s="17">
        <v>0.54166859068677797</v>
      </c>
      <c r="Z1123" s="17"/>
      <c r="AA1123" s="17">
        <v>0.49178245700241702</v>
      </c>
      <c r="AB1123" s="17">
        <v>0.55311458054070295</v>
      </c>
    </row>
    <row r="1124" spans="2:28" x14ac:dyDescent="0.5">
      <c r="B1124" t="s">
        <v>439</v>
      </c>
      <c r="C1124" s="17">
        <v>0.20235434013748399</v>
      </c>
      <c r="D1124" s="17">
        <v>0.15524775180733399</v>
      </c>
      <c r="E1124" s="17">
        <v>0.248506658890567</v>
      </c>
      <c r="F1124" s="17"/>
      <c r="G1124" s="17">
        <v>0.17495730583948699</v>
      </c>
      <c r="H1124" s="17">
        <v>0.19708448251528399</v>
      </c>
      <c r="I1124" s="17">
        <v>0.13742909306949</v>
      </c>
      <c r="J1124" s="17">
        <v>0.143025189337915</v>
      </c>
      <c r="K1124" s="17">
        <v>0.20353448548564099</v>
      </c>
      <c r="L1124" s="17">
        <v>0.29773697335203603</v>
      </c>
      <c r="M1124" s="17"/>
      <c r="N1124" s="17">
        <v>0.14237733272337</v>
      </c>
      <c r="O1124" s="17">
        <v>0.30147518710167198</v>
      </c>
      <c r="P1124" s="17">
        <v>0.188310953450705</v>
      </c>
      <c r="Q1124" s="17">
        <v>0.164481222649519</v>
      </c>
      <c r="R1124" s="17">
        <v>0.20393873495259199</v>
      </c>
      <c r="S1124" s="17">
        <v>0.18244004112454401</v>
      </c>
      <c r="T1124" s="17">
        <v>0.30518868819151401</v>
      </c>
      <c r="U1124" s="17">
        <v>0.29433366497733299</v>
      </c>
      <c r="V1124" s="17">
        <v>0.147853762321109</v>
      </c>
      <c r="W1124" s="17">
        <v>0.1141695827451</v>
      </c>
      <c r="X1124" s="17">
        <v>0.16418377433108999</v>
      </c>
      <c r="Y1124" s="17">
        <v>0.26355059528803898</v>
      </c>
      <c r="Z1124" s="17"/>
      <c r="AA1124" s="17">
        <v>0.12765658441596101</v>
      </c>
      <c r="AB1124" s="17">
        <v>0.25789218624586102</v>
      </c>
    </row>
    <row r="1125" spans="2:28" x14ac:dyDescent="0.5">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2:28" x14ac:dyDescent="0.5">
      <c r="B1126" s="6" t="s">
        <v>450</v>
      </c>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2:28" x14ac:dyDescent="0.5">
      <c r="B1127" s="24" t="s">
        <v>53</v>
      </c>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2:28" x14ac:dyDescent="0.5">
      <c r="B1128" t="s">
        <v>436</v>
      </c>
      <c r="C1128" s="17">
        <v>5.1215986225062099E-2</v>
      </c>
      <c r="D1128" s="17">
        <v>8.04791948367405E-2</v>
      </c>
      <c r="E1128" s="17">
        <v>2.2864920313872002E-2</v>
      </c>
      <c r="F1128" s="17"/>
      <c r="G1128" s="17">
        <v>8.5151971147665095E-2</v>
      </c>
      <c r="H1128" s="17">
        <v>0.115569428004481</v>
      </c>
      <c r="I1128" s="17">
        <v>8.3323696076027201E-2</v>
      </c>
      <c r="J1128" s="17">
        <v>1.5111559515993699E-2</v>
      </c>
      <c r="K1128" s="17">
        <v>0</v>
      </c>
      <c r="L1128" s="17">
        <v>3.5525039834242697E-2</v>
      </c>
      <c r="M1128" s="17"/>
      <c r="N1128" s="17">
        <v>2.44143675102769E-2</v>
      </c>
      <c r="O1128" s="17">
        <v>8.5587785975915501E-2</v>
      </c>
      <c r="P1128" s="17">
        <v>7.3068449335914901E-2</v>
      </c>
      <c r="Q1128" s="17">
        <v>9.6846369872425897E-2</v>
      </c>
      <c r="R1128" s="17">
        <v>3.5119809444802197E-2</v>
      </c>
      <c r="S1128" s="17">
        <v>3.14332258142139E-2</v>
      </c>
      <c r="T1128" s="17">
        <v>0</v>
      </c>
      <c r="U1128" s="17">
        <v>0.102260604626563</v>
      </c>
      <c r="V1128" s="17">
        <v>4.84747814788863E-2</v>
      </c>
      <c r="W1128" s="17">
        <v>4.4689208743101297E-2</v>
      </c>
      <c r="X1128" s="17">
        <v>4.6695457988634101E-2</v>
      </c>
      <c r="Y1128" s="17">
        <v>2.4475959275963299E-2</v>
      </c>
      <c r="Z1128" s="17"/>
      <c r="AA1128" s="17">
        <v>9.4239987155585805E-2</v>
      </c>
      <c r="AB1128" s="17">
        <v>1.9227604250721099E-2</v>
      </c>
    </row>
    <row r="1129" spans="2:28" x14ac:dyDescent="0.5">
      <c r="B1129" t="s">
        <v>437</v>
      </c>
      <c r="C1129" s="17">
        <v>0.21815541308526201</v>
      </c>
      <c r="D1129" s="17">
        <v>0.26321645468738403</v>
      </c>
      <c r="E1129" s="17">
        <v>0.17475035297916899</v>
      </c>
      <c r="F1129" s="17"/>
      <c r="G1129" s="17">
        <v>0.29320303632954497</v>
      </c>
      <c r="H1129" s="17">
        <v>0.29638405358658199</v>
      </c>
      <c r="I1129" s="17">
        <v>0.27780954856353102</v>
      </c>
      <c r="J1129" s="17">
        <v>0.22994813394892399</v>
      </c>
      <c r="K1129" s="17">
        <v>0.183450722840583</v>
      </c>
      <c r="L1129" s="17">
        <v>0.113533572335571</v>
      </c>
      <c r="M1129" s="17"/>
      <c r="N1129" s="17">
        <v>0.31786303421300799</v>
      </c>
      <c r="O1129" s="17">
        <v>0.20683950462214901</v>
      </c>
      <c r="P1129" s="17">
        <v>0.228409168230615</v>
      </c>
      <c r="Q1129" s="17">
        <v>0.21287280204147299</v>
      </c>
      <c r="R1129" s="17">
        <v>0.229463791723136</v>
      </c>
      <c r="S1129" s="17">
        <v>0.17655836973709699</v>
      </c>
      <c r="T1129" s="17">
        <v>0.12528654251285701</v>
      </c>
      <c r="U1129" s="17">
        <v>0.24087029321622899</v>
      </c>
      <c r="V1129" s="17">
        <v>0.21024601509708099</v>
      </c>
      <c r="W1129" s="17">
        <v>0.305051429115754</v>
      </c>
      <c r="X1129" s="17">
        <v>0.26705734375770401</v>
      </c>
      <c r="Y1129" s="17">
        <v>0.19609824855858199</v>
      </c>
      <c r="Z1129" s="17"/>
      <c r="AA1129" s="17">
        <v>0.28440982654795299</v>
      </c>
      <c r="AB1129" s="17">
        <v>0.16889519926291499</v>
      </c>
    </row>
    <row r="1130" spans="2:28" x14ac:dyDescent="0.5">
      <c r="B1130" t="s">
        <v>438</v>
      </c>
      <c r="C1130" s="17">
        <v>0.57083266549175304</v>
      </c>
      <c r="D1130" s="17">
        <v>0.54327314162719997</v>
      </c>
      <c r="E1130" s="17">
        <v>0.59684557567799801</v>
      </c>
      <c r="F1130" s="17"/>
      <c r="G1130" s="17">
        <v>0.51090400519012102</v>
      </c>
      <c r="H1130" s="17">
        <v>0.461520787617476</v>
      </c>
      <c r="I1130" s="17">
        <v>0.50764230050157799</v>
      </c>
      <c r="J1130" s="17">
        <v>0.62823810645368205</v>
      </c>
      <c r="K1130" s="17">
        <v>0.62987430819899204</v>
      </c>
      <c r="L1130" s="17">
        <v>0.62575366587291803</v>
      </c>
      <c r="M1130" s="17"/>
      <c r="N1130" s="17">
        <v>0.49279177781496902</v>
      </c>
      <c r="O1130" s="17">
        <v>0.52034545652939102</v>
      </c>
      <c r="P1130" s="17">
        <v>0.57328726378254802</v>
      </c>
      <c r="Q1130" s="17">
        <v>0.55981670679409001</v>
      </c>
      <c r="R1130" s="17">
        <v>0.68123758176139304</v>
      </c>
      <c r="S1130" s="17">
        <v>0.63334340638938802</v>
      </c>
      <c r="T1130" s="17">
        <v>0.60970905704118605</v>
      </c>
      <c r="U1130" s="17">
        <v>0.44484716765066801</v>
      </c>
      <c r="V1130" s="17">
        <v>0.625358123306612</v>
      </c>
      <c r="W1130" s="17">
        <v>0.45716608901846201</v>
      </c>
      <c r="X1130" s="17">
        <v>0.51418927574119599</v>
      </c>
      <c r="Y1130" s="17">
        <v>0.591504148482071</v>
      </c>
      <c r="Z1130" s="17"/>
      <c r="AA1130" s="17">
        <v>0.53569192658800202</v>
      </c>
      <c r="AB1130" s="17">
        <v>0.59695983531793895</v>
      </c>
    </row>
    <row r="1131" spans="2:28" x14ac:dyDescent="0.5">
      <c r="B1131" t="s">
        <v>439</v>
      </c>
      <c r="C1131" s="17">
        <v>0.15979593519792201</v>
      </c>
      <c r="D1131" s="17">
        <v>0.113031208848675</v>
      </c>
      <c r="E1131" s="17">
        <v>0.20553915102896</v>
      </c>
      <c r="F1131" s="17"/>
      <c r="G1131" s="17">
        <v>0.110740987332669</v>
      </c>
      <c r="H1131" s="17">
        <v>0.12652573079146101</v>
      </c>
      <c r="I1131" s="17">
        <v>0.131224454858864</v>
      </c>
      <c r="J1131" s="17">
        <v>0.12670220008139901</v>
      </c>
      <c r="K1131" s="17">
        <v>0.18667496896042399</v>
      </c>
      <c r="L1131" s="17">
        <v>0.22518772195726799</v>
      </c>
      <c r="M1131" s="17"/>
      <c r="N1131" s="17">
        <v>0.16493082046174501</v>
      </c>
      <c r="O1131" s="17">
        <v>0.18722725287254499</v>
      </c>
      <c r="P1131" s="17">
        <v>0.12523511865092099</v>
      </c>
      <c r="Q1131" s="17">
        <v>0.13046412129201199</v>
      </c>
      <c r="R1131" s="17">
        <v>5.4178817070669003E-2</v>
      </c>
      <c r="S1131" s="17">
        <v>0.15866499805930001</v>
      </c>
      <c r="T1131" s="17">
        <v>0.26500440044595602</v>
      </c>
      <c r="U1131" s="17">
        <v>0.212021934506539</v>
      </c>
      <c r="V1131" s="17">
        <v>0.115921080117421</v>
      </c>
      <c r="W1131" s="17">
        <v>0.19309327312268301</v>
      </c>
      <c r="X1131" s="17">
        <v>0.17205792251246699</v>
      </c>
      <c r="Y1131" s="17">
        <v>0.18792164368338399</v>
      </c>
      <c r="Z1131" s="17"/>
      <c r="AA1131" s="17">
        <v>8.5658259708458903E-2</v>
      </c>
      <c r="AB1131" s="17">
        <v>0.214917361168425</v>
      </c>
    </row>
    <row r="1132" spans="2:28" x14ac:dyDescent="0.5">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2:28" x14ac:dyDescent="0.5">
      <c r="B1133" s="6" t="s">
        <v>451</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2:28" x14ac:dyDescent="0.5">
      <c r="B1134" s="24" t="s">
        <v>53</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2:28" x14ac:dyDescent="0.5">
      <c r="B1135" t="s">
        <v>436</v>
      </c>
      <c r="C1135" s="17">
        <v>8.2177970896500405E-2</v>
      </c>
      <c r="D1135" s="17">
        <v>0.104426581894194</v>
      </c>
      <c r="E1135" s="17">
        <v>6.0700900609121797E-2</v>
      </c>
      <c r="F1135" s="17"/>
      <c r="G1135" s="17">
        <v>0.193119743062489</v>
      </c>
      <c r="H1135" s="17">
        <v>0.15746520795414901</v>
      </c>
      <c r="I1135" s="17">
        <v>0.13317111818048899</v>
      </c>
      <c r="J1135" s="17">
        <v>4.7328421763919999E-2</v>
      </c>
      <c r="K1135" s="17">
        <v>2.4428612899683601E-2</v>
      </c>
      <c r="L1135" s="17">
        <v>1.7010112188252099E-2</v>
      </c>
      <c r="M1135" s="17"/>
      <c r="N1135" s="17">
        <v>5.71971199771747E-2</v>
      </c>
      <c r="O1135" s="17">
        <v>5.4023883067692603E-2</v>
      </c>
      <c r="P1135" s="17">
        <v>0.122950350248659</v>
      </c>
      <c r="Q1135" s="17">
        <v>0.12277850989184801</v>
      </c>
      <c r="R1135" s="17">
        <v>3.5119809444802197E-2</v>
      </c>
      <c r="S1135" s="17">
        <v>6.3201172886822601E-2</v>
      </c>
      <c r="T1135" s="17">
        <v>0</v>
      </c>
      <c r="U1135" s="17">
        <v>0.127803794913218</v>
      </c>
      <c r="V1135" s="17">
        <v>0.13142577991457499</v>
      </c>
      <c r="W1135" s="17">
        <v>4.4689208743101297E-2</v>
      </c>
      <c r="X1135" s="17">
        <v>7.1300420602711106E-2</v>
      </c>
      <c r="Y1135" s="17">
        <v>5.00672602103861E-2</v>
      </c>
      <c r="Z1135" s="17"/>
      <c r="AA1135" s="17">
        <v>0.113479222248901</v>
      </c>
      <c r="AB1135" s="17">
        <v>5.8905463391856101E-2</v>
      </c>
    </row>
    <row r="1136" spans="2:28" x14ac:dyDescent="0.5">
      <c r="B1136" t="s">
        <v>437</v>
      </c>
      <c r="C1136" s="17">
        <v>0.22919646425546999</v>
      </c>
      <c r="D1136" s="17">
        <v>0.267420103788446</v>
      </c>
      <c r="E1136" s="17">
        <v>0.19245721087939899</v>
      </c>
      <c r="F1136" s="17"/>
      <c r="G1136" s="17">
        <v>0.30479141173267998</v>
      </c>
      <c r="H1136" s="17">
        <v>0.34604549114052302</v>
      </c>
      <c r="I1136" s="17">
        <v>0.26217500351199302</v>
      </c>
      <c r="J1136" s="17">
        <v>0.24152925002395201</v>
      </c>
      <c r="K1136" s="17">
        <v>0.19735250391939099</v>
      </c>
      <c r="L1136" s="17">
        <v>0.112939800809521</v>
      </c>
      <c r="M1136" s="17"/>
      <c r="N1136" s="17">
        <v>0.29539614944730103</v>
      </c>
      <c r="O1136" s="17">
        <v>0.28718384146267201</v>
      </c>
      <c r="P1136" s="17">
        <v>0.25511389674353502</v>
      </c>
      <c r="Q1136" s="17">
        <v>0.19226986951491301</v>
      </c>
      <c r="R1136" s="17">
        <v>0.230823175782921</v>
      </c>
      <c r="S1136" s="17">
        <v>0.20546784351088501</v>
      </c>
      <c r="T1136" s="17">
        <v>0.28041826065550302</v>
      </c>
      <c r="U1136" s="17">
        <v>0.283657575971975</v>
      </c>
      <c r="V1136" s="17">
        <v>0.18999099319593499</v>
      </c>
      <c r="W1136" s="17">
        <v>0.34232861941802201</v>
      </c>
      <c r="X1136" s="17">
        <v>0.244833214235852</v>
      </c>
      <c r="Y1136" s="17">
        <v>0.171399124634766</v>
      </c>
      <c r="Z1136" s="17"/>
      <c r="AA1136" s="17">
        <v>0.32260722962105598</v>
      </c>
      <c r="AB1136" s="17">
        <v>0.15974547926095201</v>
      </c>
    </row>
    <row r="1137" spans="2:28" x14ac:dyDescent="0.5">
      <c r="B1137" t="s">
        <v>438</v>
      </c>
      <c r="C1137" s="17">
        <v>0.52013425961432302</v>
      </c>
      <c r="D1137" s="17">
        <v>0.49266311801605001</v>
      </c>
      <c r="E1137" s="17">
        <v>0.54596975379880797</v>
      </c>
      <c r="F1137" s="17"/>
      <c r="G1137" s="17">
        <v>0.34548090824838101</v>
      </c>
      <c r="H1137" s="17">
        <v>0.39403510985118401</v>
      </c>
      <c r="I1137" s="17">
        <v>0.49937096485687599</v>
      </c>
      <c r="J1137" s="17">
        <v>0.53096638196381596</v>
      </c>
      <c r="K1137" s="17">
        <v>0.55691557467365704</v>
      </c>
      <c r="L1137" s="17">
        <v>0.660074295747761</v>
      </c>
      <c r="M1137" s="17"/>
      <c r="N1137" s="17">
        <v>0.44477490452764201</v>
      </c>
      <c r="O1137" s="17">
        <v>0.556773446907325</v>
      </c>
      <c r="P1137" s="17">
        <v>0.45760156823981102</v>
      </c>
      <c r="Q1137" s="17">
        <v>0.47641292541845498</v>
      </c>
      <c r="R1137" s="17">
        <v>0.67920371538373903</v>
      </c>
      <c r="S1137" s="17">
        <v>0.59864089975341495</v>
      </c>
      <c r="T1137" s="17">
        <v>0.54879672372406796</v>
      </c>
      <c r="U1137" s="17">
        <v>0.40541313020522601</v>
      </c>
      <c r="V1137" s="17">
        <v>0.53929688936002695</v>
      </c>
      <c r="W1137" s="17">
        <v>0.46107107721252999</v>
      </c>
      <c r="X1137" s="17">
        <v>0.50469010615091403</v>
      </c>
      <c r="Y1137" s="17">
        <v>0.54358504613742198</v>
      </c>
      <c r="Z1137" s="17"/>
      <c r="AA1137" s="17">
        <v>0.45555307248777899</v>
      </c>
      <c r="AB1137" s="17">
        <v>0.56815042820580897</v>
      </c>
    </row>
    <row r="1138" spans="2:28" x14ac:dyDescent="0.5">
      <c r="B1138" t="s">
        <v>439</v>
      </c>
      <c r="C1138" s="17">
        <v>0.16849130523370701</v>
      </c>
      <c r="D1138" s="17">
        <v>0.13549019630131001</v>
      </c>
      <c r="E1138" s="17">
        <v>0.20087213471267101</v>
      </c>
      <c r="F1138" s="17"/>
      <c r="G1138" s="17">
        <v>0.156607936956451</v>
      </c>
      <c r="H1138" s="17">
        <v>0.102454191054143</v>
      </c>
      <c r="I1138" s="17">
        <v>0.105282913450642</v>
      </c>
      <c r="J1138" s="17">
        <v>0.18017594624831201</v>
      </c>
      <c r="K1138" s="17">
        <v>0.22130330850726801</v>
      </c>
      <c r="L1138" s="17">
        <v>0.209975791254466</v>
      </c>
      <c r="M1138" s="17"/>
      <c r="N1138" s="17">
        <v>0.20263182604788199</v>
      </c>
      <c r="O1138" s="17">
        <v>0.102018828562311</v>
      </c>
      <c r="P1138" s="17">
        <v>0.164334184767995</v>
      </c>
      <c r="Q1138" s="17">
        <v>0.20853869517478399</v>
      </c>
      <c r="R1138" s="17">
        <v>5.4853299388537502E-2</v>
      </c>
      <c r="S1138" s="17">
        <v>0.13269008384887801</v>
      </c>
      <c r="T1138" s="17">
        <v>0.170785015620429</v>
      </c>
      <c r="U1138" s="17">
        <v>0.18312549890958099</v>
      </c>
      <c r="V1138" s="17">
        <v>0.13928633752946401</v>
      </c>
      <c r="W1138" s="17">
        <v>0.151911094626346</v>
      </c>
      <c r="X1138" s="17">
        <v>0.179176259010522</v>
      </c>
      <c r="Y1138" s="17">
        <v>0.234948569017427</v>
      </c>
      <c r="Z1138" s="17"/>
      <c r="AA1138" s="17">
        <v>0.108360475642264</v>
      </c>
      <c r="AB1138" s="17">
        <v>0.21319862914138299</v>
      </c>
    </row>
    <row r="1139" spans="2:28" x14ac:dyDescent="0.5">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2:28" x14ac:dyDescent="0.5">
      <c r="B1140" s="6" t="s">
        <v>452</v>
      </c>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2:28" x14ac:dyDescent="0.5">
      <c r="B1141" s="24" t="s">
        <v>53</v>
      </c>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2:28" x14ac:dyDescent="0.5">
      <c r="B1142" t="s">
        <v>436</v>
      </c>
      <c r="C1142" s="17">
        <v>9.0400882103918306E-2</v>
      </c>
      <c r="D1142" s="17">
        <v>0.15150421214133</v>
      </c>
      <c r="E1142" s="17">
        <v>3.1172304180250899E-2</v>
      </c>
      <c r="F1142" s="17"/>
      <c r="G1142" s="17">
        <v>0.169281730701903</v>
      </c>
      <c r="H1142" s="17">
        <v>0.23786535615573201</v>
      </c>
      <c r="I1142" s="17">
        <v>0.13169206756185001</v>
      </c>
      <c r="J1142" s="17">
        <v>4.6224949654180197E-2</v>
      </c>
      <c r="K1142" s="17">
        <v>1.69902926629431E-2</v>
      </c>
      <c r="L1142" s="17">
        <v>1.6020473521506401E-2</v>
      </c>
      <c r="M1142" s="17"/>
      <c r="N1142" s="17">
        <v>0.10128893245453301</v>
      </c>
      <c r="O1142" s="17">
        <v>0.113153609321699</v>
      </c>
      <c r="P1142" s="17">
        <v>0.108145835559233</v>
      </c>
      <c r="Q1142" s="17">
        <v>0.131072137741646</v>
      </c>
      <c r="R1142" s="17">
        <v>0.11543610295943001</v>
      </c>
      <c r="S1142" s="17">
        <v>6.5917713489061003E-2</v>
      </c>
      <c r="T1142" s="17">
        <v>0.124095661296939</v>
      </c>
      <c r="U1142" s="17">
        <v>9.4936597841964399E-2</v>
      </c>
      <c r="V1142" s="17">
        <v>8.9886964524791502E-2</v>
      </c>
      <c r="W1142" s="17">
        <v>4.9327897037365002E-2</v>
      </c>
      <c r="X1142" s="17">
        <v>8.0158542111515393E-2</v>
      </c>
      <c r="Y1142" s="17">
        <v>8.2836692112861196E-2</v>
      </c>
      <c r="Z1142" s="17"/>
      <c r="AA1142" s="17">
        <v>0.136038341342928</v>
      </c>
      <c r="AB1142" s="17">
        <v>5.6469391612522998E-2</v>
      </c>
    </row>
    <row r="1143" spans="2:28" x14ac:dyDescent="0.5">
      <c r="B1143" t="s">
        <v>437</v>
      </c>
      <c r="C1143" s="17">
        <v>0.234172384729604</v>
      </c>
      <c r="D1143" s="17">
        <v>0.28185873871838901</v>
      </c>
      <c r="E1143" s="17">
        <v>0.188244460776018</v>
      </c>
      <c r="F1143" s="17"/>
      <c r="G1143" s="17">
        <v>0.36839307945074001</v>
      </c>
      <c r="H1143" s="17">
        <v>0.29838801780791302</v>
      </c>
      <c r="I1143" s="17">
        <v>0.33010480286360699</v>
      </c>
      <c r="J1143" s="17">
        <v>0.248068809631322</v>
      </c>
      <c r="K1143" s="17">
        <v>0.18261090833183799</v>
      </c>
      <c r="L1143" s="17">
        <v>0.100380669704129</v>
      </c>
      <c r="M1143" s="17"/>
      <c r="N1143" s="17">
        <v>0.26054311448116801</v>
      </c>
      <c r="O1143" s="17">
        <v>0.17411131962687701</v>
      </c>
      <c r="P1143" s="17">
        <v>0.24060762448208101</v>
      </c>
      <c r="Q1143" s="17">
        <v>0.24894348351354301</v>
      </c>
      <c r="R1143" s="17">
        <v>0.233732003796674</v>
      </c>
      <c r="S1143" s="17">
        <v>0.25294320345806298</v>
      </c>
      <c r="T1143" s="17">
        <v>0.123453349783581</v>
      </c>
      <c r="U1143" s="17">
        <v>0.338325683073462</v>
      </c>
      <c r="V1143" s="17">
        <v>0.20117184513667899</v>
      </c>
      <c r="W1143" s="17">
        <v>0.37522373633471401</v>
      </c>
      <c r="X1143" s="17">
        <v>0.19693028079758201</v>
      </c>
      <c r="Y1143" s="17">
        <v>0.18509168187803399</v>
      </c>
      <c r="Z1143" s="17"/>
      <c r="AA1143" s="17">
        <v>0.33645908512908901</v>
      </c>
      <c r="AB1143" s="17">
        <v>0.158122134345931</v>
      </c>
    </row>
    <row r="1144" spans="2:28" x14ac:dyDescent="0.5">
      <c r="B1144" t="s">
        <v>438</v>
      </c>
      <c r="C1144" s="17">
        <v>0.43381756962543799</v>
      </c>
      <c r="D1144" s="17">
        <v>0.404889637318464</v>
      </c>
      <c r="E1144" s="17">
        <v>0.46091324838971598</v>
      </c>
      <c r="F1144" s="17"/>
      <c r="G1144" s="17">
        <v>0.27411293524573799</v>
      </c>
      <c r="H1144" s="17">
        <v>0.31942144242738602</v>
      </c>
      <c r="I1144" s="17">
        <v>0.36545192200489302</v>
      </c>
      <c r="J1144" s="17">
        <v>0.48861866865547998</v>
      </c>
      <c r="K1144" s="17">
        <v>0.547645770974587</v>
      </c>
      <c r="L1144" s="17">
        <v>0.50406942680090805</v>
      </c>
      <c r="M1144" s="17"/>
      <c r="N1144" s="17">
        <v>0.42932896565846701</v>
      </c>
      <c r="O1144" s="17">
        <v>0.47801853183735699</v>
      </c>
      <c r="P1144" s="17">
        <v>0.43493523229530501</v>
      </c>
      <c r="Q1144" s="17">
        <v>0.350381987897883</v>
      </c>
      <c r="R1144" s="17">
        <v>0.44471097772835999</v>
      </c>
      <c r="S1144" s="17">
        <v>0.43717687774972602</v>
      </c>
      <c r="T1144" s="17">
        <v>0.54270904733301095</v>
      </c>
      <c r="U1144" s="17">
        <v>0.30293905529068299</v>
      </c>
      <c r="V1144" s="17">
        <v>0.49722347208002299</v>
      </c>
      <c r="W1144" s="17">
        <v>0.420960432167724</v>
      </c>
      <c r="X1144" s="17">
        <v>0.47984973864781899</v>
      </c>
      <c r="Y1144" s="17">
        <v>0.441856875326676</v>
      </c>
      <c r="Z1144" s="17"/>
      <c r="AA1144" s="17">
        <v>0.39745393242966198</v>
      </c>
      <c r="AB1144" s="17">
        <v>0.46085396539144702</v>
      </c>
    </row>
    <row r="1145" spans="2:28" x14ac:dyDescent="0.5">
      <c r="B1145" t="s">
        <v>439</v>
      </c>
      <c r="C1145" s="17">
        <v>0.24160916354104001</v>
      </c>
      <c r="D1145" s="17">
        <v>0.16174741182181701</v>
      </c>
      <c r="E1145" s="17">
        <v>0.31966998665401503</v>
      </c>
      <c r="F1145" s="17"/>
      <c r="G1145" s="17">
        <v>0.188212254601619</v>
      </c>
      <c r="H1145" s="17">
        <v>0.14432518360896901</v>
      </c>
      <c r="I1145" s="17">
        <v>0.17275120756965001</v>
      </c>
      <c r="J1145" s="17">
        <v>0.21708757205901799</v>
      </c>
      <c r="K1145" s="17">
        <v>0.25275302803063199</v>
      </c>
      <c r="L1145" s="17">
        <v>0.37952942997345701</v>
      </c>
      <c r="M1145" s="17"/>
      <c r="N1145" s="17">
        <v>0.20883898740583101</v>
      </c>
      <c r="O1145" s="17">
        <v>0.23471653921406599</v>
      </c>
      <c r="P1145" s="17">
        <v>0.216311307663381</v>
      </c>
      <c r="Q1145" s="17">
        <v>0.269602390846928</v>
      </c>
      <c r="R1145" s="17">
        <v>0.20612091551553599</v>
      </c>
      <c r="S1145" s="17">
        <v>0.24396220530314999</v>
      </c>
      <c r="T1145" s="17">
        <v>0.209741941586469</v>
      </c>
      <c r="U1145" s="17">
        <v>0.26379866379389</v>
      </c>
      <c r="V1145" s="17">
        <v>0.21171771825850599</v>
      </c>
      <c r="W1145" s="17">
        <v>0.15448793446019701</v>
      </c>
      <c r="X1145" s="17">
        <v>0.24306143844308301</v>
      </c>
      <c r="Y1145" s="17">
        <v>0.29021475068243002</v>
      </c>
      <c r="Z1145" s="17"/>
      <c r="AA1145" s="17">
        <v>0.13004864109832101</v>
      </c>
      <c r="AB1145" s="17">
        <v>0.32455450865009899</v>
      </c>
    </row>
    <row r="1146" spans="2:28" x14ac:dyDescent="0.5">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2:28" x14ac:dyDescent="0.5">
      <c r="B1147" s="6" t="s">
        <v>453</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2:28" x14ac:dyDescent="0.5">
      <c r="B1148" s="24" t="s">
        <v>53</v>
      </c>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2:28" x14ac:dyDescent="0.5">
      <c r="B1149" t="s">
        <v>436</v>
      </c>
      <c r="C1149" s="17">
        <v>3.1258925091759503E-2</v>
      </c>
      <c r="D1149" s="17">
        <v>5.1737956675294301E-2</v>
      </c>
      <c r="E1149" s="17">
        <v>1.14099584043852E-2</v>
      </c>
      <c r="F1149" s="17"/>
      <c r="G1149" s="17">
        <v>2.5273918054548601E-2</v>
      </c>
      <c r="H1149" s="17">
        <v>8.1419893696672796E-2</v>
      </c>
      <c r="I1149" s="17">
        <v>6.0370602941918303E-2</v>
      </c>
      <c r="J1149" s="17">
        <v>5.8599160458492E-3</v>
      </c>
      <c r="K1149" s="17">
        <v>5.2159276535092098E-3</v>
      </c>
      <c r="L1149" s="17">
        <v>1.96856075797569E-2</v>
      </c>
      <c r="M1149" s="17"/>
      <c r="N1149" s="17">
        <v>4.2989181673943701E-2</v>
      </c>
      <c r="O1149" s="17">
        <v>0</v>
      </c>
      <c r="P1149" s="17">
        <v>7.3915117294827498E-2</v>
      </c>
      <c r="Q1149" s="17">
        <v>7.8018189416836206E-2</v>
      </c>
      <c r="R1149" s="17">
        <v>3.05484957476411E-2</v>
      </c>
      <c r="S1149" s="17">
        <v>9.1137500431179193E-3</v>
      </c>
      <c r="T1149" s="17">
        <v>0</v>
      </c>
      <c r="U1149" s="17">
        <v>4.3616438504835299E-2</v>
      </c>
      <c r="V1149" s="17">
        <v>4.7045744457986101E-2</v>
      </c>
      <c r="W1149" s="17">
        <v>0</v>
      </c>
      <c r="X1149" s="17">
        <v>1.5636524085531799E-2</v>
      </c>
      <c r="Y1149" s="17">
        <v>8.1417454567660405E-3</v>
      </c>
      <c r="Z1149" s="17"/>
      <c r="AA1149" s="17">
        <v>6.5891492883518393E-2</v>
      </c>
      <c r="AB1149" s="17">
        <v>5.5095809276960303E-3</v>
      </c>
    </row>
    <row r="1150" spans="2:28" x14ac:dyDescent="0.5">
      <c r="B1150" t="s">
        <v>437</v>
      </c>
      <c r="C1150" s="17">
        <v>0.13833284328835099</v>
      </c>
      <c r="D1150" s="17">
        <v>0.17565061778379401</v>
      </c>
      <c r="E1150" s="17">
        <v>0.102310073833769</v>
      </c>
      <c r="F1150" s="17"/>
      <c r="G1150" s="17">
        <v>0.203591456216316</v>
      </c>
      <c r="H1150" s="17">
        <v>0.18908640272005101</v>
      </c>
      <c r="I1150" s="17">
        <v>0.141404291500007</v>
      </c>
      <c r="J1150" s="17">
        <v>0.12869138610879099</v>
      </c>
      <c r="K1150" s="17">
        <v>0.111545202591466</v>
      </c>
      <c r="L1150" s="17">
        <v>9.9417157041807702E-2</v>
      </c>
      <c r="M1150" s="17"/>
      <c r="N1150" s="17">
        <v>0.182470423958912</v>
      </c>
      <c r="O1150" s="17">
        <v>0.19663300098332401</v>
      </c>
      <c r="P1150" s="17">
        <v>0.106522252484783</v>
      </c>
      <c r="Q1150" s="17">
        <v>9.5992124871919701E-2</v>
      </c>
      <c r="R1150" s="17">
        <v>6.5668305192443405E-2</v>
      </c>
      <c r="S1150" s="17">
        <v>0.17205729471061601</v>
      </c>
      <c r="T1150" s="17">
        <v>0.16234369357376299</v>
      </c>
      <c r="U1150" s="17">
        <v>0.12258452955476699</v>
      </c>
      <c r="V1150" s="17">
        <v>8.5820920828705197E-2</v>
      </c>
      <c r="W1150" s="17">
        <v>0.24074617429671799</v>
      </c>
      <c r="X1150" s="17">
        <v>0.12718089783987699</v>
      </c>
      <c r="Y1150" s="17">
        <v>0.15352646018171601</v>
      </c>
      <c r="Z1150" s="17"/>
      <c r="AA1150" s="17">
        <v>0.16090099012539699</v>
      </c>
      <c r="AB1150" s="17">
        <v>0.121553406558554</v>
      </c>
    </row>
    <row r="1151" spans="2:28" x14ac:dyDescent="0.5">
      <c r="B1151" t="s">
        <v>438</v>
      </c>
      <c r="C1151" s="17">
        <v>0.56712664869704699</v>
      </c>
      <c r="D1151" s="17">
        <v>0.556275361274987</v>
      </c>
      <c r="E1151" s="17">
        <v>0.57689265175242799</v>
      </c>
      <c r="F1151" s="17"/>
      <c r="G1151" s="17">
        <v>0.53791709722815995</v>
      </c>
      <c r="H1151" s="17">
        <v>0.48919573612161599</v>
      </c>
      <c r="I1151" s="17">
        <v>0.56902343136105105</v>
      </c>
      <c r="J1151" s="17">
        <v>0.55375639805374299</v>
      </c>
      <c r="K1151" s="17">
        <v>0.62694561582791097</v>
      </c>
      <c r="L1151" s="17">
        <v>0.59772296009569403</v>
      </c>
      <c r="M1151" s="17"/>
      <c r="N1151" s="17">
        <v>0.52867175350524598</v>
      </c>
      <c r="O1151" s="17">
        <v>0.56037425930846696</v>
      </c>
      <c r="P1151" s="17">
        <v>0.57175261152205503</v>
      </c>
      <c r="Q1151" s="17">
        <v>0.50067239118945595</v>
      </c>
      <c r="R1151" s="17">
        <v>0.761068961254173</v>
      </c>
      <c r="S1151" s="17">
        <v>0.55778123400980995</v>
      </c>
      <c r="T1151" s="17">
        <v>0.63081102130151001</v>
      </c>
      <c r="U1151" s="17">
        <v>0.47137422240509602</v>
      </c>
      <c r="V1151" s="17">
        <v>0.64501534207698497</v>
      </c>
      <c r="W1151" s="17">
        <v>0.46182229254528401</v>
      </c>
      <c r="X1151" s="17">
        <v>0.60166387174199898</v>
      </c>
      <c r="Y1151" s="17">
        <v>0.57336578409922101</v>
      </c>
      <c r="Z1151" s="17"/>
      <c r="AA1151" s="17">
        <v>0.54075332658521802</v>
      </c>
      <c r="AB1151" s="17">
        <v>0.586735236541024</v>
      </c>
    </row>
    <row r="1152" spans="2:28" x14ac:dyDescent="0.5">
      <c r="B1152" t="s">
        <v>439</v>
      </c>
      <c r="C1152" s="17">
        <v>0.26328158292284198</v>
      </c>
      <c r="D1152" s="17">
        <v>0.216336064265924</v>
      </c>
      <c r="E1152" s="17">
        <v>0.30938731600941799</v>
      </c>
      <c r="F1152" s="17"/>
      <c r="G1152" s="17">
        <v>0.23321752850097599</v>
      </c>
      <c r="H1152" s="17">
        <v>0.24029796746165999</v>
      </c>
      <c r="I1152" s="17">
        <v>0.229201674197024</v>
      </c>
      <c r="J1152" s="17">
        <v>0.311692299791617</v>
      </c>
      <c r="K1152" s="17">
        <v>0.256293253927113</v>
      </c>
      <c r="L1152" s="17">
        <v>0.28317427528274097</v>
      </c>
      <c r="M1152" s="17"/>
      <c r="N1152" s="17">
        <v>0.245868640861899</v>
      </c>
      <c r="O1152" s="17">
        <v>0.242992739708209</v>
      </c>
      <c r="P1152" s="17">
        <v>0.24781001869833399</v>
      </c>
      <c r="Q1152" s="17">
        <v>0.32531729452178798</v>
      </c>
      <c r="R1152" s="17">
        <v>0.14271423780574199</v>
      </c>
      <c r="S1152" s="17">
        <v>0.26104772123645598</v>
      </c>
      <c r="T1152" s="17">
        <v>0.206845285124728</v>
      </c>
      <c r="U1152" s="17">
        <v>0.36242480953530098</v>
      </c>
      <c r="V1152" s="17">
        <v>0.22211799263632401</v>
      </c>
      <c r="W1152" s="17">
        <v>0.29743153315799797</v>
      </c>
      <c r="X1152" s="17">
        <v>0.25551870633259299</v>
      </c>
      <c r="Y1152" s="17">
        <v>0.26496601026229699</v>
      </c>
      <c r="Z1152" s="17"/>
      <c r="AA1152" s="17">
        <v>0.23245419040586701</v>
      </c>
      <c r="AB1152" s="17">
        <v>0.286201775972725</v>
      </c>
    </row>
    <row r="1153" spans="2:28" x14ac:dyDescent="0.5">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2:28" x14ac:dyDescent="0.5">
      <c r="B1154" s="6" t="s">
        <v>458</v>
      </c>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2:28" x14ac:dyDescent="0.5">
      <c r="B1155" s="24" t="s">
        <v>53</v>
      </c>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2:28" x14ac:dyDescent="0.5">
      <c r="B1156" t="s">
        <v>454</v>
      </c>
      <c r="C1156" s="17">
        <v>0.189711645018807</v>
      </c>
      <c r="D1156" s="17">
        <v>0.24679413167318101</v>
      </c>
      <c r="E1156" s="17">
        <v>0.13457053522692</v>
      </c>
      <c r="F1156" s="17"/>
      <c r="G1156" s="17">
        <v>0.49053381482407898</v>
      </c>
      <c r="H1156" s="17">
        <v>0.22648803648145999</v>
      </c>
      <c r="I1156" s="17">
        <v>0.24236626881357301</v>
      </c>
      <c r="J1156" s="17">
        <v>0.15690214602121999</v>
      </c>
      <c r="K1156" s="17">
        <v>0.100452549267611</v>
      </c>
      <c r="L1156" s="17">
        <v>8.3331766924950507E-2</v>
      </c>
      <c r="M1156" s="17"/>
      <c r="N1156" s="17">
        <v>0.14373437909197501</v>
      </c>
      <c r="O1156" s="17">
        <v>0.19356814913869699</v>
      </c>
      <c r="P1156" s="17">
        <v>0.26581835410580701</v>
      </c>
      <c r="Q1156" s="17">
        <v>0.207926164230335</v>
      </c>
      <c r="R1156" s="17">
        <v>0.23614133304010501</v>
      </c>
      <c r="S1156" s="17">
        <v>0.14799866029626699</v>
      </c>
      <c r="T1156" s="17">
        <v>3.9033795971759301E-2</v>
      </c>
      <c r="U1156" s="17">
        <v>0.252862560460618</v>
      </c>
      <c r="V1156" s="17">
        <v>0.17934680680486101</v>
      </c>
      <c r="W1156" s="17">
        <v>8.1758013155272702E-2</v>
      </c>
      <c r="X1156" s="17">
        <v>0.172323738761617</v>
      </c>
      <c r="Y1156" s="17">
        <v>0.18514554156274499</v>
      </c>
      <c r="Z1156" s="17"/>
      <c r="AA1156" s="17">
        <v>0.266934370472452</v>
      </c>
      <c r="AB1156" s="17">
        <v>0.13229648172658101</v>
      </c>
    </row>
    <row r="1157" spans="2:28" x14ac:dyDescent="0.5">
      <c r="B1157" t="s">
        <v>455</v>
      </c>
      <c r="C1157" s="17">
        <v>0.351863398279182</v>
      </c>
      <c r="D1157" s="17">
        <v>0.35277942201998802</v>
      </c>
      <c r="E1157" s="17">
        <v>0.35160813868736901</v>
      </c>
      <c r="F1157" s="17"/>
      <c r="G1157" s="17">
        <v>0.35289604087897702</v>
      </c>
      <c r="H1157" s="17">
        <v>0.44215087123119001</v>
      </c>
      <c r="I1157" s="17">
        <v>0.42538600064743398</v>
      </c>
      <c r="J1157" s="17">
        <v>0.38569426335979301</v>
      </c>
      <c r="K1157" s="17">
        <v>0.29409341806035899</v>
      </c>
      <c r="L1157" s="17">
        <v>0.26495797456266701</v>
      </c>
      <c r="M1157" s="17"/>
      <c r="N1157" s="17">
        <v>0.60014952188109905</v>
      </c>
      <c r="O1157" s="17">
        <v>0.42708019320462698</v>
      </c>
      <c r="P1157" s="17">
        <v>0.357243573410923</v>
      </c>
      <c r="Q1157" s="17">
        <v>0.260479754841275</v>
      </c>
      <c r="R1157" s="17">
        <v>0.26016511676002702</v>
      </c>
      <c r="S1157" s="17">
        <v>0.35270062384047501</v>
      </c>
      <c r="T1157" s="17">
        <v>0.44762418400986598</v>
      </c>
      <c r="U1157" s="17">
        <v>0.34136399827955299</v>
      </c>
      <c r="V1157" s="17">
        <v>0.30802428102395402</v>
      </c>
      <c r="W1157" s="17">
        <v>0.52888807760557399</v>
      </c>
      <c r="X1157" s="17">
        <v>0.33148439829765602</v>
      </c>
      <c r="Y1157" s="17">
        <v>0.321285835813856</v>
      </c>
      <c r="Z1157" s="17"/>
      <c r="AA1157" s="17">
        <v>0.43236841993973801</v>
      </c>
      <c r="AB1157" s="17">
        <v>0.29200784491284099</v>
      </c>
    </row>
    <row r="1158" spans="2:28" x14ac:dyDescent="0.5">
      <c r="B1158" t="s">
        <v>456</v>
      </c>
      <c r="C1158" s="17">
        <v>0.427792768221265</v>
      </c>
      <c r="D1158" s="17">
        <v>0.37669863359221001</v>
      </c>
      <c r="E1158" s="17">
        <v>0.47642287165168401</v>
      </c>
      <c r="F1158" s="17"/>
      <c r="G1158" s="17">
        <v>0.14714312623973799</v>
      </c>
      <c r="H1158" s="17">
        <v>0.31976072004928402</v>
      </c>
      <c r="I1158" s="17">
        <v>0.32746805187734401</v>
      </c>
      <c r="J1158" s="17">
        <v>0.42931771162050197</v>
      </c>
      <c r="K1158" s="17">
        <v>0.55370944872559802</v>
      </c>
      <c r="L1158" s="17">
        <v>0.59646565140560903</v>
      </c>
      <c r="M1158" s="17"/>
      <c r="N1158" s="17">
        <v>0.23754128486326001</v>
      </c>
      <c r="O1158" s="17">
        <v>0.32611314990986101</v>
      </c>
      <c r="P1158" s="17">
        <v>0.344910074265738</v>
      </c>
      <c r="Q1158" s="17">
        <v>0.50262242165536397</v>
      </c>
      <c r="R1158" s="17">
        <v>0.50369355019986795</v>
      </c>
      <c r="S1158" s="17">
        <v>0.47744939894529698</v>
      </c>
      <c r="T1158" s="17">
        <v>0.42731140299604098</v>
      </c>
      <c r="U1158" s="17">
        <v>0.39048057145311199</v>
      </c>
      <c r="V1158" s="17">
        <v>0.49902084623202803</v>
      </c>
      <c r="W1158" s="17">
        <v>0.38935390923915297</v>
      </c>
      <c r="X1158" s="17">
        <v>0.45791695384862002</v>
      </c>
      <c r="Y1158" s="17">
        <v>0.441204899482391</v>
      </c>
      <c r="Z1158" s="17"/>
      <c r="AA1158" s="17">
        <v>0.292307393459173</v>
      </c>
      <c r="AB1158" s="17">
        <v>0.528526261761885</v>
      </c>
    </row>
    <row r="1159" spans="2:28" x14ac:dyDescent="0.5">
      <c r="B1159" t="s">
        <v>439</v>
      </c>
      <c r="C1159" s="17">
        <v>3.0632188480746E-2</v>
      </c>
      <c r="D1159" s="17">
        <v>2.3727812714619999E-2</v>
      </c>
      <c r="E1159" s="17">
        <v>3.7398454434027402E-2</v>
      </c>
      <c r="F1159" s="17"/>
      <c r="G1159" s="17">
        <v>9.4270180572065595E-3</v>
      </c>
      <c r="H1159" s="17">
        <v>1.1600372238065501E-2</v>
      </c>
      <c r="I1159" s="17">
        <v>4.77967866164978E-3</v>
      </c>
      <c r="J1159" s="17">
        <v>2.8085878998485501E-2</v>
      </c>
      <c r="K1159" s="17">
        <v>5.1744583946432499E-2</v>
      </c>
      <c r="L1159" s="17">
        <v>5.5244607106773598E-2</v>
      </c>
      <c r="M1159" s="17"/>
      <c r="N1159" s="17">
        <v>1.8574814163666801E-2</v>
      </c>
      <c r="O1159" s="17">
        <v>5.32385077468151E-2</v>
      </c>
      <c r="P1159" s="17">
        <v>3.2027998217531502E-2</v>
      </c>
      <c r="Q1159" s="17">
        <v>2.8971659273026099E-2</v>
      </c>
      <c r="R1159" s="17">
        <v>0</v>
      </c>
      <c r="S1159" s="17">
        <v>2.18513169179608E-2</v>
      </c>
      <c r="T1159" s="17">
        <v>8.6030617022333195E-2</v>
      </c>
      <c r="U1159" s="17">
        <v>1.5292869806716999E-2</v>
      </c>
      <c r="V1159" s="17">
        <v>1.36080659391568E-2</v>
      </c>
      <c r="W1159" s="17">
        <v>0</v>
      </c>
      <c r="X1159" s="17">
        <v>3.82749090921072E-2</v>
      </c>
      <c r="Y1159" s="17">
        <v>5.2363723141006603E-2</v>
      </c>
      <c r="Z1159" s="17"/>
      <c r="AA1159" s="17">
        <v>8.3898161286370797E-3</v>
      </c>
      <c r="AB1159" s="17">
        <v>4.7169411598691799E-2</v>
      </c>
    </row>
    <row r="1160" spans="2:28" x14ac:dyDescent="0.5">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2:28" x14ac:dyDescent="0.5">
      <c r="B1161" s="6" t="s">
        <v>459</v>
      </c>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2:28" x14ac:dyDescent="0.5">
      <c r="B1162" s="24" t="s">
        <v>53</v>
      </c>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2:28" x14ac:dyDescent="0.5">
      <c r="B1163" t="s">
        <v>454</v>
      </c>
      <c r="C1163" s="17">
        <v>4.5718907819483498E-2</v>
      </c>
      <c r="D1163" s="17">
        <v>7.8136060496127702E-2</v>
      </c>
      <c r="E1163" s="17">
        <v>1.42923216608816E-2</v>
      </c>
      <c r="F1163" s="17"/>
      <c r="G1163" s="17">
        <v>9.5417722557264995E-2</v>
      </c>
      <c r="H1163" s="17">
        <v>0.10129679693563901</v>
      </c>
      <c r="I1163" s="17">
        <v>7.2322482848125105E-2</v>
      </c>
      <c r="J1163" s="17">
        <v>2.6933149389355499E-2</v>
      </c>
      <c r="K1163" s="17">
        <v>6.2584199500989599E-3</v>
      </c>
      <c r="L1163" s="17">
        <v>1.17004877159905E-2</v>
      </c>
      <c r="M1163" s="17"/>
      <c r="N1163" s="17">
        <v>6.3036673323784806E-2</v>
      </c>
      <c r="O1163" s="17">
        <v>2.6309378324924599E-2</v>
      </c>
      <c r="P1163" s="17">
        <v>6.7258861406089401E-2</v>
      </c>
      <c r="Q1163" s="17">
        <v>8.2096690928275706E-2</v>
      </c>
      <c r="R1163" s="17">
        <v>0</v>
      </c>
      <c r="S1163" s="17">
        <v>3.44199953042214E-2</v>
      </c>
      <c r="T1163" s="17">
        <v>0</v>
      </c>
      <c r="U1163" s="17">
        <v>4.3976611423388899E-2</v>
      </c>
      <c r="V1163" s="17">
        <v>0.104692806112881</v>
      </c>
      <c r="W1163" s="17">
        <v>4.4689208743101297E-2</v>
      </c>
      <c r="X1163" s="17">
        <v>2.89459861521572E-2</v>
      </c>
      <c r="Y1163" s="17">
        <v>2.6255194701018301E-2</v>
      </c>
      <c r="Z1163" s="17"/>
      <c r="AA1163" s="17">
        <v>6.6035233143134406E-2</v>
      </c>
      <c r="AB1163" s="17">
        <v>3.06137023362144E-2</v>
      </c>
    </row>
    <row r="1164" spans="2:28" x14ac:dyDescent="0.5">
      <c r="B1164" t="s">
        <v>455</v>
      </c>
      <c r="C1164" s="17">
        <v>0.18302623975617799</v>
      </c>
      <c r="D1164" s="17">
        <v>0.23890313519241199</v>
      </c>
      <c r="E1164" s="17">
        <v>0.12904488406598499</v>
      </c>
      <c r="F1164" s="17"/>
      <c r="G1164" s="17">
        <v>0.24002478233233901</v>
      </c>
      <c r="H1164" s="17">
        <v>0.26348582520003799</v>
      </c>
      <c r="I1164" s="17">
        <v>0.26486675419434602</v>
      </c>
      <c r="J1164" s="17">
        <v>0.19744686935348901</v>
      </c>
      <c r="K1164" s="17">
        <v>0.12623093344709399</v>
      </c>
      <c r="L1164" s="17">
        <v>8.5187931823691596E-2</v>
      </c>
      <c r="M1164" s="17"/>
      <c r="N1164" s="17">
        <v>0.23399649250742999</v>
      </c>
      <c r="O1164" s="17">
        <v>0.25267815131069998</v>
      </c>
      <c r="P1164" s="17">
        <v>0.200496431845094</v>
      </c>
      <c r="Q1164" s="17">
        <v>0.165348058349778</v>
      </c>
      <c r="R1164" s="17">
        <v>5.8721989308887897E-2</v>
      </c>
      <c r="S1164" s="17">
        <v>0.182609041274156</v>
      </c>
      <c r="T1164" s="17">
        <v>0.246617765220047</v>
      </c>
      <c r="U1164" s="17">
        <v>0.176042355884407</v>
      </c>
      <c r="V1164" s="17">
        <v>6.9904682863665801E-2</v>
      </c>
      <c r="W1164" s="17">
        <v>0.26524493541425298</v>
      </c>
      <c r="X1164" s="17">
        <v>0.22241261403826201</v>
      </c>
      <c r="Y1164" s="17">
        <v>0.16561706117209701</v>
      </c>
      <c r="Z1164" s="17"/>
      <c r="AA1164" s="17">
        <v>0.23733701640211</v>
      </c>
      <c r="AB1164" s="17">
        <v>0.14264613025686301</v>
      </c>
    </row>
    <row r="1165" spans="2:28" x14ac:dyDescent="0.5">
      <c r="B1165" t="s">
        <v>456</v>
      </c>
      <c r="C1165" s="17">
        <v>0.69602301334156302</v>
      </c>
      <c r="D1165" s="17">
        <v>0.62738161467420195</v>
      </c>
      <c r="E1165" s="17">
        <v>0.76219300931343603</v>
      </c>
      <c r="F1165" s="17"/>
      <c r="G1165" s="17">
        <v>0.60038135062444598</v>
      </c>
      <c r="H1165" s="17">
        <v>0.58269345530003802</v>
      </c>
      <c r="I1165" s="17">
        <v>0.61968078621712797</v>
      </c>
      <c r="J1165" s="17">
        <v>0.73609987610127803</v>
      </c>
      <c r="K1165" s="17">
        <v>0.76944745029210604</v>
      </c>
      <c r="L1165" s="17">
        <v>0.77970934384672297</v>
      </c>
      <c r="M1165" s="17"/>
      <c r="N1165" s="17">
        <v>0.63616089102144002</v>
      </c>
      <c r="O1165" s="17">
        <v>0.66717806862062301</v>
      </c>
      <c r="P1165" s="17">
        <v>0.64631042669276095</v>
      </c>
      <c r="Q1165" s="17">
        <v>0.70889761016679798</v>
      </c>
      <c r="R1165" s="17">
        <v>0.88355995921139696</v>
      </c>
      <c r="S1165" s="17">
        <v>0.71627128801427997</v>
      </c>
      <c r="T1165" s="17">
        <v>0.62716733001206204</v>
      </c>
      <c r="U1165" s="17">
        <v>0.71328256059078199</v>
      </c>
      <c r="V1165" s="17">
        <v>0.74572566019457998</v>
      </c>
      <c r="W1165" s="17">
        <v>0.69006585584264601</v>
      </c>
      <c r="X1165" s="17">
        <v>0.66120202740262801</v>
      </c>
      <c r="Y1165" s="17">
        <v>0.71058123863723699</v>
      </c>
      <c r="Z1165" s="17"/>
      <c r="AA1165" s="17">
        <v>0.64391862806649802</v>
      </c>
      <c r="AB1165" s="17">
        <v>0.734762668944688</v>
      </c>
    </row>
    <row r="1166" spans="2:28" x14ac:dyDescent="0.5">
      <c r="B1166" t="s">
        <v>439</v>
      </c>
      <c r="C1166" s="17">
        <v>7.5231839082775101E-2</v>
      </c>
      <c r="D1166" s="17">
        <v>5.5579189637258601E-2</v>
      </c>
      <c r="E1166" s="17">
        <v>9.4469784959697101E-2</v>
      </c>
      <c r="F1166" s="17"/>
      <c r="G1166" s="17">
        <v>6.4176144485950007E-2</v>
      </c>
      <c r="H1166" s="17">
        <v>5.2523922564284301E-2</v>
      </c>
      <c r="I1166" s="17">
        <v>4.31299767404002E-2</v>
      </c>
      <c r="J1166" s="17">
        <v>3.9520105155877401E-2</v>
      </c>
      <c r="K1166" s="17">
        <v>9.8063196310700804E-2</v>
      </c>
      <c r="L1166" s="17">
        <v>0.12340223661359501</v>
      </c>
      <c r="M1166" s="17"/>
      <c r="N1166" s="17">
        <v>6.6805943147345406E-2</v>
      </c>
      <c r="O1166" s="17">
        <v>5.3834401743752702E-2</v>
      </c>
      <c r="P1166" s="17">
        <v>8.5934280056054996E-2</v>
      </c>
      <c r="Q1166" s="17">
        <v>4.3657640555149202E-2</v>
      </c>
      <c r="R1166" s="17">
        <v>5.7718051479714802E-2</v>
      </c>
      <c r="S1166" s="17">
        <v>6.6699675407343104E-2</v>
      </c>
      <c r="T1166" s="17">
        <v>0.12621490476789099</v>
      </c>
      <c r="U1166" s="17">
        <v>6.6698472101422199E-2</v>
      </c>
      <c r="V1166" s="17">
        <v>7.9676850828873103E-2</v>
      </c>
      <c r="W1166" s="17">
        <v>0</v>
      </c>
      <c r="X1166" s="17">
        <v>8.7439372406953E-2</v>
      </c>
      <c r="Y1166" s="17">
        <v>9.7546505489647703E-2</v>
      </c>
      <c r="Z1166" s="17"/>
      <c r="AA1166" s="17">
        <v>5.2709122388258201E-2</v>
      </c>
      <c r="AB1166" s="17">
        <v>9.1977498462234006E-2</v>
      </c>
    </row>
    <row r="1167" spans="2:28" x14ac:dyDescent="0.5">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2:28" x14ac:dyDescent="0.5">
      <c r="B1168" s="6" t="s">
        <v>460</v>
      </c>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2:28" x14ac:dyDescent="0.5">
      <c r="B1169" s="24" t="s">
        <v>53</v>
      </c>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2:28" x14ac:dyDescent="0.5">
      <c r="B1170" t="s">
        <v>454</v>
      </c>
      <c r="C1170" s="17">
        <v>5.9484935114891002E-2</v>
      </c>
      <c r="D1170" s="17">
        <v>0.100127599156856</v>
      </c>
      <c r="E1170" s="17">
        <v>2.0088091801015701E-2</v>
      </c>
      <c r="F1170" s="17"/>
      <c r="G1170" s="17">
        <v>8.5233754487322802E-2</v>
      </c>
      <c r="H1170" s="17">
        <v>0.121541534452345</v>
      </c>
      <c r="I1170" s="17">
        <v>0.11255032291642</v>
      </c>
      <c r="J1170" s="17">
        <v>4.3315159107202503E-2</v>
      </c>
      <c r="K1170" s="17">
        <v>1.2516839900197901E-2</v>
      </c>
      <c r="L1170" s="17">
        <v>1.9524479019892502E-2</v>
      </c>
      <c r="M1170" s="17"/>
      <c r="N1170" s="17">
        <v>3.8622305813507903E-2</v>
      </c>
      <c r="O1170" s="17">
        <v>8.5439104578930794E-2</v>
      </c>
      <c r="P1170" s="17">
        <v>8.8902472560562606E-2</v>
      </c>
      <c r="Q1170" s="17">
        <v>0.10961511879999</v>
      </c>
      <c r="R1170" s="17">
        <v>3.5119809444802197E-2</v>
      </c>
      <c r="S1170" s="17">
        <v>4.5697615421629999E-2</v>
      </c>
      <c r="T1170" s="17">
        <v>0</v>
      </c>
      <c r="U1170" s="17">
        <v>4.7152492531837002E-2</v>
      </c>
      <c r="V1170" s="17">
        <v>0.121670155017159</v>
      </c>
      <c r="W1170" s="17">
        <v>4.4689208743101297E-2</v>
      </c>
      <c r="X1170" s="17">
        <v>3.9309375263657603E-2</v>
      </c>
      <c r="Y1170" s="17">
        <v>3.4887382014911802E-2</v>
      </c>
      <c r="Z1170" s="17"/>
      <c r="AA1170" s="17">
        <v>9.6165658814102301E-2</v>
      </c>
      <c r="AB1170" s="17">
        <v>3.2212785258804999E-2</v>
      </c>
    </row>
    <row r="1171" spans="2:28" x14ac:dyDescent="0.5">
      <c r="B1171" t="s">
        <v>455</v>
      </c>
      <c r="C1171" s="17">
        <v>0.189757736878996</v>
      </c>
      <c r="D1171" s="17">
        <v>0.24937006383448601</v>
      </c>
      <c r="E1171" s="17">
        <v>0.130352757429473</v>
      </c>
      <c r="F1171" s="17"/>
      <c r="G1171" s="17">
        <v>0.33155363837906299</v>
      </c>
      <c r="H1171" s="17">
        <v>0.279454411766555</v>
      </c>
      <c r="I1171" s="17">
        <v>0.258481226540346</v>
      </c>
      <c r="J1171" s="17">
        <v>0.18065226142021801</v>
      </c>
      <c r="K1171" s="17">
        <v>0.120415441496177</v>
      </c>
      <c r="L1171" s="17">
        <v>8.0716582293164807E-2</v>
      </c>
      <c r="M1171" s="17"/>
      <c r="N1171" s="17">
        <v>0.30541203159973801</v>
      </c>
      <c r="O1171" s="17">
        <v>0.20724569257380501</v>
      </c>
      <c r="P1171" s="17">
        <v>0.167691796593611</v>
      </c>
      <c r="Q1171" s="17">
        <v>6.4854798324978397E-2</v>
      </c>
      <c r="R1171" s="17">
        <v>0.205086358474039</v>
      </c>
      <c r="S1171" s="17">
        <v>0.224386644871131</v>
      </c>
      <c r="T1171" s="17">
        <v>0.165470830258416</v>
      </c>
      <c r="U1171" s="17">
        <v>0.204425243292602</v>
      </c>
      <c r="V1171" s="17">
        <v>0.12857573594956401</v>
      </c>
      <c r="W1171" s="17">
        <v>0.264187107204366</v>
      </c>
      <c r="X1171" s="17">
        <v>0.196191684769708</v>
      </c>
      <c r="Y1171" s="17">
        <v>0.18938814733020301</v>
      </c>
      <c r="Z1171" s="17"/>
      <c r="AA1171" s="17">
        <v>0.25528207222608601</v>
      </c>
      <c r="AB1171" s="17">
        <v>0.14104033676824801</v>
      </c>
    </row>
    <row r="1172" spans="2:28" x14ac:dyDescent="0.5">
      <c r="B1172" t="s">
        <v>456</v>
      </c>
      <c r="C1172" s="17">
        <v>0.69719590327008396</v>
      </c>
      <c r="D1172" s="17">
        <v>0.61032602263922597</v>
      </c>
      <c r="E1172" s="17">
        <v>0.78289087222210496</v>
      </c>
      <c r="F1172" s="17"/>
      <c r="G1172" s="17">
        <v>0.53363530666537096</v>
      </c>
      <c r="H1172" s="17">
        <v>0.57054552369430001</v>
      </c>
      <c r="I1172" s="17">
        <v>0.59218079819345004</v>
      </c>
      <c r="J1172" s="17">
        <v>0.74734437164293099</v>
      </c>
      <c r="K1172" s="17">
        <v>0.79891236392276199</v>
      </c>
      <c r="L1172" s="17">
        <v>0.81074682042706703</v>
      </c>
      <c r="M1172" s="17"/>
      <c r="N1172" s="17">
        <v>0.58915971943940904</v>
      </c>
      <c r="O1172" s="17">
        <v>0.679790179428436</v>
      </c>
      <c r="P1172" s="17">
        <v>0.68458076723753403</v>
      </c>
      <c r="Q1172" s="17">
        <v>0.79655842360200602</v>
      </c>
      <c r="R1172" s="17">
        <v>0.75979383208115903</v>
      </c>
      <c r="S1172" s="17">
        <v>0.68131064156360199</v>
      </c>
      <c r="T1172" s="17">
        <v>0.74849855271925103</v>
      </c>
      <c r="U1172" s="17">
        <v>0.70848478705568296</v>
      </c>
      <c r="V1172" s="17">
        <v>0.68299632851318304</v>
      </c>
      <c r="W1172" s="17">
        <v>0.69112368405253299</v>
      </c>
      <c r="X1172" s="17">
        <v>0.72733595524473604</v>
      </c>
      <c r="Y1172" s="17">
        <v>0.67817796516523798</v>
      </c>
      <c r="Z1172" s="17"/>
      <c r="AA1172" s="17">
        <v>0.622477058045936</v>
      </c>
      <c r="AB1172" s="17">
        <v>0.75274942944193701</v>
      </c>
    </row>
    <row r="1173" spans="2:28" x14ac:dyDescent="0.5">
      <c r="B1173" t="s">
        <v>439</v>
      </c>
      <c r="C1173" s="17">
        <v>5.3561424736029199E-2</v>
      </c>
      <c r="D1173" s="17">
        <v>4.0176314369431802E-2</v>
      </c>
      <c r="E1173" s="17">
        <v>6.6668278547406298E-2</v>
      </c>
      <c r="F1173" s="17"/>
      <c r="G1173" s="17">
        <v>4.9577300468242998E-2</v>
      </c>
      <c r="H1173" s="17">
        <v>2.8458530086800101E-2</v>
      </c>
      <c r="I1173" s="17">
        <v>3.6787652349783803E-2</v>
      </c>
      <c r="J1173" s="17">
        <v>2.8688207829648898E-2</v>
      </c>
      <c r="K1173" s="17">
        <v>6.8155354680863103E-2</v>
      </c>
      <c r="L1173" s="17">
        <v>8.9012118259875705E-2</v>
      </c>
      <c r="M1173" s="17"/>
      <c r="N1173" s="17">
        <v>6.6805943147345406E-2</v>
      </c>
      <c r="O1173" s="17">
        <v>2.75250234188281E-2</v>
      </c>
      <c r="P1173" s="17">
        <v>5.8824963608292202E-2</v>
      </c>
      <c r="Q1173" s="17">
        <v>2.8971659273026099E-2</v>
      </c>
      <c r="R1173" s="17">
        <v>0</v>
      </c>
      <c r="S1173" s="17">
        <v>4.8605098143637199E-2</v>
      </c>
      <c r="T1173" s="17">
        <v>8.6030617022333195E-2</v>
      </c>
      <c r="U1173" s="17">
        <v>3.9937477119878301E-2</v>
      </c>
      <c r="V1173" s="17">
        <v>6.6757780520093901E-2</v>
      </c>
      <c r="W1173" s="17">
        <v>0</v>
      </c>
      <c r="X1173" s="17">
        <v>3.7162984721897697E-2</v>
      </c>
      <c r="Y1173" s="17">
        <v>9.7546505489647703E-2</v>
      </c>
      <c r="Z1173" s="17"/>
      <c r="AA1173" s="17">
        <v>2.6075210913875799E-2</v>
      </c>
      <c r="AB1173" s="17">
        <v>7.3997448531009896E-2</v>
      </c>
    </row>
    <row r="1174" spans="2:28" x14ac:dyDescent="0.5">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2:28" x14ac:dyDescent="0.5">
      <c r="B1175" s="6" t="s">
        <v>461</v>
      </c>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2:28" x14ac:dyDescent="0.5">
      <c r="B1176" s="24" t="s">
        <v>53</v>
      </c>
      <c r="C1176" s="17"/>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2:28" x14ac:dyDescent="0.5">
      <c r="B1177" t="s">
        <v>454</v>
      </c>
      <c r="C1177" s="17">
        <v>4.0516863380458297E-2</v>
      </c>
      <c r="D1177" s="17">
        <v>6.7288541634113297E-2</v>
      </c>
      <c r="E1177" s="17">
        <v>1.45682252822731E-2</v>
      </c>
      <c r="F1177" s="17"/>
      <c r="G1177" s="17">
        <v>9.3756908384521706E-2</v>
      </c>
      <c r="H1177" s="17">
        <v>0.103134276860901</v>
      </c>
      <c r="I1177" s="17">
        <v>5.0422831930365203E-2</v>
      </c>
      <c r="J1177" s="17">
        <v>2.0266303234289799E-2</v>
      </c>
      <c r="K1177" s="17">
        <v>6.2584199500989599E-3</v>
      </c>
      <c r="L1177" s="17">
        <v>7.7921410602828896E-3</v>
      </c>
      <c r="M1177" s="17"/>
      <c r="N1177" s="17">
        <v>3.8252259130748603E-2</v>
      </c>
      <c r="O1177" s="17">
        <v>9.19531632709914E-2</v>
      </c>
      <c r="P1177" s="17">
        <v>8.6378688300453504E-2</v>
      </c>
      <c r="Q1177" s="17">
        <v>7.2460659202083E-2</v>
      </c>
      <c r="R1177" s="17">
        <v>0</v>
      </c>
      <c r="S1177" s="17">
        <v>1.6590882224429501E-2</v>
      </c>
      <c r="T1177" s="17">
        <v>0</v>
      </c>
      <c r="U1177" s="17">
        <v>4.1327137605229498E-2</v>
      </c>
      <c r="V1177" s="17">
        <v>7.0732674140726898E-2</v>
      </c>
      <c r="W1177" s="17">
        <v>0</v>
      </c>
      <c r="X1177" s="17">
        <v>3.8106453091155998E-2</v>
      </c>
      <c r="Y1177" s="17">
        <v>7.1810003145267197E-3</v>
      </c>
      <c r="Z1177" s="17"/>
      <c r="AA1177" s="17">
        <v>6.1793370474229697E-2</v>
      </c>
      <c r="AB1177" s="17">
        <v>2.4697761919058099E-2</v>
      </c>
    </row>
    <row r="1178" spans="2:28" x14ac:dyDescent="0.5">
      <c r="B1178" t="s">
        <v>455</v>
      </c>
      <c r="C1178" s="17">
        <v>0.13905093809274899</v>
      </c>
      <c r="D1178" s="17">
        <v>0.18175435252414701</v>
      </c>
      <c r="E1178" s="17">
        <v>9.7794683352160794E-2</v>
      </c>
      <c r="F1178" s="17"/>
      <c r="G1178" s="17">
        <v>0.208702690670834</v>
      </c>
      <c r="H1178" s="17">
        <v>0.22321055646270499</v>
      </c>
      <c r="I1178" s="17">
        <v>0.29368323563634902</v>
      </c>
      <c r="J1178" s="17">
        <v>0.109447929857415</v>
      </c>
      <c r="K1178" s="17">
        <v>6.2099509599391201E-2</v>
      </c>
      <c r="L1178" s="17">
        <v>3.4110282952967398E-2</v>
      </c>
      <c r="M1178" s="17"/>
      <c r="N1178" s="17">
        <v>0.26715451435136101</v>
      </c>
      <c r="O1178" s="17">
        <v>0.11196102272684599</v>
      </c>
      <c r="P1178" s="17">
        <v>0.15442383377677599</v>
      </c>
      <c r="Q1178" s="17">
        <v>0.10664117267949801</v>
      </c>
      <c r="R1178" s="17">
        <v>5.7718051479714802E-2</v>
      </c>
      <c r="S1178" s="17">
        <v>0.149610242461054</v>
      </c>
      <c r="T1178" s="17">
        <v>8.19751180826465E-2</v>
      </c>
      <c r="U1178" s="17">
        <v>0.157261318630247</v>
      </c>
      <c r="V1178" s="17">
        <v>9.8606327433367905E-2</v>
      </c>
      <c r="W1178" s="17">
        <v>0.2272428068406</v>
      </c>
      <c r="X1178" s="17">
        <v>0.12710620381643301</v>
      </c>
      <c r="Y1178" s="17">
        <v>0.122727081100028</v>
      </c>
      <c r="Z1178" s="17"/>
      <c r="AA1178" s="17">
        <v>0.21398994996638501</v>
      </c>
      <c r="AB1178" s="17">
        <v>8.3333717826216305E-2</v>
      </c>
    </row>
    <row r="1179" spans="2:28" x14ac:dyDescent="0.5">
      <c r="B1179" t="s">
        <v>456</v>
      </c>
      <c r="C1179" s="17">
        <v>0.37639036895993999</v>
      </c>
      <c r="D1179" s="17">
        <v>0.36840536400255602</v>
      </c>
      <c r="E1179" s="17">
        <v>0.38302610319457298</v>
      </c>
      <c r="F1179" s="17"/>
      <c r="G1179" s="17">
        <v>0.28276350322680899</v>
      </c>
      <c r="H1179" s="17">
        <v>0.31990569004354702</v>
      </c>
      <c r="I1179" s="17">
        <v>0.36794247430002702</v>
      </c>
      <c r="J1179" s="17">
        <v>0.40175902719012102</v>
      </c>
      <c r="K1179" s="17">
        <v>0.49805861406899998</v>
      </c>
      <c r="L1179" s="17">
        <v>0.35851367037440501</v>
      </c>
      <c r="M1179" s="17"/>
      <c r="N1179" s="17">
        <v>0.288338422112216</v>
      </c>
      <c r="O1179" s="17">
        <v>0.269603334594539</v>
      </c>
      <c r="P1179" s="17">
        <v>0.319355676903885</v>
      </c>
      <c r="Q1179" s="17">
        <v>0.327662219503013</v>
      </c>
      <c r="R1179" s="17">
        <v>0.50231481646623899</v>
      </c>
      <c r="S1179" s="17">
        <v>0.43770244853996199</v>
      </c>
      <c r="T1179" s="17">
        <v>0.53489027622273</v>
      </c>
      <c r="U1179" s="17">
        <v>0.34293550454951399</v>
      </c>
      <c r="V1179" s="17">
        <v>0.43918299022943402</v>
      </c>
      <c r="W1179" s="17">
        <v>0.46792090475030401</v>
      </c>
      <c r="X1179" s="17">
        <v>0.36677436197397301</v>
      </c>
      <c r="Y1179" s="17">
        <v>0.35438410495757899</v>
      </c>
      <c r="Z1179" s="17"/>
      <c r="AA1179" s="17">
        <v>0.37543383986644002</v>
      </c>
      <c r="AB1179" s="17">
        <v>0.37710154916983801</v>
      </c>
    </row>
    <row r="1180" spans="2:28" x14ac:dyDescent="0.5">
      <c r="B1180" t="s">
        <v>439</v>
      </c>
      <c r="C1180" s="17">
        <v>0.44404182956685301</v>
      </c>
      <c r="D1180" s="17">
        <v>0.382551741839184</v>
      </c>
      <c r="E1180" s="17">
        <v>0.50461098817099304</v>
      </c>
      <c r="F1180" s="17"/>
      <c r="G1180" s="17">
        <v>0.41477689771783499</v>
      </c>
      <c r="H1180" s="17">
        <v>0.353749476632847</v>
      </c>
      <c r="I1180" s="17">
        <v>0.28795145813325901</v>
      </c>
      <c r="J1180" s="17">
        <v>0.46852673971817399</v>
      </c>
      <c r="K1180" s="17">
        <v>0.43358345638151002</v>
      </c>
      <c r="L1180" s="17">
        <v>0.59958390561234398</v>
      </c>
      <c r="M1180" s="17"/>
      <c r="N1180" s="17">
        <v>0.40625480440567402</v>
      </c>
      <c r="O1180" s="17">
        <v>0.52648247940762405</v>
      </c>
      <c r="P1180" s="17">
        <v>0.43984180101888498</v>
      </c>
      <c r="Q1180" s="17">
        <v>0.49323594861540598</v>
      </c>
      <c r="R1180" s="17">
        <v>0.43996713205404703</v>
      </c>
      <c r="S1180" s="17">
        <v>0.39609642677455398</v>
      </c>
      <c r="T1180" s="17">
        <v>0.38313460569462299</v>
      </c>
      <c r="U1180" s="17">
        <v>0.45847603921500901</v>
      </c>
      <c r="V1180" s="17">
        <v>0.39147800819647099</v>
      </c>
      <c r="W1180" s="17">
        <v>0.30483628840909599</v>
      </c>
      <c r="X1180" s="17">
        <v>0.46801298111843798</v>
      </c>
      <c r="Y1180" s="17">
        <v>0.515707813627867</v>
      </c>
      <c r="Z1180" s="17"/>
      <c r="AA1180" s="17">
        <v>0.34878283969294499</v>
      </c>
      <c r="AB1180" s="17">
        <v>0.51486697108488799</v>
      </c>
    </row>
    <row r="1181" spans="2:28" x14ac:dyDescent="0.5">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2:28" x14ac:dyDescent="0.5">
      <c r="B1182" s="6" t="s">
        <v>462</v>
      </c>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2:28" x14ac:dyDescent="0.5">
      <c r="B1183" s="24" t="s">
        <v>53</v>
      </c>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2:28" x14ac:dyDescent="0.5">
      <c r="B1184" t="s">
        <v>454</v>
      </c>
      <c r="C1184" s="17">
        <v>7.916316930035E-2</v>
      </c>
      <c r="D1184" s="17">
        <v>0.124405694295218</v>
      </c>
      <c r="E1184" s="17">
        <v>3.5330831638900398E-2</v>
      </c>
      <c r="F1184" s="17"/>
      <c r="G1184" s="17">
        <v>0.21441150497793501</v>
      </c>
      <c r="H1184" s="17">
        <v>0.153805270281653</v>
      </c>
      <c r="I1184" s="17">
        <v>0.149360969893121</v>
      </c>
      <c r="J1184" s="17">
        <v>3.6604681456350797E-2</v>
      </c>
      <c r="K1184" s="17">
        <v>6.2584199500989599E-3</v>
      </c>
      <c r="L1184" s="17">
        <v>7.7921410602828896E-3</v>
      </c>
      <c r="M1184" s="17"/>
      <c r="N1184" s="17">
        <v>0.10712848580114299</v>
      </c>
      <c r="O1184" s="17">
        <v>5.7901209615316897E-2</v>
      </c>
      <c r="P1184" s="17">
        <v>0.13639755092775799</v>
      </c>
      <c r="Q1184" s="17">
        <v>6.4195301653896905E-2</v>
      </c>
      <c r="R1184" s="17">
        <v>5.7718051479714802E-2</v>
      </c>
      <c r="S1184" s="17">
        <v>6.4442137339885394E-2</v>
      </c>
      <c r="T1184" s="17">
        <v>0</v>
      </c>
      <c r="U1184" s="17">
        <v>0.131208177382932</v>
      </c>
      <c r="V1184" s="17">
        <v>0.131219008543625</v>
      </c>
      <c r="W1184" s="17">
        <v>4.4689208743101297E-2</v>
      </c>
      <c r="X1184" s="17">
        <v>5.3682666786708702E-2</v>
      </c>
      <c r="Y1184" s="17">
        <v>3.3824895299273003E-2</v>
      </c>
      <c r="Z1184" s="17"/>
      <c r="AA1184" s="17">
        <v>0.11064324739475299</v>
      </c>
      <c r="AB1184" s="17">
        <v>5.57577039580643E-2</v>
      </c>
    </row>
    <row r="1185" spans="2:28" x14ac:dyDescent="0.5">
      <c r="B1185" t="s">
        <v>455</v>
      </c>
      <c r="C1185" s="17">
        <v>0.26241569500849199</v>
      </c>
      <c r="D1185" s="17">
        <v>0.27714624671173399</v>
      </c>
      <c r="E1185" s="17">
        <v>0.24857141864215601</v>
      </c>
      <c r="F1185" s="17"/>
      <c r="G1185" s="17">
        <v>0.42706886953194101</v>
      </c>
      <c r="H1185" s="17">
        <v>0.396627562493235</v>
      </c>
      <c r="I1185" s="17">
        <v>0.34722974273721902</v>
      </c>
      <c r="J1185" s="17">
        <v>0.26473594961594499</v>
      </c>
      <c r="K1185" s="17">
        <v>0.19484092493514299</v>
      </c>
      <c r="L1185" s="17">
        <v>9.5343891465561298E-2</v>
      </c>
      <c r="M1185" s="17"/>
      <c r="N1185" s="17">
        <v>0.335630582843916</v>
      </c>
      <c r="O1185" s="17">
        <v>0.29146370144221401</v>
      </c>
      <c r="P1185" s="17">
        <v>0.26686549052069503</v>
      </c>
      <c r="Q1185" s="17">
        <v>0.328804554676566</v>
      </c>
      <c r="R1185" s="17">
        <v>0.198313661402787</v>
      </c>
      <c r="S1185" s="17">
        <v>0.25338699691151401</v>
      </c>
      <c r="T1185" s="17">
        <v>0.20355635837674499</v>
      </c>
      <c r="U1185" s="17">
        <v>0.34299525512721701</v>
      </c>
      <c r="V1185" s="17">
        <v>0.18427934110546901</v>
      </c>
      <c r="W1185" s="17">
        <v>0.26703322288272402</v>
      </c>
      <c r="X1185" s="17">
        <v>0.25741767216304501</v>
      </c>
      <c r="Y1185" s="17">
        <v>0.232722904703343</v>
      </c>
      <c r="Z1185" s="17"/>
      <c r="AA1185" s="17">
        <v>0.35591608245341799</v>
      </c>
      <c r="AB1185" s="17">
        <v>0.19289807592032299</v>
      </c>
    </row>
    <row r="1186" spans="2:28" x14ac:dyDescent="0.5">
      <c r="B1186" t="s">
        <v>456</v>
      </c>
      <c r="C1186" s="17">
        <v>0.47243908071456298</v>
      </c>
      <c r="D1186" s="17">
        <v>0.44067588737429703</v>
      </c>
      <c r="E1186" s="17">
        <v>0.50236031222848598</v>
      </c>
      <c r="F1186" s="17"/>
      <c r="G1186" s="17">
        <v>0.25931731724658702</v>
      </c>
      <c r="H1186" s="17">
        <v>0.31029425751122902</v>
      </c>
      <c r="I1186" s="17">
        <v>0.40309319119220599</v>
      </c>
      <c r="J1186" s="17">
        <v>0.56955912778944795</v>
      </c>
      <c r="K1186" s="17">
        <v>0.60520977452372005</v>
      </c>
      <c r="L1186" s="17">
        <v>0.55564646507541404</v>
      </c>
      <c r="M1186" s="17"/>
      <c r="N1186" s="17">
        <v>0.47230798298243698</v>
      </c>
      <c r="O1186" s="17">
        <v>0.27327799139242698</v>
      </c>
      <c r="P1186" s="17">
        <v>0.41474583732053499</v>
      </c>
      <c r="Q1186" s="17">
        <v>0.39210915770226501</v>
      </c>
      <c r="R1186" s="17">
        <v>0.62771792496946799</v>
      </c>
      <c r="S1186" s="17">
        <v>0.51573370964831</v>
      </c>
      <c r="T1186" s="17">
        <v>0.53176668173915198</v>
      </c>
      <c r="U1186" s="17">
        <v>0.309876446498762</v>
      </c>
      <c r="V1186" s="17">
        <v>0.60733417904813702</v>
      </c>
      <c r="W1186" s="17">
        <v>0.53531620562901105</v>
      </c>
      <c r="X1186" s="17">
        <v>0.49995167128545598</v>
      </c>
      <c r="Y1186" s="17">
        <v>0.50825672081561601</v>
      </c>
      <c r="Z1186" s="17"/>
      <c r="AA1186" s="17">
        <v>0.41855133331541799</v>
      </c>
      <c r="AB1186" s="17">
        <v>0.51250466760231606</v>
      </c>
    </row>
    <row r="1187" spans="2:28" x14ac:dyDescent="0.5">
      <c r="B1187" t="s">
        <v>439</v>
      </c>
      <c r="C1187" s="17">
        <v>0.18598205497659501</v>
      </c>
      <c r="D1187" s="17">
        <v>0.15777217161875201</v>
      </c>
      <c r="E1187" s="17">
        <v>0.21373743749045801</v>
      </c>
      <c r="F1187" s="17"/>
      <c r="G1187" s="17">
        <v>9.9202308243536305E-2</v>
      </c>
      <c r="H1187" s="17">
        <v>0.13927290971388401</v>
      </c>
      <c r="I1187" s="17">
        <v>0.100316096177454</v>
      </c>
      <c r="J1187" s="17">
        <v>0.12910024113825599</v>
      </c>
      <c r="K1187" s="17">
        <v>0.19369088059103801</v>
      </c>
      <c r="L1187" s="17">
        <v>0.34121750239874199</v>
      </c>
      <c r="M1187" s="17"/>
      <c r="N1187" s="17">
        <v>8.4932948372503606E-2</v>
      </c>
      <c r="O1187" s="17">
        <v>0.37735709755004199</v>
      </c>
      <c r="P1187" s="17">
        <v>0.18199112123101099</v>
      </c>
      <c r="Q1187" s="17">
        <v>0.21489098596727199</v>
      </c>
      <c r="R1187" s="17">
        <v>0.11625036214803</v>
      </c>
      <c r="S1187" s="17">
        <v>0.166437156100291</v>
      </c>
      <c r="T1187" s="17">
        <v>0.264676959884103</v>
      </c>
      <c r="U1187" s="17">
        <v>0.21592012099108901</v>
      </c>
      <c r="V1187" s="17">
        <v>7.7167471302769394E-2</v>
      </c>
      <c r="W1187" s="17">
        <v>0.152961362745163</v>
      </c>
      <c r="X1187" s="17">
        <v>0.18894798976478999</v>
      </c>
      <c r="Y1187" s="17">
        <v>0.22519547918176799</v>
      </c>
      <c r="Z1187" s="17"/>
      <c r="AA1187" s="17">
        <v>0.114889336836411</v>
      </c>
      <c r="AB1187" s="17">
        <v>0.238839552519297</v>
      </c>
    </row>
    <row r="1188" spans="2:28" x14ac:dyDescent="0.5">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2:28" x14ac:dyDescent="0.5">
      <c r="B1189" s="6" t="s">
        <v>463</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2:28" x14ac:dyDescent="0.5">
      <c r="B1190" s="24" t="s">
        <v>53</v>
      </c>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2:28" x14ac:dyDescent="0.5">
      <c r="B1191" t="s">
        <v>454</v>
      </c>
      <c r="C1191" s="17">
        <v>6.6810412962647794E-2</v>
      </c>
      <c r="D1191" s="17">
        <v>0.102585668764299</v>
      </c>
      <c r="E1191" s="17">
        <v>3.2157858016561701E-2</v>
      </c>
      <c r="F1191" s="17"/>
      <c r="G1191" s="17">
        <v>0.14514209996362901</v>
      </c>
      <c r="H1191" s="17">
        <v>0.12980989332541701</v>
      </c>
      <c r="I1191" s="17">
        <v>0.121242418765619</v>
      </c>
      <c r="J1191" s="17">
        <v>4.6034194514027897E-2</v>
      </c>
      <c r="K1191" s="17">
        <v>1.11192268620643E-2</v>
      </c>
      <c r="L1191" s="17">
        <v>1.0977691991881099E-2</v>
      </c>
      <c r="M1191" s="17"/>
      <c r="N1191" s="17">
        <v>0.130629071592159</v>
      </c>
      <c r="O1191" s="17">
        <v>8.3542625061261103E-2</v>
      </c>
      <c r="P1191" s="17">
        <v>0.11552039012248801</v>
      </c>
      <c r="Q1191" s="17">
        <v>6.8914306707560699E-2</v>
      </c>
      <c r="R1191" s="17">
        <v>0</v>
      </c>
      <c r="S1191" s="17">
        <v>3.47243396971572E-2</v>
      </c>
      <c r="T1191" s="17">
        <v>3.8085528118329201E-2</v>
      </c>
      <c r="U1191" s="17">
        <v>9.61340520499748E-2</v>
      </c>
      <c r="V1191" s="17">
        <v>0.115102411858149</v>
      </c>
      <c r="W1191" s="17">
        <v>4.4689208743101297E-2</v>
      </c>
      <c r="X1191" s="17">
        <v>6.8611402515177694E-2</v>
      </c>
      <c r="Y1191" s="17">
        <v>2.1104579530700902E-2</v>
      </c>
      <c r="Z1191" s="17"/>
      <c r="AA1191" s="17">
        <v>0.113430132643332</v>
      </c>
      <c r="AB1191" s="17">
        <v>3.2148610981688398E-2</v>
      </c>
    </row>
    <row r="1192" spans="2:28" x14ac:dyDescent="0.5">
      <c r="B1192" t="s">
        <v>455</v>
      </c>
      <c r="C1192" s="17">
        <v>0.20951211655865601</v>
      </c>
      <c r="D1192" s="17">
        <v>0.24368484137933799</v>
      </c>
      <c r="E1192" s="17">
        <v>0.17667477692508901</v>
      </c>
      <c r="F1192" s="17"/>
      <c r="G1192" s="17">
        <v>0.32365308508306201</v>
      </c>
      <c r="H1192" s="17">
        <v>0.30566514316020899</v>
      </c>
      <c r="I1192" s="17">
        <v>0.32627426209477101</v>
      </c>
      <c r="J1192" s="17">
        <v>0.195874697258484</v>
      </c>
      <c r="K1192" s="17">
        <v>0.140572820089787</v>
      </c>
      <c r="L1192" s="17">
        <v>8.2793977349358103E-2</v>
      </c>
      <c r="M1192" s="17"/>
      <c r="N1192" s="17">
        <v>0.26522112220206201</v>
      </c>
      <c r="O1192" s="17">
        <v>0.20275189763760801</v>
      </c>
      <c r="P1192" s="17">
        <v>0.24914880197199099</v>
      </c>
      <c r="Q1192" s="17">
        <v>0.245142026912473</v>
      </c>
      <c r="R1192" s="17">
        <v>0.115544847726319</v>
      </c>
      <c r="S1192" s="17">
        <v>0.21528286718782799</v>
      </c>
      <c r="T1192" s="17">
        <v>0.12528654251285701</v>
      </c>
      <c r="U1192" s="17">
        <v>0.25257364420045197</v>
      </c>
      <c r="V1192" s="17">
        <v>0.15804610766204799</v>
      </c>
      <c r="W1192" s="17">
        <v>0.219041201066909</v>
      </c>
      <c r="X1192" s="17">
        <v>0.16190254601759299</v>
      </c>
      <c r="Y1192" s="17">
        <v>0.19662899334978701</v>
      </c>
      <c r="Z1192" s="17"/>
      <c r="AA1192" s="17">
        <v>0.30420547423863897</v>
      </c>
      <c r="AB1192" s="17">
        <v>0.13910752306695301</v>
      </c>
    </row>
    <row r="1193" spans="2:28" x14ac:dyDescent="0.5">
      <c r="B1193" t="s">
        <v>456</v>
      </c>
      <c r="C1193" s="17">
        <v>0.41450156596231902</v>
      </c>
      <c r="D1193" s="17">
        <v>0.39622185550363598</v>
      </c>
      <c r="E1193" s="17">
        <v>0.43301740448707499</v>
      </c>
      <c r="F1193" s="17"/>
      <c r="G1193" s="17">
        <v>0.30835680626712803</v>
      </c>
      <c r="H1193" s="17">
        <v>0.330294722897849</v>
      </c>
      <c r="I1193" s="17">
        <v>0.36161188564908497</v>
      </c>
      <c r="J1193" s="17">
        <v>0.45306856782607402</v>
      </c>
      <c r="K1193" s="17">
        <v>0.53540571721497299</v>
      </c>
      <c r="L1193" s="17">
        <v>0.43822110663512398</v>
      </c>
      <c r="M1193" s="17"/>
      <c r="N1193" s="17">
        <v>0.35750245526611601</v>
      </c>
      <c r="O1193" s="17">
        <v>0.24250335997521699</v>
      </c>
      <c r="P1193" s="17">
        <v>0.344748167047842</v>
      </c>
      <c r="Q1193" s="17">
        <v>0.34306356050255199</v>
      </c>
      <c r="R1193" s="17">
        <v>0.562810730525377</v>
      </c>
      <c r="S1193" s="17">
        <v>0.47809769556510301</v>
      </c>
      <c r="T1193" s="17">
        <v>0.53176668173915198</v>
      </c>
      <c r="U1193" s="17">
        <v>0.355401686548239</v>
      </c>
      <c r="V1193" s="17">
        <v>0.45866188563408999</v>
      </c>
      <c r="W1193" s="17">
        <v>0.54577170901647698</v>
      </c>
      <c r="X1193" s="17">
        <v>0.46020708939028498</v>
      </c>
      <c r="Y1193" s="17">
        <v>0.39210810635475901</v>
      </c>
      <c r="Z1193" s="17"/>
      <c r="AA1193" s="17">
        <v>0.39076537766813702</v>
      </c>
      <c r="AB1193" s="17">
        <v>0.43214944252766502</v>
      </c>
    </row>
    <row r="1194" spans="2:28" x14ac:dyDescent="0.5">
      <c r="B1194" t="s">
        <v>439</v>
      </c>
      <c r="C1194" s="17">
        <v>0.309175904516377</v>
      </c>
      <c r="D1194" s="17">
        <v>0.257507634352727</v>
      </c>
      <c r="E1194" s="17">
        <v>0.35814996057127502</v>
      </c>
      <c r="F1194" s="17"/>
      <c r="G1194" s="17">
        <v>0.22284800868618099</v>
      </c>
      <c r="H1194" s="17">
        <v>0.234230240616526</v>
      </c>
      <c r="I1194" s="17">
        <v>0.19087143349052499</v>
      </c>
      <c r="J1194" s="17">
        <v>0.30502254040141402</v>
      </c>
      <c r="K1194" s="17">
        <v>0.312902235833175</v>
      </c>
      <c r="L1194" s="17">
        <v>0.46800722402363598</v>
      </c>
      <c r="M1194" s="17"/>
      <c r="N1194" s="17">
        <v>0.246647350939664</v>
      </c>
      <c r="O1194" s="17">
        <v>0.47120211732591399</v>
      </c>
      <c r="P1194" s="17">
        <v>0.29058264085767899</v>
      </c>
      <c r="Q1194" s="17">
        <v>0.34288010587741402</v>
      </c>
      <c r="R1194" s="17">
        <v>0.32164442174830399</v>
      </c>
      <c r="S1194" s="17">
        <v>0.27189509754991098</v>
      </c>
      <c r="T1194" s="17">
        <v>0.30486124762966099</v>
      </c>
      <c r="U1194" s="17">
        <v>0.29589061720133403</v>
      </c>
      <c r="V1194" s="17">
        <v>0.26818959484571298</v>
      </c>
      <c r="W1194" s="17">
        <v>0.19049788117351199</v>
      </c>
      <c r="X1194" s="17">
        <v>0.309278962076944</v>
      </c>
      <c r="Y1194" s="17">
        <v>0.39015832076475299</v>
      </c>
      <c r="Z1194" s="17"/>
      <c r="AA1194" s="17">
        <v>0.191599015449892</v>
      </c>
      <c r="AB1194" s="17">
        <v>0.396594423423694</v>
      </c>
    </row>
    <row r="1195" spans="2:28" x14ac:dyDescent="0.5">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2:28" x14ac:dyDescent="0.5">
      <c r="B1196" s="6" t="s">
        <v>464</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2:28" x14ac:dyDescent="0.5">
      <c r="B1197" s="24" t="s">
        <v>53</v>
      </c>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2:28" x14ac:dyDescent="0.5">
      <c r="B1198" t="s">
        <v>454</v>
      </c>
      <c r="C1198" s="17">
        <v>6.62567884254779E-2</v>
      </c>
      <c r="D1198" s="17">
        <v>0.106815384013558</v>
      </c>
      <c r="E1198" s="17">
        <v>2.69538817393805E-2</v>
      </c>
      <c r="F1198" s="17"/>
      <c r="G1198" s="17">
        <v>0.12876210146824699</v>
      </c>
      <c r="H1198" s="17">
        <v>0.168638569967965</v>
      </c>
      <c r="I1198" s="17">
        <v>8.0002412813411E-2</v>
      </c>
      <c r="J1198" s="17">
        <v>4.4183777719107899E-2</v>
      </c>
      <c r="K1198" s="17">
        <v>2.4390879387304502E-2</v>
      </c>
      <c r="L1198" s="17">
        <v>7.7921410602828896E-3</v>
      </c>
      <c r="M1198" s="17"/>
      <c r="N1198" s="17">
        <v>0.110951626625077</v>
      </c>
      <c r="O1198" s="17">
        <v>2.6309378324924599E-2</v>
      </c>
      <c r="P1198" s="17">
        <v>0.101490088791599</v>
      </c>
      <c r="Q1198" s="17">
        <v>5.4136357461797999E-2</v>
      </c>
      <c r="R1198" s="17">
        <v>9.2837860924516999E-2</v>
      </c>
      <c r="S1198" s="17">
        <v>6.5240979364657101E-2</v>
      </c>
      <c r="T1198" s="17">
        <v>8.1146934961631195E-2</v>
      </c>
      <c r="U1198" s="17">
        <v>7.4948223060679303E-2</v>
      </c>
      <c r="V1198" s="17">
        <v>9.3580279992651297E-2</v>
      </c>
      <c r="W1198" s="17">
        <v>0</v>
      </c>
      <c r="X1198" s="17">
        <v>4.7941328920796999E-2</v>
      </c>
      <c r="Y1198" s="17">
        <v>3.3288113042561199E-2</v>
      </c>
      <c r="Z1198" s="17"/>
      <c r="AA1198" s="17">
        <v>0.105752150266156</v>
      </c>
      <c r="AB1198" s="17">
        <v>3.68919526721831E-2</v>
      </c>
    </row>
    <row r="1199" spans="2:28" x14ac:dyDescent="0.5">
      <c r="B1199" t="s">
        <v>455</v>
      </c>
      <c r="C1199" s="17">
        <v>0.193099527404969</v>
      </c>
      <c r="D1199" s="17">
        <v>0.23141115226426101</v>
      </c>
      <c r="E1199" s="17">
        <v>0.15620959915735999</v>
      </c>
      <c r="F1199" s="17"/>
      <c r="G1199" s="17">
        <v>0.32712684843118101</v>
      </c>
      <c r="H1199" s="17">
        <v>0.230652536745171</v>
      </c>
      <c r="I1199" s="17">
        <v>0.30000327984502301</v>
      </c>
      <c r="J1199" s="17">
        <v>0.223053571215929</v>
      </c>
      <c r="K1199" s="17">
        <v>9.8623567092456996E-2</v>
      </c>
      <c r="L1199" s="17">
        <v>8.8513174103062101E-2</v>
      </c>
      <c r="M1199" s="17"/>
      <c r="N1199" s="17">
        <v>0.28001410749545103</v>
      </c>
      <c r="O1199" s="17">
        <v>0.25325725649150299</v>
      </c>
      <c r="P1199" s="17">
        <v>0.244228697857824</v>
      </c>
      <c r="Q1199" s="17">
        <v>0.17038066991157499</v>
      </c>
      <c r="R1199" s="17">
        <v>0.14385475480019699</v>
      </c>
      <c r="S1199" s="17">
        <v>0.17023488225894601</v>
      </c>
      <c r="T1199" s="17">
        <v>0.12528654251285701</v>
      </c>
      <c r="U1199" s="17">
        <v>0.27068458275087398</v>
      </c>
      <c r="V1199" s="17">
        <v>0.117906974092355</v>
      </c>
      <c r="W1199" s="17">
        <v>0.26478644547848801</v>
      </c>
      <c r="X1199" s="17">
        <v>0.17416716856224401</v>
      </c>
      <c r="Y1199" s="17">
        <v>0.16012748236334701</v>
      </c>
      <c r="Z1199" s="17"/>
      <c r="AA1199" s="17">
        <v>0.26034055738566703</v>
      </c>
      <c r="AB1199" s="17">
        <v>0.143105763346529</v>
      </c>
    </row>
    <row r="1200" spans="2:28" x14ac:dyDescent="0.5">
      <c r="B1200" t="s">
        <v>456</v>
      </c>
      <c r="C1200" s="17">
        <v>0.56184633040724596</v>
      </c>
      <c r="D1200" s="17">
        <v>0.51292311639905896</v>
      </c>
      <c r="E1200" s="17">
        <v>0.60860828695147895</v>
      </c>
      <c r="F1200" s="17"/>
      <c r="G1200" s="17">
        <v>0.334352672000855</v>
      </c>
      <c r="H1200" s="17">
        <v>0.51720362100698403</v>
      </c>
      <c r="I1200" s="17">
        <v>0.49188753108031402</v>
      </c>
      <c r="J1200" s="17">
        <v>0.63804335295607195</v>
      </c>
      <c r="K1200" s="17">
        <v>0.69291359512470896</v>
      </c>
      <c r="L1200" s="17">
        <v>0.591489329430537</v>
      </c>
      <c r="M1200" s="17"/>
      <c r="N1200" s="17">
        <v>0.44822439975199202</v>
      </c>
      <c r="O1200" s="17">
        <v>0.40624502367272303</v>
      </c>
      <c r="P1200" s="17">
        <v>0.52758877937822701</v>
      </c>
      <c r="Q1200" s="17">
        <v>0.62245344194663199</v>
      </c>
      <c r="R1200" s="17">
        <v>0.535327091419047</v>
      </c>
      <c r="S1200" s="17">
        <v>0.60962485040252701</v>
      </c>
      <c r="T1200" s="17">
        <v>0.50459342910860505</v>
      </c>
      <c r="U1200" s="17">
        <v>0.472616501102614</v>
      </c>
      <c r="V1200" s="17">
        <v>0.616605417310916</v>
      </c>
      <c r="W1200" s="17">
        <v>0.65667738732895298</v>
      </c>
      <c r="X1200" s="17">
        <v>0.59342806117661595</v>
      </c>
      <c r="Y1200" s="17">
        <v>0.56224061879709397</v>
      </c>
      <c r="Z1200" s="17"/>
      <c r="AA1200" s="17">
        <v>0.509772354951741</v>
      </c>
      <c r="AB1200" s="17">
        <v>0.60056337628317502</v>
      </c>
    </row>
    <row r="1201" spans="2:28" x14ac:dyDescent="0.5">
      <c r="B1201" t="s">
        <v>439</v>
      </c>
      <c r="C1201" s="17">
        <v>0.17879735376230799</v>
      </c>
      <c r="D1201" s="17">
        <v>0.148850347323121</v>
      </c>
      <c r="E1201" s="17">
        <v>0.20822823215178099</v>
      </c>
      <c r="F1201" s="17"/>
      <c r="G1201" s="17">
        <v>0.20975837809971701</v>
      </c>
      <c r="H1201" s="17">
        <v>8.350527227988E-2</v>
      </c>
      <c r="I1201" s="17">
        <v>0.128106776261253</v>
      </c>
      <c r="J1201" s="17">
        <v>9.4719298108891001E-2</v>
      </c>
      <c r="K1201" s="17">
        <v>0.18407195839553001</v>
      </c>
      <c r="L1201" s="17">
        <v>0.31220535540611799</v>
      </c>
      <c r="M1201" s="17"/>
      <c r="N1201" s="17">
        <v>0.16080986612747999</v>
      </c>
      <c r="O1201" s="17">
        <v>0.31418834151085001</v>
      </c>
      <c r="P1201" s="17">
        <v>0.126692433972349</v>
      </c>
      <c r="Q1201" s="17">
        <v>0.153029530679995</v>
      </c>
      <c r="R1201" s="17">
        <v>0.227980292856239</v>
      </c>
      <c r="S1201" s="17">
        <v>0.15489928797386901</v>
      </c>
      <c r="T1201" s="17">
        <v>0.28897309341690602</v>
      </c>
      <c r="U1201" s="17">
        <v>0.181750693085832</v>
      </c>
      <c r="V1201" s="17">
        <v>0.17190732860407801</v>
      </c>
      <c r="W1201" s="17">
        <v>7.8536167192559195E-2</v>
      </c>
      <c r="X1201" s="17">
        <v>0.18446344134034301</v>
      </c>
      <c r="Y1201" s="17">
        <v>0.244343785796998</v>
      </c>
      <c r="Z1201" s="17"/>
      <c r="AA1201" s="17">
        <v>0.124134937396436</v>
      </c>
      <c r="AB1201" s="17">
        <v>0.219438907698112</v>
      </c>
    </row>
    <row r="1202" spans="2:28" x14ac:dyDescent="0.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2:28" x14ac:dyDescent="0.5">
      <c r="B1203" s="6" t="s">
        <v>465</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2:28" x14ac:dyDescent="0.5">
      <c r="B1204" s="24" t="s">
        <v>53</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2:28" x14ac:dyDescent="0.5">
      <c r="B1205" t="s">
        <v>454</v>
      </c>
      <c r="C1205" s="17">
        <v>6.0547466354830999E-2</v>
      </c>
      <c r="D1205" s="17">
        <v>9.59056223794503E-2</v>
      </c>
      <c r="E1205" s="17">
        <v>2.6289023228025499E-2</v>
      </c>
      <c r="F1205" s="17"/>
      <c r="G1205" s="17">
        <v>0.118708328738434</v>
      </c>
      <c r="H1205" s="17">
        <v>0.131535311357353</v>
      </c>
      <c r="I1205" s="17">
        <v>8.2283675218650598E-2</v>
      </c>
      <c r="J1205" s="17">
        <v>3.83280841062308E-2</v>
      </c>
      <c r="K1205" s="17">
        <v>1.8161887630036101E-2</v>
      </c>
      <c r="L1205" s="17">
        <v>2.00650329440068E-2</v>
      </c>
      <c r="M1205" s="17"/>
      <c r="N1205" s="17">
        <v>8.7451040834061605E-2</v>
      </c>
      <c r="O1205" s="17">
        <v>5.91328153419097E-2</v>
      </c>
      <c r="P1205" s="17">
        <v>0.100543379301668</v>
      </c>
      <c r="Q1205" s="17">
        <v>3.6648603480570002E-2</v>
      </c>
      <c r="R1205" s="17">
        <v>3.5119809444802197E-2</v>
      </c>
      <c r="S1205" s="17">
        <v>5.8950988713731098E-2</v>
      </c>
      <c r="T1205" s="17">
        <v>0</v>
      </c>
      <c r="U1205" s="17">
        <v>9.9655530058073497E-2</v>
      </c>
      <c r="V1205" s="17">
        <v>0.102712868998556</v>
      </c>
      <c r="W1205" s="17">
        <v>4.4689208743101297E-2</v>
      </c>
      <c r="X1205" s="17">
        <v>3.7116611898435403E-2</v>
      </c>
      <c r="Y1205" s="17">
        <v>1.9430134346212501E-2</v>
      </c>
      <c r="Z1205" s="17"/>
      <c r="AA1205" s="17">
        <v>9.2734726205665294E-2</v>
      </c>
      <c r="AB1205" s="17">
        <v>3.6616210763829399E-2</v>
      </c>
    </row>
    <row r="1206" spans="2:28" x14ac:dyDescent="0.5">
      <c r="B1206" t="s">
        <v>455</v>
      </c>
      <c r="C1206" s="17">
        <v>0.203299126048884</v>
      </c>
      <c r="D1206" s="17">
        <v>0.25729812081881998</v>
      </c>
      <c r="E1206" s="17">
        <v>0.151179660764448</v>
      </c>
      <c r="F1206" s="17"/>
      <c r="G1206" s="17">
        <v>0.32361836684099399</v>
      </c>
      <c r="H1206" s="17">
        <v>0.23194344330309499</v>
      </c>
      <c r="I1206" s="17">
        <v>0.23233242789437</v>
      </c>
      <c r="J1206" s="17">
        <v>0.25060784432842598</v>
      </c>
      <c r="K1206" s="17">
        <v>0.12433058698267201</v>
      </c>
      <c r="L1206" s="17">
        <v>0.13456747473393199</v>
      </c>
      <c r="M1206" s="17"/>
      <c r="N1206" s="17">
        <v>0.233082710788169</v>
      </c>
      <c r="O1206" s="17">
        <v>0.19933291851614601</v>
      </c>
      <c r="P1206" s="17">
        <v>0.24792289918430899</v>
      </c>
      <c r="Q1206" s="17">
        <v>0.16567241055986501</v>
      </c>
      <c r="R1206" s="17">
        <v>0.17174047377948701</v>
      </c>
      <c r="S1206" s="17">
        <v>0.205641414784693</v>
      </c>
      <c r="T1206" s="17">
        <v>0.19812083392007299</v>
      </c>
      <c r="U1206" s="17">
        <v>0.15894534740497401</v>
      </c>
      <c r="V1206" s="17">
        <v>0.118675601684343</v>
      </c>
      <c r="W1206" s="17">
        <v>0.26432549067696198</v>
      </c>
      <c r="X1206" s="17">
        <v>0.23380401246527999</v>
      </c>
      <c r="Y1206" s="17">
        <v>0.19221315631050701</v>
      </c>
      <c r="Z1206" s="17"/>
      <c r="AA1206" s="17">
        <v>0.26017611584413902</v>
      </c>
      <c r="AB1206" s="17">
        <v>0.16101103484929299</v>
      </c>
    </row>
    <row r="1207" spans="2:28" x14ac:dyDescent="0.5">
      <c r="B1207" t="s">
        <v>456</v>
      </c>
      <c r="C1207" s="17">
        <v>0.60626749190545204</v>
      </c>
      <c r="D1207" s="17">
        <v>0.53409474480337205</v>
      </c>
      <c r="E1207" s="17">
        <v>0.67570791221832605</v>
      </c>
      <c r="F1207" s="17"/>
      <c r="G1207" s="17">
        <v>0.45875078973843197</v>
      </c>
      <c r="H1207" s="17">
        <v>0.52195180428269905</v>
      </c>
      <c r="I1207" s="17">
        <v>0.60813204465288295</v>
      </c>
      <c r="J1207" s="17">
        <v>0.62553563055719197</v>
      </c>
      <c r="K1207" s="17">
        <v>0.72051278183813205</v>
      </c>
      <c r="L1207" s="17">
        <v>0.63391332827311797</v>
      </c>
      <c r="M1207" s="17"/>
      <c r="N1207" s="17">
        <v>0.55246315816821201</v>
      </c>
      <c r="O1207" s="17">
        <v>0.49562249101250699</v>
      </c>
      <c r="P1207" s="17">
        <v>0.52586054988959396</v>
      </c>
      <c r="Q1207" s="17">
        <v>0.72202750490102896</v>
      </c>
      <c r="R1207" s="17">
        <v>0.70460429604063701</v>
      </c>
      <c r="S1207" s="17">
        <v>0.63101151797572497</v>
      </c>
      <c r="T1207" s="17">
        <v>0.59216854913626604</v>
      </c>
      <c r="U1207" s="17">
        <v>0.66915255510684502</v>
      </c>
      <c r="V1207" s="17">
        <v>0.57488474866792405</v>
      </c>
      <c r="W1207" s="17">
        <v>0.61397570510241095</v>
      </c>
      <c r="X1207" s="17">
        <v>0.60485418887030595</v>
      </c>
      <c r="Y1207" s="17">
        <v>0.61134621271837297</v>
      </c>
      <c r="Z1207" s="17"/>
      <c r="AA1207" s="17">
        <v>0.56999871311630701</v>
      </c>
      <c r="AB1207" s="17">
        <v>0.63323336036393296</v>
      </c>
    </row>
    <row r="1208" spans="2:28" x14ac:dyDescent="0.5">
      <c r="B1208" t="s">
        <v>439</v>
      </c>
      <c r="C1208" s="17">
        <v>0.12988591569083199</v>
      </c>
      <c r="D1208" s="17">
        <v>0.112701511998357</v>
      </c>
      <c r="E1208" s="17">
        <v>0.1468234037892</v>
      </c>
      <c r="F1208" s="17"/>
      <c r="G1208" s="17">
        <v>9.8922514682139806E-2</v>
      </c>
      <c r="H1208" s="17">
        <v>0.114569441056854</v>
      </c>
      <c r="I1208" s="17">
        <v>7.72518522340956E-2</v>
      </c>
      <c r="J1208" s="17">
        <v>8.5528441008150796E-2</v>
      </c>
      <c r="K1208" s="17">
        <v>0.13699474354916</v>
      </c>
      <c r="L1208" s="17">
        <v>0.21145416404894299</v>
      </c>
      <c r="M1208" s="17"/>
      <c r="N1208" s="17">
        <v>0.12700309020955799</v>
      </c>
      <c r="O1208" s="17">
        <v>0.24591177512943699</v>
      </c>
      <c r="P1208" s="17">
        <v>0.12567317162443001</v>
      </c>
      <c r="Q1208" s="17">
        <v>7.5651481058536404E-2</v>
      </c>
      <c r="R1208" s="17">
        <v>8.85354207350732E-2</v>
      </c>
      <c r="S1208" s="17">
        <v>0.104396078525851</v>
      </c>
      <c r="T1208" s="17">
        <v>0.20971061694366</v>
      </c>
      <c r="U1208" s="17">
        <v>7.2246567430107198E-2</v>
      </c>
      <c r="V1208" s="17">
        <v>0.20372678064917599</v>
      </c>
      <c r="W1208" s="17">
        <v>7.7009595477525103E-2</v>
      </c>
      <c r="X1208" s="17">
        <v>0.124225186765978</v>
      </c>
      <c r="Y1208" s="17">
        <v>0.177010496624908</v>
      </c>
      <c r="Z1208" s="17"/>
      <c r="AA1208" s="17">
        <v>7.7090444833888896E-2</v>
      </c>
      <c r="AB1208" s="17">
        <v>0.16913939402294401</v>
      </c>
    </row>
    <row r="1209" spans="2:28" x14ac:dyDescent="0.5">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2:28" x14ac:dyDescent="0.5">
      <c r="B1210" s="6" t="s">
        <v>466</v>
      </c>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2:28" x14ac:dyDescent="0.5">
      <c r="B1211" s="24" t="s">
        <v>53</v>
      </c>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2:28" x14ac:dyDescent="0.5">
      <c r="B1212" t="s">
        <v>454</v>
      </c>
      <c r="C1212" s="17">
        <v>0.10042769724443</v>
      </c>
      <c r="D1212" s="17">
        <v>0.136614575241673</v>
      </c>
      <c r="E1212" s="17">
        <v>6.3630752024448095E-2</v>
      </c>
      <c r="F1212" s="17"/>
      <c r="G1212" s="17">
        <v>0.227486650594695</v>
      </c>
      <c r="H1212" s="17">
        <v>0.18900218616851999</v>
      </c>
      <c r="I1212" s="17">
        <v>0.17959183499645301</v>
      </c>
      <c r="J1212" s="17">
        <v>4.7958418505432102E-2</v>
      </c>
      <c r="K1212" s="17">
        <v>4.0054202651707997E-2</v>
      </c>
      <c r="L1212" s="17">
        <v>1.6600910610610899E-2</v>
      </c>
      <c r="M1212" s="17"/>
      <c r="N1212" s="17">
        <v>0.10165897913729301</v>
      </c>
      <c r="O1212" s="17">
        <v>5.91328153419097E-2</v>
      </c>
      <c r="P1212" s="17">
        <v>0.142830243258181</v>
      </c>
      <c r="Q1212" s="17">
        <v>0.14029453417468801</v>
      </c>
      <c r="R1212" s="17">
        <v>6.6830956968624997E-2</v>
      </c>
      <c r="S1212" s="17">
        <v>7.0972871363397694E-2</v>
      </c>
      <c r="T1212" s="17">
        <v>3.9026391747338303E-2</v>
      </c>
      <c r="U1212" s="17">
        <v>0.14170166017763899</v>
      </c>
      <c r="V1212" s="17">
        <v>0.15692142814700999</v>
      </c>
      <c r="W1212" s="17">
        <v>0</v>
      </c>
      <c r="X1212" s="17">
        <v>0.10890087841829101</v>
      </c>
      <c r="Y1212" s="17">
        <v>6.6112095355334202E-2</v>
      </c>
      <c r="Z1212" s="17"/>
      <c r="AA1212" s="17">
        <v>0.143896759442911</v>
      </c>
      <c r="AB1212" s="17">
        <v>6.8108411831694707E-2</v>
      </c>
    </row>
    <row r="1213" spans="2:28" x14ac:dyDescent="0.5">
      <c r="B1213" t="s">
        <v>455</v>
      </c>
      <c r="C1213" s="17">
        <v>0.22254392255831401</v>
      </c>
      <c r="D1213" s="17">
        <v>0.263842413176129</v>
      </c>
      <c r="E1213" s="17">
        <v>0.18280394083759899</v>
      </c>
      <c r="F1213" s="17"/>
      <c r="G1213" s="17">
        <v>0.37511225625836497</v>
      </c>
      <c r="H1213" s="17">
        <v>0.29610883325334802</v>
      </c>
      <c r="I1213" s="17">
        <v>0.27198504848341198</v>
      </c>
      <c r="J1213" s="17">
        <v>0.254014623875293</v>
      </c>
      <c r="K1213" s="17">
        <v>0.14325184629989199</v>
      </c>
      <c r="L1213" s="17">
        <v>0.10919724523607301</v>
      </c>
      <c r="M1213" s="17"/>
      <c r="N1213" s="17">
        <v>0.35879437484298798</v>
      </c>
      <c r="O1213" s="17">
        <v>0.27896490390263001</v>
      </c>
      <c r="P1213" s="17">
        <v>0.26445323625467099</v>
      </c>
      <c r="Q1213" s="17">
        <v>0.23551180358277199</v>
      </c>
      <c r="R1213" s="17">
        <v>0.20038103587386699</v>
      </c>
      <c r="S1213" s="17">
        <v>0.21048232293796901</v>
      </c>
      <c r="T1213" s="17">
        <v>0.28376597191044201</v>
      </c>
      <c r="U1213" s="17">
        <v>0.16570001249357399</v>
      </c>
      <c r="V1213" s="17">
        <v>8.16668071385412E-2</v>
      </c>
      <c r="W1213" s="17">
        <v>0.38417263929502299</v>
      </c>
      <c r="X1213" s="17">
        <v>0.219164407201341</v>
      </c>
      <c r="Y1213" s="17">
        <v>0.202213712302515</v>
      </c>
      <c r="Z1213" s="17"/>
      <c r="AA1213" s="17">
        <v>0.29584217394731799</v>
      </c>
      <c r="AB1213" s="17">
        <v>0.16804660913390701</v>
      </c>
    </row>
    <row r="1214" spans="2:28" x14ac:dyDescent="0.5">
      <c r="B1214" t="s">
        <v>456</v>
      </c>
      <c r="C1214" s="17">
        <v>0.57432740728760201</v>
      </c>
      <c r="D1214" s="17">
        <v>0.51259800961502899</v>
      </c>
      <c r="E1214" s="17">
        <v>0.63536433487727195</v>
      </c>
      <c r="F1214" s="17"/>
      <c r="G1214" s="17">
        <v>0.340787926796985</v>
      </c>
      <c r="H1214" s="17">
        <v>0.45775425637648898</v>
      </c>
      <c r="I1214" s="17">
        <v>0.51061074658180094</v>
      </c>
      <c r="J1214" s="17">
        <v>0.61906808841653904</v>
      </c>
      <c r="K1214" s="17">
        <v>0.67825590609832997</v>
      </c>
      <c r="L1214" s="17">
        <v>0.69032500612348902</v>
      </c>
      <c r="M1214" s="17"/>
      <c r="N1214" s="17">
        <v>0.45461369764721599</v>
      </c>
      <c r="O1214" s="17">
        <v>0.46957707990270797</v>
      </c>
      <c r="P1214" s="17">
        <v>0.50125308962606396</v>
      </c>
      <c r="Q1214" s="17">
        <v>0.48953253280776698</v>
      </c>
      <c r="R1214" s="17">
        <v>0.67164365720739705</v>
      </c>
      <c r="S1214" s="17">
        <v>0.626647357740856</v>
      </c>
      <c r="T1214" s="17">
        <v>0.59400804008549501</v>
      </c>
      <c r="U1214" s="17">
        <v>0.65028067950852997</v>
      </c>
      <c r="V1214" s="17">
        <v>0.67199809616406603</v>
      </c>
      <c r="W1214" s="17">
        <v>0.53881776522745095</v>
      </c>
      <c r="X1214" s="17">
        <v>0.55253308299761195</v>
      </c>
      <c r="Y1214" s="17">
        <v>0.59273268519238298</v>
      </c>
      <c r="Z1214" s="17"/>
      <c r="AA1214" s="17">
        <v>0.51205854921266902</v>
      </c>
      <c r="AB1214" s="17">
        <v>0.62062435722546305</v>
      </c>
    </row>
    <row r="1215" spans="2:28" x14ac:dyDescent="0.5">
      <c r="B1215" t="s">
        <v>439</v>
      </c>
      <c r="C1215" s="17">
        <v>0.10270097290965401</v>
      </c>
      <c r="D1215" s="17">
        <v>8.6945001967168603E-2</v>
      </c>
      <c r="E1215" s="17">
        <v>0.11820097226068101</v>
      </c>
      <c r="F1215" s="17"/>
      <c r="G1215" s="17">
        <v>5.66131663499553E-2</v>
      </c>
      <c r="H1215" s="17">
        <v>5.71347242016427E-2</v>
      </c>
      <c r="I1215" s="17">
        <v>3.7812369938334103E-2</v>
      </c>
      <c r="J1215" s="17">
        <v>7.8958869202735593E-2</v>
      </c>
      <c r="K1215" s="17">
        <v>0.13843804495007</v>
      </c>
      <c r="L1215" s="17">
        <v>0.18387683802982699</v>
      </c>
      <c r="M1215" s="17"/>
      <c r="N1215" s="17">
        <v>8.4932948372503606E-2</v>
      </c>
      <c r="O1215" s="17">
        <v>0.19232520085275201</v>
      </c>
      <c r="P1215" s="17">
        <v>9.1463430861083106E-2</v>
      </c>
      <c r="Q1215" s="17">
        <v>0.13466112943477301</v>
      </c>
      <c r="R1215" s="17">
        <v>6.1144349950110401E-2</v>
      </c>
      <c r="S1215" s="17">
        <v>9.1897447957776907E-2</v>
      </c>
      <c r="T1215" s="17">
        <v>8.3199596256724698E-2</v>
      </c>
      <c r="U1215" s="17">
        <v>4.2317647820256599E-2</v>
      </c>
      <c r="V1215" s="17">
        <v>8.9413668550383005E-2</v>
      </c>
      <c r="W1215" s="17">
        <v>7.7009595477525103E-2</v>
      </c>
      <c r="X1215" s="17">
        <v>0.119401631382755</v>
      </c>
      <c r="Y1215" s="17">
        <v>0.138941507149767</v>
      </c>
      <c r="Z1215" s="17"/>
      <c r="AA1215" s="17">
        <v>4.8202517397101602E-2</v>
      </c>
      <c r="AB1215" s="17">
        <v>0.14322062180893499</v>
      </c>
    </row>
    <row r="1216" spans="2:28" x14ac:dyDescent="0.5">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2:28" x14ac:dyDescent="0.5">
      <c r="B1217" s="6" t="s">
        <v>467</v>
      </c>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2:28" x14ac:dyDescent="0.5">
      <c r="B1218" s="24" t="s">
        <v>53</v>
      </c>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2:28" x14ac:dyDescent="0.5">
      <c r="B1219" t="s">
        <v>454</v>
      </c>
      <c r="C1219" s="17">
        <v>7.4007027142037607E-2</v>
      </c>
      <c r="D1219" s="17">
        <v>0.12976368798001001</v>
      </c>
      <c r="E1219" s="17">
        <v>1.9945761007567699E-2</v>
      </c>
      <c r="F1219" s="17"/>
      <c r="G1219" s="17">
        <v>0.18196972099296599</v>
      </c>
      <c r="H1219" s="17">
        <v>0.17553027610376701</v>
      </c>
      <c r="I1219" s="17">
        <v>0.104688601954326</v>
      </c>
      <c r="J1219" s="17">
        <v>4.0006860906537302E-2</v>
      </c>
      <c r="K1219" s="17">
        <v>1.72180970616694E-2</v>
      </c>
      <c r="L1219" s="17">
        <v>4.1006713189620401E-3</v>
      </c>
      <c r="M1219" s="17"/>
      <c r="N1219" s="17">
        <v>0.124894501859684</v>
      </c>
      <c r="O1219" s="17">
        <v>5.9129726254006303E-2</v>
      </c>
      <c r="P1219" s="17">
        <v>9.4004859043845701E-2</v>
      </c>
      <c r="Q1219" s="17">
        <v>9.5260082020133502E-2</v>
      </c>
      <c r="R1219" s="17">
        <v>0</v>
      </c>
      <c r="S1219" s="17">
        <v>6.0467627214262597E-2</v>
      </c>
      <c r="T1219" s="17">
        <v>0.124095661296939</v>
      </c>
      <c r="U1219" s="17">
        <v>6.1315512386514601E-2</v>
      </c>
      <c r="V1219" s="17">
        <v>7.3770367839315898E-2</v>
      </c>
      <c r="W1219" s="17">
        <v>9.4017105780466306E-2</v>
      </c>
      <c r="X1219" s="17">
        <v>7.3927251408375402E-2</v>
      </c>
      <c r="Y1219" s="17">
        <v>6.2585335960802305E-2</v>
      </c>
      <c r="Z1219" s="17"/>
      <c r="AA1219" s="17">
        <v>0.108444745942492</v>
      </c>
      <c r="AB1219" s="17">
        <v>4.8402553371855901E-2</v>
      </c>
    </row>
    <row r="1220" spans="2:28" x14ac:dyDescent="0.5">
      <c r="B1220" t="s">
        <v>455</v>
      </c>
      <c r="C1220" s="17">
        <v>0.17823451501319501</v>
      </c>
      <c r="D1220" s="17">
        <v>0.21106185698265201</v>
      </c>
      <c r="E1220" s="17">
        <v>0.146648417038691</v>
      </c>
      <c r="F1220" s="17"/>
      <c r="G1220" s="17">
        <v>0.292427545241492</v>
      </c>
      <c r="H1220" s="17">
        <v>0.28837079239135799</v>
      </c>
      <c r="I1220" s="17">
        <v>0.30874857652132698</v>
      </c>
      <c r="J1220" s="17">
        <v>0.190579830778172</v>
      </c>
      <c r="K1220" s="17">
        <v>7.7704479581701305E-2</v>
      </c>
      <c r="L1220" s="17">
        <v>3.7824182602584203E-2</v>
      </c>
      <c r="M1220" s="17"/>
      <c r="N1220" s="17">
        <v>0.23594243209750199</v>
      </c>
      <c r="O1220" s="17">
        <v>0.231344996263531</v>
      </c>
      <c r="P1220" s="17">
        <v>0.17281942582127299</v>
      </c>
      <c r="Q1220" s="17">
        <v>0.256050548586502</v>
      </c>
      <c r="R1220" s="17">
        <v>0.204216838111176</v>
      </c>
      <c r="S1220" s="17">
        <v>0.16179678719927601</v>
      </c>
      <c r="T1220" s="17">
        <v>0.123453349783581</v>
      </c>
      <c r="U1220" s="17">
        <v>0.240452904409616</v>
      </c>
      <c r="V1220" s="17">
        <v>0.19816930492131299</v>
      </c>
      <c r="W1220" s="17">
        <v>0.182345891427209</v>
      </c>
      <c r="X1220" s="17">
        <v>0.13942106666743201</v>
      </c>
      <c r="Y1220" s="17">
        <v>0.139512884718375</v>
      </c>
      <c r="Z1220" s="17"/>
      <c r="AA1220" s="17">
        <v>0.27368520149905201</v>
      </c>
      <c r="AB1220" s="17">
        <v>0.10726684689806</v>
      </c>
    </row>
    <row r="1221" spans="2:28" x14ac:dyDescent="0.5">
      <c r="B1221" t="s">
        <v>456</v>
      </c>
      <c r="C1221" s="17">
        <v>0.51955800199477598</v>
      </c>
      <c r="D1221" s="17">
        <v>0.48833404300261102</v>
      </c>
      <c r="E1221" s="17">
        <v>0.55084512887604697</v>
      </c>
      <c r="F1221" s="17"/>
      <c r="G1221" s="17">
        <v>0.33322401664403101</v>
      </c>
      <c r="H1221" s="17">
        <v>0.38055731563105399</v>
      </c>
      <c r="I1221" s="17">
        <v>0.42455222271863302</v>
      </c>
      <c r="J1221" s="17">
        <v>0.58779874073141103</v>
      </c>
      <c r="K1221" s="17">
        <v>0.68659978861610904</v>
      </c>
      <c r="L1221" s="17">
        <v>0.58761090767661495</v>
      </c>
      <c r="M1221" s="17"/>
      <c r="N1221" s="17">
        <v>0.45171647832124301</v>
      </c>
      <c r="O1221" s="17">
        <v>0.44065519956435401</v>
      </c>
      <c r="P1221" s="17">
        <v>0.53102461171425697</v>
      </c>
      <c r="Q1221" s="17">
        <v>0.37702166979947899</v>
      </c>
      <c r="R1221" s="17">
        <v>0.61616460546299201</v>
      </c>
      <c r="S1221" s="17">
        <v>0.51482569986918603</v>
      </c>
      <c r="T1221" s="17">
        <v>0.54493626279999896</v>
      </c>
      <c r="U1221" s="17">
        <v>0.47016669770737102</v>
      </c>
      <c r="V1221" s="17">
        <v>0.54530493149132298</v>
      </c>
      <c r="W1221" s="17">
        <v>0.64768523552468704</v>
      </c>
      <c r="X1221" s="17">
        <v>0.54814983900250502</v>
      </c>
      <c r="Y1221" s="17">
        <v>0.56081267895119702</v>
      </c>
      <c r="Z1221" s="17"/>
      <c r="AA1221" s="17">
        <v>0.46629107987528501</v>
      </c>
      <c r="AB1221" s="17">
        <v>0.55916200474912803</v>
      </c>
    </row>
    <row r="1222" spans="2:28" x14ac:dyDescent="0.5">
      <c r="B1222" t="s">
        <v>439</v>
      </c>
      <c r="C1222" s="17">
        <v>0.22820045584999199</v>
      </c>
      <c r="D1222" s="17">
        <v>0.170840412034727</v>
      </c>
      <c r="E1222" s="17">
        <v>0.28256069307769399</v>
      </c>
      <c r="F1222" s="17"/>
      <c r="G1222" s="17">
        <v>0.192378717121511</v>
      </c>
      <c r="H1222" s="17">
        <v>0.15554161587382101</v>
      </c>
      <c r="I1222" s="17">
        <v>0.162010598805714</v>
      </c>
      <c r="J1222" s="17">
        <v>0.18161456758388</v>
      </c>
      <c r="K1222" s="17">
        <v>0.21847763474052001</v>
      </c>
      <c r="L1222" s="17">
        <v>0.37046423840183801</v>
      </c>
      <c r="M1222" s="17"/>
      <c r="N1222" s="17">
        <v>0.187446587721571</v>
      </c>
      <c r="O1222" s="17">
        <v>0.26887007791810902</v>
      </c>
      <c r="P1222" s="17">
        <v>0.20215110342062401</v>
      </c>
      <c r="Q1222" s="17">
        <v>0.27166769959388498</v>
      </c>
      <c r="R1222" s="17">
        <v>0.17961855642583299</v>
      </c>
      <c r="S1222" s="17">
        <v>0.26290988571727503</v>
      </c>
      <c r="T1222" s="17">
        <v>0.20751472611948099</v>
      </c>
      <c r="U1222" s="17">
        <v>0.228064885496499</v>
      </c>
      <c r="V1222" s="17">
        <v>0.182755395748048</v>
      </c>
      <c r="W1222" s="17">
        <v>7.5951767267637998E-2</v>
      </c>
      <c r="X1222" s="17">
        <v>0.238501842921688</v>
      </c>
      <c r="Y1222" s="17">
        <v>0.23708910036962599</v>
      </c>
      <c r="Z1222" s="17"/>
      <c r="AA1222" s="17">
        <v>0.151578972683171</v>
      </c>
      <c r="AB1222" s="17">
        <v>0.28516859498095598</v>
      </c>
    </row>
    <row r="1223" spans="2:28" x14ac:dyDescent="0.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2:28" x14ac:dyDescent="0.5">
      <c r="B1224" s="6" t="s">
        <v>468</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2:28" x14ac:dyDescent="0.5">
      <c r="B1225" s="24" t="s">
        <v>53</v>
      </c>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2:28" x14ac:dyDescent="0.5">
      <c r="B1226" t="s">
        <v>454</v>
      </c>
      <c r="C1226" s="17">
        <v>0.12047958380118599</v>
      </c>
      <c r="D1226" s="17">
        <v>0.145048499649929</v>
      </c>
      <c r="E1226" s="17">
        <v>9.6816336814327802E-2</v>
      </c>
      <c r="F1226" s="17"/>
      <c r="G1226" s="17">
        <v>0.30328918167855801</v>
      </c>
      <c r="H1226" s="17">
        <v>0.23865978909787799</v>
      </c>
      <c r="I1226" s="17">
        <v>0.155552140948263</v>
      </c>
      <c r="J1226" s="17">
        <v>7.5186090941012806E-2</v>
      </c>
      <c r="K1226" s="17">
        <v>3.3752512465834002E-2</v>
      </c>
      <c r="L1226" s="17">
        <v>3.1990419085494402E-2</v>
      </c>
      <c r="M1226" s="17"/>
      <c r="N1226" s="17">
        <v>0.19295325042355899</v>
      </c>
      <c r="O1226" s="17">
        <v>0.144753520621791</v>
      </c>
      <c r="P1226" s="17">
        <v>0.134129367498277</v>
      </c>
      <c r="Q1226" s="17">
        <v>0.20235652084882899</v>
      </c>
      <c r="R1226" s="17">
        <v>0.17831980325743499</v>
      </c>
      <c r="S1226" s="17">
        <v>0.114223006971234</v>
      </c>
      <c r="T1226" s="17">
        <v>0.122262468567663</v>
      </c>
      <c r="U1226" s="17">
        <v>0.13085224148097699</v>
      </c>
      <c r="V1226" s="17">
        <v>0.14343921284831901</v>
      </c>
      <c r="W1226" s="17">
        <v>7.6797481815089094E-2</v>
      </c>
      <c r="X1226" s="17">
        <v>6.2959614859300794E-2</v>
      </c>
      <c r="Y1226" s="17">
        <v>8.0199758422823494E-2</v>
      </c>
      <c r="Z1226" s="17"/>
      <c r="AA1226" s="17">
        <v>0.14571026571467399</v>
      </c>
      <c r="AB1226" s="17">
        <v>0.101720549934832</v>
      </c>
    </row>
    <row r="1227" spans="2:28" x14ac:dyDescent="0.5">
      <c r="B1227" t="s">
        <v>455</v>
      </c>
      <c r="C1227" s="17">
        <v>0.31172608601126101</v>
      </c>
      <c r="D1227" s="17">
        <v>0.34014620277152202</v>
      </c>
      <c r="E1227" s="17">
        <v>0.28466471051354503</v>
      </c>
      <c r="F1227" s="17"/>
      <c r="G1227" s="17">
        <v>0.357783648296641</v>
      </c>
      <c r="H1227" s="17">
        <v>0.408863050882803</v>
      </c>
      <c r="I1227" s="17">
        <v>0.392521281369131</v>
      </c>
      <c r="J1227" s="17">
        <v>0.35334510061540098</v>
      </c>
      <c r="K1227" s="17">
        <v>0.22147990839155299</v>
      </c>
      <c r="L1227" s="17">
        <v>0.21271660875665499</v>
      </c>
      <c r="M1227" s="17"/>
      <c r="N1227" s="17">
        <v>0.45199501953807197</v>
      </c>
      <c r="O1227" s="17">
        <v>0.38637858930769903</v>
      </c>
      <c r="P1227" s="17">
        <v>0.33380983988676999</v>
      </c>
      <c r="Q1227" s="17">
        <v>0.25649716428994701</v>
      </c>
      <c r="R1227" s="17">
        <v>0.26199127232512798</v>
      </c>
      <c r="S1227" s="17">
        <v>0.30521243816613702</v>
      </c>
      <c r="T1227" s="17">
        <v>0.28154100474708299</v>
      </c>
      <c r="U1227" s="17">
        <v>0.29417448314521399</v>
      </c>
      <c r="V1227" s="17">
        <v>6.7619049234808201E-2</v>
      </c>
      <c r="W1227" s="17">
        <v>0.54054184201048905</v>
      </c>
      <c r="X1227" s="17">
        <v>0.35023008620975798</v>
      </c>
      <c r="Y1227" s="17">
        <v>0.330176103472683</v>
      </c>
      <c r="Z1227" s="17"/>
      <c r="AA1227" s="17">
        <v>0.40068131704090099</v>
      </c>
      <c r="AB1227" s="17">
        <v>0.24558779465646799</v>
      </c>
    </row>
    <row r="1228" spans="2:28" x14ac:dyDescent="0.5">
      <c r="B1228" t="s">
        <v>456</v>
      </c>
      <c r="C1228" s="17">
        <v>0.498137555073211</v>
      </c>
      <c r="D1228" s="17">
        <v>0.45895432223847799</v>
      </c>
      <c r="E1228" s="17">
        <v>0.53531736664499396</v>
      </c>
      <c r="F1228" s="17"/>
      <c r="G1228" s="17">
        <v>0.26652940908471601</v>
      </c>
      <c r="H1228" s="17">
        <v>0.30546396936046499</v>
      </c>
      <c r="I1228" s="17">
        <v>0.40106045299718002</v>
      </c>
      <c r="J1228" s="17">
        <v>0.51060149506302499</v>
      </c>
      <c r="K1228" s="17">
        <v>0.68250481068026403</v>
      </c>
      <c r="L1228" s="17">
        <v>0.64965665823386798</v>
      </c>
      <c r="M1228" s="17"/>
      <c r="N1228" s="17">
        <v>0.31002306476868702</v>
      </c>
      <c r="O1228" s="17">
        <v>0.41562938232369501</v>
      </c>
      <c r="P1228" s="17">
        <v>0.46640507029481398</v>
      </c>
      <c r="Q1228" s="17">
        <v>0.465161447552629</v>
      </c>
      <c r="R1228" s="17">
        <v>0.53259951588210197</v>
      </c>
      <c r="S1228" s="17">
        <v>0.52000336991271201</v>
      </c>
      <c r="T1228" s="17">
        <v>0.46685448523271</v>
      </c>
      <c r="U1228" s="17">
        <v>0.54645847448967599</v>
      </c>
      <c r="V1228" s="17">
        <v>0.72287388684434895</v>
      </c>
      <c r="W1228" s="17">
        <v>0.34339259257814297</v>
      </c>
      <c r="X1228" s="17">
        <v>0.508666578886799</v>
      </c>
      <c r="Y1228" s="17">
        <v>0.474850120092147</v>
      </c>
      <c r="Z1228" s="17"/>
      <c r="AA1228" s="17">
        <v>0.42064325735072799</v>
      </c>
      <c r="AB1228" s="17">
        <v>0.55575463258264801</v>
      </c>
    </row>
    <row r="1229" spans="2:28" x14ac:dyDescent="0.5">
      <c r="B1229" t="s">
        <v>439</v>
      </c>
      <c r="C1229" s="17">
        <v>6.9656775114342206E-2</v>
      </c>
      <c r="D1229" s="17">
        <v>5.58509753400711E-2</v>
      </c>
      <c r="E1229" s="17">
        <v>8.3201586027133706E-2</v>
      </c>
      <c r="F1229" s="17"/>
      <c r="G1229" s="17">
        <v>7.2397760940084793E-2</v>
      </c>
      <c r="H1229" s="17">
        <v>4.7013190658853697E-2</v>
      </c>
      <c r="I1229" s="17">
        <v>5.0866124685426499E-2</v>
      </c>
      <c r="J1229" s="17">
        <v>6.0867313380561401E-2</v>
      </c>
      <c r="K1229" s="17">
        <v>6.2262768462348697E-2</v>
      </c>
      <c r="L1229" s="17">
        <v>0.105636313923983</v>
      </c>
      <c r="M1229" s="17"/>
      <c r="N1229" s="17">
        <v>4.5028665269683202E-2</v>
      </c>
      <c r="O1229" s="17">
        <v>5.32385077468151E-2</v>
      </c>
      <c r="P1229" s="17">
        <v>6.5655722320139595E-2</v>
      </c>
      <c r="Q1229" s="17">
        <v>7.5984867308594606E-2</v>
      </c>
      <c r="R1229" s="17">
        <v>2.7089408535334501E-2</v>
      </c>
      <c r="S1229" s="17">
        <v>6.0561184949917302E-2</v>
      </c>
      <c r="T1229" s="17">
        <v>0.12934204145254399</v>
      </c>
      <c r="U1229" s="17">
        <v>2.85148008841326E-2</v>
      </c>
      <c r="V1229" s="17">
        <v>6.6067851072523595E-2</v>
      </c>
      <c r="W1229" s="17">
        <v>3.9268083596279597E-2</v>
      </c>
      <c r="X1229" s="17">
        <v>7.8143720044141704E-2</v>
      </c>
      <c r="Y1229" s="17">
        <v>0.114774018012346</v>
      </c>
      <c r="Z1229" s="17"/>
      <c r="AA1229" s="17">
        <v>3.2965159893697797E-2</v>
      </c>
      <c r="AB1229" s="17">
        <v>9.6937022826051794E-2</v>
      </c>
    </row>
    <row r="1230" spans="2:28" x14ac:dyDescent="0.5">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2:28" x14ac:dyDescent="0.5">
      <c r="B1231" s="6" t="s">
        <v>469</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2:28" x14ac:dyDescent="0.5">
      <c r="B1232" s="24" t="s">
        <v>53</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2:28" x14ac:dyDescent="0.5">
      <c r="B1233" t="s">
        <v>454</v>
      </c>
      <c r="C1233" s="17">
        <v>8.4552818527338994E-2</v>
      </c>
      <c r="D1233" s="17">
        <v>0.131379609729075</v>
      </c>
      <c r="E1233" s="17">
        <v>3.91903201259323E-2</v>
      </c>
      <c r="F1233" s="17"/>
      <c r="G1233" s="17">
        <v>0.27976165196777403</v>
      </c>
      <c r="H1233" s="17">
        <v>0.169544994294727</v>
      </c>
      <c r="I1233" s="17">
        <v>7.5779286921915906E-2</v>
      </c>
      <c r="J1233" s="17">
        <v>3.23668494923268E-2</v>
      </c>
      <c r="K1233" s="17">
        <v>1.16067459489799E-2</v>
      </c>
      <c r="L1233" s="17">
        <v>3.3622473374004098E-2</v>
      </c>
      <c r="M1233" s="17"/>
      <c r="N1233" s="17">
        <v>8.7451040834061605E-2</v>
      </c>
      <c r="O1233" s="17">
        <v>0.104739982024065</v>
      </c>
      <c r="P1233" s="17">
        <v>9.4777494954876806E-2</v>
      </c>
      <c r="Q1233" s="17">
        <v>0.123226590258813</v>
      </c>
      <c r="R1233" s="17">
        <v>5.7718051479714802E-2</v>
      </c>
      <c r="S1233" s="17">
        <v>6.5830923727341395E-2</v>
      </c>
      <c r="T1233" s="17">
        <v>0.122262468567663</v>
      </c>
      <c r="U1233" s="17">
        <v>0.12707871145723801</v>
      </c>
      <c r="V1233" s="17">
        <v>0.12961706136488099</v>
      </c>
      <c r="W1233" s="17">
        <v>0</v>
      </c>
      <c r="X1233" s="17">
        <v>6.2150841320615803E-2</v>
      </c>
      <c r="Y1233" s="17">
        <v>6.7605620498052299E-2</v>
      </c>
      <c r="Z1233" s="17"/>
      <c r="AA1233" s="17">
        <v>0.12185700476368901</v>
      </c>
      <c r="AB1233" s="17">
        <v>5.6817123734628397E-2</v>
      </c>
    </row>
    <row r="1234" spans="2:28" x14ac:dyDescent="0.5">
      <c r="B1234" t="s">
        <v>455</v>
      </c>
      <c r="C1234" s="17">
        <v>0.28324973466119602</v>
      </c>
      <c r="D1234" s="17">
        <v>0.31568602092791198</v>
      </c>
      <c r="E1234" s="17">
        <v>0.25223328843824999</v>
      </c>
      <c r="F1234" s="17"/>
      <c r="G1234" s="17">
        <v>0.41434280379270599</v>
      </c>
      <c r="H1234" s="17">
        <v>0.32577785663459102</v>
      </c>
      <c r="I1234" s="17">
        <v>0.391718542172378</v>
      </c>
      <c r="J1234" s="17">
        <v>0.28726533784240499</v>
      </c>
      <c r="K1234" s="17">
        <v>0.21182175197554801</v>
      </c>
      <c r="L1234" s="17">
        <v>0.17803264880394001</v>
      </c>
      <c r="M1234" s="17"/>
      <c r="N1234" s="17">
        <v>0.46912603193372299</v>
      </c>
      <c r="O1234" s="17">
        <v>0.37210527934270199</v>
      </c>
      <c r="P1234" s="17">
        <v>0.34362827351043801</v>
      </c>
      <c r="Q1234" s="17">
        <v>0.25467970957129699</v>
      </c>
      <c r="R1234" s="17">
        <v>0.23488845006474099</v>
      </c>
      <c r="S1234" s="17">
        <v>0.25573912502283203</v>
      </c>
      <c r="T1234" s="17">
        <v>0.32391510774936</v>
      </c>
      <c r="U1234" s="17">
        <v>0.28074007948021701</v>
      </c>
      <c r="V1234" s="17">
        <v>0.13375723872474099</v>
      </c>
      <c r="W1234" s="17">
        <v>0.42111774053520701</v>
      </c>
      <c r="X1234" s="17">
        <v>0.28414924331989699</v>
      </c>
      <c r="Y1234" s="17">
        <v>0.24782727120249601</v>
      </c>
      <c r="Z1234" s="17"/>
      <c r="AA1234" s="17">
        <v>0.35261932137806401</v>
      </c>
      <c r="AB1234" s="17">
        <v>0.23167338682491001</v>
      </c>
    </row>
    <row r="1235" spans="2:28" x14ac:dyDescent="0.5">
      <c r="B1235" t="s">
        <v>456</v>
      </c>
      <c r="C1235" s="17">
        <v>0.53563219380328497</v>
      </c>
      <c r="D1235" s="17">
        <v>0.483340946423512</v>
      </c>
      <c r="E1235" s="17">
        <v>0.58562052499335604</v>
      </c>
      <c r="F1235" s="17"/>
      <c r="G1235" s="17">
        <v>0.26473964488480101</v>
      </c>
      <c r="H1235" s="17">
        <v>0.45564688299641798</v>
      </c>
      <c r="I1235" s="17">
        <v>0.45596596673584999</v>
      </c>
      <c r="J1235" s="17">
        <v>0.60706450364818998</v>
      </c>
      <c r="K1235" s="17">
        <v>0.69214770863947395</v>
      </c>
      <c r="L1235" s="17">
        <v>0.599327634474495</v>
      </c>
      <c r="M1235" s="17"/>
      <c r="N1235" s="17">
        <v>0.40672110784339</v>
      </c>
      <c r="O1235" s="17">
        <v>0.44096603675489499</v>
      </c>
      <c r="P1235" s="17">
        <v>0.46178738810049602</v>
      </c>
      <c r="Q1235" s="17">
        <v>0.53578417231400899</v>
      </c>
      <c r="R1235" s="17">
        <v>0.65254546553093995</v>
      </c>
      <c r="S1235" s="17">
        <v>0.591049607745465</v>
      </c>
      <c r="T1235" s="17">
        <v>0.34614915161766002</v>
      </c>
      <c r="U1235" s="17">
        <v>0.53634016040960697</v>
      </c>
      <c r="V1235" s="17">
        <v>0.640661429624797</v>
      </c>
      <c r="W1235" s="17">
        <v>0.50187266398726804</v>
      </c>
      <c r="X1235" s="17">
        <v>0.56214707750316095</v>
      </c>
      <c r="Y1235" s="17">
        <v>0.53485109907780504</v>
      </c>
      <c r="Z1235" s="17"/>
      <c r="AA1235" s="17">
        <v>0.48278060562620601</v>
      </c>
      <c r="AB1235" s="17">
        <v>0.57492739541154703</v>
      </c>
    </row>
    <row r="1236" spans="2:28" x14ac:dyDescent="0.5">
      <c r="B1236" t="s">
        <v>439</v>
      </c>
      <c r="C1236" s="17">
        <v>9.6565253008180293E-2</v>
      </c>
      <c r="D1236" s="17">
        <v>6.9593422919500603E-2</v>
      </c>
      <c r="E1236" s="17">
        <v>0.12295586644246199</v>
      </c>
      <c r="F1236" s="17"/>
      <c r="G1236" s="17">
        <v>4.1155899354718598E-2</v>
      </c>
      <c r="H1236" s="17">
        <v>4.9030266074264098E-2</v>
      </c>
      <c r="I1236" s="17">
        <v>7.6536204169856598E-2</v>
      </c>
      <c r="J1236" s="17">
        <v>7.3303309017078502E-2</v>
      </c>
      <c r="K1236" s="17">
        <v>8.4423793435997596E-2</v>
      </c>
      <c r="L1236" s="17">
        <v>0.18901724334756101</v>
      </c>
      <c r="M1236" s="17"/>
      <c r="N1236" s="17">
        <v>3.6701819388825101E-2</v>
      </c>
      <c r="O1236" s="17">
        <v>8.21887018783376E-2</v>
      </c>
      <c r="P1236" s="17">
        <v>9.9806843434188705E-2</v>
      </c>
      <c r="Q1236" s="17">
        <v>8.6309527855881293E-2</v>
      </c>
      <c r="R1236" s="17">
        <v>5.4848032924603801E-2</v>
      </c>
      <c r="S1236" s="17">
        <v>8.7380343504361399E-2</v>
      </c>
      <c r="T1236" s="17">
        <v>0.20767327206531699</v>
      </c>
      <c r="U1236" s="17">
        <v>5.5841048652938E-2</v>
      </c>
      <c r="V1236" s="17">
        <v>9.5964270285580702E-2</v>
      </c>
      <c r="W1236" s="17">
        <v>7.7009595477525103E-2</v>
      </c>
      <c r="X1236" s="17">
        <v>9.1552837856325703E-2</v>
      </c>
      <c r="Y1236" s="17">
        <v>0.14971600922164599</v>
      </c>
      <c r="Z1236" s="17"/>
      <c r="AA1236" s="17">
        <v>4.2743068232041E-2</v>
      </c>
      <c r="AB1236" s="17">
        <v>0.136582094028915</v>
      </c>
    </row>
    <row r="1237" spans="2:28" x14ac:dyDescent="0.5">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2:28" x14ac:dyDescent="0.5">
      <c r="B1238" s="6" t="s">
        <v>470</v>
      </c>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2:28" x14ac:dyDescent="0.5">
      <c r="B1239" s="24" t="s">
        <v>53</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2:28" x14ac:dyDescent="0.5">
      <c r="B1240" t="s">
        <v>454</v>
      </c>
      <c r="C1240" s="17">
        <v>6.9136794784075306E-2</v>
      </c>
      <c r="D1240" s="17">
        <v>9.9867531429795695E-2</v>
      </c>
      <c r="E1240" s="17">
        <v>3.9391654772244399E-2</v>
      </c>
      <c r="F1240" s="17"/>
      <c r="G1240" s="17">
        <v>0.182455939960498</v>
      </c>
      <c r="H1240" s="17">
        <v>0.107088791368343</v>
      </c>
      <c r="I1240" s="17">
        <v>0.124386400678481</v>
      </c>
      <c r="J1240" s="17">
        <v>3.7561304228426601E-2</v>
      </c>
      <c r="K1240" s="17">
        <v>1.78360745378397E-2</v>
      </c>
      <c r="L1240" s="17">
        <v>1.7815393683013301E-2</v>
      </c>
      <c r="M1240" s="17"/>
      <c r="N1240" s="17">
        <v>5.71971199771747E-2</v>
      </c>
      <c r="O1240" s="17">
        <v>5.07160989563726E-2</v>
      </c>
      <c r="P1240" s="17">
        <v>0.10060914521825701</v>
      </c>
      <c r="Q1240" s="17">
        <v>9.1623486103457399E-2</v>
      </c>
      <c r="R1240" s="17">
        <v>0.114064152984133</v>
      </c>
      <c r="S1240" s="17">
        <v>5.2659284312288501E-2</v>
      </c>
      <c r="T1240" s="17">
        <v>0</v>
      </c>
      <c r="U1240" s="17">
        <v>8.6433598980657902E-2</v>
      </c>
      <c r="V1240" s="17">
        <v>9.1547009569935098E-2</v>
      </c>
      <c r="W1240" s="17">
        <v>0</v>
      </c>
      <c r="X1240" s="17">
        <v>9.3720508778782102E-2</v>
      </c>
      <c r="Y1240" s="17">
        <v>2.89159231783736E-2</v>
      </c>
      <c r="Z1240" s="17"/>
      <c r="AA1240" s="17">
        <v>0.101759527012354</v>
      </c>
      <c r="AB1240" s="17">
        <v>4.4881765103084399E-2</v>
      </c>
    </row>
    <row r="1241" spans="2:28" x14ac:dyDescent="0.5">
      <c r="B1241" t="s">
        <v>455</v>
      </c>
      <c r="C1241" s="17">
        <v>0.235261133383526</v>
      </c>
      <c r="D1241" s="17">
        <v>0.261600810378251</v>
      </c>
      <c r="E1241" s="17">
        <v>0.21008390448772499</v>
      </c>
      <c r="F1241" s="17"/>
      <c r="G1241" s="17">
        <v>0.33305067850311998</v>
      </c>
      <c r="H1241" s="17">
        <v>0.29220643744771702</v>
      </c>
      <c r="I1241" s="17">
        <v>0.30490305828738201</v>
      </c>
      <c r="J1241" s="17">
        <v>0.24660542008195299</v>
      </c>
      <c r="K1241" s="17">
        <v>0.177676116659404</v>
      </c>
      <c r="L1241" s="17">
        <v>0.14431801956015</v>
      </c>
      <c r="M1241" s="17"/>
      <c r="N1241" s="17">
        <v>0.38727694289681502</v>
      </c>
      <c r="O1241" s="17">
        <v>0.34226494509510502</v>
      </c>
      <c r="P1241" s="17">
        <v>0.24403996300308201</v>
      </c>
      <c r="Q1241" s="17">
        <v>0.205833431991781</v>
      </c>
      <c r="R1241" s="17">
        <v>8.4049566083472194E-2</v>
      </c>
      <c r="S1241" s="17">
        <v>0.24186607812049701</v>
      </c>
      <c r="T1241" s="17">
        <v>0.200440168117588</v>
      </c>
      <c r="U1241" s="17">
        <v>0.27956954782054499</v>
      </c>
      <c r="V1241" s="17">
        <v>0.13528638206680699</v>
      </c>
      <c r="W1241" s="17">
        <v>0.35316393824824199</v>
      </c>
      <c r="X1241" s="17">
        <v>0.22449568076752399</v>
      </c>
      <c r="Y1241" s="17">
        <v>0.21117202289935799</v>
      </c>
      <c r="Z1241" s="17"/>
      <c r="AA1241" s="17">
        <v>0.30810411021860701</v>
      </c>
      <c r="AB1241" s="17">
        <v>0.18110231698448001</v>
      </c>
    </row>
    <row r="1242" spans="2:28" x14ac:dyDescent="0.5">
      <c r="B1242" t="s">
        <v>456</v>
      </c>
      <c r="C1242" s="17">
        <v>0.44941935153729901</v>
      </c>
      <c r="D1242" s="17">
        <v>0.42928955105467698</v>
      </c>
      <c r="E1242" s="17">
        <v>0.46799150599601602</v>
      </c>
      <c r="F1242" s="17"/>
      <c r="G1242" s="17">
        <v>0.287550369934928</v>
      </c>
      <c r="H1242" s="17">
        <v>0.347602384529488</v>
      </c>
      <c r="I1242" s="17">
        <v>0.36736859039236203</v>
      </c>
      <c r="J1242" s="17">
        <v>0.46690170574124501</v>
      </c>
      <c r="K1242" s="17">
        <v>0.55120053684477499</v>
      </c>
      <c r="L1242" s="17">
        <v>0.55510574152401004</v>
      </c>
      <c r="M1242" s="17"/>
      <c r="N1242" s="17">
        <v>0.365052258777675</v>
      </c>
      <c r="O1242" s="17">
        <v>0.41092853718452799</v>
      </c>
      <c r="P1242" s="17">
        <v>0.42834842820562802</v>
      </c>
      <c r="Q1242" s="17">
        <v>0.39185629204162897</v>
      </c>
      <c r="R1242" s="17">
        <v>0.509414794892732</v>
      </c>
      <c r="S1242" s="17">
        <v>0.45305199148241898</v>
      </c>
      <c r="T1242" s="17">
        <v>0.54983680821972702</v>
      </c>
      <c r="U1242" s="17">
        <v>0.36963396435185703</v>
      </c>
      <c r="V1242" s="17">
        <v>0.52225495772408503</v>
      </c>
      <c r="W1242" s="17">
        <v>0.419859050478254</v>
      </c>
      <c r="X1242" s="17">
        <v>0.48139770880247901</v>
      </c>
      <c r="Y1242" s="17">
        <v>0.48518099728067399</v>
      </c>
      <c r="Z1242" s="17"/>
      <c r="AA1242" s="17">
        <v>0.36499144923598298</v>
      </c>
      <c r="AB1242" s="17">
        <v>0.51219157005942095</v>
      </c>
    </row>
    <row r="1243" spans="2:28" x14ac:dyDescent="0.5">
      <c r="B1243" t="s">
        <v>439</v>
      </c>
      <c r="C1243" s="17">
        <v>0.24618272029509999</v>
      </c>
      <c r="D1243" s="17">
        <v>0.20924210713727601</v>
      </c>
      <c r="E1243" s="17">
        <v>0.28253293474401497</v>
      </c>
      <c r="F1243" s="17"/>
      <c r="G1243" s="17">
        <v>0.196943011601453</v>
      </c>
      <c r="H1243" s="17">
        <v>0.25310238665445201</v>
      </c>
      <c r="I1243" s="17">
        <v>0.20334195064177499</v>
      </c>
      <c r="J1243" s="17">
        <v>0.24893156994837601</v>
      </c>
      <c r="K1243" s="17">
        <v>0.25328727195798101</v>
      </c>
      <c r="L1243" s="17">
        <v>0.28276084523282702</v>
      </c>
      <c r="M1243" s="17"/>
      <c r="N1243" s="17">
        <v>0.19047367834833501</v>
      </c>
      <c r="O1243" s="17">
        <v>0.196090418763994</v>
      </c>
      <c r="P1243" s="17">
        <v>0.227002463573034</v>
      </c>
      <c r="Q1243" s="17">
        <v>0.31068678986313297</v>
      </c>
      <c r="R1243" s="17">
        <v>0.292471486039663</v>
      </c>
      <c r="S1243" s="17">
        <v>0.25242264608479598</v>
      </c>
      <c r="T1243" s="17">
        <v>0.24972302366268601</v>
      </c>
      <c r="U1243" s="17">
        <v>0.26436288884694098</v>
      </c>
      <c r="V1243" s="17">
        <v>0.25091165063917298</v>
      </c>
      <c r="W1243" s="17">
        <v>0.226977011273504</v>
      </c>
      <c r="X1243" s="17">
        <v>0.20038610165121401</v>
      </c>
      <c r="Y1243" s="17">
        <v>0.27473105664159397</v>
      </c>
      <c r="Z1243" s="17"/>
      <c r="AA1243" s="17">
        <v>0.22514491353305599</v>
      </c>
      <c r="AB1243" s="17">
        <v>0.261824347853015</v>
      </c>
    </row>
    <row r="1244" spans="2:28" x14ac:dyDescent="0.5">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2:28" x14ac:dyDescent="0.5">
      <c r="B1245" s="6" t="s">
        <v>483</v>
      </c>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2:28" x14ac:dyDescent="0.5">
      <c r="B1246" s="24" t="s">
        <v>53</v>
      </c>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2:28" x14ac:dyDescent="0.5">
      <c r="B1247" t="s">
        <v>471</v>
      </c>
      <c r="C1247" s="17">
        <v>0.43478581131835298</v>
      </c>
      <c r="D1247" s="17">
        <v>0.49635696046858702</v>
      </c>
      <c r="E1247" s="17">
        <v>0.37572412519783599</v>
      </c>
      <c r="F1247" s="17"/>
      <c r="G1247" s="17">
        <v>0.66559472309057</v>
      </c>
      <c r="H1247" s="17">
        <v>0.44496071661562803</v>
      </c>
      <c r="I1247" s="17">
        <v>0.49062069480048198</v>
      </c>
      <c r="J1247" s="17">
        <v>0.40488720260906003</v>
      </c>
      <c r="K1247" s="17">
        <v>0.40571928995176398</v>
      </c>
      <c r="L1247" s="17">
        <v>0.33168277870276702</v>
      </c>
      <c r="M1247" s="17"/>
      <c r="N1247" s="17">
        <v>0.390980306825432</v>
      </c>
      <c r="O1247" s="17">
        <v>0.444822394179268</v>
      </c>
      <c r="P1247" s="17">
        <v>0.452039583004884</v>
      </c>
      <c r="Q1247" s="17">
        <v>0.42225807053122</v>
      </c>
      <c r="R1247" s="17">
        <v>0.40779145885556001</v>
      </c>
      <c r="S1247" s="17">
        <v>0.37312639773098899</v>
      </c>
      <c r="T1247" s="17">
        <v>0.57292457743092096</v>
      </c>
      <c r="U1247" s="17">
        <v>0.46519891892972598</v>
      </c>
      <c r="V1247" s="17">
        <v>0.44929649656296</v>
      </c>
      <c r="W1247" s="17">
        <v>0.52318267991607603</v>
      </c>
      <c r="X1247" s="17">
        <v>0.404210461370965</v>
      </c>
      <c r="Y1247" s="17">
        <v>0.49344888545749599</v>
      </c>
      <c r="Z1247" s="17"/>
      <c r="AA1247" s="17">
        <v>0.56841345578617097</v>
      </c>
      <c r="AB1247" s="17">
        <v>0.335433541861343</v>
      </c>
    </row>
    <row r="1248" spans="2:28" x14ac:dyDescent="0.5">
      <c r="B1248" t="s">
        <v>472</v>
      </c>
      <c r="C1248" s="17">
        <v>0.28819046232253198</v>
      </c>
      <c r="D1248" s="17">
        <v>0.27963557638040198</v>
      </c>
      <c r="E1248" s="17">
        <v>0.29702589224089798</v>
      </c>
      <c r="F1248" s="17"/>
      <c r="G1248" s="17">
        <v>0.50442182008376002</v>
      </c>
      <c r="H1248" s="17">
        <v>0.35263661805069302</v>
      </c>
      <c r="I1248" s="17">
        <v>0.35682016330973898</v>
      </c>
      <c r="J1248" s="17">
        <v>0.25237130228344601</v>
      </c>
      <c r="K1248" s="17">
        <v>0.21131018710132601</v>
      </c>
      <c r="L1248" s="17">
        <v>0.18593232637657101</v>
      </c>
      <c r="M1248" s="17"/>
      <c r="N1248" s="17">
        <v>0.38303367127444699</v>
      </c>
      <c r="O1248" s="17">
        <v>0.36619969909676803</v>
      </c>
      <c r="P1248" s="17">
        <v>0.28833416081334201</v>
      </c>
      <c r="Q1248" s="17">
        <v>0.20686045083614901</v>
      </c>
      <c r="R1248" s="17">
        <v>0.29627471232272401</v>
      </c>
      <c r="S1248" s="17">
        <v>0.27113054396783898</v>
      </c>
      <c r="T1248" s="17">
        <v>0.37076523500351799</v>
      </c>
      <c r="U1248" s="17">
        <v>0.35990282018827102</v>
      </c>
      <c r="V1248" s="17">
        <v>0.22997806404467899</v>
      </c>
      <c r="W1248" s="17">
        <v>0.352347884894193</v>
      </c>
      <c r="X1248" s="17">
        <v>0.27771246777806102</v>
      </c>
      <c r="Y1248" s="17">
        <v>0.28053286387424697</v>
      </c>
      <c r="Z1248" s="17"/>
      <c r="AA1248" s="17">
        <v>0.32130188518839298</v>
      </c>
      <c r="AB1248" s="17">
        <v>0.26357209072902399</v>
      </c>
    </row>
    <row r="1249" spans="2:28" x14ac:dyDescent="0.5">
      <c r="B1249" t="s">
        <v>473</v>
      </c>
      <c r="C1249" s="17">
        <v>0.26643880721859198</v>
      </c>
      <c r="D1249" s="17">
        <v>0.29018932267140601</v>
      </c>
      <c r="E1249" s="17">
        <v>0.242029512643855</v>
      </c>
      <c r="F1249" s="17"/>
      <c r="G1249" s="17">
        <v>0.42364399465539798</v>
      </c>
      <c r="H1249" s="17">
        <v>0.25259582742687098</v>
      </c>
      <c r="I1249" s="17">
        <v>0.31513316339658298</v>
      </c>
      <c r="J1249" s="17">
        <v>0.28395640162095798</v>
      </c>
      <c r="K1249" s="17">
        <v>0.21455041111145201</v>
      </c>
      <c r="L1249" s="17">
        <v>0.19896896417956</v>
      </c>
      <c r="M1249" s="17"/>
      <c r="N1249" s="17">
        <v>0.28964099584854502</v>
      </c>
      <c r="O1249" s="17">
        <v>0.164122230031468</v>
      </c>
      <c r="P1249" s="17">
        <v>0.30446488227649199</v>
      </c>
      <c r="Q1249" s="17">
        <v>0.26524536666895299</v>
      </c>
      <c r="R1249" s="17">
        <v>0.211816220209986</v>
      </c>
      <c r="S1249" s="17">
        <v>0.21257679980133601</v>
      </c>
      <c r="T1249" s="17">
        <v>0.23981223596687201</v>
      </c>
      <c r="U1249" s="17">
        <v>0.31342109550003699</v>
      </c>
      <c r="V1249" s="17">
        <v>0.25554309195341701</v>
      </c>
      <c r="W1249" s="17">
        <v>0.25802566117506898</v>
      </c>
      <c r="X1249" s="17">
        <v>0.320660612859478</v>
      </c>
      <c r="Y1249" s="17">
        <v>0.27287495086434199</v>
      </c>
      <c r="Z1249" s="17"/>
      <c r="AA1249" s="17">
        <v>0.31685247587749099</v>
      </c>
      <c r="AB1249" s="17">
        <v>0.22895620088467999</v>
      </c>
    </row>
    <row r="1250" spans="2:28" x14ac:dyDescent="0.5">
      <c r="B1250" t="s">
        <v>474</v>
      </c>
      <c r="C1250" s="17">
        <v>0.24229338848569201</v>
      </c>
      <c r="D1250" s="17">
        <v>0.27816109900893998</v>
      </c>
      <c r="E1250" s="17">
        <v>0.20786771124428699</v>
      </c>
      <c r="F1250" s="17"/>
      <c r="G1250" s="17">
        <v>0.313869644941214</v>
      </c>
      <c r="H1250" s="17">
        <v>0.24936560385586801</v>
      </c>
      <c r="I1250" s="17">
        <v>0.27493152769734303</v>
      </c>
      <c r="J1250" s="17">
        <v>0.26735206391223698</v>
      </c>
      <c r="K1250" s="17">
        <v>0.22491072360727499</v>
      </c>
      <c r="L1250" s="17">
        <v>0.18036572842296</v>
      </c>
      <c r="M1250" s="17"/>
      <c r="N1250" s="17">
        <v>0.27947599325556</v>
      </c>
      <c r="O1250" s="17">
        <v>0.221212337788185</v>
      </c>
      <c r="P1250" s="17">
        <v>0.26581755931058698</v>
      </c>
      <c r="Q1250" s="17">
        <v>0.219802774134297</v>
      </c>
      <c r="R1250" s="17">
        <v>0.203857029921276</v>
      </c>
      <c r="S1250" s="17">
        <v>0.174276536077729</v>
      </c>
      <c r="T1250" s="17">
        <v>0.25875289365600901</v>
      </c>
      <c r="U1250" s="17">
        <v>0.30573618190260898</v>
      </c>
      <c r="V1250" s="17">
        <v>0.30480405404830202</v>
      </c>
      <c r="W1250" s="17">
        <v>0.15134706314683299</v>
      </c>
      <c r="X1250" s="17">
        <v>0.266277008216325</v>
      </c>
      <c r="Y1250" s="17">
        <v>0.260867942365967</v>
      </c>
      <c r="Z1250" s="17"/>
      <c r="AA1250" s="17">
        <v>0.29235327754011697</v>
      </c>
      <c r="AB1250" s="17">
        <v>0.20507381759427401</v>
      </c>
    </row>
    <row r="1251" spans="2:28" x14ac:dyDescent="0.5">
      <c r="B1251" t="s">
        <v>475</v>
      </c>
      <c r="C1251" s="17">
        <v>0.20698236265751599</v>
      </c>
      <c r="D1251" s="17">
        <v>0.23712784741604601</v>
      </c>
      <c r="E1251" s="17">
        <v>0.17805488891219901</v>
      </c>
      <c r="F1251" s="17"/>
      <c r="G1251" s="17">
        <v>0.361077370935032</v>
      </c>
      <c r="H1251" s="17">
        <v>0.23754376237604999</v>
      </c>
      <c r="I1251" s="17">
        <v>0.221670015956038</v>
      </c>
      <c r="J1251" s="17">
        <v>0.20433467661219601</v>
      </c>
      <c r="K1251" s="17">
        <v>0.15450107871204499</v>
      </c>
      <c r="L1251" s="17">
        <v>0.14703144348087799</v>
      </c>
      <c r="M1251" s="17"/>
      <c r="N1251" s="17">
        <v>0.16156898522971699</v>
      </c>
      <c r="O1251" s="17">
        <v>0.25872941061927301</v>
      </c>
      <c r="P1251" s="17">
        <v>0.25999075706473801</v>
      </c>
      <c r="Q1251" s="17">
        <v>0.24549059687345301</v>
      </c>
      <c r="R1251" s="17">
        <v>0.177885864085532</v>
      </c>
      <c r="S1251" s="17">
        <v>0.16885551316467901</v>
      </c>
      <c r="T1251" s="17">
        <v>0.32189649235643703</v>
      </c>
      <c r="U1251" s="17">
        <v>0.248067488362887</v>
      </c>
      <c r="V1251" s="17">
        <v>0.22410037337369501</v>
      </c>
      <c r="W1251" s="17">
        <v>0.15221272382971501</v>
      </c>
      <c r="X1251" s="17">
        <v>0.179969205273528</v>
      </c>
      <c r="Y1251" s="17">
        <v>0.17655757029720801</v>
      </c>
      <c r="Z1251" s="17"/>
      <c r="AA1251" s="17">
        <v>0.247960106877747</v>
      </c>
      <c r="AB1251" s="17">
        <v>0.17651537432046299</v>
      </c>
    </row>
    <row r="1252" spans="2:28" x14ac:dyDescent="0.5">
      <c r="B1252" t="s">
        <v>476</v>
      </c>
      <c r="C1252" s="17">
        <v>0.160929546931599</v>
      </c>
      <c r="D1252" s="17">
        <v>0.22797749310129201</v>
      </c>
      <c r="E1252" s="17">
        <v>9.6050171588606695E-2</v>
      </c>
      <c r="F1252" s="17"/>
      <c r="G1252" s="17">
        <v>0.25652870377974901</v>
      </c>
      <c r="H1252" s="17">
        <v>0.31243452701236102</v>
      </c>
      <c r="I1252" s="17">
        <v>0.24460530636800801</v>
      </c>
      <c r="J1252" s="17">
        <v>0.144717157417529</v>
      </c>
      <c r="K1252" s="17">
        <v>7.9771645437143504E-2</v>
      </c>
      <c r="L1252" s="17">
        <v>3.6761925372001597E-2</v>
      </c>
      <c r="M1252" s="17"/>
      <c r="N1252" s="17">
        <v>0.25663864239798101</v>
      </c>
      <c r="O1252" s="17">
        <v>0.116925722668513</v>
      </c>
      <c r="P1252" s="17">
        <v>0.190511010620045</v>
      </c>
      <c r="Q1252" s="17">
        <v>0.185050910138088</v>
      </c>
      <c r="R1252" s="17">
        <v>0.17173363286972601</v>
      </c>
      <c r="S1252" s="17">
        <v>0.17376891563265101</v>
      </c>
      <c r="T1252" s="17">
        <v>0.16312205304427799</v>
      </c>
      <c r="U1252" s="17">
        <v>0.10633880685625501</v>
      </c>
      <c r="V1252" s="17">
        <v>0.16116406433118199</v>
      </c>
      <c r="W1252" s="17">
        <v>0.19796503517029901</v>
      </c>
      <c r="X1252" s="17">
        <v>0.130585738965624</v>
      </c>
      <c r="Y1252" s="17">
        <v>0.12794328728948301</v>
      </c>
      <c r="Z1252" s="17"/>
      <c r="AA1252" s="17">
        <v>0.23510414394367299</v>
      </c>
      <c r="AB1252" s="17">
        <v>0.10578066977704099</v>
      </c>
    </row>
    <row r="1253" spans="2:28" x14ac:dyDescent="0.5">
      <c r="B1253" t="s">
        <v>477</v>
      </c>
      <c r="C1253" s="17">
        <v>0.15527194675866801</v>
      </c>
      <c r="D1253" s="17">
        <v>0.185858843149041</v>
      </c>
      <c r="E1253" s="17">
        <v>0.12582208978543599</v>
      </c>
      <c r="F1253" s="17"/>
      <c r="G1253" s="17">
        <v>0.15720383040118799</v>
      </c>
      <c r="H1253" s="17">
        <v>0.139674632216577</v>
      </c>
      <c r="I1253" s="17">
        <v>0.21415264480235899</v>
      </c>
      <c r="J1253" s="17">
        <v>0.13777231950055899</v>
      </c>
      <c r="K1253" s="17">
        <v>0.14634640113410699</v>
      </c>
      <c r="L1253" s="17">
        <v>0.14756949767964</v>
      </c>
      <c r="M1253" s="17"/>
      <c r="N1253" s="17">
        <v>0.14632293288019199</v>
      </c>
      <c r="O1253" s="17">
        <v>7.8244211463104105E-2</v>
      </c>
      <c r="P1253" s="17">
        <v>0.19621580207300901</v>
      </c>
      <c r="Q1253" s="17">
        <v>0.184105901944802</v>
      </c>
      <c r="R1253" s="17">
        <v>5.5679405141134203E-2</v>
      </c>
      <c r="S1253" s="17">
        <v>0.153022285464783</v>
      </c>
      <c r="T1253" s="17">
        <v>4.3311424430210903E-2</v>
      </c>
      <c r="U1253" s="17">
        <v>0.17146612067803599</v>
      </c>
      <c r="V1253" s="17">
        <v>0.13982797821370199</v>
      </c>
      <c r="W1253" s="17">
        <v>0.23002313694044799</v>
      </c>
      <c r="X1253" s="17">
        <v>0.112026935115086</v>
      </c>
      <c r="Y1253" s="17">
        <v>0.17747356853903901</v>
      </c>
      <c r="Z1253" s="17"/>
      <c r="AA1253" s="17">
        <v>0.19734747813838999</v>
      </c>
      <c r="AB1253" s="17">
        <v>0.12398875271724701</v>
      </c>
    </row>
    <row r="1254" spans="2:28" x14ac:dyDescent="0.5">
      <c r="B1254" t="s">
        <v>478</v>
      </c>
      <c r="C1254" s="17">
        <v>0.13670248305152799</v>
      </c>
      <c r="D1254" s="17">
        <v>0.177594858359955</v>
      </c>
      <c r="E1254" s="17">
        <v>9.53973225184339E-2</v>
      </c>
      <c r="F1254" s="17"/>
      <c r="G1254" s="17">
        <v>0.19596036600720301</v>
      </c>
      <c r="H1254" s="17">
        <v>0.18657168857940301</v>
      </c>
      <c r="I1254" s="17">
        <v>0.20475768159926</v>
      </c>
      <c r="J1254" s="17">
        <v>0.156589524225037</v>
      </c>
      <c r="K1254" s="17">
        <v>8.7875024680125396E-2</v>
      </c>
      <c r="L1254" s="17">
        <v>5.66375014339279E-2</v>
      </c>
      <c r="M1254" s="17"/>
      <c r="N1254" s="17">
        <v>0.103328416050273</v>
      </c>
      <c r="O1254" s="17">
        <v>0.10418434083811901</v>
      </c>
      <c r="P1254" s="17">
        <v>0.14844981123863599</v>
      </c>
      <c r="Q1254" s="17">
        <v>0.13649159310155101</v>
      </c>
      <c r="R1254" s="17">
        <v>9.7637431989581705E-2</v>
      </c>
      <c r="S1254" s="17">
        <v>0.12715630394845101</v>
      </c>
      <c r="T1254" s="17">
        <v>0.16035761445452801</v>
      </c>
      <c r="U1254" s="17">
        <v>0.18856321655529401</v>
      </c>
      <c r="V1254" s="17">
        <v>0.15755778497805001</v>
      </c>
      <c r="W1254" s="17">
        <v>0.112555220611863</v>
      </c>
      <c r="X1254" s="17">
        <v>0.13448137286057699</v>
      </c>
      <c r="Y1254" s="17">
        <v>0.12770105223166001</v>
      </c>
      <c r="Z1254" s="17"/>
      <c r="AA1254" s="17">
        <v>0.17371184629935699</v>
      </c>
      <c r="AB1254" s="17">
        <v>0.10918598940626199</v>
      </c>
    </row>
    <row r="1255" spans="2:28" x14ac:dyDescent="0.5">
      <c r="B1255" t="s">
        <v>479</v>
      </c>
      <c r="C1255" s="17">
        <v>0.111184888351501</v>
      </c>
      <c r="D1255" s="17">
        <v>0.14155394125506801</v>
      </c>
      <c r="E1255" s="17">
        <v>8.1867196690604105E-2</v>
      </c>
      <c r="F1255" s="17"/>
      <c r="G1255" s="17">
        <v>0.16011790656244199</v>
      </c>
      <c r="H1255" s="17">
        <v>0.14118007051081699</v>
      </c>
      <c r="I1255" s="17">
        <v>0.15381310917680099</v>
      </c>
      <c r="J1255" s="17">
        <v>0.14532460458294599</v>
      </c>
      <c r="K1255" s="17">
        <v>8.27932978692692E-2</v>
      </c>
      <c r="L1255" s="17">
        <v>3.9847912668348702E-2</v>
      </c>
      <c r="M1255" s="17"/>
      <c r="N1255" s="17">
        <v>0.143574299637486</v>
      </c>
      <c r="O1255" s="17">
        <v>8.5618803445988295E-2</v>
      </c>
      <c r="P1255" s="17">
        <v>0.164223163818245</v>
      </c>
      <c r="Q1255" s="17">
        <v>8.8755790371730994E-2</v>
      </c>
      <c r="R1255" s="17">
        <v>0.14584646170721199</v>
      </c>
      <c r="S1255" s="17">
        <v>8.17858815598555E-2</v>
      </c>
      <c r="T1255" s="17">
        <v>7.7111919865667497E-2</v>
      </c>
      <c r="U1255" s="17">
        <v>0.15443876541212401</v>
      </c>
      <c r="V1255" s="17">
        <v>0.140306403261762</v>
      </c>
      <c r="W1255" s="17">
        <v>7.5275317092201199E-2</v>
      </c>
      <c r="X1255" s="17">
        <v>8.9823206535598804E-2</v>
      </c>
      <c r="Y1255" s="17">
        <v>8.8938375561624095E-2</v>
      </c>
      <c r="Z1255" s="17"/>
      <c r="AA1255" s="17">
        <v>0.14332716184373501</v>
      </c>
      <c r="AB1255" s="17">
        <v>8.7287080157101099E-2</v>
      </c>
    </row>
    <row r="1256" spans="2:28" x14ac:dyDescent="0.5">
      <c r="B1256" t="s">
        <v>480</v>
      </c>
      <c r="C1256" s="17">
        <v>0.107727425660715</v>
      </c>
      <c r="D1256" s="17">
        <v>0.14176366587621</v>
      </c>
      <c r="E1256" s="17">
        <v>7.4839028548768505E-2</v>
      </c>
      <c r="F1256" s="17"/>
      <c r="G1256" s="17">
        <v>0.21585518575162699</v>
      </c>
      <c r="H1256" s="17">
        <v>0.13235927117274501</v>
      </c>
      <c r="I1256" s="17">
        <v>0.14267283024320099</v>
      </c>
      <c r="J1256" s="17">
        <v>0.13741147634571599</v>
      </c>
      <c r="K1256" s="17">
        <v>8.2341435440359406E-2</v>
      </c>
      <c r="L1256" s="17">
        <v>1.88571138034784E-2</v>
      </c>
      <c r="M1256" s="17"/>
      <c r="N1256" s="17">
        <v>0.14291126535307899</v>
      </c>
      <c r="O1256" s="17">
        <v>0.119438670574757</v>
      </c>
      <c r="P1256" s="17">
        <v>0.14097879249810799</v>
      </c>
      <c r="Q1256" s="17">
        <v>0.13183349943384901</v>
      </c>
      <c r="R1256" s="17">
        <v>5.7718051479714802E-2</v>
      </c>
      <c r="S1256" s="17">
        <v>9.8328106681414396E-2</v>
      </c>
      <c r="T1256" s="17">
        <v>0.20157027925751</v>
      </c>
      <c r="U1256" s="17">
        <v>0.13999610472179599</v>
      </c>
      <c r="V1256" s="17">
        <v>0.124215867340716</v>
      </c>
      <c r="W1256" s="17">
        <v>0.108991190596015</v>
      </c>
      <c r="X1256" s="17">
        <v>4.2682603317778699E-2</v>
      </c>
      <c r="Y1256" s="17">
        <v>8.6578616970958394E-2</v>
      </c>
      <c r="Z1256" s="17"/>
      <c r="AA1256" s="17">
        <v>0.16879010159475499</v>
      </c>
      <c r="AB1256" s="17">
        <v>6.2327273189826497E-2</v>
      </c>
    </row>
    <row r="1257" spans="2:28" x14ac:dyDescent="0.5">
      <c r="B1257" t="s">
        <v>481</v>
      </c>
      <c r="C1257" s="17">
        <v>9.9303746598333298E-2</v>
      </c>
      <c r="D1257" s="17">
        <v>0.13870151901987701</v>
      </c>
      <c r="E1257" s="17">
        <v>6.1188795955278999E-2</v>
      </c>
      <c r="F1257" s="17"/>
      <c r="G1257" s="17">
        <v>0.12022214153665101</v>
      </c>
      <c r="H1257" s="17">
        <v>0.163921522438495</v>
      </c>
      <c r="I1257" s="17">
        <v>0.17159126697416199</v>
      </c>
      <c r="J1257" s="17">
        <v>7.1554852968772301E-2</v>
      </c>
      <c r="K1257" s="17">
        <v>0.101084021920852</v>
      </c>
      <c r="L1257" s="17">
        <v>2.2749166365541099E-2</v>
      </c>
      <c r="M1257" s="17"/>
      <c r="N1257" s="17">
        <v>0.123422669470151</v>
      </c>
      <c r="O1257" s="17">
        <v>8.5439104578930794E-2</v>
      </c>
      <c r="P1257" s="17">
        <v>0.14763316871554499</v>
      </c>
      <c r="Q1257" s="17">
        <v>4.6954470785179399E-2</v>
      </c>
      <c r="R1257" s="17">
        <v>5.73219352065409E-2</v>
      </c>
      <c r="S1257" s="17">
        <v>9.14385659407842E-2</v>
      </c>
      <c r="T1257" s="17">
        <v>0</v>
      </c>
      <c r="U1257" s="17">
        <v>0.141844928952682</v>
      </c>
      <c r="V1257" s="17">
        <v>0.152317733154165</v>
      </c>
      <c r="W1257" s="17">
        <v>0.117856429506598</v>
      </c>
      <c r="X1257" s="17">
        <v>7.7779131111081798E-2</v>
      </c>
      <c r="Y1257" s="17">
        <v>6.9780733351574004E-2</v>
      </c>
      <c r="Z1257" s="17"/>
      <c r="AA1257" s="17">
        <v>0.14774459613642599</v>
      </c>
      <c r="AB1257" s="17">
        <v>6.3287932990288703E-2</v>
      </c>
    </row>
    <row r="1258" spans="2:28" x14ac:dyDescent="0.5">
      <c r="B1258" t="s">
        <v>482</v>
      </c>
      <c r="C1258" s="17">
        <v>8.6964091968298199E-2</v>
      </c>
      <c r="D1258" s="17">
        <v>0.118133250784556</v>
      </c>
      <c r="E1258" s="17">
        <v>5.6824988392062001E-2</v>
      </c>
      <c r="F1258" s="17"/>
      <c r="G1258" s="17">
        <v>0.16423986239337199</v>
      </c>
      <c r="H1258" s="17">
        <v>0.104751453163694</v>
      </c>
      <c r="I1258" s="17">
        <v>0.14084342829632199</v>
      </c>
      <c r="J1258" s="17">
        <v>9.3099962110711199E-2</v>
      </c>
      <c r="K1258" s="17">
        <v>5.81247731928023E-2</v>
      </c>
      <c r="L1258" s="17">
        <v>2.3907739051090698E-2</v>
      </c>
      <c r="M1258" s="17"/>
      <c r="N1258" s="17">
        <v>7.9874592029294603E-2</v>
      </c>
      <c r="O1258" s="17">
        <v>0.110411663976453</v>
      </c>
      <c r="P1258" s="17">
        <v>9.8457107655495493E-2</v>
      </c>
      <c r="Q1258" s="17">
        <v>9.7171853133945899E-2</v>
      </c>
      <c r="R1258" s="17">
        <v>8.5633565767645997E-2</v>
      </c>
      <c r="S1258" s="17">
        <v>0.116856410243486</v>
      </c>
      <c r="T1258" s="17">
        <v>8.19751180826465E-2</v>
      </c>
      <c r="U1258" s="17">
        <v>9.9090277270812099E-2</v>
      </c>
      <c r="V1258" s="17">
        <v>0.10692308470918201</v>
      </c>
      <c r="W1258" s="17">
        <v>0.122483951594064</v>
      </c>
      <c r="X1258" s="17">
        <v>5.0944330433481601E-2</v>
      </c>
      <c r="Y1258" s="17">
        <v>3.2000962351414697E-2</v>
      </c>
      <c r="Z1258" s="17"/>
      <c r="AA1258" s="17">
        <v>0.11730455856872</v>
      </c>
      <c r="AB1258" s="17">
        <v>6.4405928759319206E-2</v>
      </c>
    </row>
    <row r="1259" spans="2:28" x14ac:dyDescent="0.5">
      <c r="B1259" t="s">
        <v>51</v>
      </c>
      <c r="C1259" s="17">
        <v>0.30167714273874502</v>
      </c>
      <c r="D1259" s="17">
        <v>0.230931637175009</v>
      </c>
      <c r="E1259" s="17">
        <v>0.37098549843794298</v>
      </c>
      <c r="F1259" s="17"/>
      <c r="G1259" s="17">
        <v>6.5619082134896506E-2</v>
      </c>
      <c r="H1259" s="17">
        <v>0.19865663144360499</v>
      </c>
      <c r="I1259" s="17">
        <v>0.23449241805736701</v>
      </c>
      <c r="J1259" s="17">
        <v>0.29005076958616999</v>
      </c>
      <c r="K1259" s="17">
        <v>0.34982151645931597</v>
      </c>
      <c r="L1259" s="17">
        <v>0.49002199476191199</v>
      </c>
      <c r="M1259" s="17"/>
      <c r="N1259" s="17">
        <v>0.21222016320517001</v>
      </c>
      <c r="O1259" s="17">
        <v>0.21251146887220701</v>
      </c>
      <c r="P1259" s="17">
        <v>0.31292586010797402</v>
      </c>
      <c r="Q1259" s="17">
        <v>0.32726883948595098</v>
      </c>
      <c r="R1259" s="17">
        <v>0.237531414037502</v>
      </c>
      <c r="S1259" s="17">
        <v>0.356295665615108</v>
      </c>
      <c r="T1259" s="17">
        <v>0.33009159915380198</v>
      </c>
      <c r="U1259" s="17">
        <v>0.29462683248786498</v>
      </c>
      <c r="V1259" s="17">
        <v>0.273095193812746</v>
      </c>
      <c r="W1259" s="17">
        <v>0.230717581969235</v>
      </c>
      <c r="X1259" s="17">
        <v>0.29484542427815003</v>
      </c>
      <c r="Y1259" s="17">
        <v>0.28284998683012103</v>
      </c>
      <c r="Z1259" s="17"/>
      <c r="AA1259" s="17">
        <v>0.18492564444009399</v>
      </c>
      <c r="AB1259" s="17">
        <v>0.38848198289493402</v>
      </c>
    </row>
    <row r="1260" spans="2:28" x14ac:dyDescent="0.5">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2:28" x14ac:dyDescent="0.5">
      <c r="B1261" s="6" t="s">
        <v>485</v>
      </c>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2:28" x14ac:dyDescent="0.5">
      <c r="B1262" s="24" t="s">
        <v>53</v>
      </c>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2:28" x14ac:dyDescent="0.5">
      <c r="B1263" t="s">
        <v>472</v>
      </c>
      <c r="C1263" s="17">
        <v>0.308074204823158</v>
      </c>
      <c r="D1263" s="17">
        <v>0.27085434173615802</v>
      </c>
      <c r="E1263" s="17">
        <v>0.34480755973931498</v>
      </c>
      <c r="F1263" s="17"/>
      <c r="G1263" s="17">
        <v>0.49533243824134299</v>
      </c>
      <c r="H1263" s="17">
        <v>0.33975174647297801</v>
      </c>
      <c r="I1263" s="17">
        <v>0.38643784387476998</v>
      </c>
      <c r="J1263" s="17">
        <v>0.28989764105125398</v>
      </c>
      <c r="K1263" s="17">
        <v>0.23412953627924099</v>
      </c>
      <c r="L1263" s="17">
        <v>0.219916657655883</v>
      </c>
      <c r="M1263" s="17"/>
      <c r="N1263" s="17">
        <v>0.46955504246546498</v>
      </c>
      <c r="O1263" s="17">
        <v>0.42959792197516</v>
      </c>
      <c r="P1263" s="17">
        <v>0.28152870604517999</v>
      </c>
      <c r="Q1263" s="17">
        <v>0.349300683594373</v>
      </c>
      <c r="R1263" s="17">
        <v>0.120867065403896</v>
      </c>
      <c r="S1263" s="17">
        <v>0.30426402268656899</v>
      </c>
      <c r="T1263" s="17">
        <v>0.200423146124631</v>
      </c>
      <c r="U1263" s="17">
        <v>0.29023295910306801</v>
      </c>
      <c r="V1263" s="17">
        <v>0.29004728392043599</v>
      </c>
      <c r="W1263" s="17">
        <v>0.337804082746191</v>
      </c>
      <c r="X1263" s="17">
        <v>0.30956148837254099</v>
      </c>
      <c r="Y1263" s="17">
        <v>0.319087488957084</v>
      </c>
      <c r="Z1263" s="17"/>
      <c r="AA1263" s="17">
        <v>0.317356561565247</v>
      </c>
      <c r="AB1263" s="17">
        <v>0.30117276454177699</v>
      </c>
    </row>
    <row r="1264" spans="2:28" x14ac:dyDescent="0.5">
      <c r="B1264" t="s">
        <v>471</v>
      </c>
      <c r="C1264" s="17">
        <v>0.22032935555840399</v>
      </c>
      <c r="D1264" s="17">
        <v>0.24981695378180499</v>
      </c>
      <c r="E1264" s="17">
        <v>0.19206543113319499</v>
      </c>
      <c r="F1264" s="17"/>
      <c r="G1264" s="17">
        <v>0.28766700615864899</v>
      </c>
      <c r="H1264" s="17">
        <v>0.25709215537347402</v>
      </c>
      <c r="I1264" s="17">
        <v>0.21712783246269499</v>
      </c>
      <c r="J1264" s="17">
        <v>0.21249650311221399</v>
      </c>
      <c r="K1264" s="17">
        <v>0.186996832411499</v>
      </c>
      <c r="L1264" s="17">
        <v>0.19657186055520701</v>
      </c>
      <c r="M1264" s="17"/>
      <c r="N1264" s="17">
        <v>0.22215101048533201</v>
      </c>
      <c r="O1264" s="17">
        <v>0.25895823170078602</v>
      </c>
      <c r="P1264" s="17">
        <v>0.214288841594198</v>
      </c>
      <c r="Q1264" s="17">
        <v>0.26091207328229898</v>
      </c>
      <c r="R1264" s="17">
        <v>0.147084335446377</v>
      </c>
      <c r="S1264" s="17">
        <v>0.19013557396341799</v>
      </c>
      <c r="T1264" s="17">
        <v>0.204717796576039</v>
      </c>
      <c r="U1264" s="17">
        <v>0.24820516287753</v>
      </c>
      <c r="V1264" s="17">
        <v>0.26192591356489198</v>
      </c>
      <c r="W1264" s="17">
        <v>0.26832345586069001</v>
      </c>
      <c r="X1264" s="17">
        <v>0.230371513898048</v>
      </c>
      <c r="Y1264" s="17">
        <v>0.211564714723464</v>
      </c>
      <c r="Z1264" s="17"/>
      <c r="AA1264" s="17">
        <v>0.29271377620732503</v>
      </c>
      <c r="AB1264" s="17">
        <v>0.16651147608113001</v>
      </c>
    </row>
    <row r="1265" spans="2:28" x14ac:dyDescent="0.5">
      <c r="B1265" t="s">
        <v>473</v>
      </c>
      <c r="C1265" s="17">
        <v>0.21475395393616001</v>
      </c>
      <c r="D1265" s="17">
        <v>0.23423171832061701</v>
      </c>
      <c r="E1265" s="17">
        <v>0.19440443538455299</v>
      </c>
      <c r="F1265" s="17"/>
      <c r="G1265" s="17">
        <v>0.39841784601572</v>
      </c>
      <c r="H1265" s="17">
        <v>0.205473128268507</v>
      </c>
      <c r="I1265" s="17">
        <v>0.27694458757921298</v>
      </c>
      <c r="J1265" s="17">
        <v>0.18098356334046201</v>
      </c>
      <c r="K1265" s="17">
        <v>0.14281946198450099</v>
      </c>
      <c r="L1265" s="17">
        <v>0.17399804516697101</v>
      </c>
      <c r="M1265" s="17"/>
      <c r="N1265" s="17">
        <v>0.319516525319197</v>
      </c>
      <c r="O1265" s="17">
        <v>0.18537403009595399</v>
      </c>
      <c r="P1265" s="17">
        <v>0.25621501377647998</v>
      </c>
      <c r="Q1265" s="17">
        <v>0.30225820907560003</v>
      </c>
      <c r="R1265" s="17">
        <v>0.204426307021954</v>
      </c>
      <c r="S1265" s="17">
        <v>0.19197973285283701</v>
      </c>
      <c r="T1265" s="17">
        <v>0.28403153880839399</v>
      </c>
      <c r="U1265" s="17">
        <v>0.18730459753482501</v>
      </c>
      <c r="V1265" s="17">
        <v>0.20590831044216101</v>
      </c>
      <c r="W1265" s="17">
        <v>0.119495797264179</v>
      </c>
      <c r="X1265" s="17">
        <v>0.16774790385916399</v>
      </c>
      <c r="Y1265" s="17">
        <v>0.20535716114865801</v>
      </c>
      <c r="Z1265" s="17"/>
      <c r="AA1265" s="17">
        <v>0.266012255608846</v>
      </c>
      <c r="AB1265" s="17">
        <v>0.17664336222457999</v>
      </c>
    </row>
    <row r="1266" spans="2:28" x14ac:dyDescent="0.5">
      <c r="B1266" t="s">
        <v>478</v>
      </c>
      <c r="C1266" s="17">
        <v>0.18559935546483</v>
      </c>
      <c r="D1266" s="17">
        <v>0.23380313021322299</v>
      </c>
      <c r="E1266" s="17">
        <v>0.13727585463558001</v>
      </c>
      <c r="F1266" s="17"/>
      <c r="G1266" s="17">
        <v>0.37003325392529401</v>
      </c>
      <c r="H1266" s="17">
        <v>0.18129626306645499</v>
      </c>
      <c r="I1266" s="17">
        <v>0.26636913874460499</v>
      </c>
      <c r="J1266" s="17">
        <v>0.178981808152475</v>
      </c>
      <c r="K1266" s="17">
        <v>0.14307903152201301</v>
      </c>
      <c r="L1266" s="17">
        <v>9.0825101815911899E-2</v>
      </c>
      <c r="M1266" s="17"/>
      <c r="N1266" s="17">
        <v>0.10621470408188199</v>
      </c>
      <c r="O1266" s="17">
        <v>0.13417929941589499</v>
      </c>
      <c r="P1266" s="17">
        <v>0.187891874978349</v>
      </c>
      <c r="Q1266" s="17">
        <v>0.17882992857088401</v>
      </c>
      <c r="R1266" s="17">
        <v>0.234036581271378</v>
      </c>
      <c r="S1266" s="17">
        <v>0.17329303509081501</v>
      </c>
      <c r="T1266" s="17">
        <v>4.01842877455581E-2</v>
      </c>
      <c r="U1266" s="17">
        <v>0.124158448302662</v>
      </c>
      <c r="V1266" s="17">
        <v>0.27408671489054598</v>
      </c>
      <c r="W1266" s="17">
        <v>0.22920843988304901</v>
      </c>
      <c r="X1266" s="17">
        <v>0.214053863427656</v>
      </c>
      <c r="Y1266" s="17">
        <v>0.21068900324442999</v>
      </c>
      <c r="Z1266" s="17"/>
      <c r="AA1266" s="17">
        <v>0.21493229810425099</v>
      </c>
      <c r="AB1266" s="17">
        <v>0.16379028719392699</v>
      </c>
    </row>
    <row r="1267" spans="2:28" x14ac:dyDescent="0.5">
      <c r="B1267" t="s">
        <v>475</v>
      </c>
      <c r="C1267" s="17">
        <v>0.160356729225624</v>
      </c>
      <c r="D1267" s="17">
        <v>0.193559091013009</v>
      </c>
      <c r="E1267" s="17">
        <v>0.128373847223066</v>
      </c>
      <c r="F1267" s="17"/>
      <c r="G1267" s="17">
        <v>0.29642336566248401</v>
      </c>
      <c r="H1267" s="17">
        <v>0.185657260745486</v>
      </c>
      <c r="I1267" s="17">
        <v>0.15875777755574499</v>
      </c>
      <c r="J1267" s="17">
        <v>0.12372591914681</v>
      </c>
      <c r="K1267" s="17">
        <v>0.105459563433911</v>
      </c>
      <c r="L1267" s="17">
        <v>0.14713504469743099</v>
      </c>
      <c r="M1267" s="17"/>
      <c r="N1267" s="17">
        <v>0.18866806391201199</v>
      </c>
      <c r="O1267" s="17">
        <v>0.139381484350595</v>
      </c>
      <c r="P1267" s="17">
        <v>0.152906601323089</v>
      </c>
      <c r="Q1267" s="17">
        <v>0.154167780928644</v>
      </c>
      <c r="R1267" s="17">
        <v>8.6300262130929797E-2</v>
      </c>
      <c r="S1267" s="17">
        <v>0.15145508060822899</v>
      </c>
      <c r="T1267" s="17">
        <v>0.24097013196509201</v>
      </c>
      <c r="U1267" s="17">
        <v>0.18794153386228299</v>
      </c>
      <c r="V1267" s="17">
        <v>0.23533900370007499</v>
      </c>
      <c r="W1267" s="17">
        <v>7.5483023762490997E-2</v>
      </c>
      <c r="X1267" s="17">
        <v>0.18381898506428301</v>
      </c>
      <c r="Y1267" s="17">
        <v>0.13207717362636801</v>
      </c>
      <c r="Z1267" s="17"/>
      <c r="AA1267" s="17">
        <v>0.20219282702792901</v>
      </c>
      <c r="AB1267" s="17">
        <v>0.12925155425649201</v>
      </c>
    </row>
    <row r="1268" spans="2:28" x14ac:dyDescent="0.5">
      <c r="B1268" t="s">
        <v>477</v>
      </c>
      <c r="C1268" s="17">
        <v>0.15137146114300301</v>
      </c>
      <c r="D1268" s="17">
        <v>0.190004240356133</v>
      </c>
      <c r="E1268" s="17">
        <v>0.11409405629573301</v>
      </c>
      <c r="F1268" s="17"/>
      <c r="G1268" s="17">
        <v>0.13459662618313301</v>
      </c>
      <c r="H1268" s="17">
        <v>0.16672508197677699</v>
      </c>
      <c r="I1268" s="17">
        <v>0.193569788116949</v>
      </c>
      <c r="J1268" s="17">
        <v>0.139571828155964</v>
      </c>
      <c r="K1268" s="17">
        <v>0.13752817465952599</v>
      </c>
      <c r="L1268" s="17">
        <v>0.14144705296700999</v>
      </c>
      <c r="M1268" s="17"/>
      <c r="N1268" s="17">
        <v>0.10424753292551001</v>
      </c>
      <c r="O1268" s="17">
        <v>5.2620658483741901E-2</v>
      </c>
      <c r="P1268" s="17">
        <v>0.21075303509323601</v>
      </c>
      <c r="Q1268" s="17">
        <v>0.151557903587235</v>
      </c>
      <c r="R1268" s="17">
        <v>0.114678209027852</v>
      </c>
      <c r="S1268" s="17">
        <v>0.13607384816100401</v>
      </c>
      <c r="T1268" s="17">
        <v>0.12461124578180099</v>
      </c>
      <c r="U1268" s="17">
        <v>0.15055597211662999</v>
      </c>
      <c r="V1268" s="17">
        <v>0.191642794525196</v>
      </c>
      <c r="W1268" s="17">
        <v>7.3162813771350907E-2</v>
      </c>
      <c r="X1268" s="17">
        <v>0.136550200922504</v>
      </c>
      <c r="Y1268" s="17">
        <v>0.160541952986024</v>
      </c>
      <c r="Z1268" s="17"/>
      <c r="AA1268" s="17">
        <v>0.190615288965228</v>
      </c>
      <c r="AB1268" s="17">
        <v>0.12219364115039499</v>
      </c>
    </row>
    <row r="1269" spans="2:28" x14ac:dyDescent="0.5">
      <c r="B1269" t="s">
        <v>474</v>
      </c>
      <c r="C1269" s="17">
        <v>0.1083907329217</v>
      </c>
      <c r="D1269" s="17">
        <v>0.15452051732882699</v>
      </c>
      <c r="E1269" s="17">
        <v>6.3748744159695697E-2</v>
      </c>
      <c r="F1269" s="17"/>
      <c r="G1269" s="17">
        <v>0.171943444855822</v>
      </c>
      <c r="H1269" s="17">
        <v>0.114268815278753</v>
      </c>
      <c r="I1269" s="17">
        <v>0.12726425036998501</v>
      </c>
      <c r="J1269" s="17">
        <v>0.13951966479998601</v>
      </c>
      <c r="K1269" s="17">
        <v>6.7964990712659906E-2</v>
      </c>
      <c r="L1269" s="17">
        <v>7.0783575209772603E-2</v>
      </c>
      <c r="M1269" s="17"/>
      <c r="N1269" s="17">
        <v>9.7160205012907203E-2</v>
      </c>
      <c r="O1269" s="17">
        <v>0.14088216548347099</v>
      </c>
      <c r="P1269" s="17">
        <v>0.112823313066654</v>
      </c>
      <c r="Q1269" s="17">
        <v>0.11710530817250001</v>
      </c>
      <c r="R1269" s="17">
        <v>0.14475132630974599</v>
      </c>
      <c r="S1269" s="17">
        <v>7.3434075310133601E-2</v>
      </c>
      <c r="T1269" s="17">
        <v>0.163705325709466</v>
      </c>
      <c r="U1269" s="17">
        <v>0.13183722754097901</v>
      </c>
      <c r="V1269" s="17">
        <v>0.20061440070714201</v>
      </c>
      <c r="W1269" s="17">
        <v>0</v>
      </c>
      <c r="X1269" s="17">
        <v>0.108361328987192</v>
      </c>
      <c r="Y1269" s="17">
        <v>9.5632932486036201E-2</v>
      </c>
      <c r="Z1269" s="17"/>
      <c r="AA1269" s="17">
        <v>0.14081053507079599</v>
      </c>
      <c r="AB1269" s="17">
        <v>8.4286581930430801E-2</v>
      </c>
    </row>
    <row r="1270" spans="2:28" x14ac:dyDescent="0.5">
      <c r="B1270" t="s">
        <v>480</v>
      </c>
      <c r="C1270" s="17">
        <v>9.1879241210375107E-2</v>
      </c>
      <c r="D1270" s="17">
        <v>0.119317978273921</v>
      </c>
      <c r="E1270" s="17">
        <v>6.5374937340283004E-2</v>
      </c>
      <c r="F1270" s="17"/>
      <c r="G1270" s="17">
        <v>0.13790186862977399</v>
      </c>
      <c r="H1270" s="17">
        <v>0.107115298641267</v>
      </c>
      <c r="I1270" s="17">
        <v>0.16344432892643199</v>
      </c>
      <c r="J1270" s="17">
        <v>0.10857530774014</v>
      </c>
      <c r="K1270" s="17">
        <v>5.8115978569649798E-2</v>
      </c>
      <c r="L1270" s="17">
        <v>2.99576961143533E-2</v>
      </c>
      <c r="M1270" s="17"/>
      <c r="N1270" s="17">
        <v>0.120363753393553</v>
      </c>
      <c r="O1270" s="17">
        <v>8.6849221918570502E-2</v>
      </c>
      <c r="P1270" s="17">
        <v>0.14432496641762499</v>
      </c>
      <c r="Q1270" s="17">
        <v>5.9784131098704903E-2</v>
      </c>
      <c r="R1270" s="17">
        <v>5.7718051479714802E-2</v>
      </c>
      <c r="S1270" s="17">
        <v>9.3412543686246297E-2</v>
      </c>
      <c r="T1270" s="17">
        <v>7.7111919865667497E-2</v>
      </c>
      <c r="U1270" s="17">
        <v>5.8837341458610401E-2</v>
      </c>
      <c r="V1270" s="17">
        <v>0.110839076385412</v>
      </c>
      <c r="W1270" s="17">
        <v>0</v>
      </c>
      <c r="X1270" s="17">
        <v>6.0258521742987299E-2</v>
      </c>
      <c r="Y1270" s="17">
        <v>9.7507910678635304E-2</v>
      </c>
      <c r="Z1270" s="17"/>
      <c r="AA1270" s="17">
        <v>0.13741738640343201</v>
      </c>
      <c r="AB1270" s="17">
        <v>5.80215907982062E-2</v>
      </c>
    </row>
    <row r="1271" spans="2:28" x14ac:dyDescent="0.5">
      <c r="B1271" t="s">
        <v>476</v>
      </c>
      <c r="C1271" s="17">
        <v>8.8949342729553293E-2</v>
      </c>
      <c r="D1271" s="17">
        <v>0.12327640577940099</v>
      </c>
      <c r="E1271" s="17">
        <v>5.5744375095164202E-2</v>
      </c>
      <c r="F1271" s="17"/>
      <c r="G1271" s="17">
        <v>0.13649625349400901</v>
      </c>
      <c r="H1271" s="17">
        <v>0.192386925864968</v>
      </c>
      <c r="I1271" s="17">
        <v>0.14660198929169599</v>
      </c>
      <c r="J1271" s="17">
        <v>6.5744745968052895E-2</v>
      </c>
      <c r="K1271" s="17">
        <v>5.0780137173139499E-2</v>
      </c>
      <c r="L1271" s="17">
        <v>8.4203505342721197E-3</v>
      </c>
      <c r="M1271" s="17"/>
      <c r="N1271" s="17">
        <v>0.25572486067871902</v>
      </c>
      <c r="O1271" s="17">
        <v>9.19531632709914E-2</v>
      </c>
      <c r="P1271" s="17">
        <v>0.13249456030936599</v>
      </c>
      <c r="Q1271" s="17">
        <v>8.1635822711249806E-2</v>
      </c>
      <c r="R1271" s="17">
        <v>0</v>
      </c>
      <c r="S1271" s="17">
        <v>7.5281141046292396E-2</v>
      </c>
      <c r="T1271" s="17">
        <v>4.2948726335308302E-2</v>
      </c>
      <c r="U1271" s="17">
        <v>4.1327137605229498E-2</v>
      </c>
      <c r="V1271" s="17">
        <v>0.121691884517031</v>
      </c>
      <c r="W1271" s="17">
        <v>0.204908325040008</v>
      </c>
      <c r="X1271" s="17">
        <v>7.6635225755834896E-2</v>
      </c>
      <c r="Y1271" s="17">
        <v>4.5504579098333303E-2</v>
      </c>
      <c r="Z1271" s="17"/>
      <c r="AA1271" s="17">
        <v>0.13653041439088801</v>
      </c>
      <c r="AB1271" s="17">
        <v>5.3572774717919699E-2</v>
      </c>
    </row>
    <row r="1272" spans="2:28" x14ac:dyDescent="0.5">
      <c r="B1272" t="s">
        <v>484</v>
      </c>
      <c r="C1272" s="17">
        <v>7.1723324354810894E-2</v>
      </c>
      <c r="D1272" s="17">
        <v>8.5999313643905395E-2</v>
      </c>
      <c r="E1272" s="17">
        <v>5.7976682285910699E-2</v>
      </c>
      <c r="F1272" s="17"/>
      <c r="G1272" s="17">
        <v>0.13758937416258901</v>
      </c>
      <c r="H1272" s="17">
        <v>0.10390268238545999</v>
      </c>
      <c r="I1272" s="17">
        <v>0.110081387193865</v>
      </c>
      <c r="J1272" s="17">
        <v>6.5597071693121095E-2</v>
      </c>
      <c r="K1272" s="17">
        <v>6.3816086599157398E-2</v>
      </c>
      <c r="L1272" s="17">
        <v>7.9044484399272592E-3</v>
      </c>
      <c r="M1272" s="17"/>
      <c r="N1272" s="17">
        <v>6.1752844921763902E-2</v>
      </c>
      <c r="O1272" s="17">
        <v>6.1587977122178499E-2</v>
      </c>
      <c r="P1272" s="17">
        <v>9.8514767287052399E-2</v>
      </c>
      <c r="Q1272" s="17">
        <v>8.3498264316755499E-2</v>
      </c>
      <c r="R1272" s="17">
        <v>0</v>
      </c>
      <c r="S1272" s="17">
        <v>7.1538253424688003E-2</v>
      </c>
      <c r="T1272" s="17">
        <v>0.124095661296939</v>
      </c>
      <c r="U1272" s="17">
        <v>6.9869462172776606E-2</v>
      </c>
      <c r="V1272" s="17">
        <v>0.12288737578183299</v>
      </c>
      <c r="W1272" s="17">
        <v>0</v>
      </c>
      <c r="X1272" s="17">
        <v>7.1641536360992797E-2</v>
      </c>
      <c r="Y1272" s="17">
        <v>3.7988871273108203E-2</v>
      </c>
      <c r="Z1272" s="17"/>
      <c r="AA1272" s="17">
        <v>9.2976120824709602E-2</v>
      </c>
      <c r="AB1272" s="17">
        <v>5.5921851762806597E-2</v>
      </c>
    </row>
    <row r="1273" spans="2:28" x14ac:dyDescent="0.5">
      <c r="B1273" t="s">
        <v>481</v>
      </c>
      <c r="C1273" s="17">
        <v>5.8560499554355001E-2</v>
      </c>
      <c r="D1273" s="17">
        <v>7.8894286907269698E-2</v>
      </c>
      <c r="E1273" s="17">
        <v>3.8901987326580401E-2</v>
      </c>
      <c r="F1273" s="17"/>
      <c r="G1273" s="17">
        <v>0.105277408567786</v>
      </c>
      <c r="H1273" s="17">
        <v>0.11691526280607099</v>
      </c>
      <c r="I1273" s="17">
        <v>7.2341331073956294E-2</v>
      </c>
      <c r="J1273" s="17">
        <v>3.6787919700017602E-2</v>
      </c>
      <c r="K1273" s="17">
        <v>4.72846013583752E-2</v>
      </c>
      <c r="L1273" s="17">
        <v>1.4405405103268799E-2</v>
      </c>
      <c r="M1273" s="17"/>
      <c r="N1273" s="17">
        <v>0.15504343910243601</v>
      </c>
      <c r="O1273" s="17">
        <v>0</v>
      </c>
      <c r="P1273" s="17">
        <v>3.9779549064216199E-2</v>
      </c>
      <c r="Q1273" s="17">
        <v>5.1568665889849298E-2</v>
      </c>
      <c r="R1273" s="17">
        <v>2.9406420918609701E-2</v>
      </c>
      <c r="S1273" s="17">
        <v>7.04756387518468E-2</v>
      </c>
      <c r="T1273" s="17">
        <v>4.2948726335308302E-2</v>
      </c>
      <c r="U1273" s="17">
        <v>8.1348175697724096E-2</v>
      </c>
      <c r="V1273" s="17">
        <v>0.116414145573124</v>
      </c>
      <c r="W1273" s="17">
        <v>0</v>
      </c>
      <c r="X1273" s="17">
        <v>4.3491680883750501E-2</v>
      </c>
      <c r="Y1273" s="17">
        <v>4.6817217797708602E-2</v>
      </c>
      <c r="Z1273" s="17"/>
      <c r="AA1273" s="17">
        <v>9.2105528283290897E-2</v>
      </c>
      <c r="AB1273" s="17">
        <v>3.3619741625908799E-2</v>
      </c>
    </row>
    <row r="1274" spans="2:28" x14ac:dyDescent="0.5">
      <c r="B1274" t="s">
        <v>51</v>
      </c>
      <c r="C1274" s="17">
        <v>0.42409801921818202</v>
      </c>
      <c r="D1274" s="17">
        <v>0.387553693035178</v>
      </c>
      <c r="E1274" s="17">
        <v>0.460384180126376</v>
      </c>
      <c r="F1274" s="17"/>
      <c r="G1274" s="17">
        <v>0.17990408474199601</v>
      </c>
      <c r="H1274" s="17">
        <v>0.30124252651425598</v>
      </c>
      <c r="I1274" s="17">
        <v>0.34150215780548199</v>
      </c>
      <c r="J1274" s="17">
        <v>0.426107354769312</v>
      </c>
      <c r="K1274" s="17">
        <v>0.52933618237185198</v>
      </c>
      <c r="L1274" s="17">
        <v>0.58926411393243805</v>
      </c>
      <c r="M1274" s="17"/>
      <c r="N1274" s="17">
        <v>0.31148643300176199</v>
      </c>
      <c r="O1274" s="17">
        <v>0.385672575756558</v>
      </c>
      <c r="P1274" s="17">
        <v>0.39588882106152701</v>
      </c>
      <c r="Q1274" s="17">
        <v>0.357865865341919</v>
      </c>
      <c r="R1274" s="17">
        <v>0.49867344777769901</v>
      </c>
      <c r="S1274" s="17">
        <v>0.47315630284813798</v>
      </c>
      <c r="T1274" s="17">
        <v>0.59474991899241103</v>
      </c>
      <c r="U1274" s="17">
        <v>0.48095624909541201</v>
      </c>
      <c r="V1274" s="17">
        <v>0.381219468752729</v>
      </c>
      <c r="W1274" s="17">
        <v>0.374723958765182</v>
      </c>
      <c r="X1274" s="17">
        <v>0.397039892534995</v>
      </c>
      <c r="Y1274" s="17">
        <v>0.43162304854431399</v>
      </c>
      <c r="Z1274" s="17"/>
      <c r="AA1274" s="17">
        <v>0.31146397739683401</v>
      </c>
      <c r="AB1274" s="17">
        <v>0.50784152691550899</v>
      </c>
    </row>
    <row r="1275" spans="2:28" x14ac:dyDescent="0.5">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2:28" x14ac:dyDescent="0.5">
      <c r="B1276" s="6" t="s">
        <v>499</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2:28" x14ac:dyDescent="0.5">
      <c r="B1277" s="24" t="s">
        <v>53</v>
      </c>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2:28" x14ac:dyDescent="0.5">
      <c r="B1278" t="s">
        <v>491</v>
      </c>
      <c r="C1278" s="17">
        <v>0.23455111875576001</v>
      </c>
      <c r="D1278" s="17">
        <v>0.27893275925389399</v>
      </c>
      <c r="E1278" s="17">
        <v>0.19183602274369599</v>
      </c>
      <c r="F1278" s="17"/>
      <c r="G1278" s="17">
        <v>0.24130962916302801</v>
      </c>
      <c r="H1278" s="17">
        <v>0.18199669413293701</v>
      </c>
      <c r="I1278" s="17">
        <v>0.256843271971605</v>
      </c>
      <c r="J1278" s="17">
        <v>0.228389312585805</v>
      </c>
      <c r="K1278" s="17">
        <v>0.23422417575009699</v>
      </c>
      <c r="L1278" s="17">
        <v>0.25674300400175598</v>
      </c>
      <c r="M1278" s="17"/>
      <c r="N1278" s="17">
        <v>0.27828413004778002</v>
      </c>
      <c r="O1278" s="17">
        <v>0.143814699509277</v>
      </c>
      <c r="P1278" s="17">
        <v>0.26247544571176201</v>
      </c>
      <c r="Q1278" s="17">
        <v>0.29466530946410702</v>
      </c>
      <c r="R1278" s="17">
        <v>0.34822030808811399</v>
      </c>
      <c r="S1278" s="17">
        <v>0.22620359234378501</v>
      </c>
      <c r="T1278" s="17">
        <v>7.8269815863887204E-2</v>
      </c>
      <c r="U1278" s="17">
        <v>0.19858180301782799</v>
      </c>
      <c r="V1278" s="17">
        <v>0.216161565748343</v>
      </c>
      <c r="W1278" s="17">
        <v>7.5278030309594304E-2</v>
      </c>
      <c r="X1278" s="17">
        <v>0.30962083348909097</v>
      </c>
      <c r="Y1278" s="17">
        <v>0.189812925943668</v>
      </c>
      <c r="Z1278" s="17"/>
      <c r="AA1278" s="17">
        <v>0.29358676888250201</v>
      </c>
      <c r="AB1278" s="17">
        <v>0.190658061729119</v>
      </c>
    </row>
    <row r="1279" spans="2:28" x14ac:dyDescent="0.5">
      <c r="B1279" t="s">
        <v>492</v>
      </c>
      <c r="C1279" s="17">
        <v>0.40480396380379802</v>
      </c>
      <c r="D1279" s="17">
        <v>0.41417429219915203</v>
      </c>
      <c r="E1279" s="17">
        <v>0.39642677167592999</v>
      </c>
      <c r="F1279" s="17"/>
      <c r="G1279" s="17">
        <v>0.37708128896668203</v>
      </c>
      <c r="H1279" s="17">
        <v>0.39218278301898402</v>
      </c>
      <c r="I1279" s="17">
        <v>0.42880782859094302</v>
      </c>
      <c r="J1279" s="17">
        <v>0.42547431636613903</v>
      </c>
      <c r="K1279" s="17">
        <v>0.38751044539788398</v>
      </c>
      <c r="L1279" s="17">
        <v>0.408562443792789</v>
      </c>
      <c r="M1279" s="17"/>
      <c r="N1279" s="17">
        <v>0.371768138688016</v>
      </c>
      <c r="O1279" s="17">
        <v>0.54141733827976601</v>
      </c>
      <c r="P1279" s="17">
        <v>0.39771678398640598</v>
      </c>
      <c r="Q1279" s="17">
        <v>0.45135140005250202</v>
      </c>
      <c r="R1279" s="17">
        <v>0.35252306783564402</v>
      </c>
      <c r="S1279" s="17">
        <v>0.41200348363279699</v>
      </c>
      <c r="T1279" s="17">
        <v>0.48959652533443698</v>
      </c>
      <c r="U1279" s="17">
        <v>0.45347202112423401</v>
      </c>
      <c r="V1279" s="17">
        <v>0.44864422263276499</v>
      </c>
      <c r="W1279" s="17">
        <v>0.41521918881849301</v>
      </c>
      <c r="X1279" s="17">
        <v>0.29227776021202001</v>
      </c>
      <c r="Y1279" s="17">
        <v>0.40200459534745703</v>
      </c>
      <c r="Z1279" s="17"/>
      <c r="AA1279" s="17">
        <v>0.43412873102958</v>
      </c>
      <c r="AB1279" s="17">
        <v>0.38300097396001898</v>
      </c>
    </row>
    <row r="1280" spans="2:28" x14ac:dyDescent="0.5">
      <c r="B1280" t="s">
        <v>493</v>
      </c>
      <c r="C1280" s="17">
        <v>0.217250631605447</v>
      </c>
      <c r="D1280" s="17">
        <v>0.19226096768756801</v>
      </c>
      <c r="E1280" s="17">
        <v>0.24193243609779799</v>
      </c>
      <c r="F1280" s="17"/>
      <c r="G1280" s="17">
        <v>0.23504087444426999</v>
      </c>
      <c r="H1280" s="17">
        <v>0.28579519349308402</v>
      </c>
      <c r="I1280" s="17">
        <v>0.17597535934168601</v>
      </c>
      <c r="J1280" s="17">
        <v>0.21373701686793101</v>
      </c>
      <c r="K1280" s="17">
        <v>0.217906730628773</v>
      </c>
      <c r="L1280" s="17">
        <v>0.19156123725455601</v>
      </c>
      <c r="M1280" s="17"/>
      <c r="N1280" s="17">
        <v>0.232019040224552</v>
      </c>
      <c r="O1280" s="17">
        <v>0.158840601517964</v>
      </c>
      <c r="P1280" s="17">
        <v>0.185056017623662</v>
      </c>
      <c r="Q1280" s="17">
        <v>0.175509429915084</v>
      </c>
      <c r="R1280" s="17">
        <v>0.20612086679126099</v>
      </c>
      <c r="S1280" s="17">
        <v>0.21759523903404199</v>
      </c>
      <c r="T1280" s="17">
        <v>0.26661103156291099</v>
      </c>
      <c r="U1280" s="17">
        <v>0.19925754942272</v>
      </c>
      <c r="V1280" s="17">
        <v>0.19677597942257199</v>
      </c>
      <c r="W1280" s="17">
        <v>0.274385826410246</v>
      </c>
      <c r="X1280" s="17">
        <v>0.24465870705238299</v>
      </c>
      <c r="Y1280" s="17">
        <v>0.26271519733833498</v>
      </c>
      <c r="Z1280" s="17"/>
      <c r="AA1280" s="17">
        <v>0.17361938487107001</v>
      </c>
      <c r="AB1280" s="17">
        <v>0.249690501361163</v>
      </c>
    </row>
    <row r="1281" spans="2:28" x14ac:dyDescent="0.5">
      <c r="B1281" t="s">
        <v>494</v>
      </c>
      <c r="C1281" s="17">
        <v>4.0429113013092897E-2</v>
      </c>
      <c r="D1281" s="17">
        <v>4.4586309600737797E-2</v>
      </c>
      <c r="E1281" s="17">
        <v>3.6461338298123397E-2</v>
      </c>
      <c r="F1281" s="17"/>
      <c r="G1281" s="17">
        <v>6.0255505310613702E-2</v>
      </c>
      <c r="H1281" s="17">
        <v>5.7838279443822402E-2</v>
      </c>
      <c r="I1281" s="17">
        <v>3.9786953109882998E-2</v>
      </c>
      <c r="J1281" s="17">
        <v>5.6064192885383002E-2</v>
      </c>
      <c r="K1281" s="17">
        <v>3.35607415022511E-2</v>
      </c>
      <c r="L1281" s="17">
        <v>1.44085848748636E-2</v>
      </c>
      <c r="M1281" s="17"/>
      <c r="N1281" s="17">
        <v>0</v>
      </c>
      <c r="O1281" s="17">
        <v>5.2620658483741901E-2</v>
      </c>
      <c r="P1281" s="17">
        <v>5.3558486835416398E-2</v>
      </c>
      <c r="Q1281" s="17">
        <v>3.2256739452708197E-2</v>
      </c>
      <c r="R1281" s="17">
        <v>2.9244585595388801E-2</v>
      </c>
      <c r="S1281" s="17">
        <v>6.6990716296156702E-2</v>
      </c>
      <c r="T1281" s="17">
        <v>4.2948726335308302E-2</v>
      </c>
      <c r="U1281" s="17">
        <v>2.7534542642863102E-2</v>
      </c>
      <c r="V1281" s="17">
        <v>0</v>
      </c>
      <c r="W1281" s="17">
        <v>0.118581193595434</v>
      </c>
      <c r="X1281" s="17">
        <v>3.6700113978870699E-2</v>
      </c>
      <c r="Y1281" s="17">
        <v>1.4805949529280301E-2</v>
      </c>
      <c r="Z1281" s="17"/>
      <c r="AA1281" s="17">
        <v>4.2416435871680501E-2</v>
      </c>
      <c r="AB1281" s="17">
        <v>3.8951536745616099E-2</v>
      </c>
    </row>
    <row r="1282" spans="2:28" x14ac:dyDescent="0.5">
      <c r="B1282" t="s">
        <v>495</v>
      </c>
      <c r="C1282" s="17">
        <v>1.36875458967145E-2</v>
      </c>
      <c r="D1282" s="17">
        <v>1.43333597124414E-2</v>
      </c>
      <c r="E1282" s="17">
        <v>1.3084527832348199E-2</v>
      </c>
      <c r="F1282" s="17"/>
      <c r="G1282" s="17">
        <v>0</v>
      </c>
      <c r="H1282" s="17">
        <v>2.62280513298715E-2</v>
      </c>
      <c r="I1282" s="17">
        <v>1.34242489644502E-2</v>
      </c>
      <c r="J1282" s="17">
        <v>1.06388487253664E-2</v>
      </c>
      <c r="K1282" s="17">
        <v>1.15706803725185E-2</v>
      </c>
      <c r="L1282" s="17">
        <v>1.54702180624923E-2</v>
      </c>
      <c r="M1282" s="17"/>
      <c r="N1282" s="17">
        <v>0</v>
      </c>
      <c r="O1282" s="17">
        <v>2.6309378324924599E-2</v>
      </c>
      <c r="P1282" s="17">
        <v>1.30816830221409E-2</v>
      </c>
      <c r="Q1282" s="17">
        <v>0</v>
      </c>
      <c r="R1282" s="17">
        <v>3.21800241657689E-2</v>
      </c>
      <c r="S1282" s="17">
        <v>1.2832188708229501E-2</v>
      </c>
      <c r="T1282" s="17">
        <v>0</v>
      </c>
      <c r="U1282" s="17">
        <v>1.7338900963125702E-2</v>
      </c>
      <c r="V1282" s="17">
        <v>3.3179641635507899E-2</v>
      </c>
      <c r="W1282" s="17">
        <v>0</v>
      </c>
      <c r="X1282" s="17">
        <v>2.1733039927720799E-2</v>
      </c>
      <c r="Y1282" s="17">
        <v>6.0450250195743403E-3</v>
      </c>
      <c r="Z1282" s="17"/>
      <c r="AA1282" s="17">
        <v>9.5893885827233703E-3</v>
      </c>
      <c r="AB1282" s="17">
        <v>1.6734529410929701E-2</v>
      </c>
    </row>
    <row r="1283" spans="2:28" x14ac:dyDescent="0.5">
      <c r="B1283" t="s">
        <v>83</v>
      </c>
      <c r="C1283" s="17">
        <v>8.9277626925187495E-2</v>
      </c>
      <c r="D1283" s="17">
        <v>5.5712311546206497E-2</v>
      </c>
      <c r="E1283" s="17">
        <v>0.120258903352104</v>
      </c>
      <c r="F1283" s="17"/>
      <c r="G1283" s="17">
        <v>8.6312702115406495E-2</v>
      </c>
      <c r="H1283" s="17">
        <v>5.5958998581301697E-2</v>
      </c>
      <c r="I1283" s="17">
        <v>8.5162338021431999E-2</v>
      </c>
      <c r="J1283" s="17">
        <v>6.5696312569376095E-2</v>
      </c>
      <c r="K1283" s="17">
        <v>0.115227226348476</v>
      </c>
      <c r="L1283" s="17">
        <v>0.113254512013543</v>
      </c>
      <c r="M1283" s="17"/>
      <c r="N1283" s="17">
        <v>0.11792869103965201</v>
      </c>
      <c r="O1283" s="17">
        <v>7.6997323884326396E-2</v>
      </c>
      <c r="P1283" s="17">
        <v>8.8111582820613599E-2</v>
      </c>
      <c r="Q1283" s="17">
        <v>4.62171211155981E-2</v>
      </c>
      <c r="R1283" s="17">
        <v>3.1711147523822703E-2</v>
      </c>
      <c r="S1283" s="17">
        <v>6.4374779984988903E-2</v>
      </c>
      <c r="T1283" s="17">
        <v>0.122573900903457</v>
      </c>
      <c r="U1283" s="17">
        <v>0.10381518282923</v>
      </c>
      <c r="V1283" s="17">
        <v>0.105238590560812</v>
      </c>
      <c r="W1283" s="17">
        <v>0.116535760866233</v>
      </c>
      <c r="X1283" s="17">
        <v>9.5009545339914805E-2</v>
      </c>
      <c r="Y1283" s="17">
        <v>0.12461630682168599</v>
      </c>
      <c r="Z1283" s="17"/>
      <c r="AA1283" s="17">
        <v>4.6659290762444697E-2</v>
      </c>
      <c r="AB1283" s="17">
        <v>0.120964396793154</v>
      </c>
    </row>
    <row r="1284" spans="2:28" x14ac:dyDescent="0.5">
      <c r="B1284" t="s">
        <v>496</v>
      </c>
      <c r="C1284" s="17">
        <v>0.63935508255955797</v>
      </c>
      <c r="D1284" s="17">
        <v>0.69310705145304596</v>
      </c>
      <c r="E1284" s="17">
        <v>0.58826279441962603</v>
      </c>
      <c r="F1284" s="17"/>
      <c r="G1284" s="17">
        <v>0.61839091812971003</v>
      </c>
      <c r="H1284" s="17">
        <v>0.57417947715192097</v>
      </c>
      <c r="I1284" s="17">
        <v>0.68565110056254897</v>
      </c>
      <c r="J1284" s="17">
        <v>0.65386362895194405</v>
      </c>
      <c r="K1284" s="17">
        <v>0.62173462114798095</v>
      </c>
      <c r="L1284" s="17">
        <v>0.66530544779454504</v>
      </c>
      <c r="M1284" s="17"/>
      <c r="N1284" s="17">
        <v>0.65005226873579602</v>
      </c>
      <c r="O1284" s="17">
        <v>0.68523203778904296</v>
      </c>
      <c r="P1284" s="17">
        <v>0.66019222969816704</v>
      </c>
      <c r="Q1284" s="17">
        <v>0.74601670951660903</v>
      </c>
      <c r="R1284" s="17">
        <v>0.70074337592375802</v>
      </c>
      <c r="S1284" s="17">
        <v>0.63820707597658199</v>
      </c>
      <c r="T1284" s="17">
        <v>0.56786634119832402</v>
      </c>
      <c r="U1284" s="17">
        <v>0.65205382414206203</v>
      </c>
      <c r="V1284" s="17">
        <v>0.66480578838110804</v>
      </c>
      <c r="W1284" s="17">
        <v>0.49049721912808703</v>
      </c>
      <c r="X1284" s="17">
        <v>0.60189859370111098</v>
      </c>
      <c r="Y1284" s="17">
        <v>0.59181752129112497</v>
      </c>
      <c r="Z1284" s="17"/>
      <c r="AA1284" s="17">
        <v>0.72771549991208095</v>
      </c>
      <c r="AB1284" s="17">
        <v>0.57365903568913701</v>
      </c>
    </row>
    <row r="1285" spans="2:28" x14ac:dyDescent="0.5">
      <c r="B1285" t="s">
        <v>497</v>
      </c>
      <c r="C1285" s="17">
        <v>5.4116658909807401E-2</v>
      </c>
      <c r="D1285" s="17">
        <v>5.8919669313179102E-2</v>
      </c>
      <c r="E1285" s="17">
        <v>4.9545866130471503E-2</v>
      </c>
      <c r="F1285" s="17"/>
      <c r="G1285" s="17">
        <v>6.0255505310613702E-2</v>
      </c>
      <c r="H1285" s="17">
        <v>8.4066330773693798E-2</v>
      </c>
      <c r="I1285" s="17">
        <v>5.3211202074333198E-2</v>
      </c>
      <c r="J1285" s="17">
        <v>6.67030416107494E-2</v>
      </c>
      <c r="K1285" s="17">
        <v>4.5131421874769602E-2</v>
      </c>
      <c r="L1285" s="17">
        <v>2.9878802937355901E-2</v>
      </c>
      <c r="M1285" s="17"/>
      <c r="N1285" s="17">
        <v>0</v>
      </c>
      <c r="O1285" s="17">
        <v>7.8930036808666504E-2</v>
      </c>
      <c r="P1285" s="17">
        <v>6.6640169857557302E-2</v>
      </c>
      <c r="Q1285" s="17">
        <v>3.2256739452708197E-2</v>
      </c>
      <c r="R1285" s="17">
        <v>6.1424609761157697E-2</v>
      </c>
      <c r="S1285" s="17">
        <v>7.9822905004386296E-2</v>
      </c>
      <c r="T1285" s="17">
        <v>4.2948726335308302E-2</v>
      </c>
      <c r="U1285" s="17">
        <v>4.48734436059888E-2</v>
      </c>
      <c r="V1285" s="17">
        <v>3.3179641635507899E-2</v>
      </c>
      <c r="W1285" s="17">
        <v>0.118581193595434</v>
      </c>
      <c r="X1285" s="17">
        <v>5.8433153906591498E-2</v>
      </c>
      <c r="Y1285" s="17">
        <v>2.0850974548854699E-2</v>
      </c>
      <c r="Z1285" s="17"/>
      <c r="AA1285" s="17">
        <v>5.2005824454403903E-2</v>
      </c>
      <c r="AB1285" s="17">
        <v>5.5686066156545803E-2</v>
      </c>
    </row>
    <row r="1286" spans="2:28" x14ac:dyDescent="0.5">
      <c r="B1286" t="s">
        <v>95</v>
      </c>
      <c r="C1286" s="17">
        <v>0.58523842364974998</v>
      </c>
      <c r="D1286" s="17">
        <v>0.63418738213986703</v>
      </c>
      <c r="E1286" s="17">
        <v>0.53871692828915396</v>
      </c>
      <c r="F1286" s="17"/>
      <c r="G1286" s="17">
        <v>0.55813541281909596</v>
      </c>
      <c r="H1286" s="17">
        <v>0.490113146378227</v>
      </c>
      <c r="I1286" s="17">
        <v>0.63243989848821502</v>
      </c>
      <c r="J1286" s="17">
        <v>0.58716058734119403</v>
      </c>
      <c r="K1286" s="17">
        <v>0.57660319927321202</v>
      </c>
      <c r="L1286" s="17">
        <v>0.63542664485718903</v>
      </c>
      <c r="M1286" s="17"/>
      <c r="N1286" s="17">
        <v>0.65005226873579602</v>
      </c>
      <c r="O1286" s="17">
        <v>0.60630200098037601</v>
      </c>
      <c r="P1286" s="17">
        <v>0.59355205984060999</v>
      </c>
      <c r="Q1286" s="17">
        <v>0.71375997006390102</v>
      </c>
      <c r="R1286" s="17">
        <v>0.63931876616260097</v>
      </c>
      <c r="S1286" s="17">
        <v>0.55838417097219595</v>
      </c>
      <c r="T1286" s="17">
        <v>0.52491761486301602</v>
      </c>
      <c r="U1286" s="17">
        <v>0.60718038053607304</v>
      </c>
      <c r="V1286" s="17">
        <v>0.63162614674560003</v>
      </c>
      <c r="W1286" s="17">
        <v>0.37191602553265302</v>
      </c>
      <c r="X1286" s="17">
        <v>0.54346543979452</v>
      </c>
      <c r="Y1286" s="17">
        <v>0.57096654674226999</v>
      </c>
      <c r="Z1286" s="17"/>
      <c r="AA1286" s="17">
        <v>0.67570967545767702</v>
      </c>
      <c r="AB1286" s="17">
        <v>0.51797296953259198</v>
      </c>
    </row>
    <row r="1287" spans="2:28" x14ac:dyDescent="0.5">
      <c r="C1287" s="17"/>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2:28" x14ac:dyDescent="0.5">
      <c r="B1288" s="6" t="s">
        <v>500</v>
      </c>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2:28" x14ac:dyDescent="0.5">
      <c r="B1289" s="24" t="s">
        <v>53</v>
      </c>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2:28" x14ac:dyDescent="0.5">
      <c r="B1290" t="s">
        <v>491</v>
      </c>
      <c r="C1290" s="17">
        <v>5.1458731846397897E-2</v>
      </c>
      <c r="D1290" s="17">
        <v>7.1544154922964606E-2</v>
      </c>
      <c r="E1290" s="17">
        <v>3.20288083770758E-2</v>
      </c>
      <c r="F1290" s="17"/>
      <c r="G1290" s="17">
        <v>6.6303311103145204E-2</v>
      </c>
      <c r="H1290" s="17">
        <v>0.104714513075405</v>
      </c>
      <c r="I1290" s="17">
        <v>6.6068564661514395E-2</v>
      </c>
      <c r="J1290" s="17">
        <v>4.8190659904562498E-2</v>
      </c>
      <c r="K1290" s="17">
        <v>2.3288879117484999E-2</v>
      </c>
      <c r="L1290" s="17">
        <v>2.3201252539055601E-2</v>
      </c>
      <c r="M1290" s="17"/>
      <c r="N1290" s="17">
        <v>2.44143675102769E-2</v>
      </c>
      <c r="O1290" s="17">
        <v>2.8950194131522399E-2</v>
      </c>
      <c r="P1290" s="17">
        <v>8.1394333968753702E-2</v>
      </c>
      <c r="Q1290" s="17">
        <v>1.46877058236089E-2</v>
      </c>
      <c r="R1290" s="17">
        <v>0.113397456620849</v>
      </c>
      <c r="S1290" s="17">
        <v>4.9029653593661002E-2</v>
      </c>
      <c r="T1290" s="17">
        <v>0</v>
      </c>
      <c r="U1290" s="17">
        <v>2.6849338192516201E-2</v>
      </c>
      <c r="V1290" s="17">
        <v>7.0732674140726898E-2</v>
      </c>
      <c r="W1290" s="17">
        <v>0.131546503999276</v>
      </c>
      <c r="X1290" s="17">
        <v>4.8503753926445597E-2</v>
      </c>
      <c r="Y1290" s="17">
        <v>3.93150649603815E-2</v>
      </c>
      <c r="Z1290" s="17"/>
      <c r="AA1290" s="17">
        <v>6.4794761520103994E-2</v>
      </c>
      <c r="AB1290" s="17">
        <v>4.1543382227645802E-2</v>
      </c>
    </row>
    <row r="1291" spans="2:28" x14ac:dyDescent="0.5">
      <c r="B1291" t="s">
        <v>492</v>
      </c>
      <c r="C1291" s="17">
        <v>0.181631973322117</v>
      </c>
      <c r="D1291" s="17">
        <v>0.21251985229130901</v>
      </c>
      <c r="E1291" s="17">
        <v>0.15193714389780899</v>
      </c>
      <c r="F1291" s="17"/>
      <c r="G1291" s="17">
        <v>0.141993969097612</v>
      </c>
      <c r="H1291" s="17">
        <v>0.22609433237291601</v>
      </c>
      <c r="I1291" s="17">
        <v>0.18740661799392599</v>
      </c>
      <c r="J1291" s="17">
        <v>0.161556128389471</v>
      </c>
      <c r="K1291" s="17">
        <v>0.23118230827057801</v>
      </c>
      <c r="L1291" s="17">
        <v>0.146997445519886</v>
      </c>
      <c r="M1291" s="17"/>
      <c r="N1291" s="17">
        <v>0.14619973088524399</v>
      </c>
      <c r="O1291" s="17">
        <v>0.23466478529146101</v>
      </c>
      <c r="P1291" s="17">
        <v>0.179898930851558</v>
      </c>
      <c r="Q1291" s="17">
        <v>0.25624977218140499</v>
      </c>
      <c r="R1291" s="17">
        <v>0.20857559817275501</v>
      </c>
      <c r="S1291" s="17">
        <v>0.20625073612664599</v>
      </c>
      <c r="T1291" s="17">
        <v>0.163495514004522</v>
      </c>
      <c r="U1291" s="17">
        <v>0.13416512779579001</v>
      </c>
      <c r="V1291" s="17">
        <v>0.17265479975341</v>
      </c>
      <c r="W1291" s="17">
        <v>0.22089397831757701</v>
      </c>
      <c r="X1291" s="17">
        <v>0.153426867166885</v>
      </c>
      <c r="Y1291" s="17">
        <v>0.153218475149276</v>
      </c>
      <c r="Z1291" s="17"/>
      <c r="AA1291" s="17">
        <v>0.22694083518875399</v>
      </c>
      <c r="AB1291" s="17">
        <v>0.14794479526182699</v>
      </c>
    </row>
    <row r="1292" spans="2:28" x14ac:dyDescent="0.5">
      <c r="B1292" t="s">
        <v>493</v>
      </c>
      <c r="C1292" s="17">
        <v>0.34478535157899798</v>
      </c>
      <c r="D1292" s="17">
        <v>0.33403305696686603</v>
      </c>
      <c r="E1292" s="17">
        <v>0.355858790451546</v>
      </c>
      <c r="F1292" s="17"/>
      <c r="G1292" s="17">
        <v>0.28720196162311501</v>
      </c>
      <c r="H1292" s="17">
        <v>0.33268109503881899</v>
      </c>
      <c r="I1292" s="17">
        <v>0.30621368330390197</v>
      </c>
      <c r="J1292" s="17">
        <v>0.345857417735838</v>
      </c>
      <c r="K1292" s="17">
        <v>0.334082091062535</v>
      </c>
      <c r="L1292" s="17">
        <v>0.40836652034964799</v>
      </c>
      <c r="M1292" s="17"/>
      <c r="N1292" s="17">
        <v>0.48823566034736798</v>
      </c>
      <c r="O1292" s="17">
        <v>0.30662593259090798</v>
      </c>
      <c r="P1292" s="17">
        <v>0.33582196700178502</v>
      </c>
      <c r="Q1292" s="17">
        <v>0.33980243170244401</v>
      </c>
      <c r="R1292" s="17">
        <v>0.23180483916333999</v>
      </c>
      <c r="S1292" s="17">
        <v>0.34137197398834401</v>
      </c>
      <c r="T1292" s="17">
        <v>0.45439746583910301</v>
      </c>
      <c r="U1292" s="17">
        <v>0.43127424234700101</v>
      </c>
      <c r="V1292" s="17">
        <v>0.29054691730385901</v>
      </c>
      <c r="W1292" s="17">
        <v>0.22835394540696499</v>
      </c>
      <c r="X1292" s="17">
        <v>0.337190726018887</v>
      </c>
      <c r="Y1292" s="17">
        <v>0.34437850498974099</v>
      </c>
      <c r="Z1292" s="17"/>
      <c r="AA1292" s="17">
        <v>0.341727017785944</v>
      </c>
      <c r="AB1292" s="17">
        <v>0.34705922540433598</v>
      </c>
    </row>
    <row r="1293" spans="2:28" x14ac:dyDescent="0.5">
      <c r="B1293" t="s">
        <v>494</v>
      </c>
      <c r="C1293" s="17">
        <v>0.16759068429314999</v>
      </c>
      <c r="D1293" s="17">
        <v>0.18666057759416699</v>
      </c>
      <c r="E1293" s="17">
        <v>0.149357459790839</v>
      </c>
      <c r="F1293" s="17"/>
      <c r="G1293" s="17">
        <v>0.241465857492519</v>
      </c>
      <c r="H1293" s="17">
        <v>0.19869549729639999</v>
      </c>
      <c r="I1293" s="17">
        <v>0.16274220081014601</v>
      </c>
      <c r="J1293" s="17">
        <v>0.16192640192874799</v>
      </c>
      <c r="K1293" s="17">
        <v>0.18087941014089501</v>
      </c>
      <c r="L1293" s="17">
        <v>0.111835895193654</v>
      </c>
      <c r="M1293" s="17"/>
      <c r="N1293" s="17">
        <v>9.2001336399191405E-2</v>
      </c>
      <c r="O1293" s="17">
        <v>0.20923410144878599</v>
      </c>
      <c r="P1293" s="17">
        <v>0.17959918302608599</v>
      </c>
      <c r="Q1293" s="17">
        <v>7.2680347156659095E-2</v>
      </c>
      <c r="R1293" s="17">
        <v>5.7164421302430102E-2</v>
      </c>
      <c r="S1293" s="17">
        <v>0.17699749542398599</v>
      </c>
      <c r="T1293" s="17">
        <v>0.13637291325751799</v>
      </c>
      <c r="U1293" s="17">
        <v>0.191732563259222</v>
      </c>
      <c r="V1293" s="17">
        <v>0.204550659469041</v>
      </c>
      <c r="W1293" s="17">
        <v>3.6683683671358401E-2</v>
      </c>
      <c r="X1293" s="17">
        <v>0.18952748070587999</v>
      </c>
      <c r="Y1293" s="17">
        <v>0.19414783484200601</v>
      </c>
      <c r="Z1293" s="17"/>
      <c r="AA1293" s="17">
        <v>0.18318622788125</v>
      </c>
      <c r="AB1293" s="17">
        <v>0.15599538412106201</v>
      </c>
    </row>
    <row r="1294" spans="2:28" x14ac:dyDescent="0.5">
      <c r="B1294" t="s">
        <v>495</v>
      </c>
      <c r="C1294" s="17">
        <v>4.55227482264541E-2</v>
      </c>
      <c r="D1294" s="17">
        <v>5.5582256451926403E-2</v>
      </c>
      <c r="E1294" s="17">
        <v>3.5827186891508198E-2</v>
      </c>
      <c r="F1294" s="17"/>
      <c r="G1294" s="17">
        <v>0.107964460252397</v>
      </c>
      <c r="H1294" s="17">
        <v>5.7852348579805403E-2</v>
      </c>
      <c r="I1294" s="17">
        <v>6.9514850521979907E-2</v>
      </c>
      <c r="J1294" s="17">
        <v>3.1433763502747798E-2</v>
      </c>
      <c r="K1294" s="17">
        <v>1.08083545267767E-2</v>
      </c>
      <c r="L1294" s="17">
        <v>2.8820710436396901E-2</v>
      </c>
      <c r="M1294" s="17"/>
      <c r="N1294" s="17">
        <v>5.6408495025112401E-2</v>
      </c>
      <c r="O1294" s="17">
        <v>2.6309378324924599E-2</v>
      </c>
      <c r="P1294" s="17">
        <v>3.9957149272499402E-2</v>
      </c>
      <c r="Q1294" s="17">
        <v>7.2238714422535696E-2</v>
      </c>
      <c r="R1294" s="17">
        <v>0.122082446519906</v>
      </c>
      <c r="S1294" s="17">
        <v>4.0590506671241498E-2</v>
      </c>
      <c r="T1294" s="17">
        <v>0</v>
      </c>
      <c r="U1294" s="17">
        <v>1.65473390825806E-2</v>
      </c>
      <c r="V1294" s="17">
        <v>5.0743317154446001E-2</v>
      </c>
      <c r="W1294" s="17">
        <v>0</v>
      </c>
      <c r="X1294" s="17">
        <v>7.8536966969425206E-2</v>
      </c>
      <c r="Y1294" s="17">
        <v>3.3221340182452701E-2</v>
      </c>
      <c r="Z1294" s="17"/>
      <c r="AA1294" s="17">
        <v>4.4205219746312897E-2</v>
      </c>
      <c r="AB1294" s="17">
        <v>4.6502331793144898E-2</v>
      </c>
    </row>
    <row r="1295" spans="2:28" x14ac:dyDescent="0.5">
      <c r="B1295" t="s">
        <v>83</v>
      </c>
      <c r="C1295" s="17">
        <v>0.20901051073288299</v>
      </c>
      <c r="D1295" s="17">
        <v>0.139660101772767</v>
      </c>
      <c r="E1295" s="17">
        <v>0.27499061059122198</v>
      </c>
      <c r="F1295" s="17"/>
      <c r="G1295" s="17">
        <v>0.15507044043121199</v>
      </c>
      <c r="H1295" s="17">
        <v>7.99622136366544E-2</v>
      </c>
      <c r="I1295" s="17">
        <v>0.20805408270853201</v>
      </c>
      <c r="J1295" s="17">
        <v>0.25103562853863298</v>
      </c>
      <c r="K1295" s="17">
        <v>0.21975895688173</v>
      </c>
      <c r="L1295" s="17">
        <v>0.28077817596136001</v>
      </c>
      <c r="M1295" s="17"/>
      <c r="N1295" s="17">
        <v>0.19274040983280699</v>
      </c>
      <c r="O1295" s="17">
        <v>0.194215608212399</v>
      </c>
      <c r="P1295" s="17">
        <v>0.18332843587931799</v>
      </c>
      <c r="Q1295" s="17">
        <v>0.24434102871334801</v>
      </c>
      <c r="R1295" s="17">
        <v>0.266975238220719</v>
      </c>
      <c r="S1295" s="17">
        <v>0.18575963419612099</v>
      </c>
      <c r="T1295" s="17">
        <v>0.245734106898857</v>
      </c>
      <c r="U1295" s="17">
        <v>0.19943138932289001</v>
      </c>
      <c r="V1295" s="17">
        <v>0.21077163217851599</v>
      </c>
      <c r="W1295" s="17">
        <v>0.382521888604824</v>
      </c>
      <c r="X1295" s="17">
        <v>0.192814205212476</v>
      </c>
      <c r="Y1295" s="17">
        <v>0.23571877987614401</v>
      </c>
      <c r="Z1295" s="17"/>
      <c r="AA1295" s="17">
        <v>0.13914593787763499</v>
      </c>
      <c r="AB1295" s="17">
        <v>0.26095488119198501</v>
      </c>
    </row>
    <row r="1296" spans="2:28" x14ac:dyDescent="0.5">
      <c r="B1296" t="s">
        <v>496</v>
      </c>
      <c r="C1296" s="17">
        <v>0.23309070516851499</v>
      </c>
      <c r="D1296" s="17">
        <v>0.28406400721427399</v>
      </c>
      <c r="E1296" s="17">
        <v>0.18396595227488499</v>
      </c>
      <c r="F1296" s="17"/>
      <c r="G1296" s="17">
        <v>0.20829728020075799</v>
      </c>
      <c r="H1296" s="17">
        <v>0.33080884544832101</v>
      </c>
      <c r="I1296" s="17">
        <v>0.25347518265544</v>
      </c>
      <c r="J1296" s="17">
        <v>0.20974678829403301</v>
      </c>
      <c r="K1296" s="17">
        <v>0.25447118738806301</v>
      </c>
      <c r="L1296" s="17">
        <v>0.170198698058942</v>
      </c>
      <c r="M1296" s="17"/>
      <c r="N1296" s="17">
        <v>0.170614098395521</v>
      </c>
      <c r="O1296" s="17">
        <v>0.26361497942298301</v>
      </c>
      <c r="P1296" s="17">
        <v>0.26129326482031201</v>
      </c>
      <c r="Q1296" s="17">
        <v>0.270937478005014</v>
      </c>
      <c r="R1296" s="17">
        <v>0.321973054793604</v>
      </c>
      <c r="S1296" s="17">
        <v>0.25528038972030698</v>
      </c>
      <c r="T1296" s="17">
        <v>0.163495514004522</v>
      </c>
      <c r="U1296" s="17">
        <v>0.16101446598830599</v>
      </c>
      <c r="V1296" s="17">
        <v>0.24338747389413701</v>
      </c>
      <c r="W1296" s="17">
        <v>0.35244048231685299</v>
      </c>
      <c r="X1296" s="17">
        <v>0.20193062109333099</v>
      </c>
      <c r="Y1296" s="17">
        <v>0.19253354010965701</v>
      </c>
      <c r="Z1296" s="17"/>
      <c r="AA1296" s="17">
        <v>0.29173559670885801</v>
      </c>
      <c r="AB1296" s="17">
        <v>0.189488177489473</v>
      </c>
    </row>
    <row r="1297" spans="2:28" x14ac:dyDescent="0.5">
      <c r="B1297" t="s">
        <v>497</v>
      </c>
      <c r="C1297" s="17">
        <v>0.21311343251960399</v>
      </c>
      <c r="D1297" s="17">
        <v>0.24224283404609401</v>
      </c>
      <c r="E1297" s="17">
        <v>0.18518464668234799</v>
      </c>
      <c r="F1297" s="17"/>
      <c r="G1297" s="17">
        <v>0.34943031774491601</v>
      </c>
      <c r="H1297" s="17">
        <v>0.25654784587620499</v>
      </c>
      <c r="I1297" s="17">
        <v>0.23225705133212601</v>
      </c>
      <c r="J1297" s="17">
        <v>0.19336016543149601</v>
      </c>
      <c r="K1297" s="17">
        <v>0.19168776466767201</v>
      </c>
      <c r="L1297" s="17">
        <v>0.140656605630051</v>
      </c>
      <c r="M1297" s="17"/>
      <c r="N1297" s="17">
        <v>0.148409831424304</v>
      </c>
      <c r="O1297" s="17">
        <v>0.23554347977371001</v>
      </c>
      <c r="P1297" s="17">
        <v>0.21955633229858501</v>
      </c>
      <c r="Q1297" s="17">
        <v>0.14491906157919501</v>
      </c>
      <c r="R1297" s="17">
        <v>0.17924686782233601</v>
      </c>
      <c r="S1297" s="17">
        <v>0.21758800209522799</v>
      </c>
      <c r="T1297" s="17">
        <v>0.13637291325751799</v>
      </c>
      <c r="U1297" s="17">
        <v>0.20827990234180299</v>
      </c>
      <c r="V1297" s="17">
        <v>0.25529397662348702</v>
      </c>
      <c r="W1297" s="17">
        <v>3.6683683671358401E-2</v>
      </c>
      <c r="X1297" s="17">
        <v>0.26806444767530502</v>
      </c>
      <c r="Y1297" s="17">
        <v>0.227369175024459</v>
      </c>
      <c r="Z1297" s="17"/>
      <c r="AA1297" s="17">
        <v>0.227391447627563</v>
      </c>
      <c r="AB1297" s="17">
        <v>0.20249771591420701</v>
      </c>
    </row>
    <row r="1298" spans="2:28" x14ac:dyDescent="0.5">
      <c r="B1298" t="s">
        <v>95</v>
      </c>
      <c r="C1298" s="17">
        <v>1.99772726489101E-2</v>
      </c>
      <c r="D1298" s="17">
        <v>4.1821173168179897E-2</v>
      </c>
      <c r="E1298" s="17">
        <v>-1.2186944074629399E-3</v>
      </c>
      <c r="F1298" s="17"/>
      <c r="G1298" s="17">
        <v>-0.14113303754415801</v>
      </c>
      <c r="H1298" s="17">
        <v>7.4260999572115599E-2</v>
      </c>
      <c r="I1298" s="17">
        <v>2.1218131323314599E-2</v>
      </c>
      <c r="J1298" s="17">
        <v>1.6386622862537299E-2</v>
      </c>
      <c r="K1298" s="17">
        <v>6.2783422720391197E-2</v>
      </c>
      <c r="L1298" s="17">
        <v>2.9542092428890901E-2</v>
      </c>
      <c r="M1298" s="17"/>
      <c r="N1298" s="17">
        <v>2.22042669712171E-2</v>
      </c>
      <c r="O1298" s="17">
        <v>2.80714996492731E-2</v>
      </c>
      <c r="P1298" s="17">
        <v>4.1736932521726403E-2</v>
      </c>
      <c r="Q1298" s="17">
        <v>0.12601841642581901</v>
      </c>
      <c r="R1298" s="17">
        <v>0.14272618697126799</v>
      </c>
      <c r="S1298" s="17">
        <v>3.7692387625079801E-2</v>
      </c>
      <c r="T1298" s="17">
        <v>2.7122600747003199E-2</v>
      </c>
      <c r="U1298" s="17">
        <v>-4.7265436353496497E-2</v>
      </c>
      <c r="V1298" s="17">
        <v>-1.1906502729350101E-2</v>
      </c>
      <c r="W1298" s="17">
        <v>0.315756798645495</v>
      </c>
      <c r="X1298" s="17">
        <v>-6.6133826581974406E-2</v>
      </c>
      <c r="Y1298" s="17">
        <v>-3.48356349148016E-2</v>
      </c>
      <c r="Z1298" s="17"/>
      <c r="AA1298" s="17">
        <v>6.4344149081294696E-2</v>
      </c>
      <c r="AB1298" s="17">
        <v>-1.30095384247345E-2</v>
      </c>
    </row>
    <row r="1299" spans="2:28" x14ac:dyDescent="0.5">
      <c r="C1299" s="17"/>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2:28" x14ac:dyDescent="0.5">
      <c r="B1300" s="6" t="s">
        <v>501</v>
      </c>
      <c r="C1300" s="17"/>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2:28" x14ac:dyDescent="0.5">
      <c r="B1301" s="24" t="s">
        <v>53</v>
      </c>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2:28" x14ac:dyDescent="0.5">
      <c r="B1302" t="s">
        <v>491</v>
      </c>
      <c r="C1302" s="17">
        <v>0.29745582175330199</v>
      </c>
      <c r="D1302" s="17">
        <v>0.30721985148134401</v>
      </c>
      <c r="E1302" s="17">
        <v>0.28669721894120498</v>
      </c>
      <c r="F1302" s="17"/>
      <c r="G1302" s="17">
        <v>0.24928241235696599</v>
      </c>
      <c r="H1302" s="17">
        <v>0.28864033552926699</v>
      </c>
      <c r="I1302" s="17">
        <v>0.32426283254890398</v>
      </c>
      <c r="J1302" s="17">
        <v>0.24861860275478301</v>
      </c>
      <c r="K1302" s="17">
        <v>0.30211024367156197</v>
      </c>
      <c r="L1302" s="17">
        <v>0.33970105435651599</v>
      </c>
      <c r="M1302" s="17"/>
      <c r="N1302" s="17">
        <v>0.29839861201326001</v>
      </c>
      <c r="O1302" s="17">
        <v>0.18979822363356699</v>
      </c>
      <c r="P1302" s="17">
        <v>0.372525073735474</v>
      </c>
      <c r="Q1302" s="17">
        <v>0.32823524188894598</v>
      </c>
      <c r="R1302" s="17">
        <v>0.29430156532280599</v>
      </c>
      <c r="S1302" s="17">
        <v>0.21272248467090701</v>
      </c>
      <c r="T1302" s="17">
        <v>0.32618152503931003</v>
      </c>
      <c r="U1302" s="17">
        <v>0.347460870675879</v>
      </c>
      <c r="V1302" s="17">
        <v>0.33594762434825898</v>
      </c>
      <c r="W1302" s="17">
        <v>0.19630039928880799</v>
      </c>
      <c r="X1302" s="17">
        <v>0.31339692574191103</v>
      </c>
      <c r="Y1302" s="17">
        <v>0.30468188797082701</v>
      </c>
      <c r="Z1302" s="17"/>
      <c r="AA1302" s="17">
        <v>0.29622701068583002</v>
      </c>
      <c r="AB1302" s="17">
        <v>0.29836944384679398</v>
      </c>
    </row>
    <row r="1303" spans="2:28" x14ac:dyDescent="0.5">
      <c r="B1303" t="s">
        <v>492</v>
      </c>
      <c r="C1303" s="17">
        <v>0.445795029985526</v>
      </c>
      <c r="D1303" s="17">
        <v>0.44076251173026898</v>
      </c>
      <c r="E1303" s="17">
        <v>0.45149123068545999</v>
      </c>
      <c r="F1303" s="17"/>
      <c r="G1303" s="17">
        <v>0.51778689447950099</v>
      </c>
      <c r="H1303" s="17">
        <v>0.40528377124631398</v>
      </c>
      <c r="I1303" s="17">
        <v>0.421992901391679</v>
      </c>
      <c r="J1303" s="17">
        <v>0.46807254512247998</v>
      </c>
      <c r="K1303" s="17">
        <v>0.41438244053790202</v>
      </c>
      <c r="L1303" s="17">
        <v>0.46005126636861499</v>
      </c>
      <c r="M1303" s="17"/>
      <c r="N1303" s="17">
        <v>0.49520534110985898</v>
      </c>
      <c r="O1303" s="17">
        <v>0.59579221840600005</v>
      </c>
      <c r="P1303" s="17">
        <v>0.42265227358461299</v>
      </c>
      <c r="Q1303" s="17">
        <v>0.45164033001617299</v>
      </c>
      <c r="R1303" s="17">
        <v>0.46378587262750298</v>
      </c>
      <c r="S1303" s="17">
        <v>0.47319147644381498</v>
      </c>
      <c r="T1303" s="17">
        <v>0.32935931568725602</v>
      </c>
      <c r="U1303" s="17">
        <v>0.40110789804445601</v>
      </c>
      <c r="V1303" s="17">
        <v>0.45691330570411098</v>
      </c>
      <c r="W1303" s="17">
        <v>0.54681557139757297</v>
      </c>
      <c r="X1303" s="17">
        <v>0.44125564167456099</v>
      </c>
      <c r="Y1303" s="17">
        <v>0.40115098949644801</v>
      </c>
      <c r="Z1303" s="17"/>
      <c r="AA1303" s="17">
        <v>0.45732261390137002</v>
      </c>
      <c r="AB1303" s="17">
        <v>0.43722426135485498</v>
      </c>
    </row>
    <row r="1304" spans="2:28" x14ac:dyDescent="0.5">
      <c r="B1304" t="s">
        <v>493</v>
      </c>
      <c r="C1304" s="17">
        <v>0.175004904255563</v>
      </c>
      <c r="D1304" s="17">
        <v>0.17561632959117501</v>
      </c>
      <c r="E1304" s="17">
        <v>0.17472648545432301</v>
      </c>
      <c r="F1304" s="17"/>
      <c r="G1304" s="17">
        <v>0.13105707473622</v>
      </c>
      <c r="H1304" s="17">
        <v>0.22549764061855701</v>
      </c>
      <c r="I1304" s="17">
        <v>0.16324956552018999</v>
      </c>
      <c r="J1304" s="17">
        <v>0.18645354068811501</v>
      </c>
      <c r="K1304" s="17">
        <v>0.20720734956440001</v>
      </c>
      <c r="L1304" s="17">
        <v>0.13886856617097601</v>
      </c>
      <c r="M1304" s="17"/>
      <c r="N1304" s="17">
        <v>0.16914312086444</v>
      </c>
      <c r="O1304" s="17">
        <v>0.19003904686428899</v>
      </c>
      <c r="P1304" s="17">
        <v>0.13136795731202899</v>
      </c>
      <c r="Q1304" s="17">
        <v>0.11040959792076301</v>
      </c>
      <c r="R1304" s="17">
        <v>0.178926062862965</v>
      </c>
      <c r="S1304" s="17">
        <v>0.23384567999175501</v>
      </c>
      <c r="T1304" s="17">
        <v>0.24930852858743299</v>
      </c>
      <c r="U1304" s="17">
        <v>0.110614177812193</v>
      </c>
      <c r="V1304" s="17">
        <v>0.138760341132492</v>
      </c>
      <c r="W1304" s="17">
        <v>0.143776097855987</v>
      </c>
      <c r="X1304" s="17">
        <v>0.151628553649028</v>
      </c>
      <c r="Y1304" s="17">
        <v>0.22663175451784401</v>
      </c>
      <c r="Z1304" s="17"/>
      <c r="AA1304" s="17">
        <v>0.17646983359889901</v>
      </c>
      <c r="AB1304" s="17">
        <v>0.17391572801935601</v>
      </c>
    </row>
    <row r="1305" spans="2:28" x14ac:dyDescent="0.5">
      <c r="B1305" t="s">
        <v>494</v>
      </c>
      <c r="C1305" s="17">
        <v>3.9220668741284798E-2</v>
      </c>
      <c r="D1305" s="17">
        <v>3.63975420884819E-2</v>
      </c>
      <c r="E1305" s="17">
        <v>4.2035508475107598E-2</v>
      </c>
      <c r="F1305" s="17"/>
      <c r="G1305" s="17">
        <v>5.7089608071872799E-2</v>
      </c>
      <c r="H1305" s="17">
        <v>7.3763397758764407E-2</v>
      </c>
      <c r="I1305" s="17">
        <v>4.9373784297591101E-2</v>
      </c>
      <c r="J1305" s="17">
        <v>4.2767594301695501E-2</v>
      </c>
      <c r="K1305" s="17">
        <v>2.7804411922807599E-2</v>
      </c>
      <c r="L1305" s="17">
        <v>8.0796497749513509E-3</v>
      </c>
      <c r="M1305" s="17"/>
      <c r="N1305" s="17">
        <v>0</v>
      </c>
      <c r="O1305" s="17">
        <v>2.4370511096144101E-2</v>
      </c>
      <c r="P1305" s="17">
        <v>2.7066793057906501E-2</v>
      </c>
      <c r="Q1305" s="17">
        <v>4.9812194458607698E-2</v>
      </c>
      <c r="R1305" s="17">
        <v>6.2986499186725595E-2</v>
      </c>
      <c r="S1305" s="17">
        <v>4.50298454004876E-2</v>
      </c>
      <c r="T1305" s="17">
        <v>9.5150630686000798E-2</v>
      </c>
      <c r="U1305" s="17">
        <v>9.8112240162607098E-2</v>
      </c>
      <c r="V1305" s="17">
        <v>2.71338706218156E-2</v>
      </c>
      <c r="W1305" s="17">
        <v>7.7279915627854898E-2</v>
      </c>
      <c r="X1305" s="17">
        <v>2.4665949962326201E-2</v>
      </c>
      <c r="Y1305" s="17">
        <v>2.08970713423547E-2</v>
      </c>
      <c r="Z1305" s="17"/>
      <c r="AA1305" s="17">
        <v>4.24069314522936E-2</v>
      </c>
      <c r="AB1305" s="17">
        <v>3.68516796545902E-2</v>
      </c>
    </row>
    <row r="1306" spans="2:28" x14ac:dyDescent="0.5">
      <c r="B1306" t="s">
        <v>495</v>
      </c>
      <c r="C1306" s="17">
        <v>7.8618452943501598E-3</v>
      </c>
      <c r="D1306" s="17">
        <v>9.0905486541916301E-3</v>
      </c>
      <c r="E1306" s="17">
        <v>6.6817498975895902E-3</v>
      </c>
      <c r="F1306" s="17"/>
      <c r="G1306" s="17">
        <v>1.6337575503815201E-2</v>
      </c>
      <c r="H1306" s="17">
        <v>0</v>
      </c>
      <c r="I1306" s="17">
        <v>0</v>
      </c>
      <c r="J1306" s="17">
        <v>1.9944228810745299E-2</v>
      </c>
      <c r="K1306" s="17">
        <v>0</v>
      </c>
      <c r="L1306" s="17">
        <v>1.0846213394489299E-2</v>
      </c>
      <c r="M1306" s="17"/>
      <c r="N1306" s="17">
        <v>1.8127005225158199E-2</v>
      </c>
      <c r="O1306" s="17">
        <v>0</v>
      </c>
      <c r="P1306" s="17">
        <v>0</v>
      </c>
      <c r="Q1306" s="17">
        <v>1.36052966866212E-2</v>
      </c>
      <c r="R1306" s="17">
        <v>0</v>
      </c>
      <c r="S1306" s="17">
        <v>8.5305847826832107E-3</v>
      </c>
      <c r="T1306" s="17">
        <v>0</v>
      </c>
      <c r="U1306" s="17">
        <v>0</v>
      </c>
      <c r="V1306" s="17">
        <v>0</v>
      </c>
      <c r="W1306" s="17">
        <v>0</v>
      </c>
      <c r="X1306" s="17">
        <v>1.4545133399401E-2</v>
      </c>
      <c r="Y1306" s="17">
        <v>1.8271850263851801E-2</v>
      </c>
      <c r="Z1306" s="17"/>
      <c r="AA1306" s="17">
        <v>4.2203673976268802E-3</v>
      </c>
      <c r="AB1306" s="17">
        <v>1.05692872660907E-2</v>
      </c>
    </row>
    <row r="1307" spans="2:28" x14ac:dyDescent="0.5">
      <c r="B1307" t="s">
        <v>83</v>
      </c>
      <c r="C1307" s="17">
        <v>3.4661729969974998E-2</v>
      </c>
      <c r="D1307" s="17">
        <v>3.0913216454538199E-2</v>
      </c>
      <c r="E1307" s="17">
        <v>3.8367806546315497E-2</v>
      </c>
      <c r="F1307" s="17"/>
      <c r="G1307" s="17">
        <v>2.8446434851625301E-2</v>
      </c>
      <c r="H1307" s="17">
        <v>6.8148548470972096E-3</v>
      </c>
      <c r="I1307" s="17">
        <v>4.1120916241635601E-2</v>
      </c>
      <c r="J1307" s="17">
        <v>3.4143488322181198E-2</v>
      </c>
      <c r="K1307" s="17">
        <v>4.8495554303327498E-2</v>
      </c>
      <c r="L1307" s="17">
        <v>4.2453249934453201E-2</v>
      </c>
      <c r="M1307" s="17"/>
      <c r="N1307" s="17">
        <v>1.9125920787282698E-2</v>
      </c>
      <c r="O1307" s="17">
        <v>0</v>
      </c>
      <c r="P1307" s="17">
        <v>4.63879023099769E-2</v>
      </c>
      <c r="Q1307" s="17">
        <v>4.6297339028889599E-2</v>
      </c>
      <c r="R1307" s="17">
        <v>0</v>
      </c>
      <c r="S1307" s="17">
        <v>2.6679928710351599E-2</v>
      </c>
      <c r="T1307" s="17">
        <v>0</v>
      </c>
      <c r="U1307" s="17">
        <v>4.2704813304864697E-2</v>
      </c>
      <c r="V1307" s="17">
        <v>4.1244858193322902E-2</v>
      </c>
      <c r="W1307" s="17">
        <v>3.5828015829777002E-2</v>
      </c>
      <c r="X1307" s="17">
        <v>5.4507795572772202E-2</v>
      </c>
      <c r="Y1307" s="17">
        <v>2.8366446408675101E-2</v>
      </c>
      <c r="Z1307" s="17"/>
      <c r="AA1307" s="17">
        <v>2.33532429639806E-2</v>
      </c>
      <c r="AB1307" s="17">
        <v>4.3069599858314003E-2</v>
      </c>
    </row>
    <row r="1308" spans="2:28" x14ac:dyDescent="0.5">
      <c r="B1308" t="s">
        <v>496</v>
      </c>
      <c r="C1308" s="17">
        <v>0.74325085173882799</v>
      </c>
      <c r="D1308" s="17">
        <v>0.74798236321161304</v>
      </c>
      <c r="E1308" s="17">
        <v>0.73818844962666497</v>
      </c>
      <c r="F1308" s="17"/>
      <c r="G1308" s="17">
        <v>0.76706930683646701</v>
      </c>
      <c r="H1308" s="17">
        <v>0.69392410677558203</v>
      </c>
      <c r="I1308" s="17">
        <v>0.74625573394058398</v>
      </c>
      <c r="J1308" s="17">
        <v>0.71669114787726296</v>
      </c>
      <c r="K1308" s="17">
        <v>0.71649268420946499</v>
      </c>
      <c r="L1308" s="17">
        <v>0.79975232072513003</v>
      </c>
      <c r="M1308" s="17"/>
      <c r="N1308" s="17">
        <v>0.79360395312311904</v>
      </c>
      <c r="O1308" s="17">
        <v>0.78559044203956696</v>
      </c>
      <c r="P1308" s="17">
        <v>0.79517734732008805</v>
      </c>
      <c r="Q1308" s="17">
        <v>0.77987557190511902</v>
      </c>
      <c r="R1308" s="17">
        <v>0.75808743795030897</v>
      </c>
      <c r="S1308" s="17">
        <v>0.68591396111472303</v>
      </c>
      <c r="T1308" s="17">
        <v>0.65554084072656604</v>
      </c>
      <c r="U1308" s="17">
        <v>0.74856876872033595</v>
      </c>
      <c r="V1308" s="17">
        <v>0.79286093005237002</v>
      </c>
      <c r="W1308" s="17">
        <v>0.74311597068638102</v>
      </c>
      <c r="X1308" s="17">
        <v>0.75465256741647202</v>
      </c>
      <c r="Y1308" s="17">
        <v>0.70583287746727497</v>
      </c>
      <c r="Z1308" s="17"/>
      <c r="AA1308" s="17">
        <v>0.75354962458719998</v>
      </c>
      <c r="AB1308" s="17">
        <v>0.73559370520164902</v>
      </c>
    </row>
    <row r="1309" spans="2:28" x14ac:dyDescent="0.5">
      <c r="B1309" t="s">
        <v>497</v>
      </c>
      <c r="C1309" s="17">
        <v>4.7082514035635001E-2</v>
      </c>
      <c r="D1309" s="17">
        <v>4.5488090742673598E-2</v>
      </c>
      <c r="E1309" s="17">
        <v>4.8717258372697199E-2</v>
      </c>
      <c r="F1309" s="17"/>
      <c r="G1309" s="17">
        <v>7.3427183575687893E-2</v>
      </c>
      <c r="H1309" s="17">
        <v>7.3763397758764407E-2</v>
      </c>
      <c r="I1309" s="17">
        <v>4.9373784297591101E-2</v>
      </c>
      <c r="J1309" s="17">
        <v>6.2711823112440807E-2</v>
      </c>
      <c r="K1309" s="17">
        <v>2.7804411922807599E-2</v>
      </c>
      <c r="L1309" s="17">
        <v>1.8925863169440699E-2</v>
      </c>
      <c r="M1309" s="17"/>
      <c r="N1309" s="17">
        <v>1.8127005225158199E-2</v>
      </c>
      <c r="O1309" s="17">
        <v>2.4370511096144101E-2</v>
      </c>
      <c r="P1309" s="17">
        <v>2.7066793057906501E-2</v>
      </c>
      <c r="Q1309" s="17">
        <v>6.3417491145228905E-2</v>
      </c>
      <c r="R1309" s="17">
        <v>6.2986499186725595E-2</v>
      </c>
      <c r="S1309" s="17">
        <v>5.3560430183170797E-2</v>
      </c>
      <c r="T1309" s="17">
        <v>9.5150630686000798E-2</v>
      </c>
      <c r="U1309" s="17">
        <v>9.8112240162607098E-2</v>
      </c>
      <c r="V1309" s="17">
        <v>2.71338706218156E-2</v>
      </c>
      <c r="W1309" s="17">
        <v>7.7279915627854898E-2</v>
      </c>
      <c r="X1309" s="17">
        <v>3.9211083361727198E-2</v>
      </c>
      <c r="Y1309" s="17">
        <v>3.91689216062064E-2</v>
      </c>
      <c r="Z1309" s="17"/>
      <c r="AA1309" s="17">
        <v>4.66272988499205E-2</v>
      </c>
      <c r="AB1309" s="17">
        <v>4.7420966920680901E-2</v>
      </c>
    </row>
    <row r="1310" spans="2:28" x14ac:dyDescent="0.5">
      <c r="B1310" t="s">
        <v>95</v>
      </c>
      <c r="C1310" s="17">
        <v>0.69616833770319297</v>
      </c>
      <c r="D1310" s="17">
        <v>0.70249427246893903</v>
      </c>
      <c r="E1310" s="17">
        <v>0.68947119125396805</v>
      </c>
      <c r="F1310" s="17"/>
      <c r="G1310" s="17">
        <v>0.69364212326077901</v>
      </c>
      <c r="H1310" s="17">
        <v>0.62016070901681697</v>
      </c>
      <c r="I1310" s="17">
        <v>0.69688194964299199</v>
      </c>
      <c r="J1310" s="17">
        <v>0.65397932476482201</v>
      </c>
      <c r="K1310" s="17">
        <v>0.68868827228665697</v>
      </c>
      <c r="L1310" s="17">
        <v>0.78082645755569002</v>
      </c>
      <c r="M1310" s="17"/>
      <c r="N1310" s="17">
        <v>0.77547694789796096</v>
      </c>
      <c r="O1310" s="17">
        <v>0.761219930943422</v>
      </c>
      <c r="P1310" s="17">
        <v>0.768110554262181</v>
      </c>
      <c r="Q1310" s="17">
        <v>0.71645808075989004</v>
      </c>
      <c r="R1310" s="17">
        <v>0.69510093876358403</v>
      </c>
      <c r="S1310" s="17">
        <v>0.632353530931552</v>
      </c>
      <c r="T1310" s="17">
        <v>0.560390210040565</v>
      </c>
      <c r="U1310" s="17">
        <v>0.65045652855772795</v>
      </c>
      <c r="V1310" s="17">
        <v>0.76572705943055397</v>
      </c>
      <c r="W1310" s="17">
        <v>0.66583605505852606</v>
      </c>
      <c r="X1310" s="17">
        <v>0.71544148405474495</v>
      </c>
      <c r="Y1310" s="17">
        <v>0.66666395586106797</v>
      </c>
      <c r="Z1310" s="17"/>
      <c r="AA1310" s="17">
        <v>0.70692232573727998</v>
      </c>
      <c r="AB1310" s="17">
        <v>0.68817273828096803</v>
      </c>
    </row>
    <row r="1311" spans="2:28" x14ac:dyDescent="0.5">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2:28" x14ac:dyDescent="0.5">
      <c r="B1312" s="6" t="s">
        <v>502</v>
      </c>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2:28" x14ac:dyDescent="0.5">
      <c r="B1313" s="24" t="s">
        <v>53</v>
      </c>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2:28" x14ac:dyDescent="0.5">
      <c r="B1314" t="s">
        <v>491</v>
      </c>
      <c r="C1314" s="17">
        <v>0.22198912760065201</v>
      </c>
      <c r="D1314" s="17">
        <v>0.22721608089685999</v>
      </c>
      <c r="E1314" s="17">
        <v>0.21550429642652499</v>
      </c>
      <c r="F1314" s="17"/>
      <c r="G1314" s="17">
        <v>0.21912812742084201</v>
      </c>
      <c r="H1314" s="17">
        <v>0.162932010299534</v>
      </c>
      <c r="I1314" s="17">
        <v>0.30497966822533701</v>
      </c>
      <c r="J1314" s="17">
        <v>0.175805728073478</v>
      </c>
      <c r="K1314" s="17">
        <v>0.21729941723628701</v>
      </c>
      <c r="L1314" s="17">
        <v>0.247283034460164</v>
      </c>
      <c r="M1314" s="17"/>
      <c r="N1314" s="17">
        <v>0.19857234048903999</v>
      </c>
      <c r="O1314" s="17">
        <v>0.22700952698752</v>
      </c>
      <c r="P1314" s="17">
        <v>0.26275738027423701</v>
      </c>
      <c r="Q1314" s="17">
        <v>0.284277687962944</v>
      </c>
      <c r="R1314" s="17">
        <v>0.213504607706481</v>
      </c>
      <c r="S1314" s="17">
        <v>0.20540892818553699</v>
      </c>
      <c r="T1314" s="17">
        <v>0.12017332670896901</v>
      </c>
      <c r="U1314" s="17">
        <v>0.26596331429699499</v>
      </c>
      <c r="V1314" s="17">
        <v>0.27535856779449303</v>
      </c>
      <c r="W1314" s="17">
        <v>0.14987691216038199</v>
      </c>
      <c r="X1314" s="17">
        <v>0.18445891909074499</v>
      </c>
      <c r="Y1314" s="17">
        <v>0.190355267982735</v>
      </c>
      <c r="Z1314" s="17"/>
      <c r="AA1314" s="17">
        <v>0.211832785707847</v>
      </c>
      <c r="AB1314" s="17">
        <v>0.229540376598941</v>
      </c>
    </row>
    <row r="1315" spans="2:28" x14ac:dyDescent="0.5">
      <c r="B1315" t="s">
        <v>492</v>
      </c>
      <c r="C1315" s="17">
        <v>0.304055760342548</v>
      </c>
      <c r="D1315" s="17">
        <v>0.33298207379088701</v>
      </c>
      <c r="E1315" s="17">
        <v>0.27648852260075502</v>
      </c>
      <c r="F1315" s="17"/>
      <c r="G1315" s="17">
        <v>0.41679516308405601</v>
      </c>
      <c r="H1315" s="17">
        <v>0.35974257967958401</v>
      </c>
      <c r="I1315" s="17">
        <v>0.29587442510533901</v>
      </c>
      <c r="J1315" s="17">
        <v>0.30406264322536097</v>
      </c>
      <c r="K1315" s="17">
        <v>0.205387409918034</v>
      </c>
      <c r="L1315" s="17">
        <v>0.29020372082490098</v>
      </c>
      <c r="M1315" s="17"/>
      <c r="N1315" s="17">
        <v>0.30478102490026499</v>
      </c>
      <c r="O1315" s="17">
        <v>0.37091295589168299</v>
      </c>
      <c r="P1315" s="17">
        <v>0.24608825540374499</v>
      </c>
      <c r="Q1315" s="17">
        <v>0.27444930874922102</v>
      </c>
      <c r="R1315" s="17">
        <v>0.317133493665191</v>
      </c>
      <c r="S1315" s="17">
        <v>0.28672067277728303</v>
      </c>
      <c r="T1315" s="17">
        <v>0.37031552772573501</v>
      </c>
      <c r="U1315" s="17">
        <v>0.28234659412977597</v>
      </c>
      <c r="V1315" s="17">
        <v>0.25345536352328002</v>
      </c>
      <c r="W1315" s="17">
        <v>0.27673697724457602</v>
      </c>
      <c r="X1315" s="17">
        <v>0.41064558243874599</v>
      </c>
      <c r="Y1315" s="17">
        <v>0.33039423103073201</v>
      </c>
      <c r="Z1315" s="17"/>
      <c r="AA1315" s="17">
        <v>0.33649099202642802</v>
      </c>
      <c r="AB1315" s="17">
        <v>0.27994013747879598</v>
      </c>
    </row>
    <row r="1316" spans="2:28" x14ac:dyDescent="0.5">
      <c r="B1316" t="s">
        <v>493</v>
      </c>
      <c r="C1316" s="17">
        <v>0.25090866121358801</v>
      </c>
      <c r="D1316" s="17">
        <v>0.243891819213819</v>
      </c>
      <c r="E1316" s="17">
        <v>0.25818183694632502</v>
      </c>
      <c r="F1316" s="17"/>
      <c r="G1316" s="17">
        <v>0.21946410409571601</v>
      </c>
      <c r="H1316" s="17">
        <v>0.18420006413812501</v>
      </c>
      <c r="I1316" s="17">
        <v>0.219043494177704</v>
      </c>
      <c r="J1316" s="17">
        <v>0.25644383964201301</v>
      </c>
      <c r="K1316" s="17">
        <v>0.35928110997630303</v>
      </c>
      <c r="L1316" s="17">
        <v>0.24875553921770799</v>
      </c>
      <c r="M1316" s="17"/>
      <c r="N1316" s="17">
        <v>0.298285668455258</v>
      </c>
      <c r="O1316" s="17">
        <v>0.21978956620685799</v>
      </c>
      <c r="P1316" s="17">
        <v>0.26014876329410602</v>
      </c>
      <c r="Q1316" s="17">
        <v>0.32109079196498302</v>
      </c>
      <c r="R1316" s="17">
        <v>0.20695802291541199</v>
      </c>
      <c r="S1316" s="17">
        <v>0.25437649661804301</v>
      </c>
      <c r="T1316" s="17">
        <v>0.33290214758186898</v>
      </c>
      <c r="U1316" s="17">
        <v>0.18904311613045199</v>
      </c>
      <c r="V1316" s="17">
        <v>0.27359985656299202</v>
      </c>
      <c r="W1316" s="17">
        <v>0.30684051279602997</v>
      </c>
      <c r="X1316" s="17">
        <v>0.17744899467650199</v>
      </c>
      <c r="Y1316" s="17">
        <v>0.267903133221014</v>
      </c>
      <c r="Z1316" s="17"/>
      <c r="AA1316" s="17">
        <v>0.23741984530931601</v>
      </c>
      <c r="AB1316" s="17">
        <v>0.260937607527163</v>
      </c>
    </row>
    <row r="1317" spans="2:28" x14ac:dyDescent="0.5">
      <c r="B1317" t="s">
        <v>494</v>
      </c>
      <c r="C1317" s="17">
        <v>0.111350152527906</v>
      </c>
      <c r="D1317" s="17">
        <v>0.101913290303806</v>
      </c>
      <c r="E1317" s="17">
        <v>0.120723660859784</v>
      </c>
      <c r="F1317" s="17"/>
      <c r="G1317" s="17">
        <v>9.7853902892047401E-2</v>
      </c>
      <c r="H1317" s="17">
        <v>0.14313143811863699</v>
      </c>
      <c r="I1317" s="17">
        <v>0.111775979798652</v>
      </c>
      <c r="J1317" s="17">
        <v>0.16903161937852201</v>
      </c>
      <c r="K1317" s="17">
        <v>9.9427880939933599E-2</v>
      </c>
      <c r="L1317" s="17">
        <v>6.4477929574052906E-2</v>
      </c>
      <c r="M1317" s="17"/>
      <c r="N1317" s="17">
        <v>7.68222024431683E-2</v>
      </c>
      <c r="O1317" s="17">
        <v>0.10404373945083401</v>
      </c>
      <c r="P1317" s="17">
        <v>0.13880683481474901</v>
      </c>
      <c r="Q1317" s="17">
        <v>7.3085999097925597E-2</v>
      </c>
      <c r="R1317" s="17">
        <v>0.17604503447647801</v>
      </c>
      <c r="S1317" s="17">
        <v>0.118478063457382</v>
      </c>
      <c r="T1317" s="17">
        <v>4.1115533606031499E-2</v>
      </c>
      <c r="U1317" s="17">
        <v>0.129239588071794</v>
      </c>
      <c r="V1317" s="17">
        <v>7.9649218179233705E-2</v>
      </c>
      <c r="W1317" s="17">
        <v>0.116547999224135</v>
      </c>
      <c r="X1317" s="17">
        <v>7.9834381198225807E-2</v>
      </c>
      <c r="Y1317" s="17">
        <v>0.12546405381556999</v>
      </c>
      <c r="Z1317" s="17"/>
      <c r="AA1317" s="17">
        <v>0.12698571322590901</v>
      </c>
      <c r="AB1317" s="17">
        <v>9.9725099599928105E-2</v>
      </c>
    </row>
    <row r="1318" spans="2:28" x14ac:dyDescent="0.5">
      <c r="B1318" t="s">
        <v>495</v>
      </c>
      <c r="C1318" s="17">
        <v>5.8933149506986401E-2</v>
      </c>
      <c r="D1318" s="17">
        <v>4.9604689863644302E-2</v>
      </c>
      <c r="E1318" s="17">
        <v>6.8106680289130195E-2</v>
      </c>
      <c r="F1318" s="17"/>
      <c r="G1318" s="17">
        <v>2.8382616557888599E-2</v>
      </c>
      <c r="H1318" s="17">
        <v>0.105212240952543</v>
      </c>
      <c r="I1318" s="17">
        <v>4.1003441124206098E-2</v>
      </c>
      <c r="J1318" s="17">
        <v>4.93976542171429E-2</v>
      </c>
      <c r="K1318" s="17">
        <v>5.7470627605135702E-2</v>
      </c>
      <c r="L1318" s="17">
        <v>6.1116298155373498E-2</v>
      </c>
      <c r="M1318" s="17"/>
      <c r="N1318" s="17">
        <v>4.1744464964392401E-2</v>
      </c>
      <c r="O1318" s="17">
        <v>2.6309378324924599E-2</v>
      </c>
      <c r="P1318" s="17">
        <v>5.8321218338963199E-2</v>
      </c>
      <c r="Q1318" s="17">
        <v>3.2327226753445501E-2</v>
      </c>
      <c r="R1318" s="17">
        <v>3.21800241657689E-2</v>
      </c>
      <c r="S1318" s="17">
        <v>7.32384131162645E-2</v>
      </c>
      <c r="T1318" s="17">
        <v>9.7346521510180195E-2</v>
      </c>
      <c r="U1318" s="17">
        <v>8.9809812958982799E-2</v>
      </c>
      <c r="V1318" s="17">
        <v>6.2384298434628803E-2</v>
      </c>
      <c r="W1318" s="17">
        <v>3.9268083596279597E-2</v>
      </c>
      <c r="X1318" s="17">
        <v>6.1481516581841797E-2</v>
      </c>
      <c r="Y1318" s="17">
        <v>4.5970313560257797E-2</v>
      </c>
      <c r="Z1318" s="17"/>
      <c r="AA1318" s="17">
        <v>4.7359589528809101E-2</v>
      </c>
      <c r="AB1318" s="17">
        <v>6.7538101379842702E-2</v>
      </c>
    </row>
    <row r="1319" spans="2:28" x14ac:dyDescent="0.5">
      <c r="B1319" t="s">
        <v>83</v>
      </c>
      <c r="C1319" s="17">
        <v>5.27631488083199E-2</v>
      </c>
      <c r="D1319" s="17">
        <v>4.4392045930985002E-2</v>
      </c>
      <c r="E1319" s="17">
        <v>6.0995002877481101E-2</v>
      </c>
      <c r="F1319" s="17"/>
      <c r="G1319" s="17">
        <v>1.83760859494503E-2</v>
      </c>
      <c r="H1319" s="17">
        <v>4.4781666811576602E-2</v>
      </c>
      <c r="I1319" s="17">
        <v>2.73229915687625E-2</v>
      </c>
      <c r="J1319" s="17">
        <v>4.5258515463483098E-2</v>
      </c>
      <c r="K1319" s="17">
        <v>6.1133554324306297E-2</v>
      </c>
      <c r="L1319" s="17">
        <v>8.8163477767801202E-2</v>
      </c>
      <c r="M1319" s="17"/>
      <c r="N1319" s="17">
        <v>7.9794298747876094E-2</v>
      </c>
      <c r="O1319" s="17">
        <v>5.1934833138179502E-2</v>
      </c>
      <c r="P1319" s="17">
        <v>3.3877547874199297E-2</v>
      </c>
      <c r="Q1319" s="17">
        <v>1.4768985471480299E-2</v>
      </c>
      <c r="R1319" s="17">
        <v>5.4178817070669003E-2</v>
      </c>
      <c r="S1319" s="17">
        <v>6.1777425845491001E-2</v>
      </c>
      <c r="T1319" s="17">
        <v>3.8146942867214498E-2</v>
      </c>
      <c r="U1319" s="17">
        <v>4.3597574411999199E-2</v>
      </c>
      <c r="V1319" s="17">
        <v>5.5552695505372902E-2</v>
      </c>
      <c r="W1319" s="17">
        <v>0.110729514978598</v>
      </c>
      <c r="X1319" s="17">
        <v>8.6130606013940098E-2</v>
      </c>
      <c r="Y1319" s="17">
        <v>3.9913000389690999E-2</v>
      </c>
      <c r="Z1319" s="17"/>
      <c r="AA1319" s="17">
        <v>3.9911074201690599E-2</v>
      </c>
      <c r="AB1319" s="17">
        <v>6.2318677415328497E-2</v>
      </c>
    </row>
    <row r="1320" spans="2:28" x14ac:dyDescent="0.5">
      <c r="B1320" t="s">
        <v>496</v>
      </c>
      <c r="C1320" s="17">
        <v>0.52604488794319904</v>
      </c>
      <c r="D1320" s="17">
        <v>0.56019815468774603</v>
      </c>
      <c r="E1320" s="17">
        <v>0.49199281902727998</v>
      </c>
      <c r="F1320" s="17"/>
      <c r="G1320" s="17">
        <v>0.63592329050489804</v>
      </c>
      <c r="H1320" s="17">
        <v>0.52267458997911798</v>
      </c>
      <c r="I1320" s="17">
        <v>0.60085409333067596</v>
      </c>
      <c r="J1320" s="17">
        <v>0.47986837129883902</v>
      </c>
      <c r="K1320" s="17">
        <v>0.42268682715432099</v>
      </c>
      <c r="L1320" s="17">
        <v>0.53748675528506396</v>
      </c>
      <c r="M1320" s="17"/>
      <c r="N1320" s="17">
        <v>0.50335336538930497</v>
      </c>
      <c r="O1320" s="17">
        <v>0.59792248287920302</v>
      </c>
      <c r="P1320" s="17">
        <v>0.50884563567798202</v>
      </c>
      <c r="Q1320" s="17">
        <v>0.55872699671216597</v>
      </c>
      <c r="R1320" s="17">
        <v>0.530638101371672</v>
      </c>
      <c r="S1320" s="17">
        <v>0.49212960096281899</v>
      </c>
      <c r="T1320" s="17">
        <v>0.49048885443470402</v>
      </c>
      <c r="U1320" s="17">
        <v>0.54830990842677096</v>
      </c>
      <c r="V1320" s="17">
        <v>0.52881393131777299</v>
      </c>
      <c r="W1320" s="17">
        <v>0.42661388940495798</v>
      </c>
      <c r="X1320" s="17">
        <v>0.59510450152949002</v>
      </c>
      <c r="Y1320" s="17">
        <v>0.52074949901346701</v>
      </c>
      <c r="Z1320" s="17"/>
      <c r="AA1320" s="17">
        <v>0.54832377773427499</v>
      </c>
      <c r="AB1320" s="17">
        <v>0.50948051407773698</v>
      </c>
    </row>
    <row r="1321" spans="2:28" x14ac:dyDescent="0.5">
      <c r="B1321" t="s">
        <v>497</v>
      </c>
      <c r="C1321" s="17">
        <v>0.170283302034893</v>
      </c>
      <c r="D1321" s="17">
        <v>0.15151798016744999</v>
      </c>
      <c r="E1321" s="17">
        <v>0.188830341148914</v>
      </c>
      <c r="F1321" s="17"/>
      <c r="G1321" s="17">
        <v>0.126236519449936</v>
      </c>
      <c r="H1321" s="17">
        <v>0.24834367907117999</v>
      </c>
      <c r="I1321" s="17">
        <v>0.15277942092285801</v>
      </c>
      <c r="J1321" s="17">
        <v>0.218429273595665</v>
      </c>
      <c r="K1321" s="17">
        <v>0.15689850854506901</v>
      </c>
      <c r="L1321" s="17">
        <v>0.12559422772942599</v>
      </c>
      <c r="M1321" s="17"/>
      <c r="N1321" s="17">
        <v>0.118566667407561</v>
      </c>
      <c r="O1321" s="17">
        <v>0.130353117775759</v>
      </c>
      <c r="P1321" s="17">
        <v>0.19712805315371301</v>
      </c>
      <c r="Q1321" s="17">
        <v>0.105413225851371</v>
      </c>
      <c r="R1321" s="17">
        <v>0.208225058642247</v>
      </c>
      <c r="S1321" s="17">
        <v>0.19171647657364699</v>
      </c>
      <c r="T1321" s="17">
        <v>0.13846205511621201</v>
      </c>
      <c r="U1321" s="17">
        <v>0.219049401030777</v>
      </c>
      <c r="V1321" s="17">
        <v>0.14203351661386299</v>
      </c>
      <c r="W1321" s="17">
        <v>0.15581608282041401</v>
      </c>
      <c r="X1321" s="17">
        <v>0.14131589778006801</v>
      </c>
      <c r="Y1321" s="17">
        <v>0.17143436737582801</v>
      </c>
      <c r="Z1321" s="17"/>
      <c r="AA1321" s="17">
        <v>0.17434530275471799</v>
      </c>
      <c r="AB1321" s="17">
        <v>0.16726320097977099</v>
      </c>
    </row>
    <row r="1322" spans="2:28" x14ac:dyDescent="0.5">
      <c r="B1322" t="s">
        <v>95</v>
      </c>
      <c r="C1322" s="17">
        <v>0.35576158590830698</v>
      </c>
      <c r="D1322" s="17">
        <v>0.40868017452029698</v>
      </c>
      <c r="E1322" s="17">
        <v>0.30316247787836598</v>
      </c>
      <c r="F1322" s="17"/>
      <c r="G1322" s="17">
        <v>0.50968677105496196</v>
      </c>
      <c r="H1322" s="17">
        <v>0.27433091090793799</v>
      </c>
      <c r="I1322" s="17">
        <v>0.44807467240781701</v>
      </c>
      <c r="J1322" s="17">
        <v>0.26143909770317397</v>
      </c>
      <c r="K1322" s="17">
        <v>0.26578831860925201</v>
      </c>
      <c r="L1322" s="17">
        <v>0.41189252755563799</v>
      </c>
      <c r="M1322" s="17"/>
      <c r="N1322" s="17">
        <v>0.38478669798174397</v>
      </c>
      <c r="O1322" s="17">
        <v>0.46756936510344399</v>
      </c>
      <c r="P1322" s="17">
        <v>0.31171758252426901</v>
      </c>
      <c r="Q1322" s="17">
        <v>0.453313770860794</v>
      </c>
      <c r="R1322" s="17">
        <v>0.322413042729425</v>
      </c>
      <c r="S1322" s="17">
        <v>0.300413124389172</v>
      </c>
      <c r="T1322" s="17">
        <v>0.35202679931849301</v>
      </c>
      <c r="U1322" s="17">
        <v>0.329260507395994</v>
      </c>
      <c r="V1322" s="17">
        <v>0.38678041470391</v>
      </c>
      <c r="W1322" s="17">
        <v>0.270797806584544</v>
      </c>
      <c r="X1322" s="17">
        <v>0.45378860374942298</v>
      </c>
      <c r="Y1322" s="17">
        <v>0.349315131637639</v>
      </c>
      <c r="Z1322" s="17"/>
      <c r="AA1322" s="17">
        <v>0.373978474979557</v>
      </c>
      <c r="AB1322" s="17">
        <v>0.34221731309796599</v>
      </c>
    </row>
    <row r="1323" spans="2:28" x14ac:dyDescent="0.5">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2:28" x14ac:dyDescent="0.5">
      <c r="B1324" s="6" t="s">
        <v>503</v>
      </c>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2:28" x14ac:dyDescent="0.5">
      <c r="B1325" s="24" t="s">
        <v>53</v>
      </c>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2:28" x14ac:dyDescent="0.5">
      <c r="B1326" t="s">
        <v>491</v>
      </c>
      <c r="C1326" s="17">
        <v>8.5886335655186802E-2</v>
      </c>
      <c r="D1326" s="17">
        <v>0.11967373419210101</v>
      </c>
      <c r="E1326" s="17">
        <v>5.3200387200330601E-2</v>
      </c>
      <c r="F1326" s="17"/>
      <c r="G1326" s="17">
        <v>0.174263165889535</v>
      </c>
      <c r="H1326" s="17">
        <v>9.1172843009113297E-2</v>
      </c>
      <c r="I1326" s="17">
        <v>0.12036451246298401</v>
      </c>
      <c r="J1326" s="17">
        <v>6.3615878763232103E-2</v>
      </c>
      <c r="K1326" s="17">
        <v>5.6539150857565799E-2</v>
      </c>
      <c r="L1326" s="17">
        <v>5.7788402657311499E-2</v>
      </c>
      <c r="M1326" s="17"/>
      <c r="N1326" s="17">
        <v>0.1198637466182</v>
      </c>
      <c r="O1326" s="17">
        <v>2.75250234188281E-2</v>
      </c>
      <c r="P1326" s="17">
        <v>0.12748196876187301</v>
      </c>
      <c r="Q1326" s="17">
        <v>9.0848911464941506E-2</v>
      </c>
      <c r="R1326" s="17">
        <v>0.17831980325743499</v>
      </c>
      <c r="S1326" s="17">
        <v>5.6352534438452298E-2</v>
      </c>
      <c r="T1326" s="17">
        <v>0.11923246307995999</v>
      </c>
      <c r="U1326" s="17">
        <v>0.112827758326755</v>
      </c>
      <c r="V1326" s="17">
        <v>0.11218994346340901</v>
      </c>
      <c r="W1326" s="17">
        <v>3.48238195493452E-2</v>
      </c>
      <c r="X1326" s="17">
        <v>6.8146245556005694E-2</v>
      </c>
      <c r="Y1326" s="17">
        <v>5.9148187064858603E-2</v>
      </c>
      <c r="Z1326" s="17"/>
      <c r="AA1326" s="17">
        <v>0.117934275863515</v>
      </c>
      <c r="AB1326" s="17">
        <v>6.2058664339115902E-2</v>
      </c>
    </row>
    <row r="1327" spans="2:28" x14ac:dyDescent="0.5">
      <c r="B1327" t="s">
        <v>492</v>
      </c>
      <c r="C1327" s="17">
        <v>0.233340889354852</v>
      </c>
      <c r="D1327" s="17">
        <v>0.28975494174044603</v>
      </c>
      <c r="E1327" s="17">
        <v>0.178928239914939</v>
      </c>
      <c r="F1327" s="17"/>
      <c r="G1327" s="17">
        <v>0.24390114864179999</v>
      </c>
      <c r="H1327" s="17">
        <v>0.28837105759512399</v>
      </c>
      <c r="I1327" s="17">
        <v>0.24836511388129401</v>
      </c>
      <c r="J1327" s="17">
        <v>0.26298798465649398</v>
      </c>
      <c r="K1327" s="17">
        <v>0.21882033405460299</v>
      </c>
      <c r="L1327" s="17">
        <v>0.17318159945048001</v>
      </c>
      <c r="M1327" s="17"/>
      <c r="N1327" s="17">
        <v>0.22645273313828501</v>
      </c>
      <c r="O1327" s="17">
        <v>0.36662636865213299</v>
      </c>
      <c r="P1327" s="17">
        <v>0.211723965800758</v>
      </c>
      <c r="Q1327" s="17">
        <v>0.25926009750294998</v>
      </c>
      <c r="R1327" s="17">
        <v>0.11205708224817</v>
      </c>
      <c r="S1327" s="17">
        <v>0.25743274261048099</v>
      </c>
      <c r="T1327" s="17">
        <v>8.2558390747834706E-2</v>
      </c>
      <c r="U1327" s="17">
        <v>0.23184889069721301</v>
      </c>
      <c r="V1327" s="17">
        <v>0.25085005754449502</v>
      </c>
      <c r="W1327" s="17">
        <v>0.155792541665079</v>
      </c>
      <c r="X1327" s="17">
        <v>0.27581135104551902</v>
      </c>
      <c r="Y1327" s="17">
        <v>0.19896914556301601</v>
      </c>
      <c r="Z1327" s="17"/>
      <c r="AA1327" s="17">
        <v>0.283035366138636</v>
      </c>
      <c r="AB1327" s="17">
        <v>0.19639300280330399</v>
      </c>
    </row>
    <row r="1328" spans="2:28" x14ac:dyDescent="0.5">
      <c r="B1328" t="s">
        <v>493</v>
      </c>
      <c r="C1328" s="17">
        <v>0.34791980633967401</v>
      </c>
      <c r="D1328" s="17">
        <v>0.315829633058195</v>
      </c>
      <c r="E1328" s="17">
        <v>0.37973908084889502</v>
      </c>
      <c r="F1328" s="17"/>
      <c r="G1328" s="17">
        <v>0.23766023807425599</v>
      </c>
      <c r="H1328" s="17">
        <v>0.35543906484875498</v>
      </c>
      <c r="I1328" s="17">
        <v>0.31656554998478198</v>
      </c>
      <c r="J1328" s="17">
        <v>0.31781634651129198</v>
      </c>
      <c r="K1328" s="17">
        <v>0.373256486528175</v>
      </c>
      <c r="L1328" s="17">
        <v>0.415070277367172</v>
      </c>
      <c r="M1328" s="17"/>
      <c r="N1328" s="17">
        <v>0.27370827696920902</v>
      </c>
      <c r="O1328" s="17">
        <v>0.27828353394935501</v>
      </c>
      <c r="P1328" s="17">
        <v>0.32080719986316503</v>
      </c>
      <c r="Q1328" s="17">
        <v>0.34419458759101401</v>
      </c>
      <c r="R1328" s="17">
        <v>0.26870895382003102</v>
      </c>
      <c r="S1328" s="17">
        <v>0.35480940305301101</v>
      </c>
      <c r="T1328" s="17">
        <v>0.511426087843174</v>
      </c>
      <c r="U1328" s="17">
        <v>0.33933363668051297</v>
      </c>
      <c r="V1328" s="17">
        <v>0.33010321704622297</v>
      </c>
      <c r="W1328" s="17">
        <v>0.34085016947202801</v>
      </c>
      <c r="X1328" s="17">
        <v>0.36190786806294301</v>
      </c>
      <c r="Y1328" s="17">
        <v>0.39811616670559102</v>
      </c>
      <c r="Z1328" s="17"/>
      <c r="AA1328" s="17">
        <v>0.33123036205932199</v>
      </c>
      <c r="AB1328" s="17">
        <v>0.36032842262437198</v>
      </c>
    </row>
    <row r="1329" spans="2:28" x14ac:dyDescent="0.5">
      <c r="B1329" t="s">
        <v>494</v>
      </c>
      <c r="C1329" s="17">
        <v>0.10894214045412901</v>
      </c>
      <c r="D1329" s="17">
        <v>0.109515000766452</v>
      </c>
      <c r="E1329" s="17">
        <v>0.108581964682853</v>
      </c>
      <c r="F1329" s="17"/>
      <c r="G1329" s="17">
        <v>0.152181829797298</v>
      </c>
      <c r="H1329" s="17">
        <v>0.120347797054193</v>
      </c>
      <c r="I1329" s="17">
        <v>8.6490411568919803E-2</v>
      </c>
      <c r="J1329" s="17">
        <v>0.12986844933354399</v>
      </c>
      <c r="K1329" s="17">
        <v>9.4440211206143598E-2</v>
      </c>
      <c r="L1329" s="17">
        <v>9.09338653896479E-2</v>
      </c>
      <c r="M1329" s="17"/>
      <c r="N1329" s="17">
        <v>0.125532196987065</v>
      </c>
      <c r="O1329" s="17">
        <v>0.133950097646099</v>
      </c>
      <c r="P1329" s="17">
        <v>0.11095006954707901</v>
      </c>
      <c r="Q1329" s="17">
        <v>0.109027258303407</v>
      </c>
      <c r="R1329" s="17">
        <v>0.14684951391831</v>
      </c>
      <c r="S1329" s="17">
        <v>8.9217391039882493E-2</v>
      </c>
      <c r="T1329" s="17">
        <v>0.125182765678235</v>
      </c>
      <c r="U1329" s="17">
        <v>0.12551628582218</v>
      </c>
      <c r="V1329" s="17">
        <v>8.15661701876495E-2</v>
      </c>
      <c r="W1329" s="17">
        <v>7.5278030309594304E-2</v>
      </c>
      <c r="X1329" s="17">
        <v>8.3950037609745495E-2</v>
      </c>
      <c r="Y1329" s="17">
        <v>0.14499028997539401</v>
      </c>
      <c r="Z1329" s="17"/>
      <c r="AA1329" s="17">
        <v>0.103137757322095</v>
      </c>
      <c r="AB1329" s="17">
        <v>0.113257704342591</v>
      </c>
    </row>
    <row r="1330" spans="2:28" x14ac:dyDescent="0.5">
      <c r="B1330" t="s">
        <v>495</v>
      </c>
      <c r="C1330" s="17">
        <v>3.0810694790629999E-2</v>
      </c>
      <c r="D1330" s="17">
        <v>3.1478396299070101E-2</v>
      </c>
      <c r="E1330" s="17">
        <v>3.02173090172221E-2</v>
      </c>
      <c r="F1330" s="17"/>
      <c r="G1330" s="17">
        <v>3.0957768076367999E-2</v>
      </c>
      <c r="H1330" s="17">
        <v>4.4702826389264698E-2</v>
      </c>
      <c r="I1330" s="17">
        <v>2.70838783753421E-2</v>
      </c>
      <c r="J1330" s="17">
        <v>1.62522395211687E-2</v>
      </c>
      <c r="K1330" s="17">
        <v>3.6551066191027798E-2</v>
      </c>
      <c r="L1330" s="17">
        <v>3.0183324483749101E-2</v>
      </c>
      <c r="M1330" s="17"/>
      <c r="N1330" s="17">
        <v>3.6664153477022399E-2</v>
      </c>
      <c r="O1330" s="17">
        <v>0</v>
      </c>
      <c r="P1330" s="17">
        <v>4.5867171006226698E-2</v>
      </c>
      <c r="Q1330" s="17">
        <v>5.91060573230291E-2</v>
      </c>
      <c r="R1330" s="17">
        <v>3.05958542024693E-2</v>
      </c>
      <c r="S1330" s="17">
        <v>2.8528917038984698E-2</v>
      </c>
      <c r="T1330" s="17">
        <v>0</v>
      </c>
      <c r="U1330" s="17">
        <v>3.1237770866686099E-2</v>
      </c>
      <c r="V1330" s="17">
        <v>4.2678839667743898E-2</v>
      </c>
      <c r="W1330" s="17">
        <v>8.85959806336446E-2</v>
      </c>
      <c r="X1330" s="17">
        <v>1.50400585738597E-2</v>
      </c>
      <c r="Y1330" s="17">
        <v>1.27553258855886E-2</v>
      </c>
      <c r="Z1330" s="17"/>
      <c r="AA1330" s="17">
        <v>3.1996053080495301E-2</v>
      </c>
      <c r="AB1330" s="17">
        <v>2.9929379874941601E-2</v>
      </c>
    </row>
    <row r="1331" spans="2:28" x14ac:dyDescent="0.5">
      <c r="B1331" t="s">
        <v>83</v>
      </c>
      <c r="C1331" s="17">
        <v>0.19310013340552801</v>
      </c>
      <c r="D1331" s="17">
        <v>0.133748293943736</v>
      </c>
      <c r="E1331" s="17">
        <v>0.24933301833576099</v>
      </c>
      <c r="F1331" s="17"/>
      <c r="G1331" s="17">
        <v>0.16103584952074201</v>
      </c>
      <c r="H1331" s="17">
        <v>9.9966411103550201E-2</v>
      </c>
      <c r="I1331" s="17">
        <v>0.201130533726678</v>
      </c>
      <c r="J1331" s="17">
        <v>0.20945910121427</v>
      </c>
      <c r="K1331" s="17">
        <v>0.220392751162485</v>
      </c>
      <c r="L1331" s="17">
        <v>0.23284253065163901</v>
      </c>
      <c r="M1331" s="17"/>
      <c r="N1331" s="17">
        <v>0.21777889281021801</v>
      </c>
      <c r="O1331" s="17">
        <v>0.19361497633358499</v>
      </c>
      <c r="P1331" s="17">
        <v>0.18316962502089701</v>
      </c>
      <c r="Q1331" s="17">
        <v>0.13756308781465901</v>
      </c>
      <c r="R1331" s="17">
        <v>0.26346879255358502</v>
      </c>
      <c r="S1331" s="17">
        <v>0.213659011819188</v>
      </c>
      <c r="T1331" s="17">
        <v>0.16160029265079501</v>
      </c>
      <c r="U1331" s="17">
        <v>0.15923565760665301</v>
      </c>
      <c r="V1331" s="17">
        <v>0.18261177209047899</v>
      </c>
      <c r="W1331" s="17">
        <v>0.304659458370308</v>
      </c>
      <c r="X1331" s="17">
        <v>0.195144439151926</v>
      </c>
      <c r="Y1331" s="17">
        <v>0.18602088480555101</v>
      </c>
      <c r="Z1331" s="17"/>
      <c r="AA1331" s="17">
        <v>0.13266618553593601</v>
      </c>
      <c r="AB1331" s="17">
        <v>0.23803282601567499</v>
      </c>
    </row>
    <row r="1332" spans="2:28" x14ac:dyDescent="0.5">
      <c r="B1332" t="s">
        <v>496</v>
      </c>
      <c r="C1332" s="17">
        <v>0.31922722501003897</v>
      </c>
      <c r="D1332" s="17">
        <v>0.409428675932547</v>
      </c>
      <c r="E1332" s="17">
        <v>0.23212862711526899</v>
      </c>
      <c r="F1332" s="17"/>
      <c r="G1332" s="17">
        <v>0.41816431453133601</v>
      </c>
      <c r="H1332" s="17">
        <v>0.37954390060423698</v>
      </c>
      <c r="I1332" s="17">
        <v>0.36872962634427803</v>
      </c>
      <c r="J1332" s="17">
        <v>0.32660386341972603</v>
      </c>
      <c r="K1332" s="17">
        <v>0.27535948491216899</v>
      </c>
      <c r="L1332" s="17">
        <v>0.23097000210779201</v>
      </c>
      <c r="M1332" s="17"/>
      <c r="N1332" s="17">
        <v>0.346316479756486</v>
      </c>
      <c r="O1332" s="17">
        <v>0.394151392070961</v>
      </c>
      <c r="P1332" s="17">
        <v>0.33920593456263098</v>
      </c>
      <c r="Q1332" s="17">
        <v>0.35010900896789099</v>
      </c>
      <c r="R1332" s="17">
        <v>0.29037688550560498</v>
      </c>
      <c r="S1332" s="17">
        <v>0.313785277048934</v>
      </c>
      <c r="T1332" s="17">
        <v>0.20179085382779499</v>
      </c>
      <c r="U1332" s="17">
        <v>0.344676649023968</v>
      </c>
      <c r="V1332" s="17">
        <v>0.36304000100790401</v>
      </c>
      <c r="W1332" s="17">
        <v>0.19061636121442499</v>
      </c>
      <c r="X1332" s="17">
        <v>0.34395759660152497</v>
      </c>
      <c r="Y1332" s="17">
        <v>0.25811733262787401</v>
      </c>
      <c r="Z1332" s="17"/>
      <c r="AA1332" s="17">
        <v>0.40096964200215202</v>
      </c>
      <c r="AB1332" s="17">
        <v>0.25845166714242002</v>
      </c>
    </row>
    <row r="1333" spans="2:28" x14ac:dyDescent="0.5">
      <c r="B1333" t="s">
        <v>497</v>
      </c>
      <c r="C1333" s="17">
        <v>0.13975283524475901</v>
      </c>
      <c r="D1333" s="17">
        <v>0.140993397065522</v>
      </c>
      <c r="E1333" s="17">
        <v>0.138799273700075</v>
      </c>
      <c r="F1333" s="17"/>
      <c r="G1333" s="17">
        <v>0.18313959787366599</v>
      </c>
      <c r="H1333" s="17">
        <v>0.165050623443458</v>
      </c>
      <c r="I1333" s="17">
        <v>0.113574289944262</v>
      </c>
      <c r="J1333" s="17">
        <v>0.14612068885471199</v>
      </c>
      <c r="K1333" s="17">
        <v>0.13099127739717101</v>
      </c>
      <c r="L1333" s="17">
        <v>0.12111718987339699</v>
      </c>
      <c r="M1333" s="17"/>
      <c r="N1333" s="17">
        <v>0.16219635046408701</v>
      </c>
      <c r="O1333" s="17">
        <v>0.133950097646099</v>
      </c>
      <c r="P1333" s="17">
        <v>0.15681724055330601</v>
      </c>
      <c r="Q1333" s="17">
        <v>0.16813331562643599</v>
      </c>
      <c r="R1333" s="17">
        <v>0.17744536812077899</v>
      </c>
      <c r="S1333" s="17">
        <v>0.117746308078867</v>
      </c>
      <c r="T1333" s="17">
        <v>0.125182765678235</v>
      </c>
      <c r="U1333" s="17">
        <v>0.15675405668886599</v>
      </c>
      <c r="V1333" s="17">
        <v>0.124245009855393</v>
      </c>
      <c r="W1333" s="17">
        <v>0.163874010943239</v>
      </c>
      <c r="X1333" s="17">
        <v>9.89900961836052E-2</v>
      </c>
      <c r="Y1333" s="17">
        <v>0.15774561586098301</v>
      </c>
      <c r="Z1333" s="17"/>
      <c r="AA1333" s="17">
        <v>0.13513381040259101</v>
      </c>
      <c r="AB1333" s="17">
        <v>0.14318708421753201</v>
      </c>
    </row>
    <row r="1334" spans="2:28" x14ac:dyDescent="0.5">
      <c r="B1334" t="s">
        <v>95</v>
      </c>
      <c r="C1334" s="17">
        <v>0.17947438976527999</v>
      </c>
      <c r="D1334" s="17">
        <v>0.26843527886702501</v>
      </c>
      <c r="E1334" s="17">
        <v>9.3329353415194202E-2</v>
      </c>
      <c r="F1334" s="17"/>
      <c r="G1334" s="17">
        <v>0.235024716657669</v>
      </c>
      <c r="H1334" s="17">
        <v>0.21449327716077901</v>
      </c>
      <c r="I1334" s="17">
        <v>0.25515533640001598</v>
      </c>
      <c r="J1334" s="17">
        <v>0.180483174565013</v>
      </c>
      <c r="K1334" s="17">
        <v>0.14436820751499799</v>
      </c>
      <c r="L1334" s="17">
        <v>0.109852812234395</v>
      </c>
      <c r="M1334" s="17"/>
      <c r="N1334" s="17">
        <v>0.18412012929239899</v>
      </c>
      <c r="O1334" s="17">
        <v>0.26020129442486201</v>
      </c>
      <c r="P1334" s="17">
        <v>0.182388694009326</v>
      </c>
      <c r="Q1334" s="17">
        <v>0.181975693341455</v>
      </c>
      <c r="R1334" s="17">
        <v>0.112931517384826</v>
      </c>
      <c r="S1334" s="17">
        <v>0.19603896897006601</v>
      </c>
      <c r="T1334" s="17">
        <v>7.6608088149559897E-2</v>
      </c>
      <c r="U1334" s="17">
        <v>0.187922592335103</v>
      </c>
      <c r="V1334" s="17">
        <v>0.23879499115251099</v>
      </c>
      <c r="W1334" s="17">
        <v>2.6742350271185801E-2</v>
      </c>
      <c r="X1334" s="17">
        <v>0.24496750041792001</v>
      </c>
      <c r="Y1334" s="17">
        <v>0.10037171676689099</v>
      </c>
      <c r="Z1334" s="17"/>
      <c r="AA1334" s="17">
        <v>0.26583583159956098</v>
      </c>
      <c r="AB1334" s="17">
        <v>0.115264582924888</v>
      </c>
    </row>
    <row r="1335" spans="2:28" x14ac:dyDescent="0.5">
      <c r="C1335" s="17"/>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2:28" x14ac:dyDescent="0.5">
      <c r="B1336" s="6" t="s">
        <v>504</v>
      </c>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2:28" x14ac:dyDescent="0.5">
      <c r="B1337" s="24" t="s">
        <v>53</v>
      </c>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2:28" x14ac:dyDescent="0.5">
      <c r="B1338" t="s">
        <v>88</v>
      </c>
      <c r="C1338" s="17">
        <v>7.86685271174727E-2</v>
      </c>
      <c r="D1338" s="17">
        <v>0.103308029336801</v>
      </c>
      <c r="E1338" s="17">
        <v>5.48612029960662E-2</v>
      </c>
      <c r="F1338" s="17"/>
      <c r="G1338" s="17">
        <v>0.128989454818944</v>
      </c>
      <c r="H1338" s="17">
        <v>0.13105945996934501</v>
      </c>
      <c r="I1338" s="17">
        <v>7.9319001906735701E-2</v>
      </c>
      <c r="J1338" s="17">
        <v>8.1129927044297098E-2</v>
      </c>
      <c r="K1338" s="17">
        <v>4.1635882829641903E-2</v>
      </c>
      <c r="L1338" s="17">
        <v>4.5487723902588401E-2</v>
      </c>
      <c r="M1338" s="17"/>
      <c r="N1338" s="17">
        <v>0.110951626625077</v>
      </c>
      <c r="O1338" s="17">
        <v>2.6309378324924599E-2</v>
      </c>
      <c r="P1338" s="17">
        <v>0.124314619677375</v>
      </c>
      <c r="Q1338" s="17">
        <v>7.3288052079604094E-2</v>
      </c>
      <c r="R1338" s="17">
        <v>6.5668305192443405E-2</v>
      </c>
      <c r="S1338" s="17">
        <v>6.5583284481676898E-2</v>
      </c>
      <c r="T1338" s="17">
        <v>0</v>
      </c>
      <c r="U1338" s="17">
        <v>0.14095315662442401</v>
      </c>
      <c r="V1338" s="17">
        <v>0.120068207838416</v>
      </c>
      <c r="W1338" s="17">
        <v>3.5828015829777002E-2</v>
      </c>
      <c r="X1338" s="17">
        <v>6.7027108773081101E-2</v>
      </c>
      <c r="Y1338" s="17">
        <v>3.3363359444715301E-2</v>
      </c>
      <c r="Z1338" s="17"/>
      <c r="AA1338" s="17">
        <v>0.111479067132602</v>
      </c>
      <c r="AB1338" s="17">
        <v>5.4273862184213602E-2</v>
      </c>
    </row>
    <row r="1339" spans="2:28" x14ac:dyDescent="0.5">
      <c r="B1339" t="s">
        <v>89</v>
      </c>
      <c r="C1339" s="17">
        <v>0.36835781291414499</v>
      </c>
      <c r="D1339" s="17">
        <v>0.40083589864023</v>
      </c>
      <c r="E1339" s="17">
        <v>0.33564937963161401</v>
      </c>
      <c r="F1339" s="17"/>
      <c r="G1339" s="17">
        <v>0.415780118944031</v>
      </c>
      <c r="H1339" s="17">
        <v>0.38076192985791901</v>
      </c>
      <c r="I1339" s="17">
        <v>0.47723228791627997</v>
      </c>
      <c r="J1339" s="17">
        <v>0.36847408181788099</v>
      </c>
      <c r="K1339" s="17">
        <v>0.30539975440448203</v>
      </c>
      <c r="L1339" s="17">
        <v>0.31699703655453199</v>
      </c>
      <c r="M1339" s="17"/>
      <c r="N1339" s="17">
        <v>0.48496750091853902</v>
      </c>
      <c r="O1339" s="17">
        <v>0.47508325171199001</v>
      </c>
      <c r="P1339" s="17">
        <v>0.332515783918022</v>
      </c>
      <c r="Q1339" s="17">
        <v>0.40366775637971197</v>
      </c>
      <c r="R1339" s="17">
        <v>0.235535855705714</v>
      </c>
      <c r="S1339" s="17">
        <v>0.359023975742503</v>
      </c>
      <c r="T1339" s="17">
        <v>0.36226620276564198</v>
      </c>
      <c r="U1339" s="17">
        <v>0.36690989208545199</v>
      </c>
      <c r="V1339" s="17">
        <v>0.39453209110763898</v>
      </c>
      <c r="W1339" s="17">
        <v>0.40008641398978101</v>
      </c>
      <c r="X1339" s="17">
        <v>0.37605708973636098</v>
      </c>
      <c r="Y1339" s="17">
        <v>0.356464974952101</v>
      </c>
      <c r="Z1339" s="17"/>
      <c r="AA1339" s="17">
        <v>0.402727768597685</v>
      </c>
      <c r="AB1339" s="17">
        <v>0.34280372108010998</v>
      </c>
    </row>
    <row r="1340" spans="2:28" x14ac:dyDescent="0.5">
      <c r="B1340" t="s">
        <v>184</v>
      </c>
      <c r="C1340" s="17">
        <v>0.29070397123835301</v>
      </c>
      <c r="D1340" s="17">
        <v>0.28162958395570198</v>
      </c>
      <c r="E1340" s="17">
        <v>0.30004888744003599</v>
      </c>
      <c r="F1340" s="17"/>
      <c r="G1340" s="17">
        <v>0.25920074201679699</v>
      </c>
      <c r="H1340" s="17">
        <v>0.26298146718805099</v>
      </c>
      <c r="I1340" s="17">
        <v>0.25256851042564898</v>
      </c>
      <c r="J1340" s="17">
        <v>0.29348656591109001</v>
      </c>
      <c r="K1340" s="17">
        <v>0.34464064511832498</v>
      </c>
      <c r="L1340" s="17">
        <v>0.30657196267589698</v>
      </c>
      <c r="M1340" s="17"/>
      <c r="N1340" s="17">
        <v>0.18142483709057899</v>
      </c>
      <c r="O1340" s="17">
        <v>0.31160260762304398</v>
      </c>
      <c r="P1340" s="17">
        <v>0.32003036704455201</v>
      </c>
      <c r="Q1340" s="17">
        <v>0.190665742656561</v>
      </c>
      <c r="R1340" s="17">
        <v>0.315101089776048</v>
      </c>
      <c r="S1340" s="17">
        <v>0.33859064612309903</v>
      </c>
      <c r="T1340" s="17">
        <v>0.307869794698028</v>
      </c>
      <c r="U1340" s="17">
        <v>0.146999456416358</v>
      </c>
      <c r="V1340" s="17">
        <v>0.285622855776549</v>
      </c>
      <c r="W1340" s="17">
        <v>0.339270628913938</v>
      </c>
      <c r="X1340" s="17">
        <v>0.24728898675307201</v>
      </c>
      <c r="Y1340" s="17">
        <v>0.352726259630392</v>
      </c>
      <c r="Z1340" s="17"/>
      <c r="AA1340" s="17">
        <v>0.25536474286236099</v>
      </c>
      <c r="AB1340" s="17">
        <v>0.31697871815915102</v>
      </c>
    </row>
    <row r="1341" spans="2:28" x14ac:dyDescent="0.5">
      <c r="B1341" t="s">
        <v>91</v>
      </c>
      <c r="C1341" s="17">
        <v>0.170598146965422</v>
      </c>
      <c r="D1341" s="17">
        <v>0.126297197303776</v>
      </c>
      <c r="E1341" s="17">
        <v>0.21396609731197</v>
      </c>
      <c r="F1341" s="17"/>
      <c r="G1341" s="17">
        <v>0.16748310248397399</v>
      </c>
      <c r="H1341" s="17">
        <v>0.16189310312650501</v>
      </c>
      <c r="I1341" s="17">
        <v>0.123960198237904</v>
      </c>
      <c r="J1341" s="17">
        <v>0.16180609408180099</v>
      </c>
      <c r="K1341" s="17">
        <v>0.18303030556866101</v>
      </c>
      <c r="L1341" s="17">
        <v>0.203201320994843</v>
      </c>
      <c r="M1341" s="17"/>
      <c r="N1341" s="17">
        <v>0.11922458004147</v>
      </c>
      <c r="O1341" s="17">
        <v>0.18700476234004201</v>
      </c>
      <c r="P1341" s="17">
        <v>0.13525486769237599</v>
      </c>
      <c r="Q1341" s="17">
        <v>0.195805840441966</v>
      </c>
      <c r="R1341" s="17">
        <v>0.29032301675508698</v>
      </c>
      <c r="S1341" s="17">
        <v>0.13605228285617199</v>
      </c>
      <c r="T1341" s="17">
        <v>0.24972207718296</v>
      </c>
      <c r="U1341" s="17">
        <v>0.26951428821857498</v>
      </c>
      <c r="V1341" s="17">
        <v>0.132927713827627</v>
      </c>
      <c r="W1341" s="17">
        <v>3.5633415552541299E-2</v>
      </c>
      <c r="X1341" s="17">
        <v>0.201454613503775</v>
      </c>
      <c r="Y1341" s="17">
        <v>0.18584362391808101</v>
      </c>
      <c r="Z1341" s="17"/>
      <c r="AA1341" s="17">
        <v>0.16447822768322901</v>
      </c>
      <c r="AB1341" s="17">
        <v>0.175148312254955</v>
      </c>
    </row>
    <row r="1342" spans="2:28" x14ac:dyDescent="0.5">
      <c r="B1342" t="s">
        <v>92</v>
      </c>
      <c r="C1342" s="17">
        <v>6.6463729827335102E-2</v>
      </c>
      <c r="D1342" s="17">
        <v>6.8052289370751196E-2</v>
      </c>
      <c r="E1342" s="17">
        <v>6.5039633295233504E-2</v>
      </c>
      <c r="F1342" s="17"/>
      <c r="G1342" s="17">
        <v>1.9119563679047501E-2</v>
      </c>
      <c r="H1342" s="17">
        <v>4.3303201924705798E-2</v>
      </c>
      <c r="I1342" s="17">
        <v>4.7798715109212499E-2</v>
      </c>
      <c r="J1342" s="17">
        <v>5.9354723210184403E-2</v>
      </c>
      <c r="K1342" s="17">
        <v>0.10826134755231701</v>
      </c>
      <c r="L1342" s="17">
        <v>9.0117500425869704E-2</v>
      </c>
      <c r="M1342" s="17"/>
      <c r="N1342" s="17">
        <v>4.6191645387939101E-2</v>
      </c>
      <c r="O1342" s="17">
        <v>0</v>
      </c>
      <c r="P1342" s="17">
        <v>5.6175749724452301E-2</v>
      </c>
      <c r="Q1342" s="17">
        <v>0.13657260844215699</v>
      </c>
      <c r="R1342" s="17">
        <v>6.2775878368238197E-2</v>
      </c>
      <c r="S1342" s="17">
        <v>8.41989537611324E-2</v>
      </c>
      <c r="T1342" s="17">
        <v>0</v>
      </c>
      <c r="U1342" s="17">
        <v>7.56232066551909E-2</v>
      </c>
      <c r="V1342" s="17">
        <v>5.3930061140990401E-2</v>
      </c>
      <c r="W1342" s="17">
        <v>0.14991344211768301</v>
      </c>
      <c r="X1342" s="17">
        <v>4.2593555982276897E-2</v>
      </c>
      <c r="Y1342" s="17">
        <v>5.8247864247884501E-2</v>
      </c>
      <c r="Z1342" s="17"/>
      <c r="AA1342" s="17">
        <v>5.1189320793100603E-2</v>
      </c>
      <c r="AB1342" s="17">
        <v>7.7820266180344794E-2</v>
      </c>
    </row>
    <row r="1343" spans="2:28" x14ac:dyDescent="0.5">
      <c r="B1343" t="s">
        <v>83</v>
      </c>
      <c r="C1343" s="17">
        <v>2.5207811937271798E-2</v>
      </c>
      <c r="D1343" s="17">
        <v>1.9877001392739999E-2</v>
      </c>
      <c r="E1343" s="17">
        <v>3.04347993250806E-2</v>
      </c>
      <c r="F1343" s="17"/>
      <c r="G1343" s="17">
        <v>9.4270180572065595E-3</v>
      </c>
      <c r="H1343" s="17">
        <v>2.0000837933474701E-2</v>
      </c>
      <c r="I1343" s="17">
        <v>1.9121286404218899E-2</v>
      </c>
      <c r="J1343" s="17">
        <v>3.5748607934746497E-2</v>
      </c>
      <c r="K1343" s="17">
        <v>1.70320645265724E-2</v>
      </c>
      <c r="L1343" s="17">
        <v>3.7624455446269599E-2</v>
      </c>
      <c r="M1343" s="17"/>
      <c r="N1343" s="17">
        <v>5.7239809936395401E-2</v>
      </c>
      <c r="O1343" s="17">
        <v>0</v>
      </c>
      <c r="P1343" s="17">
        <v>3.1708611943222498E-2</v>
      </c>
      <c r="Q1343" s="17">
        <v>0</v>
      </c>
      <c r="R1343" s="17">
        <v>3.05958542024693E-2</v>
      </c>
      <c r="S1343" s="17">
        <v>1.65508570354167E-2</v>
      </c>
      <c r="T1343" s="17">
        <v>8.0141925353369795E-2</v>
      </c>
      <c r="U1343" s="17">
        <v>0</v>
      </c>
      <c r="V1343" s="17">
        <v>1.29190703087792E-2</v>
      </c>
      <c r="W1343" s="17">
        <v>3.9268083596279597E-2</v>
      </c>
      <c r="X1343" s="17">
        <v>6.5578645251434906E-2</v>
      </c>
      <c r="Y1343" s="17">
        <v>1.3353917806826701E-2</v>
      </c>
      <c r="Z1343" s="17"/>
      <c r="AA1343" s="17">
        <v>1.4760872931022901E-2</v>
      </c>
      <c r="AB1343" s="17">
        <v>3.2975120141224702E-2</v>
      </c>
    </row>
    <row r="1344" spans="2:28" x14ac:dyDescent="0.5">
      <c r="B1344" t="s">
        <v>93</v>
      </c>
      <c r="C1344" s="17">
        <v>0.44702634003161801</v>
      </c>
      <c r="D1344" s="17">
        <v>0.504143927977031</v>
      </c>
      <c r="E1344" s="17">
        <v>0.39051058262768101</v>
      </c>
      <c r="F1344" s="17"/>
      <c r="G1344" s="17">
        <v>0.54476957376297497</v>
      </c>
      <c r="H1344" s="17">
        <v>0.511821389827263</v>
      </c>
      <c r="I1344" s="17">
        <v>0.55655128982301605</v>
      </c>
      <c r="J1344" s="17">
        <v>0.449604008862178</v>
      </c>
      <c r="K1344" s="17">
        <v>0.34703563723412401</v>
      </c>
      <c r="L1344" s="17">
        <v>0.36248476045712102</v>
      </c>
      <c r="M1344" s="17"/>
      <c r="N1344" s="17">
        <v>0.59591912754361598</v>
      </c>
      <c r="O1344" s="17">
        <v>0.50139263003691503</v>
      </c>
      <c r="P1344" s="17">
        <v>0.45683040359539701</v>
      </c>
      <c r="Q1344" s="17">
        <v>0.47695580845931601</v>
      </c>
      <c r="R1344" s="17">
        <v>0.30120416089815699</v>
      </c>
      <c r="S1344" s="17">
        <v>0.42460726022417999</v>
      </c>
      <c r="T1344" s="17">
        <v>0.36226620276564198</v>
      </c>
      <c r="U1344" s="17">
        <v>0.50786304870987697</v>
      </c>
      <c r="V1344" s="17">
        <v>0.51460029894605397</v>
      </c>
      <c r="W1344" s="17">
        <v>0.43591442981955802</v>
      </c>
      <c r="X1344" s="17">
        <v>0.44308419850944197</v>
      </c>
      <c r="Y1344" s="17">
        <v>0.38982833439681602</v>
      </c>
      <c r="Z1344" s="17"/>
      <c r="AA1344" s="17">
        <v>0.51420683573028703</v>
      </c>
      <c r="AB1344" s="17">
        <v>0.39707758326432402</v>
      </c>
    </row>
    <row r="1345" spans="2:28" x14ac:dyDescent="0.5">
      <c r="B1345" t="s">
        <v>94</v>
      </c>
      <c r="C1345" s="17">
        <v>0.237061876792757</v>
      </c>
      <c r="D1345" s="17">
        <v>0.19434948667452701</v>
      </c>
      <c r="E1345" s="17">
        <v>0.27900573060720302</v>
      </c>
      <c r="F1345" s="17"/>
      <c r="G1345" s="17">
        <v>0.18660266616302201</v>
      </c>
      <c r="H1345" s="17">
        <v>0.205196305051211</v>
      </c>
      <c r="I1345" s="17">
        <v>0.17175891334711699</v>
      </c>
      <c r="J1345" s="17">
        <v>0.221160817291986</v>
      </c>
      <c r="K1345" s="17">
        <v>0.29129165312097799</v>
      </c>
      <c r="L1345" s="17">
        <v>0.29331882142071303</v>
      </c>
      <c r="M1345" s="17"/>
      <c r="N1345" s="17">
        <v>0.16541622542940901</v>
      </c>
      <c r="O1345" s="17">
        <v>0.18700476234004201</v>
      </c>
      <c r="P1345" s="17">
        <v>0.19143061741682799</v>
      </c>
      <c r="Q1345" s="17">
        <v>0.33237844888412199</v>
      </c>
      <c r="R1345" s="17">
        <v>0.35309889512332598</v>
      </c>
      <c r="S1345" s="17">
        <v>0.220251236617305</v>
      </c>
      <c r="T1345" s="17">
        <v>0.24972207718296</v>
      </c>
      <c r="U1345" s="17">
        <v>0.34513749487376599</v>
      </c>
      <c r="V1345" s="17">
        <v>0.186857774968618</v>
      </c>
      <c r="W1345" s="17">
        <v>0.185546857670224</v>
      </c>
      <c r="X1345" s="17">
        <v>0.24404816948605201</v>
      </c>
      <c r="Y1345" s="17">
        <v>0.24409148816596499</v>
      </c>
      <c r="Z1345" s="17"/>
      <c r="AA1345" s="17">
        <v>0.21566754847632899</v>
      </c>
      <c r="AB1345" s="17">
        <v>0.25296857843530002</v>
      </c>
    </row>
    <row r="1346" spans="2:28" x14ac:dyDescent="0.5">
      <c r="B1346" t="s">
        <v>95</v>
      </c>
      <c r="C1346" s="17">
        <v>0.209964463238861</v>
      </c>
      <c r="D1346" s="17">
        <v>0.309794441302504</v>
      </c>
      <c r="E1346" s="17">
        <v>0.111504852020477</v>
      </c>
      <c r="F1346" s="17"/>
      <c r="G1346" s="17">
        <v>0.35816690759995301</v>
      </c>
      <c r="H1346" s="17">
        <v>0.30662508477605199</v>
      </c>
      <c r="I1346" s="17">
        <v>0.38479237647589898</v>
      </c>
      <c r="J1346" s="17">
        <v>0.22844319157019199</v>
      </c>
      <c r="K1346" s="17">
        <v>5.57439841131461E-2</v>
      </c>
      <c r="L1346" s="17">
        <v>6.9165939036407706E-2</v>
      </c>
      <c r="M1346" s="17"/>
      <c r="N1346" s="17">
        <v>0.430502902114207</v>
      </c>
      <c r="O1346" s="17">
        <v>0.31438786769687299</v>
      </c>
      <c r="P1346" s="17">
        <v>0.26539978617856902</v>
      </c>
      <c r="Q1346" s="17">
        <v>0.14457735957519399</v>
      </c>
      <c r="R1346" s="17">
        <v>-5.1894734225168403E-2</v>
      </c>
      <c r="S1346" s="17">
        <v>0.20435602360687499</v>
      </c>
      <c r="T1346" s="17">
        <v>0.112544125582681</v>
      </c>
      <c r="U1346" s="17">
        <v>0.16272555383611101</v>
      </c>
      <c r="V1346" s="17">
        <v>0.32774252397743697</v>
      </c>
      <c r="W1346" s="17">
        <v>0.25036757214933397</v>
      </c>
      <c r="X1346" s="17">
        <v>0.19903602902338999</v>
      </c>
      <c r="Y1346" s="17">
        <v>0.14573684623085101</v>
      </c>
      <c r="Z1346" s="17"/>
      <c r="AA1346" s="17">
        <v>0.29853928725395701</v>
      </c>
      <c r="AB1346" s="17">
        <v>0.144109004829023</v>
      </c>
    </row>
    <row r="1347" spans="2:28" x14ac:dyDescent="0.5">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2:28" x14ac:dyDescent="0.5">
      <c r="B1348" s="6" t="s">
        <v>515</v>
      </c>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2:28" x14ac:dyDescent="0.5">
      <c r="B1349" s="24" t="s">
        <v>53</v>
      </c>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2:28" x14ac:dyDescent="0.5">
      <c r="B1350" t="s">
        <v>509</v>
      </c>
      <c r="C1350" s="17">
        <v>9.6639986094119598E-2</v>
      </c>
      <c r="D1350" s="17">
        <v>0.13310247364484001</v>
      </c>
      <c r="E1350" s="17">
        <v>6.1373291298867601E-2</v>
      </c>
      <c r="F1350" s="17"/>
      <c r="G1350" s="17">
        <v>0.146116913242992</v>
      </c>
      <c r="H1350" s="17">
        <v>0.16121149105766</v>
      </c>
      <c r="I1350" s="17">
        <v>0.16486569943432</v>
      </c>
      <c r="J1350" s="17">
        <v>8.7541398550673E-2</v>
      </c>
      <c r="K1350" s="17">
        <v>5.1865803604830001E-2</v>
      </c>
      <c r="L1350" s="17">
        <v>2.8803556551244901E-2</v>
      </c>
      <c r="M1350" s="17"/>
      <c r="N1350" s="17">
        <v>0.118891075907378</v>
      </c>
      <c r="O1350" s="17">
        <v>5.33207052276665E-2</v>
      </c>
      <c r="P1350" s="17">
        <v>0.13186050921985101</v>
      </c>
      <c r="Q1350" s="17">
        <v>0.106553661073597</v>
      </c>
      <c r="R1350" s="17">
        <v>0</v>
      </c>
      <c r="S1350" s="17">
        <v>6.8595618089129395E-2</v>
      </c>
      <c r="T1350" s="17">
        <v>0.123673924353866</v>
      </c>
      <c r="U1350" s="17">
        <v>0.15369198632210199</v>
      </c>
      <c r="V1350" s="17">
        <v>8.6689482948491603E-2</v>
      </c>
      <c r="W1350" s="17">
        <v>0</v>
      </c>
      <c r="X1350" s="17">
        <v>0.11137857540627399</v>
      </c>
      <c r="Y1350" s="17">
        <v>9.1482823165170202E-2</v>
      </c>
      <c r="Z1350" s="17"/>
      <c r="AA1350" s="17">
        <v>0.14640086809865799</v>
      </c>
      <c r="AB1350" s="17">
        <v>5.9642727203396799E-2</v>
      </c>
    </row>
    <row r="1351" spans="2:28" x14ac:dyDescent="0.5">
      <c r="B1351" t="s">
        <v>510</v>
      </c>
      <c r="C1351" s="17">
        <v>0.27736836814767502</v>
      </c>
      <c r="D1351" s="17">
        <v>0.31638950447266201</v>
      </c>
      <c r="E1351" s="17">
        <v>0.23994090601787299</v>
      </c>
      <c r="F1351" s="17"/>
      <c r="G1351" s="17">
        <v>0.328736754615712</v>
      </c>
      <c r="H1351" s="17">
        <v>0.26190922461872401</v>
      </c>
      <c r="I1351" s="17">
        <v>0.31072897619209899</v>
      </c>
      <c r="J1351" s="17">
        <v>0.324596389014085</v>
      </c>
      <c r="K1351" s="17">
        <v>0.25023429972356998</v>
      </c>
      <c r="L1351" s="17">
        <v>0.22996027353738999</v>
      </c>
      <c r="M1351" s="17"/>
      <c r="N1351" s="17">
        <v>0.31617770640211101</v>
      </c>
      <c r="O1351" s="17">
        <v>0.30086681803993798</v>
      </c>
      <c r="P1351" s="17">
        <v>0.283596077104663</v>
      </c>
      <c r="Q1351" s="17">
        <v>0.30615165739091299</v>
      </c>
      <c r="R1351" s="17">
        <v>0.173223587515488</v>
      </c>
      <c r="S1351" s="17">
        <v>0.279983304792982</v>
      </c>
      <c r="T1351" s="17">
        <v>0.205487457924689</v>
      </c>
      <c r="U1351" s="17">
        <v>0.273199587958603</v>
      </c>
      <c r="V1351" s="17">
        <v>0.33031159078547201</v>
      </c>
      <c r="W1351" s="17">
        <v>0.22895535543643</v>
      </c>
      <c r="X1351" s="17">
        <v>0.23728621953743201</v>
      </c>
      <c r="Y1351" s="17">
        <v>0.28879212510933899</v>
      </c>
      <c r="Z1351" s="17"/>
      <c r="AA1351" s="17">
        <v>0.310606901886605</v>
      </c>
      <c r="AB1351" s="17">
        <v>0.25265548950989197</v>
      </c>
    </row>
    <row r="1352" spans="2:28" x14ac:dyDescent="0.5">
      <c r="B1352" t="s">
        <v>511</v>
      </c>
      <c r="C1352" s="17">
        <v>0.27322376380549601</v>
      </c>
      <c r="D1352" s="17">
        <v>0.25032656215189503</v>
      </c>
      <c r="E1352" s="17">
        <v>0.29416777216735401</v>
      </c>
      <c r="F1352" s="17"/>
      <c r="G1352" s="17">
        <v>0.27890086956028198</v>
      </c>
      <c r="H1352" s="17">
        <v>0.26872640691365202</v>
      </c>
      <c r="I1352" s="17">
        <v>0.27674225641104799</v>
      </c>
      <c r="J1352" s="17">
        <v>0.23720071194284301</v>
      </c>
      <c r="K1352" s="17">
        <v>0.27346453358830602</v>
      </c>
      <c r="L1352" s="17">
        <v>0.296483784600862</v>
      </c>
      <c r="M1352" s="17"/>
      <c r="N1352" s="17">
        <v>0.32659401794696202</v>
      </c>
      <c r="O1352" s="17">
        <v>0.23924117183746299</v>
      </c>
      <c r="P1352" s="17">
        <v>0.319334830588754</v>
      </c>
      <c r="Q1352" s="17">
        <v>0.20056099145186099</v>
      </c>
      <c r="R1352" s="17">
        <v>0.38992530680065701</v>
      </c>
      <c r="S1352" s="17">
        <v>0.28243499409852602</v>
      </c>
      <c r="T1352" s="17">
        <v>0.24973078681100799</v>
      </c>
      <c r="U1352" s="17">
        <v>0.27155784217622603</v>
      </c>
      <c r="V1352" s="17">
        <v>0.21690568842935401</v>
      </c>
      <c r="W1352" s="17">
        <v>0.21786124178696101</v>
      </c>
      <c r="X1352" s="17">
        <v>0.220188890183353</v>
      </c>
      <c r="Y1352" s="17">
        <v>0.293638922223243</v>
      </c>
      <c r="Z1352" s="17"/>
      <c r="AA1352" s="17">
        <v>0.27518806349993402</v>
      </c>
      <c r="AB1352" s="17">
        <v>0.27176330528051501</v>
      </c>
    </row>
    <row r="1353" spans="2:28" x14ac:dyDescent="0.5">
      <c r="B1353" t="s">
        <v>512</v>
      </c>
      <c r="C1353" s="17">
        <v>0.12397593593826101</v>
      </c>
      <c r="D1353" s="17">
        <v>0.13422744877337001</v>
      </c>
      <c r="E1353" s="17">
        <v>0.114235354446067</v>
      </c>
      <c r="F1353" s="17"/>
      <c r="G1353" s="17">
        <v>0.11632755404421501</v>
      </c>
      <c r="H1353" s="17">
        <v>0.1095857256894</v>
      </c>
      <c r="I1353" s="17">
        <v>7.5714890821585099E-2</v>
      </c>
      <c r="J1353" s="17">
        <v>0.121866044831782</v>
      </c>
      <c r="K1353" s="17">
        <v>0.13667022234376699</v>
      </c>
      <c r="L1353" s="17">
        <v>0.15843081658821201</v>
      </c>
      <c r="M1353" s="17"/>
      <c r="N1353" s="17">
        <v>1.9125920787282698E-2</v>
      </c>
      <c r="O1353" s="17">
        <v>0.163899604388761</v>
      </c>
      <c r="P1353" s="17">
        <v>0.10019018554138399</v>
      </c>
      <c r="Q1353" s="17">
        <v>0.20151294114341101</v>
      </c>
      <c r="R1353" s="17">
        <v>0.26067466241495102</v>
      </c>
      <c r="S1353" s="17">
        <v>9.1255359709203093E-2</v>
      </c>
      <c r="T1353" s="17">
        <v>0.121331222707189</v>
      </c>
      <c r="U1353" s="17">
        <v>0.15921391074538399</v>
      </c>
      <c r="V1353" s="17">
        <v>9.3824140852318993E-2</v>
      </c>
      <c r="W1353" s="17">
        <v>0.19338119708440901</v>
      </c>
      <c r="X1353" s="17">
        <v>0.163626036170328</v>
      </c>
      <c r="Y1353" s="17">
        <v>0.106133961334289</v>
      </c>
      <c r="Z1353" s="17"/>
      <c r="AA1353" s="17">
        <v>0.13248351603821701</v>
      </c>
      <c r="AB1353" s="17">
        <v>0.117650542761691</v>
      </c>
    </row>
    <row r="1354" spans="2:28" x14ac:dyDescent="0.5">
      <c r="B1354" t="s">
        <v>513</v>
      </c>
      <c r="C1354" s="17">
        <v>9.5232859301842804E-2</v>
      </c>
      <c r="D1354" s="17">
        <v>9.5005951305789593E-2</v>
      </c>
      <c r="E1354" s="17">
        <v>9.5625304398202202E-2</v>
      </c>
      <c r="F1354" s="17"/>
      <c r="G1354" s="17">
        <v>5.4613654670770201E-2</v>
      </c>
      <c r="H1354" s="17">
        <v>0.112628955776227</v>
      </c>
      <c r="I1354" s="17">
        <v>7.3764636458304E-2</v>
      </c>
      <c r="J1354" s="17">
        <v>7.1132903236430095E-2</v>
      </c>
      <c r="K1354" s="17">
        <v>0.13131747155305501</v>
      </c>
      <c r="L1354" s="17">
        <v>0.107058317672364</v>
      </c>
      <c r="M1354" s="17"/>
      <c r="N1354" s="17">
        <v>0.105226285766748</v>
      </c>
      <c r="O1354" s="17">
        <v>5.1281937722446602E-2</v>
      </c>
      <c r="P1354" s="17">
        <v>6.8499471463146805E-2</v>
      </c>
      <c r="Q1354" s="17">
        <v>9.6740054503574299E-2</v>
      </c>
      <c r="R1354" s="17">
        <v>0.1184911805311</v>
      </c>
      <c r="S1354" s="17">
        <v>0.120280576455618</v>
      </c>
      <c r="T1354" s="17">
        <v>0.125249347854094</v>
      </c>
      <c r="U1354" s="17">
        <v>5.4570273065866801E-2</v>
      </c>
      <c r="V1354" s="17">
        <v>0.10494373129847701</v>
      </c>
      <c r="W1354" s="17">
        <v>0.12640281921232299</v>
      </c>
      <c r="X1354" s="17">
        <v>9.9548961002335901E-2</v>
      </c>
      <c r="Y1354" s="17">
        <v>9.4482651664359402E-2</v>
      </c>
      <c r="Z1354" s="17"/>
      <c r="AA1354" s="17">
        <v>6.0310617924682002E-2</v>
      </c>
      <c r="AB1354" s="17">
        <v>0.12119757602766899</v>
      </c>
    </row>
    <row r="1355" spans="2:28" x14ac:dyDescent="0.5">
      <c r="B1355" t="s">
        <v>83</v>
      </c>
      <c r="C1355" s="17">
        <v>0.133559086712606</v>
      </c>
      <c r="D1355" s="17">
        <v>7.0948059651443601E-2</v>
      </c>
      <c r="E1355" s="17">
        <v>0.19465737167163699</v>
      </c>
      <c r="F1355" s="17"/>
      <c r="G1355" s="17">
        <v>7.5304253866029305E-2</v>
      </c>
      <c r="H1355" s="17">
        <v>8.5938195944336701E-2</v>
      </c>
      <c r="I1355" s="17">
        <v>9.81835406826434E-2</v>
      </c>
      <c r="J1355" s="17">
        <v>0.157662552424186</v>
      </c>
      <c r="K1355" s="17">
        <v>0.15644766918647299</v>
      </c>
      <c r="L1355" s="17">
        <v>0.17926325104992599</v>
      </c>
      <c r="M1355" s="17"/>
      <c r="N1355" s="17">
        <v>0.11398499318951801</v>
      </c>
      <c r="O1355" s="17">
        <v>0.19138976278372499</v>
      </c>
      <c r="P1355" s="17">
        <v>9.6518926082200501E-2</v>
      </c>
      <c r="Q1355" s="17">
        <v>8.8480694436643206E-2</v>
      </c>
      <c r="R1355" s="17">
        <v>5.7685262737803798E-2</v>
      </c>
      <c r="S1355" s="17">
        <v>0.15745014685454001</v>
      </c>
      <c r="T1355" s="17">
        <v>0.174527260349154</v>
      </c>
      <c r="U1355" s="17">
        <v>8.7766399731818698E-2</v>
      </c>
      <c r="V1355" s="17">
        <v>0.16732536568588599</v>
      </c>
      <c r="W1355" s="17">
        <v>0.23339938647987701</v>
      </c>
      <c r="X1355" s="17">
        <v>0.16797131770027701</v>
      </c>
      <c r="Y1355" s="17">
        <v>0.1254695165036</v>
      </c>
      <c r="Z1355" s="17"/>
      <c r="AA1355" s="17">
        <v>7.5010032551903597E-2</v>
      </c>
      <c r="AB1355" s="17">
        <v>0.177090359216836</v>
      </c>
    </row>
    <row r="1356" spans="2:28" x14ac:dyDescent="0.5">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2:28" x14ac:dyDescent="0.5">
      <c r="B1357" s="6" t="s">
        <v>516</v>
      </c>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2:28" x14ac:dyDescent="0.5">
      <c r="B1358" s="24" t="s">
        <v>53</v>
      </c>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2:28" x14ac:dyDescent="0.5">
      <c r="B1359" t="s">
        <v>509</v>
      </c>
      <c r="C1359" s="17">
        <v>5.4291716447564399E-2</v>
      </c>
      <c r="D1359" s="17">
        <v>9.3332096622324404E-2</v>
      </c>
      <c r="E1359" s="17">
        <v>1.64429013893495E-2</v>
      </c>
      <c r="F1359" s="17"/>
      <c r="G1359" s="17">
        <v>0.125934615294682</v>
      </c>
      <c r="H1359" s="17">
        <v>7.9641790178770003E-2</v>
      </c>
      <c r="I1359" s="17">
        <v>0.102462588865739</v>
      </c>
      <c r="J1359" s="17">
        <v>5.2961652668980001E-2</v>
      </c>
      <c r="K1359" s="17">
        <v>4.5721161073215303E-3</v>
      </c>
      <c r="L1359" s="17">
        <v>1.1931754238710301E-2</v>
      </c>
      <c r="M1359" s="17"/>
      <c r="N1359" s="17">
        <v>0.16035290798245799</v>
      </c>
      <c r="O1359" s="17">
        <v>2.6306289237021201E-2</v>
      </c>
      <c r="P1359" s="17">
        <v>6.8484829011849102E-2</v>
      </c>
      <c r="Q1359" s="17">
        <v>4.2204409153837399E-2</v>
      </c>
      <c r="R1359" s="17">
        <v>0</v>
      </c>
      <c r="S1359" s="17">
        <v>4.9277331363583303E-2</v>
      </c>
      <c r="T1359" s="17">
        <v>3.9246966317623803E-2</v>
      </c>
      <c r="U1359" s="17">
        <v>9.8530019523839399E-2</v>
      </c>
      <c r="V1359" s="17">
        <v>0.102503771642345</v>
      </c>
      <c r="W1359" s="17">
        <v>4.4689208743101297E-2</v>
      </c>
      <c r="X1359" s="17">
        <v>3.0381559090789701E-2</v>
      </c>
      <c r="Y1359" s="17">
        <v>2.04903712688419E-2</v>
      </c>
      <c r="Z1359" s="17"/>
      <c r="AA1359" s="17">
        <v>7.9819294778685698E-2</v>
      </c>
      <c r="AB1359" s="17">
        <v>3.5311939837423999E-2</v>
      </c>
    </row>
    <row r="1360" spans="2:28" x14ac:dyDescent="0.5">
      <c r="B1360" t="s">
        <v>510</v>
      </c>
      <c r="C1360" s="17">
        <v>0.25864614005895598</v>
      </c>
      <c r="D1360" s="17">
        <v>0.30868695006903302</v>
      </c>
      <c r="E1360" s="17">
        <v>0.210473885894089</v>
      </c>
      <c r="F1360" s="17"/>
      <c r="G1360" s="17">
        <v>0.31971805419365101</v>
      </c>
      <c r="H1360" s="17">
        <v>0.33931495918191801</v>
      </c>
      <c r="I1360" s="17">
        <v>0.351361086093329</v>
      </c>
      <c r="J1360" s="17">
        <v>0.28438755509324798</v>
      </c>
      <c r="K1360" s="17">
        <v>0.198295052638223</v>
      </c>
      <c r="L1360" s="17">
        <v>0.14685282689923199</v>
      </c>
      <c r="M1360" s="17"/>
      <c r="N1360" s="17">
        <v>0.28739868472562502</v>
      </c>
      <c r="O1360" s="17">
        <v>0.37251002905195701</v>
      </c>
      <c r="P1360" s="17">
        <v>0.267613579446353</v>
      </c>
      <c r="Q1360" s="17">
        <v>0.34871259089130602</v>
      </c>
      <c r="R1360" s="17">
        <v>0.15282088171781799</v>
      </c>
      <c r="S1360" s="17">
        <v>0.21415330154732201</v>
      </c>
      <c r="T1360" s="17">
        <v>0.16247974153091899</v>
      </c>
      <c r="U1360" s="17">
        <v>0.23198909643371701</v>
      </c>
      <c r="V1360" s="17">
        <v>0.23859512043134101</v>
      </c>
      <c r="W1360" s="17">
        <v>0.18790352795446</v>
      </c>
      <c r="X1360" s="17">
        <v>0.30415783308029298</v>
      </c>
      <c r="Y1360" s="17">
        <v>0.27101779006764898</v>
      </c>
      <c r="Z1360" s="17"/>
      <c r="AA1360" s="17">
        <v>0.32155291427166699</v>
      </c>
      <c r="AB1360" s="17">
        <v>0.21187489891986999</v>
      </c>
    </row>
    <row r="1361" spans="2:28" x14ac:dyDescent="0.5">
      <c r="B1361" t="s">
        <v>511</v>
      </c>
      <c r="C1361" s="17">
        <v>0.29236452811596397</v>
      </c>
      <c r="D1361" s="17">
        <v>0.29237550861919498</v>
      </c>
      <c r="E1361" s="17">
        <v>0.29288156630470502</v>
      </c>
      <c r="F1361" s="17"/>
      <c r="G1361" s="17">
        <v>0.280409867126241</v>
      </c>
      <c r="H1361" s="17">
        <v>0.265600844583813</v>
      </c>
      <c r="I1361" s="17">
        <v>0.30643081410155398</v>
      </c>
      <c r="J1361" s="17">
        <v>0.25848037699617499</v>
      </c>
      <c r="K1361" s="17">
        <v>0.309204167906869</v>
      </c>
      <c r="L1361" s="17">
        <v>0.31871806658832402</v>
      </c>
      <c r="M1361" s="17"/>
      <c r="N1361" s="17">
        <v>0.25238780547780998</v>
      </c>
      <c r="O1361" s="17">
        <v>0.170082048152114</v>
      </c>
      <c r="P1361" s="17">
        <v>0.31439243743048301</v>
      </c>
      <c r="Q1361" s="17">
        <v>0.20648143941945299</v>
      </c>
      <c r="R1361" s="17">
        <v>0.40574432881568301</v>
      </c>
      <c r="S1361" s="17">
        <v>0.31632083195414801</v>
      </c>
      <c r="T1361" s="17">
        <v>0.430151800629689</v>
      </c>
      <c r="U1361" s="17">
        <v>0.32294268226398498</v>
      </c>
      <c r="V1361" s="17">
        <v>0.34598845711060999</v>
      </c>
      <c r="W1361" s="17">
        <v>0.21968672948797</v>
      </c>
      <c r="X1361" s="17">
        <v>0.209186490037675</v>
      </c>
      <c r="Y1361" s="17">
        <v>0.30776954138572798</v>
      </c>
      <c r="Z1361" s="17"/>
      <c r="AA1361" s="17">
        <v>0.29434725944603601</v>
      </c>
      <c r="AB1361" s="17">
        <v>0.29089036565391602</v>
      </c>
    </row>
    <row r="1362" spans="2:28" x14ac:dyDescent="0.5">
      <c r="B1362" t="s">
        <v>512</v>
      </c>
      <c r="C1362" s="17">
        <v>0.15259499665916801</v>
      </c>
      <c r="D1362" s="17">
        <v>0.14496794183880099</v>
      </c>
      <c r="E1362" s="17">
        <v>0.16028383853066899</v>
      </c>
      <c r="F1362" s="17"/>
      <c r="G1362" s="17">
        <v>9.4239100359008204E-2</v>
      </c>
      <c r="H1362" s="17">
        <v>0.14522704925733201</v>
      </c>
      <c r="I1362" s="17">
        <v>0.10382048645921001</v>
      </c>
      <c r="J1362" s="17">
        <v>0.17096378254528899</v>
      </c>
      <c r="K1362" s="17">
        <v>0.170016080609246</v>
      </c>
      <c r="L1362" s="17">
        <v>0.18806525371979699</v>
      </c>
      <c r="M1362" s="17"/>
      <c r="N1362" s="17">
        <v>7.8774492943883598E-2</v>
      </c>
      <c r="O1362" s="17">
        <v>0.15947500103933801</v>
      </c>
      <c r="P1362" s="17">
        <v>0.14606451322242101</v>
      </c>
      <c r="Q1362" s="17">
        <v>0.14612280373688499</v>
      </c>
      <c r="R1362" s="17">
        <v>0.146056879253533</v>
      </c>
      <c r="S1362" s="17">
        <v>0.16343717595814999</v>
      </c>
      <c r="T1362" s="17">
        <v>8.0365472054519202E-2</v>
      </c>
      <c r="U1362" s="17">
        <v>0.17703944296488899</v>
      </c>
      <c r="V1362" s="17">
        <v>9.1661102454117793E-2</v>
      </c>
      <c r="W1362" s="17">
        <v>0.15055334740179499</v>
      </c>
      <c r="X1362" s="17">
        <v>0.19543069111317601</v>
      </c>
      <c r="Y1362" s="17">
        <v>0.155939401732163</v>
      </c>
      <c r="Z1362" s="17"/>
      <c r="AA1362" s="17">
        <v>0.164970803908845</v>
      </c>
      <c r="AB1362" s="17">
        <v>0.14339357324476301</v>
      </c>
    </row>
    <row r="1363" spans="2:28" x14ac:dyDescent="0.5">
      <c r="B1363" t="s">
        <v>513</v>
      </c>
      <c r="C1363" s="17">
        <v>8.9972409159272904E-2</v>
      </c>
      <c r="D1363" s="17">
        <v>8.2521758999932304E-2</v>
      </c>
      <c r="E1363" s="17">
        <v>9.5571778843550198E-2</v>
      </c>
      <c r="F1363" s="17"/>
      <c r="G1363" s="17">
        <v>5.6680438735232097E-2</v>
      </c>
      <c r="H1363" s="17">
        <v>7.2229901730932994E-2</v>
      </c>
      <c r="I1363" s="17">
        <v>3.19378660511489E-2</v>
      </c>
      <c r="J1363" s="17">
        <v>7.3856663247305804E-2</v>
      </c>
      <c r="K1363" s="17">
        <v>0.15070290099532799</v>
      </c>
      <c r="L1363" s="17">
        <v>0.12063548113210799</v>
      </c>
      <c r="M1363" s="17"/>
      <c r="N1363" s="17">
        <v>0.107101115680705</v>
      </c>
      <c r="O1363" s="17">
        <v>8.0236869735845096E-2</v>
      </c>
      <c r="P1363" s="17">
        <v>0.100702273987059</v>
      </c>
      <c r="Q1363" s="17">
        <v>0.125682378717069</v>
      </c>
      <c r="R1363" s="17">
        <v>0.240529877288362</v>
      </c>
      <c r="S1363" s="17">
        <v>8.53485151519012E-2</v>
      </c>
      <c r="T1363" s="17">
        <v>8.40642599413398E-2</v>
      </c>
      <c r="U1363" s="17">
        <v>6.8858695726565902E-2</v>
      </c>
      <c r="V1363" s="17">
        <v>6.6844319167286906E-2</v>
      </c>
      <c r="W1363" s="17">
        <v>4.9327897037365002E-2</v>
      </c>
      <c r="X1363" s="17">
        <v>7.7871307648700205E-2</v>
      </c>
      <c r="Y1363" s="17">
        <v>7.5230091262985702E-2</v>
      </c>
      <c r="Z1363" s="17"/>
      <c r="AA1363" s="17">
        <v>5.3126833514105902E-2</v>
      </c>
      <c r="AB1363" s="17">
        <v>0.11736712658003</v>
      </c>
    </row>
    <row r="1364" spans="2:28" x14ac:dyDescent="0.5">
      <c r="B1364" t="s">
        <v>83</v>
      </c>
      <c r="C1364" s="17">
        <v>0.152130209559075</v>
      </c>
      <c r="D1364" s="17">
        <v>7.8115743850713598E-2</v>
      </c>
      <c r="E1364" s="17">
        <v>0.22434602903763701</v>
      </c>
      <c r="F1364" s="17"/>
      <c r="G1364" s="17">
        <v>0.12301792429118499</v>
      </c>
      <c r="H1364" s="17">
        <v>9.7985455067234203E-2</v>
      </c>
      <c r="I1364" s="17">
        <v>0.103987158429019</v>
      </c>
      <c r="J1364" s="17">
        <v>0.15934996944900201</v>
      </c>
      <c r="K1364" s="17">
        <v>0.16720968174301301</v>
      </c>
      <c r="L1364" s="17">
        <v>0.21379661742182801</v>
      </c>
      <c r="M1364" s="17"/>
      <c r="N1364" s="17">
        <v>0.11398499318951801</v>
      </c>
      <c r="O1364" s="17">
        <v>0.19138976278372499</v>
      </c>
      <c r="P1364" s="17">
        <v>0.102742366901835</v>
      </c>
      <c r="Q1364" s="17">
        <v>0.13079637808145</v>
      </c>
      <c r="R1364" s="17">
        <v>5.4848032924603801E-2</v>
      </c>
      <c r="S1364" s="17">
        <v>0.17146284402489501</v>
      </c>
      <c r="T1364" s="17">
        <v>0.20369175952590901</v>
      </c>
      <c r="U1364" s="17">
        <v>0.100640063087004</v>
      </c>
      <c r="V1364" s="17">
        <v>0.154407229194299</v>
      </c>
      <c r="W1364" s="17">
        <v>0.347839289375308</v>
      </c>
      <c r="X1364" s="17">
        <v>0.182972119029366</v>
      </c>
      <c r="Y1364" s="17">
        <v>0.169552804282633</v>
      </c>
      <c r="Z1364" s="17"/>
      <c r="AA1364" s="17">
        <v>8.6182894080659503E-2</v>
      </c>
      <c r="AB1364" s="17">
        <v>0.20116209576399699</v>
      </c>
    </row>
    <row r="1365" spans="2:28" x14ac:dyDescent="0.5">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2:28" x14ac:dyDescent="0.5">
      <c r="B1366" s="6" t="s">
        <v>517</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2:28" x14ac:dyDescent="0.5">
      <c r="B1367" s="24" t="s">
        <v>53</v>
      </c>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2:28" x14ac:dyDescent="0.5">
      <c r="B1368" t="s">
        <v>509</v>
      </c>
      <c r="C1368" s="17">
        <v>4.0064448543724797E-2</v>
      </c>
      <c r="D1368" s="17">
        <v>6.0897029007370401E-2</v>
      </c>
      <c r="E1368" s="17">
        <v>1.98877300854957E-2</v>
      </c>
      <c r="F1368" s="17"/>
      <c r="G1368" s="17">
        <v>5.2659763937349897E-2</v>
      </c>
      <c r="H1368" s="17">
        <v>9.6298511885552496E-2</v>
      </c>
      <c r="I1368" s="17">
        <v>6.3963411254742003E-2</v>
      </c>
      <c r="J1368" s="17">
        <v>4.4445131973637503E-2</v>
      </c>
      <c r="K1368" s="17">
        <v>0</v>
      </c>
      <c r="L1368" s="17">
        <v>8.1805600763387495E-3</v>
      </c>
      <c r="M1368" s="17"/>
      <c r="N1368" s="17">
        <v>8.7451040834061605E-2</v>
      </c>
      <c r="O1368" s="17">
        <v>0</v>
      </c>
      <c r="P1368" s="17">
        <v>6.6076024769202699E-2</v>
      </c>
      <c r="Q1368" s="17">
        <v>5.0498037003635997E-2</v>
      </c>
      <c r="R1368" s="17">
        <v>0</v>
      </c>
      <c r="S1368" s="17">
        <v>2.8689022739192199E-2</v>
      </c>
      <c r="T1368" s="17">
        <v>3.9246966317623803E-2</v>
      </c>
      <c r="U1368" s="17">
        <v>0.100524000722633</v>
      </c>
      <c r="V1368" s="17">
        <v>4.4649938616499497E-2</v>
      </c>
      <c r="W1368" s="17">
        <v>4.4689208743101297E-2</v>
      </c>
      <c r="X1368" s="17">
        <v>1.75995466691251E-2</v>
      </c>
      <c r="Y1368" s="17">
        <v>1.2388722236089E-2</v>
      </c>
      <c r="Z1368" s="17"/>
      <c r="AA1368" s="17">
        <v>6.4503644360627305E-2</v>
      </c>
      <c r="AB1368" s="17">
        <v>2.1893885276045001E-2</v>
      </c>
    </row>
    <row r="1369" spans="2:28" x14ac:dyDescent="0.5">
      <c r="B1369" t="s">
        <v>510</v>
      </c>
      <c r="C1369" s="17">
        <v>0.186842131658043</v>
      </c>
      <c r="D1369" s="17">
        <v>0.23295137336310001</v>
      </c>
      <c r="E1369" s="17">
        <v>0.14236171310559201</v>
      </c>
      <c r="F1369" s="17"/>
      <c r="G1369" s="17">
        <v>0.28390081114979199</v>
      </c>
      <c r="H1369" s="17">
        <v>0.28228105312823198</v>
      </c>
      <c r="I1369" s="17">
        <v>0.27747494313031601</v>
      </c>
      <c r="J1369" s="17">
        <v>0.210812157611589</v>
      </c>
      <c r="K1369" s="17">
        <v>9.3426121161191797E-2</v>
      </c>
      <c r="L1369" s="17">
        <v>7.4582170152961397E-2</v>
      </c>
      <c r="M1369" s="17"/>
      <c r="N1369" s="17">
        <v>0.24627812841893801</v>
      </c>
      <c r="O1369" s="17">
        <v>0.284176129098139</v>
      </c>
      <c r="P1369" s="17">
        <v>0.14850159843115401</v>
      </c>
      <c r="Q1369" s="17">
        <v>0.17181157982176501</v>
      </c>
      <c r="R1369" s="17">
        <v>0.18057950610708701</v>
      </c>
      <c r="S1369" s="17">
        <v>0.170287594441489</v>
      </c>
      <c r="T1369" s="17">
        <v>8.4426958036242505E-2</v>
      </c>
      <c r="U1369" s="17">
        <v>0.22442320128153401</v>
      </c>
      <c r="V1369" s="17">
        <v>0.27151983185974499</v>
      </c>
      <c r="W1369" s="17">
        <v>7.3357414048586603E-2</v>
      </c>
      <c r="X1369" s="17">
        <v>0.19945365482045099</v>
      </c>
      <c r="Y1369" s="17">
        <v>0.19122860785256199</v>
      </c>
      <c r="Z1369" s="17"/>
      <c r="AA1369" s="17">
        <v>0.241555424284876</v>
      </c>
      <c r="AB1369" s="17">
        <v>0.14616275117812599</v>
      </c>
    </row>
    <row r="1370" spans="2:28" x14ac:dyDescent="0.5">
      <c r="B1370" t="s">
        <v>511</v>
      </c>
      <c r="C1370" s="17">
        <v>0.279727423529672</v>
      </c>
      <c r="D1370" s="17">
        <v>0.30184449464176299</v>
      </c>
      <c r="E1370" s="17">
        <v>0.25873478065877598</v>
      </c>
      <c r="F1370" s="17"/>
      <c r="G1370" s="17">
        <v>0.28301056293574101</v>
      </c>
      <c r="H1370" s="17">
        <v>0.21626386671169401</v>
      </c>
      <c r="I1370" s="17">
        <v>0.335435291751147</v>
      </c>
      <c r="J1370" s="17">
        <v>0.238684263181315</v>
      </c>
      <c r="K1370" s="17">
        <v>0.34151052454276098</v>
      </c>
      <c r="L1370" s="17">
        <v>0.27199147272012902</v>
      </c>
      <c r="M1370" s="17"/>
      <c r="N1370" s="17">
        <v>0.30439232094250601</v>
      </c>
      <c r="O1370" s="17">
        <v>0.23463824191882099</v>
      </c>
      <c r="P1370" s="17">
        <v>0.30936756067440202</v>
      </c>
      <c r="Q1370" s="17">
        <v>0.196651234530589</v>
      </c>
      <c r="R1370" s="17">
        <v>0.34831603777055498</v>
      </c>
      <c r="S1370" s="17">
        <v>0.30889282199721302</v>
      </c>
      <c r="T1370" s="17">
        <v>0.29861552892785498</v>
      </c>
      <c r="U1370" s="17">
        <v>0.21404075210476001</v>
      </c>
      <c r="V1370" s="17">
        <v>0.217351602300455</v>
      </c>
      <c r="W1370" s="17">
        <v>0.22450481147828499</v>
      </c>
      <c r="X1370" s="17">
        <v>0.242288677390504</v>
      </c>
      <c r="Y1370" s="17">
        <v>0.329972047805421</v>
      </c>
      <c r="Z1370" s="17"/>
      <c r="AA1370" s="17">
        <v>0.299908931641089</v>
      </c>
      <c r="AB1370" s="17">
        <v>0.26472245476052397</v>
      </c>
    </row>
    <row r="1371" spans="2:28" x14ac:dyDescent="0.5">
      <c r="B1371" t="s">
        <v>512</v>
      </c>
      <c r="C1371" s="17">
        <v>0.19318011854470901</v>
      </c>
      <c r="D1371" s="17">
        <v>0.19528698078538201</v>
      </c>
      <c r="E1371" s="17">
        <v>0.191480957730542</v>
      </c>
      <c r="F1371" s="17"/>
      <c r="G1371" s="17">
        <v>0.18697005924660401</v>
      </c>
      <c r="H1371" s="17">
        <v>0.18603604019285699</v>
      </c>
      <c r="I1371" s="17">
        <v>0.13339150688741799</v>
      </c>
      <c r="J1371" s="17">
        <v>0.184230144586817</v>
      </c>
      <c r="K1371" s="17">
        <v>0.196448281950555</v>
      </c>
      <c r="L1371" s="17">
        <v>0.24049736739932101</v>
      </c>
      <c r="M1371" s="17"/>
      <c r="N1371" s="17">
        <v>0.12135704119011601</v>
      </c>
      <c r="O1371" s="17">
        <v>0.13075203532219401</v>
      </c>
      <c r="P1371" s="17">
        <v>0.19165745128717501</v>
      </c>
      <c r="Q1371" s="17">
        <v>0.194520874723207</v>
      </c>
      <c r="R1371" s="17">
        <v>0.204857120273958</v>
      </c>
      <c r="S1371" s="17">
        <v>0.15694054323700901</v>
      </c>
      <c r="T1371" s="17">
        <v>0.290891848678964</v>
      </c>
      <c r="U1371" s="17">
        <v>0.23117470313706601</v>
      </c>
      <c r="V1371" s="17">
        <v>0.193415555995893</v>
      </c>
      <c r="W1371" s="17">
        <v>0.18347677729272599</v>
      </c>
      <c r="X1371" s="17">
        <v>0.236895823519051</v>
      </c>
      <c r="Y1371" s="17">
        <v>0.20934674811005</v>
      </c>
      <c r="Z1371" s="17"/>
      <c r="AA1371" s="17">
        <v>0.193914796925484</v>
      </c>
      <c r="AB1371" s="17">
        <v>0.192633884531966</v>
      </c>
    </row>
    <row r="1372" spans="2:28" x14ac:dyDescent="0.5">
      <c r="B1372" t="s">
        <v>513</v>
      </c>
      <c r="C1372" s="17">
        <v>0.14482934139371501</v>
      </c>
      <c r="D1372" s="17">
        <v>0.125249900158731</v>
      </c>
      <c r="E1372" s="17">
        <v>0.162316775032567</v>
      </c>
      <c r="F1372" s="17"/>
      <c r="G1372" s="17">
        <v>6.3450430492782206E-2</v>
      </c>
      <c r="H1372" s="17">
        <v>0.121764886061334</v>
      </c>
      <c r="I1372" s="17">
        <v>7.0500967645719101E-2</v>
      </c>
      <c r="J1372" s="17">
        <v>0.14411449520946901</v>
      </c>
      <c r="K1372" s="17">
        <v>0.19501039083406599</v>
      </c>
      <c r="L1372" s="17">
        <v>0.20690386401838301</v>
      </c>
      <c r="M1372" s="17"/>
      <c r="N1372" s="17">
        <v>0.12653647542485999</v>
      </c>
      <c r="O1372" s="17">
        <v>0.13407127147959799</v>
      </c>
      <c r="P1372" s="17">
        <v>0.162453851400993</v>
      </c>
      <c r="Q1372" s="17">
        <v>0.25580490002870998</v>
      </c>
      <c r="R1372" s="17">
        <v>0.23915792731306501</v>
      </c>
      <c r="S1372" s="17">
        <v>0.15677521363979299</v>
      </c>
      <c r="T1372" s="17">
        <v>0.123311226258964</v>
      </c>
      <c r="U1372" s="17">
        <v>0.14207094302218901</v>
      </c>
      <c r="V1372" s="17">
        <v>7.9191856028690902E-2</v>
      </c>
      <c r="W1372" s="17">
        <v>0.126132499061993</v>
      </c>
      <c r="X1372" s="17">
        <v>0.11408925833144599</v>
      </c>
      <c r="Y1372" s="17">
        <v>0.10772797156621999</v>
      </c>
      <c r="Z1372" s="17"/>
      <c r="AA1372" s="17">
        <v>0.106346674448434</v>
      </c>
      <c r="AB1372" s="17">
        <v>0.17344123761472999</v>
      </c>
    </row>
    <row r="1373" spans="2:28" x14ac:dyDescent="0.5">
      <c r="B1373" t="s">
        <v>83</v>
      </c>
      <c r="C1373" s="17">
        <v>0.15535653633013699</v>
      </c>
      <c r="D1373" s="17">
        <v>8.3770222043654002E-2</v>
      </c>
      <c r="E1373" s="17">
        <v>0.225218043387026</v>
      </c>
      <c r="F1373" s="17"/>
      <c r="G1373" s="17">
        <v>0.13000837223773001</v>
      </c>
      <c r="H1373" s="17">
        <v>9.7355642020330202E-2</v>
      </c>
      <c r="I1373" s="17">
        <v>0.119233879330658</v>
      </c>
      <c r="J1373" s="17">
        <v>0.17771380743717299</v>
      </c>
      <c r="K1373" s="17">
        <v>0.173604681511426</v>
      </c>
      <c r="L1373" s="17">
        <v>0.19784456563286701</v>
      </c>
      <c r="M1373" s="17"/>
      <c r="N1373" s="17">
        <v>0.11398499318951801</v>
      </c>
      <c r="O1373" s="17">
        <v>0.21636232218124701</v>
      </c>
      <c r="P1373" s="17">
        <v>0.12194351343707301</v>
      </c>
      <c r="Q1373" s="17">
        <v>0.130713373892093</v>
      </c>
      <c r="R1373" s="17">
        <v>2.7089408535334501E-2</v>
      </c>
      <c r="S1373" s="17">
        <v>0.17841480394530401</v>
      </c>
      <c r="T1373" s="17">
        <v>0.16350747178035099</v>
      </c>
      <c r="U1373" s="17">
        <v>8.7766399731818698E-2</v>
      </c>
      <c r="V1373" s="17">
        <v>0.193871215198716</v>
      </c>
      <c r="W1373" s="17">
        <v>0.347839289375308</v>
      </c>
      <c r="X1373" s="17">
        <v>0.189673039269423</v>
      </c>
      <c r="Y1373" s="17">
        <v>0.149335902429658</v>
      </c>
      <c r="Z1373" s="17"/>
      <c r="AA1373" s="17">
        <v>9.3770528339489304E-2</v>
      </c>
      <c r="AB1373" s="17">
        <v>0.20114578663860799</v>
      </c>
    </row>
    <row r="1374" spans="2:28" x14ac:dyDescent="0.5">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row>
    <row r="1375" spans="2:28" x14ac:dyDescent="0.5">
      <c r="B1375" s="6" t="s">
        <v>518</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row>
    <row r="1376" spans="2:28" x14ac:dyDescent="0.5">
      <c r="B1376" s="24" t="s">
        <v>53</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row>
    <row r="1377" spans="2:28" x14ac:dyDescent="0.5">
      <c r="B1377" t="s">
        <v>509</v>
      </c>
      <c r="C1377" s="17">
        <v>2.5347764730351201E-2</v>
      </c>
      <c r="D1377" s="17">
        <v>3.8774641281040301E-2</v>
      </c>
      <c r="E1377" s="17">
        <v>1.23427438936699E-2</v>
      </c>
      <c r="F1377" s="17"/>
      <c r="G1377" s="17">
        <v>1.5711132522392899E-2</v>
      </c>
      <c r="H1377" s="17">
        <v>7.3072815163035404E-2</v>
      </c>
      <c r="I1377" s="17">
        <v>3.6433042085946998E-2</v>
      </c>
      <c r="J1377" s="17">
        <v>3.2640576281698398E-2</v>
      </c>
      <c r="K1377" s="17">
        <v>0</v>
      </c>
      <c r="L1377" s="17">
        <v>4.4890903350179E-3</v>
      </c>
      <c r="M1377" s="17"/>
      <c r="N1377" s="17">
        <v>8.5978363347887402E-2</v>
      </c>
      <c r="O1377" s="17">
        <v>0</v>
      </c>
      <c r="P1377" s="17">
        <v>3.8478050634772797E-2</v>
      </c>
      <c r="Q1377" s="17">
        <v>1.4685981282122999E-2</v>
      </c>
      <c r="R1377" s="17">
        <v>0</v>
      </c>
      <c r="S1377" s="17">
        <v>1.77535015555665E-2</v>
      </c>
      <c r="T1377" s="17">
        <v>3.9246966317623803E-2</v>
      </c>
      <c r="U1377" s="17">
        <v>2.85148008841326E-2</v>
      </c>
      <c r="V1377" s="17">
        <v>1.61165966854756E-2</v>
      </c>
      <c r="W1377" s="17">
        <v>0</v>
      </c>
      <c r="X1377" s="17">
        <v>2.5162869391408899E-2</v>
      </c>
      <c r="Y1377" s="17">
        <v>2.6388148971419799E-2</v>
      </c>
      <c r="Z1377" s="17"/>
      <c r="AA1377" s="17">
        <v>4.7880650800681497E-2</v>
      </c>
      <c r="AB1377" s="17">
        <v>8.5945444111628494E-3</v>
      </c>
    </row>
    <row r="1378" spans="2:28" x14ac:dyDescent="0.5">
      <c r="B1378" t="s">
        <v>510</v>
      </c>
      <c r="C1378" s="17">
        <v>0.12574593751105401</v>
      </c>
      <c r="D1378" s="17">
        <v>0.183805919577674</v>
      </c>
      <c r="E1378" s="17">
        <v>6.9539256573699595E-2</v>
      </c>
      <c r="F1378" s="17"/>
      <c r="G1378" s="17">
        <v>0.25809309178051199</v>
      </c>
      <c r="H1378" s="17">
        <v>0.1541295463873</v>
      </c>
      <c r="I1378" s="17">
        <v>0.19140835950410801</v>
      </c>
      <c r="J1378" s="17">
        <v>0.14500170002083801</v>
      </c>
      <c r="K1378" s="17">
        <v>7.0090977920330699E-2</v>
      </c>
      <c r="L1378" s="17">
        <v>3.3287440742562201E-2</v>
      </c>
      <c r="M1378" s="17"/>
      <c r="N1378" s="17">
        <v>0.239377275292565</v>
      </c>
      <c r="O1378" s="17">
        <v>0.22846958802626999</v>
      </c>
      <c r="P1378" s="17">
        <v>9.5322367050094295E-2</v>
      </c>
      <c r="Q1378" s="17">
        <v>9.7496181094000295E-2</v>
      </c>
      <c r="R1378" s="17">
        <v>8.68945972520591E-2</v>
      </c>
      <c r="S1378" s="17">
        <v>8.2804023785235006E-2</v>
      </c>
      <c r="T1378" s="17">
        <v>4.1115533606031499E-2</v>
      </c>
      <c r="U1378" s="17">
        <v>0.252973662107501</v>
      </c>
      <c r="V1378" s="17">
        <v>0.27415615728525899</v>
      </c>
      <c r="W1378" s="17">
        <v>7.3357414048586603E-2</v>
      </c>
      <c r="X1378" s="17">
        <v>0.10480470378515901</v>
      </c>
      <c r="Y1378" s="17">
        <v>9.7878828477552901E-2</v>
      </c>
      <c r="Z1378" s="17"/>
      <c r="AA1378" s="17">
        <v>0.15298647197228099</v>
      </c>
      <c r="AB1378" s="17">
        <v>0.105492576533816</v>
      </c>
    </row>
    <row r="1379" spans="2:28" x14ac:dyDescent="0.5">
      <c r="B1379" t="s">
        <v>511</v>
      </c>
      <c r="C1379" s="17">
        <v>0.25352018195797599</v>
      </c>
      <c r="D1379" s="17">
        <v>0.28263973714739099</v>
      </c>
      <c r="E1379" s="17">
        <v>0.225673899884376</v>
      </c>
      <c r="F1379" s="17"/>
      <c r="G1379" s="17">
        <v>0.27434885232039802</v>
      </c>
      <c r="H1379" s="17">
        <v>0.24412628117371199</v>
      </c>
      <c r="I1379" s="17">
        <v>0.328396863376404</v>
      </c>
      <c r="J1379" s="17">
        <v>0.24763185568655099</v>
      </c>
      <c r="K1379" s="17">
        <v>0.26397345159796598</v>
      </c>
      <c r="L1379" s="17">
        <v>0.202183407246633</v>
      </c>
      <c r="M1379" s="17"/>
      <c r="N1379" s="17">
        <v>0.25429907346052499</v>
      </c>
      <c r="O1379" s="17">
        <v>0.23404044608799099</v>
      </c>
      <c r="P1379" s="17">
        <v>0.27109349708667502</v>
      </c>
      <c r="Q1379" s="17">
        <v>0.240880038431254</v>
      </c>
      <c r="R1379" s="17">
        <v>0.35007786953130499</v>
      </c>
      <c r="S1379" s="17">
        <v>0.26218226346371598</v>
      </c>
      <c r="T1379" s="17">
        <v>0.248865464530758</v>
      </c>
      <c r="U1379" s="17">
        <v>0.147410054786832</v>
      </c>
      <c r="V1379" s="17">
        <v>0.21052085143163499</v>
      </c>
      <c r="W1379" s="17">
        <v>0.23085737822188601</v>
      </c>
      <c r="X1379" s="17">
        <v>0.21170399732058201</v>
      </c>
      <c r="Y1379" s="17">
        <v>0.324126921999148</v>
      </c>
      <c r="Z1379" s="17"/>
      <c r="AA1379" s="17">
        <v>0.28850407175473303</v>
      </c>
      <c r="AB1379" s="17">
        <v>0.227509629578758</v>
      </c>
    </row>
    <row r="1380" spans="2:28" x14ac:dyDescent="0.5">
      <c r="B1380" t="s">
        <v>512</v>
      </c>
      <c r="C1380" s="17">
        <v>0.23600964851519499</v>
      </c>
      <c r="D1380" s="17">
        <v>0.22235602374869701</v>
      </c>
      <c r="E1380" s="17">
        <v>0.24970681006620801</v>
      </c>
      <c r="F1380" s="17"/>
      <c r="G1380" s="17">
        <v>0.16798353804114899</v>
      </c>
      <c r="H1380" s="17">
        <v>0.285323802892264</v>
      </c>
      <c r="I1380" s="17">
        <v>0.23844213219834701</v>
      </c>
      <c r="J1380" s="17">
        <v>0.20235366811534</v>
      </c>
      <c r="K1380" s="17">
        <v>0.254492242117766</v>
      </c>
      <c r="L1380" s="17">
        <v>0.243967241329929</v>
      </c>
      <c r="M1380" s="17"/>
      <c r="N1380" s="17">
        <v>0.15709892407922199</v>
      </c>
      <c r="O1380" s="17">
        <v>0.26586333336616902</v>
      </c>
      <c r="P1380" s="17">
        <v>0.25884053913900501</v>
      </c>
      <c r="Q1380" s="17">
        <v>0.19765899085584701</v>
      </c>
      <c r="R1380" s="17">
        <v>0.14409121816255599</v>
      </c>
      <c r="S1380" s="17">
        <v>0.264883450553211</v>
      </c>
      <c r="T1380" s="17">
        <v>8.19751180826465E-2</v>
      </c>
      <c r="U1380" s="17">
        <v>0.231516859434551</v>
      </c>
      <c r="V1380" s="17">
        <v>0.18796761040554899</v>
      </c>
      <c r="W1380" s="17">
        <v>0.15017005702637001</v>
      </c>
      <c r="X1380" s="17">
        <v>0.287039001521187</v>
      </c>
      <c r="Y1380" s="17">
        <v>0.23557184288425401</v>
      </c>
      <c r="Z1380" s="17"/>
      <c r="AA1380" s="17">
        <v>0.28675181398342597</v>
      </c>
      <c r="AB1380" s="17">
        <v>0.198282804518884</v>
      </c>
    </row>
    <row r="1381" spans="2:28" x14ac:dyDescent="0.5">
      <c r="B1381" t="s">
        <v>513</v>
      </c>
      <c r="C1381" s="17">
        <v>0.21705519779223501</v>
      </c>
      <c r="D1381" s="17">
        <v>0.18717818665331601</v>
      </c>
      <c r="E1381" s="17">
        <v>0.24468211950830299</v>
      </c>
      <c r="F1381" s="17"/>
      <c r="G1381" s="17">
        <v>0.15329863860804799</v>
      </c>
      <c r="H1381" s="17">
        <v>0.16282851138328</v>
      </c>
      <c r="I1381" s="17">
        <v>0.10481900038656999</v>
      </c>
      <c r="J1381" s="17">
        <v>0.20308960627257999</v>
      </c>
      <c r="K1381" s="17">
        <v>0.24935405861057999</v>
      </c>
      <c r="L1381" s="17">
        <v>0.33576737982634203</v>
      </c>
      <c r="M1381" s="17"/>
      <c r="N1381" s="17">
        <v>0.149261370630282</v>
      </c>
      <c r="O1381" s="17">
        <v>8.0236869735845096E-2</v>
      </c>
      <c r="P1381" s="17">
        <v>0.20779141885781399</v>
      </c>
      <c r="Q1381" s="17">
        <v>0.34719281721351097</v>
      </c>
      <c r="R1381" s="17">
        <v>0.35672709707394301</v>
      </c>
      <c r="S1381" s="17">
        <v>0.21953965125168101</v>
      </c>
      <c r="T1381" s="17">
        <v>0.41426965711378599</v>
      </c>
      <c r="U1381" s="17">
        <v>0.225141712763856</v>
      </c>
      <c r="V1381" s="17">
        <v>0.144895937154921</v>
      </c>
      <c r="W1381" s="17">
        <v>0.237043944924129</v>
      </c>
      <c r="X1381" s="17">
        <v>0.21801084607073701</v>
      </c>
      <c r="Y1381" s="17">
        <v>0.180580396207875</v>
      </c>
      <c r="Z1381" s="17"/>
      <c r="AA1381" s="17">
        <v>0.139443276343722</v>
      </c>
      <c r="AB1381" s="17">
        <v>0.27475972864390202</v>
      </c>
    </row>
    <row r="1382" spans="2:28" x14ac:dyDescent="0.5">
      <c r="B1382" t="s">
        <v>83</v>
      </c>
      <c r="C1382" s="17">
        <v>0.14232126949318999</v>
      </c>
      <c r="D1382" s="17">
        <v>8.5245491591882105E-2</v>
      </c>
      <c r="E1382" s="17">
        <v>0.19805517007374299</v>
      </c>
      <c r="F1382" s="17"/>
      <c r="G1382" s="17">
        <v>0.13056474672749899</v>
      </c>
      <c r="H1382" s="17">
        <v>8.0519043000409393E-2</v>
      </c>
      <c r="I1382" s="17">
        <v>0.10050060244862399</v>
      </c>
      <c r="J1382" s="17">
        <v>0.169282593622994</v>
      </c>
      <c r="K1382" s="17">
        <v>0.162089269753357</v>
      </c>
      <c r="L1382" s="17">
        <v>0.180305440519516</v>
      </c>
      <c r="M1382" s="17"/>
      <c r="N1382" s="17">
        <v>0.11398499318951801</v>
      </c>
      <c r="O1382" s="17">
        <v>0.19138976278372499</v>
      </c>
      <c r="P1382" s="17">
        <v>0.12847412723163901</v>
      </c>
      <c r="Q1382" s="17">
        <v>0.102085991123264</v>
      </c>
      <c r="R1382" s="17">
        <v>6.2209217980136802E-2</v>
      </c>
      <c r="S1382" s="17">
        <v>0.15283710939059</v>
      </c>
      <c r="T1382" s="17">
        <v>0.174527260349154</v>
      </c>
      <c r="U1382" s="17">
        <v>0.11444291002312799</v>
      </c>
      <c r="V1382" s="17">
        <v>0.16634284703716101</v>
      </c>
      <c r="W1382" s="17">
        <v>0.30857120577902802</v>
      </c>
      <c r="X1382" s="17">
        <v>0.153278581910926</v>
      </c>
      <c r="Y1382" s="17">
        <v>0.13545386145975</v>
      </c>
      <c r="Z1382" s="17"/>
      <c r="AA1382" s="17">
        <v>8.4433715145156699E-2</v>
      </c>
      <c r="AB1382" s="17">
        <v>0.185360716313478</v>
      </c>
    </row>
    <row r="1383" spans="2:28" x14ac:dyDescent="0.5">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row>
    <row r="1384" spans="2:28" x14ac:dyDescent="0.5">
      <c r="B1384" s="6" t="s">
        <v>525</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row>
    <row r="1385" spans="2:28" x14ac:dyDescent="0.5">
      <c r="B1385" s="24" t="s">
        <v>53</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row>
    <row r="1386" spans="2:28" x14ac:dyDescent="0.5">
      <c r="B1386" t="s">
        <v>519</v>
      </c>
      <c r="C1386" s="17">
        <v>0.67391115970457405</v>
      </c>
      <c r="D1386" s="17">
        <v>0.662147556694892</v>
      </c>
      <c r="E1386" s="17">
        <v>0.68475666678493496</v>
      </c>
      <c r="F1386" s="17"/>
      <c r="G1386" s="17">
        <v>0.68571089291590004</v>
      </c>
      <c r="H1386" s="17">
        <v>0.64451466361040599</v>
      </c>
      <c r="I1386" s="17">
        <v>0.65041299380516304</v>
      </c>
      <c r="J1386" s="17">
        <v>0.64756575331719202</v>
      </c>
      <c r="K1386" s="17">
        <v>0.70936826856036195</v>
      </c>
      <c r="L1386" s="17">
        <v>0.695695123559538</v>
      </c>
      <c r="M1386" s="17"/>
      <c r="N1386" s="17">
        <v>0.61698592739356195</v>
      </c>
      <c r="O1386" s="17">
        <v>0.79443100603212202</v>
      </c>
      <c r="P1386" s="17">
        <v>0.65688202816344898</v>
      </c>
      <c r="Q1386" s="17">
        <v>0.67519318028340103</v>
      </c>
      <c r="R1386" s="17">
        <v>0.78815469431099205</v>
      </c>
      <c r="S1386" s="17">
        <v>0.67179935448485095</v>
      </c>
      <c r="T1386" s="17">
        <v>0.61697053363130805</v>
      </c>
      <c r="U1386" s="17">
        <v>0.71199729734758499</v>
      </c>
      <c r="V1386" s="17">
        <v>0.67839655469066296</v>
      </c>
      <c r="W1386" s="17">
        <v>0.64574762340556002</v>
      </c>
      <c r="X1386" s="17">
        <v>0.710354719882068</v>
      </c>
      <c r="Y1386" s="17">
        <v>0.62178458843208195</v>
      </c>
      <c r="Z1386" s="17"/>
      <c r="AA1386" s="17">
        <v>0.67020358971329996</v>
      </c>
      <c r="AB1386" s="17">
        <v>0.67666774120588602</v>
      </c>
    </row>
    <row r="1387" spans="2:28" x14ac:dyDescent="0.5">
      <c r="B1387" t="s">
        <v>520</v>
      </c>
      <c r="C1387" s="17">
        <v>0.50589521230832102</v>
      </c>
      <c r="D1387" s="17">
        <v>0.51383595841685503</v>
      </c>
      <c r="E1387" s="17">
        <v>0.49909002541264502</v>
      </c>
      <c r="F1387" s="17"/>
      <c r="G1387" s="17">
        <v>0.50754447177911699</v>
      </c>
      <c r="H1387" s="17">
        <v>0.44417627649978098</v>
      </c>
      <c r="I1387" s="17">
        <v>0.56034728380451504</v>
      </c>
      <c r="J1387" s="17">
        <v>0.45179004305814302</v>
      </c>
      <c r="K1387" s="17">
        <v>0.51507230360966105</v>
      </c>
      <c r="L1387" s="17">
        <v>0.54397519921777004</v>
      </c>
      <c r="M1387" s="17"/>
      <c r="N1387" s="17">
        <v>0.61305417280911401</v>
      </c>
      <c r="O1387" s="17">
        <v>0.64312138279477504</v>
      </c>
      <c r="P1387" s="17">
        <v>0.47506155363177799</v>
      </c>
      <c r="Q1387" s="17">
        <v>0.45426386535191998</v>
      </c>
      <c r="R1387" s="17">
        <v>0.447260231393247</v>
      </c>
      <c r="S1387" s="17">
        <v>0.48557945455108997</v>
      </c>
      <c r="T1387" s="17">
        <v>0.57322069334996495</v>
      </c>
      <c r="U1387" s="17">
        <v>0.45277688427562901</v>
      </c>
      <c r="V1387" s="17">
        <v>0.59537866795725802</v>
      </c>
      <c r="W1387" s="17">
        <v>0.53372368791511304</v>
      </c>
      <c r="X1387" s="17">
        <v>0.50678527922543504</v>
      </c>
      <c r="Y1387" s="17">
        <v>0.51862645440982902</v>
      </c>
      <c r="Z1387" s="17"/>
      <c r="AA1387" s="17">
        <v>0.50051362384225595</v>
      </c>
      <c r="AB1387" s="17">
        <v>0.509896427996262</v>
      </c>
    </row>
    <row r="1388" spans="2:28" x14ac:dyDescent="0.5">
      <c r="B1388" t="s">
        <v>521</v>
      </c>
      <c r="C1388" s="17">
        <v>0.30967551999142101</v>
      </c>
      <c r="D1388" s="17">
        <v>0.31158058626808099</v>
      </c>
      <c r="E1388" s="17">
        <v>0.308382774050727</v>
      </c>
      <c r="F1388" s="17"/>
      <c r="G1388" s="17">
        <v>0.32751908884785802</v>
      </c>
      <c r="H1388" s="17">
        <v>0.34710184362695501</v>
      </c>
      <c r="I1388" s="17">
        <v>0.27134041091410299</v>
      </c>
      <c r="J1388" s="17">
        <v>0.324364212949388</v>
      </c>
      <c r="K1388" s="17">
        <v>0.28091022355895601</v>
      </c>
      <c r="L1388" s="17">
        <v>0.30997386081898098</v>
      </c>
      <c r="M1388" s="17"/>
      <c r="N1388" s="17">
        <v>0.271017943641504</v>
      </c>
      <c r="O1388" s="17">
        <v>0.372072824683568</v>
      </c>
      <c r="P1388" s="17">
        <v>0.34115659258477898</v>
      </c>
      <c r="Q1388" s="17">
        <v>0.33329091868218602</v>
      </c>
      <c r="R1388" s="17">
        <v>0.444968667537746</v>
      </c>
      <c r="S1388" s="17">
        <v>0.27984605574208898</v>
      </c>
      <c r="T1388" s="17">
        <v>0.32884284539007302</v>
      </c>
      <c r="U1388" s="17">
        <v>0.33564410528869099</v>
      </c>
      <c r="V1388" s="17">
        <v>0.21474874923054199</v>
      </c>
      <c r="W1388" s="17">
        <v>0.312919591955444</v>
      </c>
      <c r="X1388" s="17">
        <v>0.30647299445579401</v>
      </c>
      <c r="Y1388" s="17">
        <v>0.30392831531146802</v>
      </c>
      <c r="Z1388" s="17"/>
      <c r="AA1388" s="17">
        <v>0.28136240351712499</v>
      </c>
      <c r="AB1388" s="17">
        <v>0.33072634662482298</v>
      </c>
    </row>
    <row r="1389" spans="2:28" x14ac:dyDescent="0.5">
      <c r="B1389" t="s">
        <v>522</v>
      </c>
      <c r="C1389" s="17">
        <v>0.23838716845510799</v>
      </c>
      <c r="D1389" s="17">
        <v>0.24262375749736101</v>
      </c>
      <c r="E1389" s="17">
        <v>0.23289455827345101</v>
      </c>
      <c r="F1389" s="17"/>
      <c r="G1389" s="17">
        <v>0.27693204986289299</v>
      </c>
      <c r="H1389" s="17">
        <v>0.29026884343237902</v>
      </c>
      <c r="I1389" s="17">
        <v>0.276553328168684</v>
      </c>
      <c r="J1389" s="17">
        <v>0.22108376959714299</v>
      </c>
      <c r="K1389" s="17">
        <v>0.158384136881079</v>
      </c>
      <c r="L1389" s="17">
        <v>0.23181057847534101</v>
      </c>
      <c r="M1389" s="17"/>
      <c r="N1389" s="17">
        <v>0.32903361810070098</v>
      </c>
      <c r="O1389" s="17">
        <v>0.17309875449749701</v>
      </c>
      <c r="P1389" s="17">
        <v>0.28897691486930299</v>
      </c>
      <c r="Q1389" s="17">
        <v>0.25214864535759401</v>
      </c>
      <c r="R1389" s="17">
        <v>0.21002048731504999</v>
      </c>
      <c r="S1389" s="17">
        <v>0.22360724921158001</v>
      </c>
      <c r="T1389" s="17">
        <v>0.123157233864536</v>
      </c>
      <c r="U1389" s="17">
        <v>0.29641953419369999</v>
      </c>
      <c r="V1389" s="17">
        <v>0.17771961355958099</v>
      </c>
      <c r="W1389" s="17">
        <v>0.26424744236112102</v>
      </c>
      <c r="X1389" s="17">
        <v>0.19682312801214499</v>
      </c>
      <c r="Y1389" s="17">
        <v>0.23810298367230501</v>
      </c>
      <c r="Z1389" s="17"/>
      <c r="AA1389" s="17">
        <v>0.30440576115249002</v>
      </c>
      <c r="AB1389" s="17">
        <v>0.189302287576119</v>
      </c>
    </row>
    <row r="1390" spans="2:28" x14ac:dyDescent="0.5">
      <c r="B1390" t="s">
        <v>523</v>
      </c>
      <c r="C1390" s="17">
        <v>0.18696531753588899</v>
      </c>
      <c r="D1390" s="17">
        <v>0.198166860276627</v>
      </c>
      <c r="E1390" s="17">
        <v>0.17641501201913501</v>
      </c>
      <c r="F1390" s="17"/>
      <c r="G1390" s="17">
        <v>0.30341106675954099</v>
      </c>
      <c r="H1390" s="17">
        <v>0.24618976342155499</v>
      </c>
      <c r="I1390" s="17">
        <v>0.23196602199987201</v>
      </c>
      <c r="J1390" s="17">
        <v>0.124952254945188</v>
      </c>
      <c r="K1390" s="17">
        <v>0.124226533460998</v>
      </c>
      <c r="L1390" s="17">
        <v>0.15576454235786899</v>
      </c>
      <c r="M1390" s="17"/>
      <c r="N1390" s="17">
        <v>0.22547618894581001</v>
      </c>
      <c r="O1390" s="17">
        <v>0.157939315982426</v>
      </c>
      <c r="P1390" s="17">
        <v>0.15718263146498701</v>
      </c>
      <c r="Q1390" s="17">
        <v>0.227899488973418</v>
      </c>
      <c r="R1390" s="17">
        <v>0.20046919668753399</v>
      </c>
      <c r="S1390" s="17">
        <v>0.17042582975153001</v>
      </c>
      <c r="T1390" s="17">
        <v>0.25283389745086299</v>
      </c>
      <c r="U1390" s="17">
        <v>0.27586491604819302</v>
      </c>
      <c r="V1390" s="17">
        <v>0.19807635032021501</v>
      </c>
      <c r="W1390" s="17">
        <v>3.7741511881245499E-2</v>
      </c>
      <c r="X1390" s="17">
        <v>0.203753499107169</v>
      </c>
      <c r="Y1390" s="17">
        <v>0.17027395098099599</v>
      </c>
      <c r="Z1390" s="17"/>
      <c r="AA1390" s="17">
        <v>0.20537402832573401</v>
      </c>
      <c r="AB1390" s="17">
        <v>0.17327842511155001</v>
      </c>
    </row>
    <row r="1391" spans="2:28" x14ac:dyDescent="0.5">
      <c r="B1391" t="s">
        <v>524</v>
      </c>
      <c r="C1391" s="17">
        <v>9.7035487409186105E-2</v>
      </c>
      <c r="D1391" s="17">
        <v>0.13962746345652699</v>
      </c>
      <c r="E1391" s="17">
        <v>5.5811712621441197E-2</v>
      </c>
      <c r="F1391" s="17"/>
      <c r="G1391" s="17">
        <v>8.02566923792149E-2</v>
      </c>
      <c r="H1391" s="17">
        <v>0.123347029942207</v>
      </c>
      <c r="I1391" s="17">
        <v>0.16246947240034901</v>
      </c>
      <c r="J1391" s="17">
        <v>8.2597611617837699E-2</v>
      </c>
      <c r="K1391" s="17">
        <v>9.5228972750436597E-2</v>
      </c>
      <c r="L1391" s="17">
        <v>5.95907181246291E-2</v>
      </c>
      <c r="M1391" s="17"/>
      <c r="N1391" s="17">
        <v>0.12992061885332001</v>
      </c>
      <c r="O1391" s="17">
        <v>0</v>
      </c>
      <c r="P1391" s="17">
        <v>0.146001230630145</v>
      </c>
      <c r="Q1391" s="17">
        <v>9.9142539314740194E-2</v>
      </c>
      <c r="R1391" s="17">
        <v>0.14023877768922799</v>
      </c>
      <c r="S1391" s="17">
        <v>7.0929004173209506E-2</v>
      </c>
      <c r="T1391" s="17">
        <v>8.8257832489321494E-2</v>
      </c>
      <c r="U1391" s="17">
        <v>6.8770000331018197E-2</v>
      </c>
      <c r="V1391" s="17">
        <v>0.15282168656624701</v>
      </c>
      <c r="W1391" s="17">
        <v>7.7984961638937603E-2</v>
      </c>
      <c r="X1391" s="17">
        <v>5.5172209531691101E-2</v>
      </c>
      <c r="Y1391" s="17">
        <v>0.11330017504718599</v>
      </c>
      <c r="Z1391" s="17"/>
      <c r="AA1391" s="17">
        <v>0.13470020625707699</v>
      </c>
      <c r="AB1391" s="17">
        <v>6.9031736307375094E-2</v>
      </c>
    </row>
    <row r="1392" spans="2:28" x14ac:dyDescent="0.5">
      <c r="B1392" t="s">
        <v>71</v>
      </c>
      <c r="C1392" s="17">
        <v>1.78158714933839E-2</v>
      </c>
      <c r="D1392" s="17">
        <v>2.4652690194552102E-2</v>
      </c>
      <c r="E1392" s="17">
        <v>1.1202717858894901E-2</v>
      </c>
      <c r="F1392" s="17"/>
      <c r="G1392" s="17">
        <v>0</v>
      </c>
      <c r="H1392" s="17">
        <v>6.0559815298876401E-3</v>
      </c>
      <c r="I1392" s="17">
        <v>1.4114296757635101E-2</v>
      </c>
      <c r="J1392" s="17">
        <v>1.09941337980626E-2</v>
      </c>
      <c r="K1392" s="17">
        <v>4.22501287773683E-2</v>
      </c>
      <c r="L1392" s="17">
        <v>2.3583765879743701E-2</v>
      </c>
      <c r="M1392" s="17"/>
      <c r="N1392" s="17">
        <v>0</v>
      </c>
      <c r="O1392" s="17">
        <v>0</v>
      </c>
      <c r="P1392" s="17">
        <v>3.2724755532436998E-2</v>
      </c>
      <c r="Q1392" s="17">
        <v>3.0103392457710001E-2</v>
      </c>
      <c r="R1392" s="17">
        <v>5.8312386600844097E-2</v>
      </c>
      <c r="S1392" s="17">
        <v>1.2811332449223599E-2</v>
      </c>
      <c r="T1392" s="17">
        <v>0</v>
      </c>
      <c r="U1392" s="17">
        <v>2.81872925642596E-2</v>
      </c>
      <c r="V1392" s="17">
        <v>0</v>
      </c>
      <c r="W1392" s="17">
        <v>0</v>
      </c>
      <c r="X1392" s="17">
        <v>1.4545133399401E-2</v>
      </c>
      <c r="Y1392" s="17">
        <v>1.42960101507974E-2</v>
      </c>
      <c r="Z1392" s="17"/>
      <c r="AA1392" s="17">
        <v>2.5135389469498299E-2</v>
      </c>
      <c r="AB1392" s="17">
        <v>1.23738035354063E-2</v>
      </c>
    </row>
    <row r="1393" spans="2:28" x14ac:dyDescent="0.5">
      <c r="B1393" t="s">
        <v>83</v>
      </c>
      <c r="C1393" s="17">
        <v>0.13225515971548901</v>
      </c>
      <c r="D1393" s="17">
        <v>0.102840307590918</v>
      </c>
      <c r="E1393" s="17">
        <v>0.16108478252942399</v>
      </c>
      <c r="F1393" s="17"/>
      <c r="G1393" s="17">
        <v>8.9009286351160996E-2</v>
      </c>
      <c r="H1393" s="17">
        <v>7.59342690571434E-2</v>
      </c>
      <c r="I1393" s="17">
        <v>0.108315496646143</v>
      </c>
      <c r="J1393" s="17">
        <v>0.18246932857688999</v>
      </c>
      <c r="K1393" s="17">
        <v>0.16602798526653501</v>
      </c>
      <c r="L1393" s="17">
        <v>0.14421057489134401</v>
      </c>
      <c r="M1393" s="17"/>
      <c r="N1393" s="17">
        <v>0.11137614677367</v>
      </c>
      <c r="O1393" s="17">
        <v>5.2620658483741901E-2</v>
      </c>
      <c r="P1393" s="17">
        <v>0.124145325860051</v>
      </c>
      <c r="Q1393" s="17">
        <v>7.3115393584818195E-2</v>
      </c>
      <c r="R1393" s="17">
        <v>0.11532316702077899</v>
      </c>
      <c r="S1393" s="17">
        <v>0.17538453198128001</v>
      </c>
      <c r="T1393" s="17">
        <v>9.21820399471837E-2</v>
      </c>
      <c r="U1393" s="17">
        <v>0.123123120501059</v>
      </c>
      <c r="V1393" s="17">
        <v>0.14180970687112501</v>
      </c>
      <c r="W1393" s="17">
        <v>0.147397659506671</v>
      </c>
      <c r="X1393" s="17">
        <v>0.102866938947792</v>
      </c>
      <c r="Y1393" s="17">
        <v>0.160147051208824</v>
      </c>
      <c r="Z1393" s="17"/>
      <c r="AA1393" s="17">
        <v>9.2718118005048394E-2</v>
      </c>
      <c r="AB1393" s="17">
        <v>0.16165098448807</v>
      </c>
    </row>
    <row r="1394" spans="2:28" x14ac:dyDescent="0.5">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row>
    <row r="1395" spans="2:28" x14ac:dyDescent="0.5">
      <c r="B1395" s="6" t="s">
        <v>526</v>
      </c>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c r="AB1395" s="17"/>
    </row>
    <row r="1396" spans="2:28" x14ac:dyDescent="0.5">
      <c r="B1396" s="24" t="s">
        <v>53</v>
      </c>
      <c r="C1396" s="17"/>
      <c r="D1396" s="17"/>
      <c r="E1396" s="17"/>
      <c r="F1396" s="17"/>
      <c r="G1396" s="17"/>
      <c r="H1396" s="17"/>
      <c r="I1396" s="17"/>
      <c r="J1396" s="17"/>
      <c r="K1396" s="17"/>
      <c r="L1396" s="17"/>
      <c r="M1396" s="17"/>
      <c r="N1396" s="17"/>
      <c r="O1396" s="17"/>
      <c r="P1396" s="17"/>
      <c r="Q1396" s="17"/>
      <c r="R1396" s="17"/>
      <c r="S1396" s="17"/>
      <c r="T1396" s="17"/>
      <c r="U1396" s="17"/>
      <c r="V1396" s="17"/>
      <c r="W1396" s="17"/>
      <c r="X1396" s="17"/>
      <c r="Y1396" s="17"/>
      <c r="Z1396" s="17"/>
      <c r="AA1396" s="17"/>
      <c r="AB1396" s="17"/>
    </row>
    <row r="1397" spans="2:28" x14ac:dyDescent="0.5">
      <c r="B1397" t="s">
        <v>279</v>
      </c>
      <c r="C1397" s="17">
        <v>0.23242221907477201</v>
      </c>
      <c r="D1397" s="17">
        <v>0.23938183935235299</v>
      </c>
      <c r="E1397" s="17">
        <v>0.22607706311220699</v>
      </c>
      <c r="F1397" s="17"/>
      <c r="G1397" s="17">
        <v>0.23665180887081599</v>
      </c>
      <c r="H1397" s="17">
        <v>0.19339431315444799</v>
      </c>
      <c r="I1397" s="17">
        <v>0.25903554678471402</v>
      </c>
      <c r="J1397" s="17">
        <v>0.20012339557046799</v>
      </c>
      <c r="K1397" s="17">
        <v>0.178880692690052</v>
      </c>
      <c r="L1397" s="17">
        <v>0.29940355567291999</v>
      </c>
      <c r="M1397" s="17"/>
      <c r="N1397" s="17">
        <v>0.167785989847719</v>
      </c>
      <c r="O1397" s="17">
        <v>0.219797920093218</v>
      </c>
      <c r="P1397" s="17">
        <v>0.29424757717420003</v>
      </c>
      <c r="Q1397" s="17">
        <v>0.27341085300958501</v>
      </c>
      <c r="R1397" s="17">
        <v>0.23739456316913099</v>
      </c>
      <c r="S1397" s="17">
        <v>0.20996072255725601</v>
      </c>
      <c r="T1397" s="17">
        <v>3.9246966317623803E-2</v>
      </c>
      <c r="U1397" s="17">
        <v>0.259804496780496</v>
      </c>
      <c r="V1397" s="17">
        <v>0.23487835528394299</v>
      </c>
      <c r="W1397" s="17">
        <v>0.15161831075524601</v>
      </c>
      <c r="X1397" s="17">
        <v>0.25938731382262498</v>
      </c>
      <c r="Y1397" s="17">
        <v>0.20054749920408499</v>
      </c>
      <c r="Z1397" s="17"/>
      <c r="AA1397" s="17">
        <v>0.24408366224018399</v>
      </c>
      <c r="AB1397" s="17">
        <v>0.22375192597605101</v>
      </c>
    </row>
    <row r="1398" spans="2:28" x14ac:dyDescent="0.5">
      <c r="B1398" t="s">
        <v>280</v>
      </c>
      <c r="C1398" s="17">
        <v>0.38242871295139802</v>
      </c>
      <c r="D1398" s="17">
        <v>0.391935973471225</v>
      </c>
      <c r="E1398" s="17">
        <v>0.37387803753614102</v>
      </c>
      <c r="F1398" s="17"/>
      <c r="G1398" s="17">
        <v>0.37083307489703399</v>
      </c>
      <c r="H1398" s="17">
        <v>0.38354854489308698</v>
      </c>
      <c r="I1398" s="17">
        <v>0.39271090732471098</v>
      </c>
      <c r="J1398" s="17">
        <v>0.457048183913905</v>
      </c>
      <c r="K1398" s="17">
        <v>0.35145533647628002</v>
      </c>
      <c r="L1398" s="17">
        <v>0.34998680717091402</v>
      </c>
      <c r="M1398" s="17"/>
      <c r="N1398" s="17">
        <v>0.35426041638622202</v>
      </c>
      <c r="O1398" s="17">
        <v>0.30781954252010901</v>
      </c>
      <c r="P1398" s="17">
        <v>0.423268513988805</v>
      </c>
      <c r="Q1398" s="17">
        <v>0.37578405594089598</v>
      </c>
      <c r="R1398" s="17">
        <v>0.34735978527629602</v>
      </c>
      <c r="S1398" s="17">
        <v>0.34948310482394002</v>
      </c>
      <c r="T1398" s="17">
        <v>0.53265565653132096</v>
      </c>
      <c r="U1398" s="17">
        <v>0.40689459594211302</v>
      </c>
      <c r="V1398" s="17">
        <v>0.341836853218142</v>
      </c>
      <c r="W1398" s="17">
        <v>0.263980122441414</v>
      </c>
      <c r="X1398" s="17">
        <v>0.38882258121226099</v>
      </c>
      <c r="Y1398" s="17">
        <v>0.41589189787932201</v>
      </c>
      <c r="Z1398" s="17"/>
      <c r="AA1398" s="17">
        <v>0.398222991743443</v>
      </c>
      <c r="AB1398" s="17">
        <v>0.37068565298296302</v>
      </c>
    </row>
    <row r="1399" spans="2:28" x14ac:dyDescent="0.5">
      <c r="B1399" t="s">
        <v>281</v>
      </c>
      <c r="C1399" s="17">
        <v>0.211128244940226</v>
      </c>
      <c r="D1399" s="17">
        <v>0.22279935533756501</v>
      </c>
      <c r="E1399" s="17">
        <v>0.200165138460906</v>
      </c>
      <c r="F1399" s="17"/>
      <c r="G1399" s="17">
        <v>0.205089328923586</v>
      </c>
      <c r="H1399" s="17">
        <v>0.25187928076681798</v>
      </c>
      <c r="I1399" s="17">
        <v>0.202287376530462</v>
      </c>
      <c r="J1399" s="17">
        <v>0.171889210499763</v>
      </c>
      <c r="K1399" s="17">
        <v>0.26724485590608299</v>
      </c>
      <c r="L1399" s="17">
        <v>0.181399968803998</v>
      </c>
      <c r="M1399" s="17"/>
      <c r="N1399" s="17">
        <v>0.245348302295048</v>
      </c>
      <c r="O1399" s="17">
        <v>0.19553965202731699</v>
      </c>
      <c r="P1399" s="17">
        <v>0.13522139143468001</v>
      </c>
      <c r="Q1399" s="17">
        <v>0.256525030268419</v>
      </c>
      <c r="R1399" s="17">
        <v>0.26085106745108899</v>
      </c>
      <c r="S1399" s="17">
        <v>0.25751389166151001</v>
      </c>
      <c r="T1399" s="17">
        <v>0.25060893028750503</v>
      </c>
      <c r="U1399" s="17">
        <v>0.181895411043311</v>
      </c>
      <c r="V1399" s="17">
        <v>0.20868317852826301</v>
      </c>
      <c r="W1399" s="17">
        <v>0.23406476147775601</v>
      </c>
      <c r="X1399" s="17">
        <v>0.21090931571463201</v>
      </c>
      <c r="Y1399" s="17">
        <v>0.199678678676774</v>
      </c>
      <c r="Z1399" s="17"/>
      <c r="AA1399" s="17">
        <v>0.21291345090296099</v>
      </c>
      <c r="AB1399" s="17">
        <v>0.20980094275996</v>
      </c>
    </row>
    <row r="1400" spans="2:28" x14ac:dyDescent="0.5">
      <c r="B1400" t="s">
        <v>282</v>
      </c>
      <c r="C1400" s="17">
        <v>3.8385438741170202E-2</v>
      </c>
      <c r="D1400" s="17">
        <v>5.4646969532373697E-2</v>
      </c>
      <c r="E1400" s="17">
        <v>2.2648698567776401E-2</v>
      </c>
      <c r="F1400" s="17"/>
      <c r="G1400" s="17">
        <v>6.1854902598179197E-2</v>
      </c>
      <c r="H1400" s="17">
        <v>3.6773507237678298E-2</v>
      </c>
      <c r="I1400" s="17">
        <v>4.5373958073963098E-2</v>
      </c>
      <c r="J1400" s="17">
        <v>2.7432670632785601E-2</v>
      </c>
      <c r="K1400" s="17">
        <v>4.34871976999971E-2</v>
      </c>
      <c r="L1400" s="17">
        <v>2.87974500952205E-2</v>
      </c>
      <c r="M1400" s="17"/>
      <c r="N1400" s="17">
        <v>5.7748226600790598E-2</v>
      </c>
      <c r="O1400" s="17">
        <v>0.11120165305627699</v>
      </c>
      <c r="P1400" s="17">
        <v>4.3119384576695202E-2</v>
      </c>
      <c r="Q1400" s="17">
        <v>1.40201973605854E-2</v>
      </c>
      <c r="R1400" s="17">
        <v>3.05484957476411E-2</v>
      </c>
      <c r="S1400" s="17">
        <v>4.5722603304830203E-2</v>
      </c>
      <c r="T1400" s="17">
        <v>3.9026391747338303E-2</v>
      </c>
      <c r="U1400" s="17">
        <v>1.7431096311763001E-2</v>
      </c>
      <c r="V1400" s="17">
        <v>2.57581823754287E-2</v>
      </c>
      <c r="W1400" s="17">
        <v>4.1301277967579202E-2</v>
      </c>
      <c r="X1400" s="17">
        <v>3.1522562719104599E-2</v>
      </c>
      <c r="Y1400" s="17">
        <v>3.4585054292191303E-2</v>
      </c>
      <c r="Z1400" s="17"/>
      <c r="AA1400" s="17">
        <v>4.3872513861921703E-2</v>
      </c>
      <c r="AB1400" s="17">
        <v>3.4305793634060402E-2</v>
      </c>
    </row>
    <row r="1401" spans="2:28" x14ac:dyDescent="0.5">
      <c r="B1401" t="s">
        <v>283</v>
      </c>
      <c r="C1401" s="17">
        <v>2.9708137488623401E-2</v>
      </c>
      <c r="D1401" s="17">
        <v>3.6270188671115901E-2</v>
      </c>
      <c r="E1401" s="17">
        <v>2.3383520052330398E-2</v>
      </c>
      <c r="F1401" s="17"/>
      <c r="G1401" s="17">
        <v>2.9463654512131801E-2</v>
      </c>
      <c r="H1401" s="17">
        <v>3.5107656612242799E-2</v>
      </c>
      <c r="I1401" s="17">
        <v>2.82889288837627E-2</v>
      </c>
      <c r="J1401" s="17">
        <v>2.4812580123050001E-2</v>
      </c>
      <c r="K1401" s="17">
        <v>3.3814538825606602E-2</v>
      </c>
      <c r="L1401" s="17">
        <v>2.7754307323646699E-2</v>
      </c>
      <c r="M1401" s="17"/>
      <c r="N1401" s="17">
        <v>1.8679797777801901E-2</v>
      </c>
      <c r="O1401" s="17">
        <v>2.75250234188281E-2</v>
      </c>
      <c r="P1401" s="17">
        <v>1.33687712711091E-2</v>
      </c>
      <c r="Q1401" s="17">
        <v>4.8731509863105898E-2</v>
      </c>
      <c r="R1401" s="17">
        <v>3.21800241657689E-2</v>
      </c>
      <c r="S1401" s="17">
        <v>1.3098453608365E-2</v>
      </c>
      <c r="T1401" s="17">
        <v>4.3311424430210903E-2</v>
      </c>
      <c r="U1401" s="17">
        <v>7.6647101102756701E-2</v>
      </c>
      <c r="V1401" s="17">
        <v>7.0247064245462995E-2</v>
      </c>
      <c r="W1401" s="17">
        <v>7.7009595477525103E-2</v>
      </c>
      <c r="X1401" s="17">
        <v>2.4194725244848999E-2</v>
      </c>
      <c r="Y1401" s="17">
        <v>1.94203864521456E-2</v>
      </c>
      <c r="Z1401" s="17"/>
      <c r="AA1401" s="17">
        <v>2.6436207544529799E-2</v>
      </c>
      <c r="AB1401" s="17">
        <v>3.21408202373515E-2</v>
      </c>
    </row>
    <row r="1402" spans="2:28" x14ac:dyDescent="0.5">
      <c r="B1402" t="s">
        <v>227</v>
      </c>
      <c r="C1402" s="17">
        <v>0.10592724680380999</v>
      </c>
      <c r="D1402" s="17">
        <v>5.4965673635367203E-2</v>
      </c>
      <c r="E1402" s="17">
        <v>0.15384754227063899</v>
      </c>
      <c r="F1402" s="17"/>
      <c r="G1402" s="17">
        <v>9.6107230198252999E-2</v>
      </c>
      <c r="H1402" s="17">
        <v>9.9296697335725603E-2</v>
      </c>
      <c r="I1402" s="17">
        <v>7.2303282402387495E-2</v>
      </c>
      <c r="J1402" s="17">
        <v>0.118693959260028</v>
      </c>
      <c r="K1402" s="17">
        <v>0.125117378401982</v>
      </c>
      <c r="L1402" s="17">
        <v>0.11265791093330101</v>
      </c>
      <c r="M1402" s="17"/>
      <c r="N1402" s="17">
        <v>0.156177267092419</v>
      </c>
      <c r="O1402" s="17">
        <v>0.13811620888425</v>
      </c>
      <c r="P1402" s="17">
        <v>9.07743615545097E-2</v>
      </c>
      <c r="Q1402" s="17">
        <v>3.1528353557409301E-2</v>
      </c>
      <c r="R1402" s="17">
        <v>9.1666064190073601E-2</v>
      </c>
      <c r="S1402" s="17">
        <v>0.12422122404409899</v>
      </c>
      <c r="T1402" s="17">
        <v>9.5150630686000798E-2</v>
      </c>
      <c r="U1402" s="17">
        <v>5.7327298819559898E-2</v>
      </c>
      <c r="V1402" s="17">
        <v>0.118596366348761</v>
      </c>
      <c r="W1402" s="17">
        <v>0.23202593188048001</v>
      </c>
      <c r="X1402" s="17">
        <v>8.5163501286529206E-2</v>
      </c>
      <c r="Y1402" s="17">
        <v>0.129876483495482</v>
      </c>
      <c r="Z1402" s="17"/>
      <c r="AA1402" s="17">
        <v>7.4471173706960506E-2</v>
      </c>
      <c r="AB1402" s="17">
        <v>0.12931486440961401</v>
      </c>
    </row>
    <row r="1403" spans="2:28" x14ac:dyDescent="0.5">
      <c r="B1403" t="s">
        <v>284</v>
      </c>
      <c r="C1403" s="17">
        <v>0.61485093202617003</v>
      </c>
      <c r="D1403" s="17">
        <v>0.63131781282357902</v>
      </c>
      <c r="E1403" s="17">
        <v>0.59995510064834801</v>
      </c>
      <c r="F1403" s="17"/>
      <c r="G1403" s="17">
        <v>0.60748488376785004</v>
      </c>
      <c r="H1403" s="17">
        <v>0.57694285804753498</v>
      </c>
      <c r="I1403" s="17">
        <v>0.651746454109425</v>
      </c>
      <c r="J1403" s="17">
        <v>0.65717157948437299</v>
      </c>
      <c r="K1403" s="17">
        <v>0.53033602916633205</v>
      </c>
      <c r="L1403" s="17">
        <v>0.649390362843834</v>
      </c>
      <c r="M1403" s="17"/>
      <c r="N1403" s="17">
        <v>0.52204640623394105</v>
      </c>
      <c r="O1403" s="17">
        <v>0.52761746261332698</v>
      </c>
      <c r="P1403" s="17">
        <v>0.71751609116300596</v>
      </c>
      <c r="Q1403" s="17">
        <v>0.64919490895048004</v>
      </c>
      <c r="R1403" s="17">
        <v>0.58475434844542695</v>
      </c>
      <c r="S1403" s="17">
        <v>0.55944382738119602</v>
      </c>
      <c r="T1403" s="17">
        <v>0.571902622848945</v>
      </c>
      <c r="U1403" s="17">
        <v>0.66669909272260897</v>
      </c>
      <c r="V1403" s="17">
        <v>0.57671520850208402</v>
      </c>
      <c r="W1403" s="17">
        <v>0.41559843319665901</v>
      </c>
      <c r="X1403" s="17">
        <v>0.64820989503488602</v>
      </c>
      <c r="Y1403" s="17">
        <v>0.616439397083407</v>
      </c>
      <c r="Z1403" s="17"/>
      <c r="AA1403" s="17">
        <v>0.64230665398362696</v>
      </c>
      <c r="AB1403" s="17">
        <v>0.59443757895901395</v>
      </c>
    </row>
    <row r="1404" spans="2:28" x14ac:dyDescent="0.5">
      <c r="B1404" t="s">
        <v>285</v>
      </c>
      <c r="C1404" s="17">
        <v>6.8093576229793604E-2</v>
      </c>
      <c r="D1404" s="17">
        <v>9.0917158203489598E-2</v>
      </c>
      <c r="E1404" s="17">
        <v>4.6032218620106903E-2</v>
      </c>
      <c r="F1404" s="17"/>
      <c r="G1404" s="17">
        <v>9.1318557110311005E-2</v>
      </c>
      <c r="H1404" s="17">
        <v>7.1881163849921201E-2</v>
      </c>
      <c r="I1404" s="17">
        <v>7.3662886957725701E-2</v>
      </c>
      <c r="J1404" s="17">
        <v>5.2245250755835602E-2</v>
      </c>
      <c r="K1404" s="17">
        <v>7.7301736525603695E-2</v>
      </c>
      <c r="L1404" s="17">
        <v>5.6551757418867199E-2</v>
      </c>
      <c r="M1404" s="17"/>
      <c r="N1404" s="17">
        <v>7.6428024378592502E-2</v>
      </c>
      <c r="O1404" s="17">
        <v>0.138726676475105</v>
      </c>
      <c r="P1404" s="17">
        <v>5.6488155847804297E-2</v>
      </c>
      <c r="Q1404" s="17">
        <v>6.2751707223691305E-2</v>
      </c>
      <c r="R1404" s="17">
        <v>6.2728519913410094E-2</v>
      </c>
      <c r="S1404" s="17">
        <v>5.8821056913195197E-2</v>
      </c>
      <c r="T1404" s="17">
        <v>8.2337816177549206E-2</v>
      </c>
      <c r="U1404" s="17">
        <v>9.4078197414519699E-2</v>
      </c>
      <c r="V1404" s="17">
        <v>9.6005246620891604E-2</v>
      </c>
      <c r="W1404" s="17">
        <v>0.11831087344510401</v>
      </c>
      <c r="X1404" s="17">
        <v>5.5717287963953602E-2</v>
      </c>
      <c r="Y1404" s="17">
        <v>5.4005440744336899E-2</v>
      </c>
      <c r="Z1404" s="17"/>
      <c r="AA1404" s="17">
        <v>7.0308721406451502E-2</v>
      </c>
      <c r="AB1404" s="17">
        <v>6.6446613871411903E-2</v>
      </c>
    </row>
    <row r="1405" spans="2:28" x14ac:dyDescent="0.5">
      <c r="B1405" t="s">
        <v>95</v>
      </c>
      <c r="C1405" s="17">
        <v>0.54675735579637696</v>
      </c>
      <c r="D1405" s="17">
        <v>0.54040065462008902</v>
      </c>
      <c r="E1405" s="17">
        <v>0.55392288202824103</v>
      </c>
      <c r="F1405" s="17"/>
      <c r="G1405" s="17">
        <v>0.51616632665753903</v>
      </c>
      <c r="H1405" s="17">
        <v>0.50506169419761404</v>
      </c>
      <c r="I1405" s="17">
        <v>0.57808356715169995</v>
      </c>
      <c r="J1405" s="17">
        <v>0.60492632872853702</v>
      </c>
      <c r="K1405" s="17">
        <v>0.45303429264072798</v>
      </c>
      <c r="L1405" s="17">
        <v>0.59283860542496702</v>
      </c>
      <c r="M1405" s="17"/>
      <c r="N1405" s="17">
        <v>0.44561838185534802</v>
      </c>
      <c r="O1405" s="17">
        <v>0.38889078613822198</v>
      </c>
      <c r="P1405" s="17">
        <v>0.66102793531520099</v>
      </c>
      <c r="Q1405" s="17">
        <v>0.58644320172678899</v>
      </c>
      <c r="R1405" s="17">
        <v>0.52202582853201696</v>
      </c>
      <c r="S1405" s="17">
        <v>0.50062277046799997</v>
      </c>
      <c r="T1405" s="17">
        <v>0.48956480667139601</v>
      </c>
      <c r="U1405" s="17">
        <v>0.57262089530809002</v>
      </c>
      <c r="V1405" s="17">
        <v>0.48070996188119303</v>
      </c>
      <c r="W1405" s="17">
        <v>0.29728755975155502</v>
      </c>
      <c r="X1405" s="17">
        <v>0.59249260707093199</v>
      </c>
      <c r="Y1405" s="17">
        <v>0.56243395633907001</v>
      </c>
      <c r="Z1405" s="17"/>
      <c r="AA1405" s="17">
        <v>0.57199793257717602</v>
      </c>
      <c r="AB1405" s="17">
        <v>0.52799096508760202</v>
      </c>
    </row>
    <row r="1406" spans="2:28" x14ac:dyDescent="0.5">
      <c r="C1406" s="17"/>
      <c r="D1406" s="17"/>
      <c r="E1406" s="17"/>
      <c r="F1406" s="17"/>
      <c r="G1406" s="17"/>
      <c r="H1406" s="17"/>
      <c r="I1406" s="17"/>
      <c r="J1406" s="17"/>
      <c r="K1406" s="17"/>
      <c r="L1406" s="17"/>
      <c r="M1406" s="17"/>
      <c r="N1406" s="17"/>
      <c r="O1406" s="17"/>
      <c r="P1406" s="17"/>
      <c r="Q1406" s="17"/>
      <c r="R1406" s="17"/>
      <c r="S1406" s="17"/>
      <c r="T1406" s="17"/>
      <c r="U1406" s="17"/>
      <c r="V1406" s="17"/>
      <c r="W1406" s="17"/>
      <c r="X1406" s="17"/>
      <c r="Y1406" s="17"/>
      <c r="Z1406" s="17"/>
      <c r="AA1406" s="17"/>
      <c r="AB1406" s="17"/>
    </row>
    <row r="1407" spans="2:28" x14ac:dyDescent="0.5">
      <c r="B1407" s="6" t="s">
        <v>527</v>
      </c>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c r="Z1407" s="17"/>
      <c r="AA1407" s="17"/>
      <c r="AB1407" s="17"/>
    </row>
    <row r="1408" spans="2:28" x14ac:dyDescent="0.5">
      <c r="B1408" s="24" t="s">
        <v>53</v>
      </c>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row>
    <row r="1409" spans="2:28" x14ac:dyDescent="0.5">
      <c r="B1409" t="s">
        <v>279</v>
      </c>
      <c r="C1409" s="17">
        <v>0.138936207128905</v>
      </c>
      <c r="D1409" s="17">
        <v>0.163164085625181</v>
      </c>
      <c r="E1409" s="17">
        <v>0.115637758384149</v>
      </c>
      <c r="F1409" s="17"/>
      <c r="G1409" s="17">
        <v>0.125208551224228</v>
      </c>
      <c r="H1409" s="17">
        <v>0.14202371025695501</v>
      </c>
      <c r="I1409" s="17">
        <v>0.19204267120007901</v>
      </c>
      <c r="J1409" s="17">
        <v>0.120959026493029</v>
      </c>
      <c r="K1409" s="17">
        <v>0.106915916917607</v>
      </c>
      <c r="L1409" s="17">
        <v>0.145917172646059</v>
      </c>
      <c r="M1409" s="17"/>
      <c r="N1409" s="17">
        <v>0.12460066916139501</v>
      </c>
      <c r="O1409" s="17">
        <v>5.64480273778886E-2</v>
      </c>
      <c r="P1409" s="17">
        <v>0.20288717622041999</v>
      </c>
      <c r="Q1409" s="17">
        <v>0.16249156067545001</v>
      </c>
      <c r="R1409" s="17">
        <v>9.1253861240343195E-2</v>
      </c>
      <c r="S1409" s="17">
        <v>0.12744059084497</v>
      </c>
      <c r="T1409" s="17">
        <v>7.9210679492896299E-2</v>
      </c>
      <c r="U1409" s="17">
        <v>0.128587894043526</v>
      </c>
      <c r="V1409" s="17">
        <v>0.13958141926576301</v>
      </c>
      <c r="W1409" s="17">
        <v>0.123267677012949</v>
      </c>
      <c r="X1409" s="17">
        <v>0.140600315557349</v>
      </c>
      <c r="Y1409" s="17">
        <v>0.120448745030417</v>
      </c>
      <c r="Z1409" s="17"/>
      <c r="AA1409" s="17">
        <v>0.17040527618209</v>
      </c>
      <c r="AB1409" s="17">
        <v>0.115538927018304</v>
      </c>
    </row>
    <row r="1410" spans="2:28" x14ac:dyDescent="0.5">
      <c r="B1410" t="s">
        <v>280</v>
      </c>
      <c r="C1410" s="17">
        <v>0.34914637677628702</v>
      </c>
      <c r="D1410" s="17">
        <v>0.36513469746745603</v>
      </c>
      <c r="E1410" s="17">
        <v>0.33423610994923902</v>
      </c>
      <c r="F1410" s="17"/>
      <c r="G1410" s="17">
        <v>0.44800100366677398</v>
      </c>
      <c r="H1410" s="17">
        <v>0.346193023556158</v>
      </c>
      <c r="I1410" s="17">
        <v>0.35689183925325402</v>
      </c>
      <c r="J1410" s="17">
        <v>0.33450180188185802</v>
      </c>
      <c r="K1410" s="17">
        <v>0.34503813713512199</v>
      </c>
      <c r="L1410" s="17">
        <v>0.31496006494295897</v>
      </c>
      <c r="M1410" s="17"/>
      <c r="N1410" s="17">
        <v>0.28768365580011301</v>
      </c>
      <c r="O1410" s="17">
        <v>0.39633609939428499</v>
      </c>
      <c r="P1410" s="17">
        <v>0.34791741110600899</v>
      </c>
      <c r="Q1410" s="17">
        <v>0.34859608587553997</v>
      </c>
      <c r="R1410" s="17">
        <v>0.34650747088185102</v>
      </c>
      <c r="S1410" s="17">
        <v>0.35024659285874599</v>
      </c>
      <c r="T1410" s="17">
        <v>0.329023812305346</v>
      </c>
      <c r="U1410" s="17">
        <v>0.41398964843299302</v>
      </c>
      <c r="V1410" s="17">
        <v>0.37971277384089702</v>
      </c>
      <c r="W1410" s="17">
        <v>0.14381501014536099</v>
      </c>
      <c r="X1410" s="17">
        <v>0.36969696217402298</v>
      </c>
      <c r="Y1410" s="17">
        <v>0.32742660301644</v>
      </c>
      <c r="Z1410" s="17"/>
      <c r="AA1410" s="17">
        <v>0.39081526187475202</v>
      </c>
      <c r="AB1410" s="17">
        <v>0.31816552459735797</v>
      </c>
    </row>
    <row r="1411" spans="2:28" x14ac:dyDescent="0.5">
      <c r="B1411" t="s">
        <v>281</v>
      </c>
      <c r="C1411" s="17">
        <v>0.27914555834641702</v>
      </c>
      <c r="D1411" s="17">
        <v>0.29067724543509299</v>
      </c>
      <c r="E1411" s="17">
        <v>0.26844073940963797</v>
      </c>
      <c r="F1411" s="17"/>
      <c r="G1411" s="17">
        <v>0.22418527151611001</v>
      </c>
      <c r="H1411" s="17">
        <v>0.26879372712138</v>
      </c>
      <c r="I1411" s="17">
        <v>0.23079249162455601</v>
      </c>
      <c r="J1411" s="17">
        <v>0.31089751263784798</v>
      </c>
      <c r="K1411" s="17">
        <v>0.33097377695526897</v>
      </c>
      <c r="L1411" s="17">
        <v>0.28165396794808301</v>
      </c>
      <c r="M1411" s="17"/>
      <c r="N1411" s="17">
        <v>0.35124712071472602</v>
      </c>
      <c r="O1411" s="17">
        <v>0.270123187923555</v>
      </c>
      <c r="P1411" s="17">
        <v>0.22812764934905699</v>
      </c>
      <c r="Q1411" s="17">
        <v>0.301442308019024</v>
      </c>
      <c r="R1411" s="17">
        <v>0.260879171578139</v>
      </c>
      <c r="S1411" s="17">
        <v>0.26681642035974201</v>
      </c>
      <c r="T1411" s="17">
        <v>0.423204735917453</v>
      </c>
      <c r="U1411" s="17">
        <v>0.32695938309642297</v>
      </c>
      <c r="V1411" s="17">
        <v>0.211231095978342</v>
      </c>
      <c r="W1411" s="17">
        <v>0.42415210563401501</v>
      </c>
      <c r="X1411" s="17">
        <v>0.24118344128291</v>
      </c>
      <c r="Y1411" s="17">
        <v>0.32273702110014302</v>
      </c>
      <c r="Z1411" s="17"/>
      <c r="AA1411" s="17">
        <v>0.26836952958941601</v>
      </c>
      <c r="AB1411" s="17">
        <v>0.287157545065227</v>
      </c>
    </row>
    <row r="1412" spans="2:28" x14ac:dyDescent="0.5">
      <c r="B1412" t="s">
        <v>282</v>
      </c>
      <c r="C1412" s="17">
        <v>5.7280362449669699E-2</v>
      </c>
      <c r="D1412" s="17">
        <v>7.0820703176260102E-2</v>
      </c>
      <c r="E1412" s="17">
        <v>4.4222693300205701E-2</v>
      </c>
      <c r="F1412" s="17"/>
      <c r="G1412" s="17">
        <v>5.0217676583375101E-2</v>
      </c>
      <c r="H1412" s="17">
        <v>0.109133699881686</v>
      </c>
      <c r="I1412" s="17">
        <v>5.9628483255857401E-2</v>
      </c>
      <c r="J1412" s="17">
        <v>3.0394938390013101E-2</v>
      </c>
      <c r="K1412" s="17">
        <v>5.5420064368976098E-2</v>
      </c>
      <c r="L1412" s="17">
        <v>4.5498859644416897E-2</v>
      </c>
      <c r="M1412" s="17"/>
      <c r="N1412" s="17">
        <v>1.9125920787282698E-2</v>
      </c>
      <c r="O1412" s="17">
        <v>8.29759790331078E-2</v>
      </c>
      <c r="P1412" s="17">
        <v>4.7248009782817603E-2</v>
      </c>
      <c r="Q1412" s="17">
        <v>3.6790716644086598E-2</v>
      </c>
      <c r="R1412" s="17">
        <v>0.14691755374135401</v>
      </c>
      <c r="S1412" s="17">
        <v>4.6814142056084397E-2</v>
      </c>
      <c r="T1412" s="17">
        <v>0</v>
      </c>
      <c r="U1412" s="17">
        <v>3.0533097647340302E-2</v>
      </c>
      <c r="V1412" s="17">
        <v>3.7219832167573998E-2</v>
      </c>
      <c r="W1412" s="17">
        <v>3.9268083596279597E-2</v>
      </c>
      <c r="X1412" s="17">
        <v>0.11255932157715701</v>
      </c>
      <c r="Y1412" s="17">
        <v>6.8170435779123406E-2</v>
      </c>
      <c r="Z1412" s="17"/>
      <c r="AA1412" s="17">
        <v>6.0010743245888301E-2</v>
      </c>
      <c r="AB1412" s="17">
        <v>5.5250321961666599E-2</v>
      </c>
    </row>
    <row r="1413" spans="2:28" x14ac:dyDescent="0.5">
      <c r="B1413" t="s">
        <v>283</v>
      </c>
      <c r="C1413" s="17">
        <v>2.56921971942011E-2</v>
      </c>
      <c r="D1413" s="17">
        <v>2.4042620784500899E-2</v>
      </c>
      <c r="E1413" s="17">
        <v>2.73419407201905E-2</v>
      </c>
      <c r="F1413" s="17"/>
      <c r="G1413" s="17">
        <v>2.2970760618613299E-2</v>
      </c>
      <c r="H1413" s="17">
        <v>3.3719137423492501E-2</v>
      </c>
      <c r="I1413" s="17">
        <v>3.1829205261423701E-2</v>
      </c>
      <c r="J1413" s="17">
        <v>2.61183881899518E-2</v>
      </c>
      <c r="K1413" s="17">
        <v>2.2517360865350899E-2</v>
      </c>
      <c r="L1413" s="17">
        <v>1.9922891637499499E-2</v>
      </c>
      <c r="M1413" s="17"/>
      <c r="N1413" s="17">
        <v>0</v>
      </c>
      <c r="O1413" s="17">
        <v>2.8950194131522399E-2</v>
      </c>
      <c r="P1413" s="17">
        <v>2.8610614876183601E-2</v>
      </c>
      <c r="Q1413" s="17">
        <v>4.2981770068418898E-2</v>
      </c>
      <c r="R1413" s="17">
        <v>3.21800241657689E-2</v>
      </c>
      <c r="S1413" s="17">
        <v>2.7070535396417399E-2</v>
      </c>
      <c r="T1413" s="17">
        <v>8.4426958036242505E-2</v>
      </c>
      <c r="U1413" s="17">
        <v>1.7338900963125702E-2</v>
      </c>
      <c r="V1413" s="17">
        <v>5.60322639324266E-2</v>
      </c>
      <c r="W1413" s="17">
        <v>3.7741511881245499E-2</v>
      </c>
      <c r="X1413" s="17">
        <v>7.1870625678570003E-3</v>
      </c>
      <c r="Y1413" s="17">
        <v>1.25702134320206E-2</v>
      </c>
      <c r="Z1413" s="17"/>
      <c r="AA1413" s="17">
        <v>1.24190519927199E-2</v>
      </c>
      <c r="AB1413" s="17">
        <v>3.55607921533612E-2</v>
      </c>
    </row>
    <row r="1414" spans="2:28" x14ac:dyDescent="0.5">
      <c r="B1414" t="s">
        <v>227</v>
      </c>
      <c r="C1414" s="17">
        <v>0.149799298104521</v>
      </c>
      <c r="D1414" s="17">
        <v>8.6160647511509703E-2</v>
      </c>
      <c r="E1414" s="17">
        <v>0.210120758236578</v>
      </c>
      <c r="F1414" s="17"/>
      <c r="G1414" s="17">
        <v>0.12941673639090001</v>
      </c>
      <c r="H1414" s="17">
        <v>0.100136701760328</v>
      </c>
      <c r="I1414" s="17">
        <v>0.12881530940482999</v>
      </c>
      <c r="J1414" s="17">
        <v>0.1771283324073</v>
      </c>
      <c r="K1414" s="17">
        <v>0.13913474375767501</v>
      </c>
      <c r="L1414" s="17">
        <v>0.19204704318098201</v>
      </c>
      <c r="M1414" s="17"/>
      <c r="N1414" s="17">
        <v>0.217342633536483</v>
      </c>
      <c r="O1414" s="17">
        <v>0.16516651213964001</v>
      </c>
      <c r="P1414" s="17">
        <v>0.14520913866551299</v>
      </c>
      <c r="Q1414" s="17">
        <v>0.10769755871748</v>
      </c>
      <c r="R1414" s="17">
        <v>0.122261918392543</v>
      </c>
      <c r="S1414" s="17">
        <v>0.18161171848404101</v>
      </c>
      <c r="T1414" s="17">
        <v>8.41338142480621E-2</v>
      </c>
      <c r="U1414" s="17">
        <v>8.2591075816591905E-2</v>
      </c>
      <c r="V1414" s="17">
        <v>0.17622261481499801</v>
      </c>
      <c r="W1414" s="17">
        <v>0.23175561173015</v>
      </c>
      <c r="X1414" s="17">
        <v>0.128772896840705</v>
      </c>
      <c r="Y1414" s="17">
        <v>0.148646981641856</v>
      </c>
      <c r="Z1414" s="17"/>
      <c r="AA1414" s="17">
        <v>9.7980137115133398E-2</v>
      </c>
      <c r="AB1414" s="17">
        <v>0.188326889204083</v>
      </c>
    </row>
    <row r="1415" spans="2:28" x14ac:dyDescent="0.5">
      <c r="B1415" t="s">
        <v>284</v>
      </c>
      <c r="C1415" s="17">
        <v>0.48808258390519099</v>
      </c>
      <c r="D1415" s="17">
        <v>0.528298783092636</v>
      </c>
      <c r="E1415" s="17">
        <v>0.44987386833338799</v>
      </c>
      <c r="F1415" s="17"/>
      <c r="G1415" s="17">
        <v>0.573209554891002</v>
      </c>
      <c r="H1415" s="17">
        <v>0.48821673381311298</v>
      </c>
      <c r="I1415" s="17">
        <v>0.54893451045333297</v>
      </c>
      <c r="J1415" s="17">
        <v>0.45546082837488699</v>
      </c>
      <c r="K1415" s="17">
        <v>0.45195405405272898</v>
      </c>
      <c r="L1415" s="17">
        <v>0.460877237589018</v>
      </c>
      <c r="M1415" s="17"/>
      <c r="N1415" s="17">
        <v>0.41228432496150802</v>
      </c>
      <c r="O1415" s="17">
        <v>0.452784126772174</v>
      </c>
      <c r="P1415" s="17">
        <v>0.55080458732642901</v>
      </c>
      <c r="Q1415" s="17">
        <v>0.51108764655099104</v>
      </c>
      <c r="R1415" s="17">
        <v>0.43776133212219498</v>
      </c>
      <c r="S1415" s="17">
        <v>0.47768718370371599</v>
      </c>
      <c r="T1415" s="17">
        <v>0.408234491798243</v>
      </c>
      <c r="U1415" s="17">
        <v>0.54257754247651901</v>
      </c>
      <c r="V1415" s="17">
        <v>0.51929419310666003</v>
      </c>
      <c r="W1415" s="17">
        <v>0.26708268715831002</v>
      </c>
      <c r="X1415" s="17">
        <v>0.51029727773137201</v>
      </c>
      <c r="Y1415" s="17">
        <v>0.44787534804685702</v>
      </c>
      <c r="Z1415" s="17"/>
      <c r="AA1415" s="17">
        <v>0.56122053805684202</v>
      </c>
      <c r="AB1415" s="17">
        <v>0.43370445161566201</v>
      </c>
    </row>
    <row r="1416" spans="2:28" x14ac:dyDescent="0.5">
      <c r="B1416" t="s">
        <v>285</v>
      </c>
      <c r="C1416" s="17">
        <v>8.2972559643870805E-2</v>
      </c>
      <c r="D1416" s="17">
        <v>9.4863323960760998E-2</v>
      </c>
      <c r="E1416" s="17">
        <v>7.1564634020396201E-2</v>
      </c>
      <c r="F1416" s="17"/>
      <c r="G1416" s="17">
        <v>7.3188437201988393E-2</v>
      </c>
      <c r="H1416" s="17">
        <v>0.142852837305179</v>
      </c>
      <c r="I1416" s="17">
        <v>9.1457688517281102E-2</v>
      </c>
      <c r="J1416" s="17">
        <v>5.6513326579964898E-2</v>
      </c>
      <c r="K1416" s="17">
        <v>7.7937425234327007E-2</v>
      </c>
      <c r="L1416" s="17">
        <v>6.5421751281916393E-2</v>
      </c>
      <c r="M1416" s="17"/>
      <c r="N1416" s="17">
        <v>1.9125920787282698E-2</v>
      </c>
      <c r="O1416" s="17">
        <v>0.11192617316462999</v>
      </c>
      <c r="P1416" s="17">
        <v>7.5858624659001297E-2</v>
      </c>
      <c r="Q1416" s="17">
        <v>7.9772486712505503E-2</v>
      </c>
      <c r="R1416" s="17">
        <v>0.179097577907123</v>
      </c>
      <c r="S1416" s="17">
        <v>7.3884677452501796E-2</v>
      </c>
      <c r="T1416" s="17">
        <v>8.4426958036242505E-2</v>
      </c>
      <c r="U1416" s="17">
        <v>4.7871998610465899E-2</v>
      </c>
      <c r="V1416" s="17">
        <v>9.3252096100000598E-2</v>
      </c>
      <c r="W1416" s="17">
        <v>7.7009595477525103E-2</v>
      </c>
      <c r="X1416" s="17">
        <v>0.119746384145014</v>
      </c>
      <c r="Y1416" s="17">
        <v>8.0740649211144003E-2</v>
      </c>
      <c r="Z1416" s="17"/>
      <c r="AA1416" s="17">
        <v>7.2429795238608305E-2</v>
      </c>
      <c r="AB1416" s="17">
        <v>9.0811114115027805E-2</v>
      </c>
    </row>
    <row r="1417" spans="2:28" x14ac:dyDescent="0.5">
      <c r="B1417" t="s">
        <v>95</v>
      </c>
      <c r="C1417" s="17">
        <v>0.40511002426131998</v>
      </c>
      <c r="D1417" s="17">
        <v>0.43343545913187498</v>
      </c>
      <c r="E1417" s="17">
        <v>0.37830923431299202</v>
      </c>
      <c r="F1417" s="17"/>
      <c r="G1417" s="17">
        <v>0.50002111768901303</v>
      </c>
      <c r="H1417" s="17">
        <v>0.34536389650793398</v>
      </c>
      <c r="I1417" s="17">
        <v>0.45747682193605199</v>
      </c>
      <c r="J1417" s="17">
        <v>0.398947501794922</v>
      </c>
      <c r="K1417" s="17">
        <v>0.37401662881840197</v>
      </c>
      <c r="L1417" s="17">
        <v>0.39545548630710198</v>
      </c>
      <c r="M1417" s="17"/>
      <c r="N1417" s="17">
        <v>0.39315840417422498</v>
      </c>
      <c r="O1417" s="17">
        <v>0.34085795360754401</v>
      </c>
      <c r="P1417" s="17">
        <v>0.474945962667428</v>
      </c>
      <c r="Q1417" s="17">
        <v>0.43131515983848501</v>
      </c>
      <c r="R1417" s="17">
        <v>0.25866375421507098</v>
      </c>
      <c r="S1417" s="17">
        <v>0.403802506251214</v>
      </c>
      <c r="T1417" s="17">
        <v>0.323807533762</v>
      </c>
      <c r="U1417" s="17">
        <v>0.49470554386605298</v>
      </c>
      <c r="V1417" s="17">
        <v>0.42604209700665902</v>
      </c>
      <c r="W1417" s="17">
        <v>0.19007309168078501</v>
      </c>
      <c r="X1417" s="17">
        <v>0.39055089358635797</v>
      </c>
      <c r="Y1417" s="17">
        <v>0.36713469883571298</v>
      </c>
      <c r="Z1417" s="17"/>
      <c r="AA1417" s="17">
        <v>0.48879074281823398</v>
      </c>
      <c r="AB1417" s="17">
        <v>0.342893337500634</v>
      </c>
    </row>
    <row r="1418" spans="2:28" x14ac:dyDescent="0.5">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row>
    <row r="1419" spans="2:28" x14ac:dyDescent="0.5">
      <c r="B1419" s="6" t="s">
        <v>535</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row>
    <row r="1420" spans="2:28" x14ac:dyDescent="0.5">
      <c r="B1420" s="24" t="s">
        <v>53</v>
      </c>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row>
    <row r="1421" spans="2:28" x14ac:dyDescent="0.5">
      <c r="B1421" t="s">
        <v>528</v>
      </c>
      <c r="C1421" s="17">
        <v>8.6672410590067597E-2</v>
      </c>
      <c r="D1421" s="17">
        <v>0.11545868837479401</v>
      </c>
      <c r="E1421" s="17">
        <v>5.8848914091458399E-2</v>
      </c>
      <c r="F1421" s="17"/>
      <c r="G1421" s="17">
        <v>6.6452514825056999E-2</v>
      </c>
      <c r="H1421" s="17">
        <v>0.11317931384280799</v>
      </c>
      <c r="I1421" s="17">
        <v>0.13712662868669401</v>
      </c>
      <c r="J1421" s="17">
        <v>8.8874960331291497E-2</v>
      </c>
      <c r="K1421" s="17">
        <v>7.5047536395848796E-2</v>
      </c>
      <c r="L1421" s="17">
        <v>5.4791754313183998E-2</v>
      </c>
      <c r="M1421" s="17"/>
      <c r="N1421" s="17">
        <v>0.108614408785946</v>
      </c>
      <c r="O1421" s="17">
        <v>8.5441006412823595E-2</v>
      </c>
      <c r="P1421" s="17">
        <v>0.14075594512568401</v>
      </c>
      <c r="Q1421" s="17">
        <v>0.102547445997228</v>
      </c>
      <c r="R1421" s="17">
        <v>5.5004922823265703E-2</v>
      </c>
      <c r="S1421" s="17">
        <v>4.84286815627313E-2</v>
      </c>
      <c r="T1421" s="17">
        <v>8.8553948408365807E-2</v>
      </c>
      <c r="U1421" s="17">
        <v>8.0494047600538202E-2</v>
      </c>
      <c r="V1421" s="17">
        <v>9.4850474840494706E-2</v>
      </c>
      <c r="W1421" s="17">
        <v>3.7536518428348799E-2</v>
      </c>
      <c r="X1421" s="17">
        <v>0.106341422776193</v>
      </c>
      <c r="Y1421" s="17">
        <v>6.6736984937714502E-2</v>
      </c>
      <c r="Z1421" s="17"/>
      <c r="AA1421" s="17">
        <v>0.106134587624796</v>
      </c>
      <c r="AB1421" s="17">
        <v>7.2202265099775606E-2</v>
      </c>
    </row>
    <row r="1422" spans="2:28" x14ac:dyDescent="0.5">
      <c r="B1422" t="s">
        <v>529</v>
      </c>
      <c r="C1422" s="17">
        <v>0.22832458119219601</v>
      </c>
      <c r="D1422" s="17">
        <v>0.27965055505648501</v>
      </c>
      <c r="E1422" s="17">
        <v>0.178848432516485</v>
      </c>
      <c r="F1422" s="17"/>
      <c r="G1422" s="17">
        <v>0.31840393742865097</v>
      </c>
      <c r="H1422" s="17">
        <v>0.30202116814452701</v>
      </c>
      <c r="I1422" s="17">
        <v>0.22295193597525301</v>
      </c>
      <c r="J1422" s="17">
        <v>0.20508321721600101</v>
      </c>
      <c r="K1422" s="17">
        <v>0.20334615109377099</v>
      </c>
      <c r="L1422" s="17">
        <v>0.17667449138983299</v>
      </c>
      <c r="M1422" s="17"/>
      <c r="N1422" s="17">
        <v>0.232159655439347</v>
      </c>
      <c r="O1422" s="17">
        <v>0.28453326443167798</v>
      </c>
      <c r="P1422" s="17">
        <v>0.16331990076619601</v>
      </c>
      <c r="Q1422" s="17">
        <v>0.209624217010109</v>
      </c>
      <c r="R1422" s="17">
        <v>0.181912883432853</v>
      </c>
      <c r="S1422" s="17">
        <v>0.216881192259823</v>
      </c>
      <c r="T1422" s="17">
        <v>0.32647097887879301</v>
      </c>
      <c r="U1422" s="17">
        <v>0.241103721909702</v>
      </c>
      <c r="V1422" s="17">
        <v>0.34557165374866999</v>
      </c>
      <c r="W1422" s="17">
        <v>0.11825873645412401</v>
      </c>
      <c r="X1422" s="17">
        <v>0.23368232604922701</v>
      </c>
      <c r="Y1422" s="17">
        <v>0.26234925109456902</v>
      </c>
      <c r="Z1422" s="17"/>
      <c r="AA1422" s="17">
        <v>0.253962953418152</v>
      </c>
      <c r="AB1422" s="17">
        <v>0.20926242922523799</v>
      </c>
    </row>
    <row r="1423" spans="2:28" x14ac:dyDescent="0.5">
      <c r="B1423" t="s">
        <v>530</v>
      </c>
      <c r="C1423" s="17">
        <v>0.30931485208398202</v>
      </c>
      <c r="D1423" s="17">
        <v>0.30554674233818802</v>
      </c>
      <c r="E1423" s="17">
        <v>0.31353571841780797</v>
      </c>
      <c r="F1423" s="17"/>
      <c r="G1423" s="17">
        <v>0.29875703768796802</v>
      </c>
      <c r="H1423" s="17">
        <v>0.262558333501618</v>
      </c>
      <c r="I1423" s="17">
        <v>0.31984424630873798</v>
      </c>
      <c r="J1423" s="17">
        <v>0.36093524828710399</v>
      </c>
      <c r="K1423" s="17">
        <v>0.31441157832712202</v>
      </c>
      <c r="L1423" s="17">
        <v>0.29847395538771299</v>
      </c>
      <c r="M1423" s="17"/>
      <c r="N1423" s="17">
        <v>0.40358050837401599</v>
      </c>
      <c r="O1423" s="17">
        <v>0.27848987862302299</v>
      </c>
      <c r="P1423" s="17">
        <v>0.28503178400360801</v>
      </c>
      <c r="Q1423" s="17">
        <v>0.34833214767408999</v>
      </c>
      <c r="R1423" s="17">
        <v>0.29115595536444999</v>
      </c>
      <c r="S1423" s="17">
        <v>0.34651281001624401</v>
      </c>
      <c r="T1423" s="17">
        <v>0.20373726979248899</v>
      </c>
      <c r="U1423" s="17">
        <v>0.31739632643280202</v>
      </c>
      <c r="V1423" s="17">
        <v>0.27454580142296597</v>
      </c>
      <c r="W1423" s="17">
        <v>0.424625653357945</v>
      </c>
      <c r="X1423" s="17">
        <v>0.25955308700428198</v>
      </c>
      <c r="Y1423" s="17">
        <v>0.29983459691854197</v>
      </c>
      <c r="Z1423" s="17"/>
      <c r="AA1423" s="17">
        <v>0.27826131054518199</v>
      </c>
      <c r="AB1423" s="17">
        <v>0.33240318712756101</v>
      </c>
    </row>
    <row r="1424" spans="2:28" x14ac:dyDescent="0.5">
      <c r="B1424" t="s">
        <v>531</v>
      </c>
      <c r="C1424" s="17">
        <v>0.133246294013904</v>
      </c>
      <c r="D1424" s="17">
        <v>0.13446337613695999</v>
      </c>
      <c r="E1424" s="17">
        <v>0.132303810316973</v>
      </c>
      <c r="F1424" s="17"/>
      <c r="G1424" s="17">
        <v>0.14135992207304299</v>
      </c>
      <c r="H1424" s="17">
        <v>0.11063928987553</v>
      </c>
      <c r="I1424" s="17">
        <v>0.111585553429874</v>
      </c>
      <c r="J1424" s="17">
        <v>0.121282643512633</v>
      </c>
      <c r="K1424" s="17">
        <v>0.132294565526407</v>
      </c>
      <c r="L1424" s="17">
        <v>0.16627477019224601</v>
      </c>
      <c r="M1424" s="17"/>
      <c r="N1424" s="17">
        <v>5.8057665557663299E-2</v>
      </c>
      <c r="O1424" s="17">
        <v>0.168769291766216</v>
      </c>
      <c r="P1424" s="17">
        <v>0.14230887666202699</v>
      </c>
      <c r="Q1424" s="17">
        <v>0.14901122653004201</v>
      </c>
      <c r="R1424" s="17">
        <v>8.8277441461757603E-2</v>
      </c>
      <c r="S1424" s="17">
        <v>0.14810051407094099</v>
      </c>
      <c r="T1424" s="17">
        <v>7.94312540631818E-2</v>
      </c>
      <c r="U1424" s="17">
        <v>0.141307803576501</v>
      </c>
      <c r="V1424" s="17">
        <v>7.8036033422555801E-2</v>
      </c>
      <c r="W1424" s="17">
        <v>0.14757247018066999</v>
      </c>
      <c r="X1424" s="17">
        <v>0.130559586777929</v>
      </c>
      <c r="Y1424" s="17">
        <v>0.14222114820370299</v>
      </c>
      <c r="Z1424" s="17"/>
      <c r="AA1424" s="17">
        <v>0.15935745414802999</v>
      </c>
      <c r="AB1424" s="17">
        <v>0.113832623827527</v>
      </c>
    </row>
    <row r="1425" spans="2:28" x14ac:dyDescent="0.5">
      <c r="B1425" t="s">
        <v>532</v>
      </c>
      <c r="C1425" s="17">
        <v>0.107676098176183</v>
      </c>
      <c r="D1425" s="17">
        <v>8.9313049221961802E-2</v>
      </c>
      <c r="E1425" s="17">
        <v>0.12571912800985499</v>
      </c>
      <c r="F1425" s="17"/>
      <c r="G1425" s="17">
        <v>5.4223050680976499E-2</v>
      </c>
      <c r="H1425" s="17">
        <v>0.100861615661614</v>
      </c>
      <c r="I1425" s="17">
        <v>5.2972478730172801E-2</v>
      </c>
      <c r="J1425" s="17">
        <v>7.3839632711325806E-2</v>
      </c>
      <c r="K1425" s="17">
        <v>0.14581773330463399</v>
      </c>
      <c r="L1425" s="17">
        <v>0.16631831920658199</v>
      </c>
      <c r="M1425" s="17"/>
      <c r="N1425" s="17">
        <v>4.6191645387939101E-2</v>
      </c>
      <c r="O1425" s="17">
        <v>0.105173340884995</v>
      </c>
      <c r="P1425" s="17">
        <v>0.14092460874962401</v>
      </c>
      <c r="Q1425" s="17">
        <v>0.103481782898854</v>
      </c>
      <c r="R1425" s="17">
        <v>0.208645237165315</v>
      </c>
      <c r="S1425" s="17">
        <v>6.1517734933144198E-2</v>
      </c>
      <c r="T1425" s="17">
        <v>0.122418327088485</v>
      </c>
      <c r="U1425" s="17">
        <v>0.15863523697279799</v>
      </c>
      <c r="V1425" s="17">
        <v>0.102309247551571</v>
      </c>
      <c r="W1425" s="17">
        <v>0.15547086071267999</v>
      </c>
      <c r="X1425" s="17">
        <v>0.13342194488607401</v>
      </c>
      <c r="Y1425" s="17">
        <v>8.1464581588296794E-2</v>
      </c>
      <c r="Z1425" s="17"/>
      <c r="AA1425" s="17">
        <v>8.4494903473102206E-2</v>
      </c>
      <c r="AB1425" s="17">
        <v>0.12491133652561399</v>
      </c>
    </row>
    <row r="1426" spans="2:28" x14ac:dyDescent="0.5">
      <c r="B1426" t="s">
        <v>83</v>
      </c>
      <c r="C1426" s="17">
        <v>0.13476576394366699</v>
      </c>
      <c r="D1426" s="17">
        <v>7.5567588871611399E-2</v>
      </c>
      <c r="E1426" s="17">
        <v>0.190743996647422</v>
      </c>
      <c r="F1426" s="17"/>
      <c r="G1426" s="17">
        <v>0.120803537304304</v>
      </c>
      <c r="H1426" s="17">
        <v>0.110740278973903</v>
      </c>
      <c r="I1426" s="17">
        <v>0.15551915686926701</v>
      </c>
      <c r="J1426" s="17">
        <v>0.149984297941644</v>
      </c>
      <c r="K1426" s="17">
        <v>0.129082435352217</v>
      </c>
      <c r="L1426" s="17">
        <v>0.13746670951044199</v>
      </c>
      <c r="M1426" s="17"/>
      <c r="N1426" s="17">
        <v>0.15139611645508799</v>
      </c>
      <c r="O1426" s="17">
        <v>7.7593217881263901E-2</v>
      </c>
      <c r="P1426" s="17">
        <v>0.12765888469286099</v>
      </c>
      <c r="Q1426" s="17">
        <v>8.7003179889676194E-2</v>
      </c>
      <c r="R1426" s="17">
        <v>0.17500355975235901</v>
      </c>
      <c r="S1426" s="17">
        <v>0.178559067157116</v>
      </c>
      <c r="T1426" s="17">
        <v>0.17938822176868499</v>
      </c>
      <c r="U1426" s="17">
        <v>6.1062863507658598E-2</v>
      </c>
      <c r="V1426" s="17">
        <v>0.104686789013742</v>
      </c>
      <c r="W1426" s="17">
        <v>0.116535760866233</v>
      </c>
      <c r="X1426" s="17">
        <v>0.13644163250629601</v>
      </c>
      <c r="Y1426" s="17">
        <v>0.14739343725717499</v>
      </c>
      <c r="Z1426" s="17"/>
      <c r="AA1426" s="17">
        <v>0.11778879079073799</v>
      </c>
      <c r="AB1426" s="17">
        <v>0.147388158194284</v>
      </c>
    </row>
    <row r="1427" spans="2:28" x14ac:dyDescent="0.5">
      <c r="B1427" t="s">
        <v>533</v>
      </c>
      <c r="C1427" s="17">
        <v>0.31499699178226398</v>
      </c>
      <c r="D1427" s="17">
        <v>0.39510924343127901</v>
      </c>
      <c r="E1427" s="17">
        <v>0.23769734660794301</v>
      </c>
      <c r="F1427" s="17"/>
      <c r="G1427" s="17">
        <v>0.38485645225370901</v>
      </c>
      <c r="H1427" s="17">
        <v>0.415200481987335</v>
      </c>
      <c r="I1427" s="17">
        <v>0.36007856466194799</v>
      </c>
      <c r="J1427" s="17">
        <v>0.29395817754729298</v>
      </c>
      <c r="K1427" s="17">
        <v>0.27839368748962001</v>
      </c>
      <c r="L1427" s="17">
        <v>0.23146624570301699</v>
      </c>
      <c r="M1427" s="17"/>
      <c r="N1427" s="17">
        <v>0.34077406422529299</v>
      </c>
      <c r="O1427" s="17">
        <v>0.36997427084450202</v>
      </c>
      <c r="P1427" s="17">
        <v>0.30407584589188003</v>
      </c>
      <c r="Q1427" s="17">
        <v>0.31217166300733701</v>
      </c>
      <c r="R1427" s="17">
        <v>0.236917806256118</v>
      </c>
      <c r="S1427" s="17">
        <v>0.265309873822554</v>
      </c>
      <c r="T1427" s="17">
        <v>0.41502492728715901</v>
      </c>
      <c r="U1427" s="17">
        <v>0.32159776951023999</v>
      </c>
      <c r="V1427" s="17">
        <v>0.44042212858916502</v>
      </c>
      <c r="W1427" s="17">
        <v>0.15579525488247301</v>
      </c>
      <c r="X1427" s="17">
        <v>0.34002374882542002</v>
      </c>
      <c r="Y1427" s="17">
        <v>0.32908623603228299</v>
      </c>
      <c r="Z1427" s="17"/>
      <c r="AA1427" s="17">
        <v>0.360097541042948</v>
      </c>
      <c r="AB1427" s="17">
        <v>0.28146469432501298</v>
      </c>
    </row>
    <row r="1428" spans="2:28" x14ac:dyDescent="0.5">
      <c r="B1428" t="s">
        <v>534</v>
      </c>
      <c r="C1428" s="17">
        <v>0.24092239219008699</v>
      </c>
      <c r="D1428" s="17">
        <v>0.22377642535892101</v>
      </c>
      <c r="E1428" s="17">
        <v>0.25802293832682799</v>
      </c>
      <c r="F1428" s="17"/>
      <c r="G1428" s="17">
        <v>0.19558297275401901</v>
      </c>
      <c r="H1428" s="17">
        <v>0.21150090553714401</v>
      </c>
      <c r="I1428" s="17">
        <v>0.164558032160047</v>
      </c>
      <c r="J1428" s="17">
        <v>0.195122276223959</v>
      </c>
      <c r="K1428" s="17">
        <v>0.27811229883104099</v>
      </c>
      <c r="L1428" s="17">
        <v>0.33259308939882898</v>
      </c>
      <c r="M1428" s="17"/>
      <c r="N1428" s="17">
        <v>0.104249310945602</v>
      </c>
      <c r="O1428" s="17">
        <v>0.27394263265121099</v>
      </c>
      <c r="P1428" s="17">
        <v>0.283233485411651</v>
      </c>
      <c r="Q1428" s="17">
        <v>0.25249300942889602</v>
      </c>
      <c r="R1428" s="17">
        <v>0.296922678627073</v>
      </c>
      <c r="S1428" s="17">
        <v>0.20961824900408599</v>
      </c>
      <c r="T1428" s="17">
        <v>0.20184958115166701</v>
      </c>
      <c r="U1428" s="17">
        <v>0.29994304054929899</v>
      </c>
      <c r="V1428" s="17">
        <v>0.180345280974127</v>
      </c>
      <c r="W1428" s="17">
        <v>0.30304333089335</v>
      </c>
      <c r="X1428" s="17">
        <v>0.26398153166400201</v>
      </c>
      <c r="Y1428" s="17">
        <v>0.22368572979199999</v>
      </c>
      <c r="Z1428" s="17"/>
      <c r="AA1428" s="17">
        <v>0.243852357621132</v>
      </c>
      <c r="AB1428" s="17">
        <v>0.23874396035314099</v>
      </c>
    </row>
    <row r="1429" spans="2:28" x14ac:dyDescent="0.5">
      <c r="B1429" t="s">
        <v>95</v>
      </c>
      <c r="C1429" s="17">
        <v>0.24092239219008699</v>
      </c>
      <c r="D1429" s="17">
        <v>0.22377642535892101</v>
      </c>
      <c r="E1429" s="17">
        <v>0.25802293832682799</v>
      </c>
      <c r="F1429" s="17"/>
      <c r="G1429" s="17">
        <v>0.19558297275401901</v>
      </c>
      <c r="H1429" s="17">
        <v>0.21150090553714401</v>
      </c>
      <c r="I1429" s="17">
        <v>0.164558032160047</v>
      </c>
      <c r="J1429" s="17">
        <v>0.195122276223959</v>
      </c>
      <c r="K1429" s="17">
        <v>0.27811229883104099</v>
      </c>
      <c r="L1429" s="17">
        <v>0.33259308939882898</v>
      </c>
      <c r="M1429" s="17"/>
      <c r="N1429" s="17">
        <v>0.104249310945602</v>
      </c>
      <c r="O1429" s="17">
        <v>0.27394263265121099</v>
      </c>
      <c r="P1429" s="17">
        <v>0.283233485411651</v>
      </c>
      <c r="Q1429" s="17">
        <v>0.25249300942889602</v>
      </c>
      <c r="R1429" s="17">
        <v>0.296922678627073</v>
      </c>
      <c r="S1429" s="17">
        <v>0.20961824900408599</v>
      </c>
      <c r="T1429" s="17">
        <v>0.20184958115166701</v>
      </c>
      <c r="U1429" s="17">
        <v>0.29994304054929899</v>
      </c>
      <c r="V1429" s="17">
        <v>0.180345280974127</v>
      </c>
      <c r="W1429" s="17">
        <v>0.30304333089335</v>
      </c>
      <c r="X1429" s="17">
        <v>0.26398153166400201</v>
      </c>
      <c r="Y1429" s="17">
        <v>0.22368572979199999</v>
      </c>
      <c r="Z1429" s="17"/>
      <c r="AA1429" s="17">
        <v>0.243852357621132</v>
      </c>
      <c r="AB1429" s="17">
        <v>0.23874396035314099</v>
      </c>
    </row>
    <row r="1430" spans="2:28" x14ac:dyDescent="0.5">
      <c r="C1430" s="17"/>
      <c r="D1430" s="17"/>
      <c r="E1430" s="17"/>
      <c r="F1430" s="17"/>
      <c r="G1430" s="17"/>
      <c r="H1430" s="17"/>
      <c r="I1430" s="17"/>
      <c r="J1430" s="17"/>
      <c r="K1430" s="17"/>
      <c r="L1430" s="17"/>
      <c r="M1430" s="17"/>
      <c r="N1430" s="17"/>
      <c r="O1430" s="17"/>
      <c r="P1430" s="17"/>
      <c r="Q1430" s="17"/>
      <c r="R1430" s="17"/>
      <c r="S1430" s="17"/>
      <c r="T1430" s="17"/>
      <c r="U1430" s="17"/>
      <c r="V1430" s="17"/>
      <c r="W1430" s="17"/>
      <c r="X1430" s="17"/>
      <c r="Y1430" s="17"/>
      <c r="Z1430" s="17"/>
      <c r="AA1430" s="17"/>
      <c r="AB1430" s="17"/>
    </row>
    <row r="1431" spans="2:28" x14ac:dyDescent="0.5">
      <c r="C1431" s="17"/>
      <c r="D1431" s="17"/>
      <c r="E1431" s="17"/>
      <c r="F1431" s="17"/>
      <c r="G1431" s="17"/>
      <c r="H1431" s="17"/>
      <c r="I1431" s="17"/>
      <c r="J1431" s="17"/>
      <c r="K1431" s="17"/>
      <c r="L1431" s="17"/>
      <c r="M1431" s="17"/>
      <c r="N1431" s="17"/>
      <c r="O1431" s="17"/>
      <c r="P1431" s="17"/>
      <c r="Q1431" s="17"/>
      <c r="R1431" s="17"/>
      <c r="S1431" s="17"/>
      <c r="T1431" s="17"/>
      <c r="U1431" s="17"/>
      <c r="V1431" s="17"/>
      <c r="W1431" s="17"/>
      <c r="X1431" s="17"/>
      <c r="Y1431" s="17"/>
      <c r="Z1431" s="17"/>
      <c r="AA1431" s="17"/>
      <c r="AB1431" s="17"/>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B20"/>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45</v>
      </c>
      <c r="C9" s="17">
        <v>0.35607935408617603</v>
      </c>
      <c r="D9" s="17">
        <v>0.38062078868651</v>
      </c>
      <c r="E9" s="17">
        <v>0.33286807062178703</v>
      </c>
      <c r="F9" s="17"/>
      <c r="G9" s="17">
        <v>0.465906580924</v>
      </c>
      <c r="H9" s="17">
        <v>0.38264074332498199</v>
      </c>
      <c r="I9" s="17">
        <v>0.404482525191739</v>
      </c>
      <c r="J9" s="17">
        <v>0.32910463420271702</v>
      </c>
      <c r="K9" s="17">
        <v>0.37306832327390099</v>
      </c>
      <c r="L9" s="17">
        <v>0.26745344181730302</v>
      </c>
      <c r="M9" s="17"/>
      <c r="N9" s="17">
        <v>0.24352099014714601</v>
      </c>
      <c r="O9" s="17">
        <v>0.37102479377476699</v>
      </c>
      <c r="P9" s="17">
        <v>0.31483535037506499</v>
      </c>
      <c r="Q9" s="17">
        <v>0.42572281139459001</v>
      </c>
      <c r="R9" s="17">
        <v>0.353338126122131</v>
      </c>
      <c r="S9" s="17">
        <v>0.42033771977356998</v>
      </c>
      <c r="T9" s="17">
        <v>0.23982925795982901</v>
      </c>
      <c r="U9" s="17">
        <v>0.337613172894628</v>
      </c>
      <c r="V9" s="17">
        <v>0.34171694412534198</v>
      </c>
      <c r="W9" s="17">
        <v>0.36559449809991701</v>
      </c>
      <c r="X9" s="17">
        <v>0.397680114134707</v>
      </c>
      <c r="Y9" s="17">
        <v>0.300547814768514</v>
      </c>
      <c r="Z9" s="17"/>
      <c r="AA9" s="17">
        <v>0.39232929672829597</v>
      </c>
      <c r="AB9" s="17">
        <v>0.32912749031933097</v>
      </c>
    </row>
    <row r="10" spans="2:28" x14ac:dyDescent="0.5">
      <c r="B10" s="18" t="s">
        <v>46</v>
      </c>
      <c r="C10" s="17">
        <v>0.29517148143079702</v>
      </c>
      <c r="D10" s="17">
        <v>0.33950102877385901</v>
      </c>
      <c r="E10" s="17">
        <v>0.25261643771189501</v>
      </c>
      <c r="F10" s="17"/>
      <c r="G10" s="17">
        <v>0.33228570281265302</v>
      </c>
      <c r="H10" s="17">
        <v>0.292879685697015</v>
      </c>
      <c r="I10" s="17">
        <v>0.302179310725957</v>
      </c>
      <c r="J10" s="17">
        <v>0.30078414061800801</v>
      </c>
      <c r="K10" s="17">
        <v>0.26818979885329802</v>
      </c>
      <c r="L10" s="17">
        <v>0.29044427889243901</v>
      </c>
      <c r="M10" s="17"/>
      <c r="N10" s="17">
        <v>0.29202658434839202</v>
      </c>
      <c r="O10" s="17">
        <v>0.30962032153376001</v>
      </c>
      <c r="P10" s="17">
        <v>0.39152493803254501</v>
      </c>
      <c r="Q10" s="17">
        <v>0.311796242416642</v>
      </c>
      <c r="R10" s="17">
        <v>0.34726069835435702</v>
      </c>
      <c r="S10" s="17">
        <v>0.28346014041886602</v>
      </c>
      <c r="T10" s="17">
        <v>0.249526131026855</v>
      </c>
      <c r="U10" s="17">
        <v>0.24907752933469501</v>
      </c>
      <c r="V10" s="17">
        <v>0.26697679907307598</v>
      </c>
      <c r="W10" s="17">
        <v>0.50120770695785699</v>
      </c>
      <c r="X10" s="17">
        <v>0.24762833957869301</v>
      </c>
      <c r="Y10" s="17">
        <v>0.23233934844508</v>
      </c>
      <c r="Z10" s="17"/>
      <c r="AA10" s="17">
        <v>0.35859836263331502</v>
      </c>
      <c r="AB10" s="17">
        <v>0.24801354029409001</v>
      </c>
    </row>
    <row r="11" spans="2:28" x14ac:dyDescent="0.5">
      <c r="B11" s="18" t="s">
        <v>47</v>
      </c>
      <c r="C11" s="17">
        <v>0.28578638906789</v>
      </c>
      <c r="D11" s="17">
        <v>0.33053648375519101</v>
      </c>
      <c r="E11" s="17">
        <v>0.24280563818992701</v>
      </c>
      <c r="F11" s="17"/>
      <c r="G11" s="17">
        <v>0.28602604013326399</v>
      </c>
      <c r="H11" s="17">
        <v>0.36028658498004501</v>
      </c>
      <c r="I11" s="17">
        <v>0.35315966766293999</v>
      </c>
      <c r="J11" s="17">
        <v>0.26456348280183101</v>
      </c>
      <c r="K11" s="17">
        <v>0.23693324203795499</v>
      </c>
      <c r="L11" s="17">
        <v>0.24549064813824201</v>
      </c>
      <c r="M11" s="17"/>
      <c r="N11" s="17">
        <v>0.20782350337816499</v>
      </c>
      <c r="O11" s="17">
        <v>0.38649017542487701</v>
      </c>
      <c r="P11" s="17">
        <v>0.204913783534557</v>
      </c>
      <c r="Q11" s="17">
        <v>0.247059302423348</v>
      </c>
      <c r="R11" s="17">
        <v>0.201661788280871</v>
      </c>
      <c r="S11" s="17">
        <v>0.31631445786187701</v>
      </c>
      <c r="T11" s="17">
        <v>0.29601602915802699</v>
      </c>
      <c r="U11" s="17">
        <v>0.33022770252281503</v>
      </c>
      <c r="V11" s="17">
        <v>0.36128479781498801</v>
      </c>
      <c r="W11" s="17">
        <v>0.22470888418756499</v>
      </c>
      <c r="X11" s="17">
        <v>0.32674394814718299</v>
      </c>
      <c r="Y11" s="17">
        <v>0.28170281540625403</v>
      </c>
      <c r="Z11" s="17"/>
      <c r="AA11" s="17">
        <v>0.28236672244918298</v>
      </c>
      <c r="AB11" s="17">
        <v>0.28832891416221401</v>
      </c>
    </row>
    <row r="12" spans="2:28" x14ac:dyDescent="0.5">
      <c r="B12" s="18" t="s">
        <v>48</v>
      </c>
      <c r="C12" s="17">
        <v>0.26777736511063699</v>
      </c>
      <c r="D12" s="17">
        <v>0.253673434934994</v>
      </c>
      <c r="E12" s="17">
        <v>0.28196955843666799</v>
      </c>
      <c r="F12" s="17"/>
      <c r="G12" s="17">
        <v>0.29835532054277197</v>
      </c>
      <c r="H12" s="17">
        <v>0.25470843596616499</v>
      </c>
      <c r="I12" s="17">
        <v>0.29860999955394901</v>
      </c>
      <c r="J12" s="17">
        <v>0.27074491967803999</v>
      </c>
      <c r="K12" s="17">
        <v>0.20975537236775699</v>
      </c>
      <c r="L12" s="17">
        <v>0.28196707818589201</v>
      </c>
      <c r="M12" s="17"/>
      <c r="N12" s="17">
        <v>0.20157061761808301</v>
      </c>
      <c r="O12" s="17">
        <v>0.135742097493327</v>
      </c>
      <c r="P12" s="17">
        <v>0.30854510398533902</v>
      </c>
      <c r="Q12" s="17">
        <v>0.191666188398081</v>
      </c>
      <c r="R12" s="17">
        <v>0.37997235265887502</v>
      </c>
      <c r="S12" s="17">
        <v>0.31092002905833099</v>
      </c>
      <c r="T12" s="17">
        <v>0.25383172548719501</v>
      </c>
      <c r="U12" s="17">
        <v>0.26207405064110201</v>
      </c>
      <c r="V12" s="17">
        <v>0.22862740012650801</v>
      </c>
      <c r="W12" s="17">
        <v>0.385593872267601</v>
      </c>
      <c r="X12" s="17">
        <v>0.22112195826043901</v>
      </c>
      <c r="Y12" s="17">
        <v>0.260143731064652</v>
      </c>
      <c r="Z12" s="17"/>
      <c r="AA12" s="17">
        <v>0.25238509171392298</v>
      </c>
      <c r="AB12" s="17">
        <v>0.27922153371928599</v>
      </c>
    </row>
    <row r="13" spans="2:28" ht="28.7" x14ac:dyDescent="0.5">
      <c r="B13" s="18" t="s">
        <v>49</v>
      </c>
      <c r="C13" s="17">
        <v>0.22941996122466499</v>
      </c>
      <c r="D13" s="17">
        <v>0.24566128013560801</v>
      </c>
      <c r="E13" s="17">
        <v>0.214047679602901</v>
      </c>
      <c r="F13" s="17"/>
      <c r="G13" s="17">
        <v>0.28244850485714201</v>
      </c>
      <c r="H13" s="17">
        <v>0.345355346501793</v>
      </c>
      <c r="I13" s="17">
        <v>0.231170001808813</v>
      </c>
      <c r="J13" s="17">
        <v>0.223035567041623</v>
      </c>
      <c r="K13" s="17">
        <v>0.19332987330554699</v>
      </c>
      <c r="L13" s="17">
        <v>0.15867966665374</v>
      </c>
      <c r="M13" s="17"/>
      <c r="N13" s="17">
        <v>0.200563501937118</v>
      </c>
      <c r="O13" s="17">
        <v>0.14147385341973401</v>
      </c>
      <c r="P13" s="17">
        <v>0.207466441920721</v>
      </c>
      <c r="Q13" s="17">
        <v>0.32494395532539599</v>
      </c>
      <c r="R13" s="17">
        <v>0.26729463740999498</v>
      </c>
      <c r="S13" s="17">
        <v>0.245321335847098</v>
      </c>
      <c r="T13" s="17">
        <v>0.32380367148599398</v>
      </c>
      <c r="U13" s="17">
        <v>0.203916735001201</v>
      </c>
      <c r="V13" s="17">
        <v>0.184831428510489</v>
      </c>
      <c r="W13" s="17">
        <v>0.1941941968308</v>
      </c>
      <c r="X13" s="17">
        <v>0.27975818372040101</v>
      </c>
      <c r="Y13" s="17">
        <v>0.190979941451725</v>
      </c>
      <c r="Z13" s="17"/>
      <c r="AA13" s="17">
        <v>0.246299851814233</v>
      </c>
      <c r="AB13" s="17">
        <v>0.21686974794403199</v>
      </c>
    </row>
    <row r="14" spans="2:28" ht="28.7" x14ac:dyDescent="0.5">
      <c r="B14" s="18" t="s">
        <v>50</v>
      </c>
      <c r="C14" s="17">
        <v>8.2003821622029696E-2</v>
      </c>
      <c r="D14" s="17">
        <v>0.109640765528682</v>
      </c>
      <c r="E14" s="17">
        <v>5.52890380295505E-2</v>
      </c>
      <c r="F14" s="17"/>
      <c r="G14" s="17">
        <v>8.5425468929203593E-2</v>
      </c>
      <c r="H14" s="17">
        <v>0.13801918392752099</v>
      </c>
      <c r="I14" s="17">
        <v>0.12966286828281301</v>
      </c>
      <c r="J14" s="17">
        <v>5.9938623479057603E-2</v>
      </c>
      <c r="K14" s="17">
        <v>7.1166335216778107E-2</v>
      </c>
      <c r="L14" s="17">
        <v>3.8433094919878799E-2</v>
      </c>
      <c r="M14" s="17"/>
      <c r="N14" s="17">
        <v>8.8023182099602595E-2</v>
      </c>
      <c r="O14" s="17">
        <v>0.11206860578011001</v>
      </c>
      <c r="P14" s="17">
        <v>0.13288708735275101</v>
      </c>
      <c r="Q14" s="17">
        <v>9.9045648753870397E-2</v>
      </c>
      <c r="R14" s="17">
        <v>6.2209217980136802E-2</v>
      </c>
      <c r="S14" s="17">
        <v>7.6775665772037094E-2</v>
      </c>
      <c r="T14" s="17">
        <v>0</v>
      </c>
      <c r="U14" s="17">
        <v>8.1027129341819701E-2</v>
      </c>
      <c r="V14" s="17">
        <v>0.147303464700345</v>
      </c>
      <c r="W14" s="17">
        <v>0.114813720838811</v>
      </c>
      <c r="X14" s="17">
        <v>3.99278689046456E-2</v>
      </c>
      <c r="Y14" s="17">
        <v>3.3439017878887298E-2</v>
      </c>
      <c r="Z14" s="17"/>
      <c r="AA14" s="17">
        <v>0.106170996359891</v>
      </c>
      <c r="AB14" s="17">
        <v>6.4035506262337102E-2</v>
      </c>
    </row>
    <row r="15" spans="2:28" x14ac:dyDescent="0.5">
      <c r="B15" s="18" t="s">
        <v>51</v>
      </c>
      <c r="C15" s="19">
        <v>0.23392055282235799</v>
      </c>
      <c r="D15" s="19">
        <v>0.17024597779113201</v>
      </c>
      <c r="E15" s="19">
        <v>0.294428767995491</v>
      </c>
      <c r="F15" s="19"/>
      <c r="G15" s="19">
        <v>0.177487932660534</v>
      </c>
      <c r="H15" s="19">
        <v>0.17294747378112599</v>
      </c>
      <c r="I15" s="19">
        <v>0.18700160556808901</v>
      </c>
      <c r="J15" s="19">
        <v>0.196629900713089</v>
      </c>
      <c r="K15" s="19">
        <v>0.32390602077346897</v>
      </c>
      <c r="L15" s="19">
        <v>0.29096944093142901</v>
      </c>
      <c r="M15" s="19"/>
      <c r="N15" s="19">
        <v>0.32030384712345</v>
      </c>
      <c r="O15" s="19">
        <v>0.19263601792245399</v>
      </c>
      <c r="P15" s="19">
        <v>0.21678784628827699</v>
      </c>
      <c r="Q15" s="19">
        <v>0.27363167812742201</v>
      </c>
      <c r="R15" s="19">
        <v>0.18271710889899001</v>
      </c>
      <c r="S15" s="19">
        <v>0.22171177762979899</v>
      </c>
      <c r="T15" s="19">
        <v>0.249119218364065</v>
      </c>
      <c r="U15" s="19">
        <v>0.218796080346044</v>
      </c>
      <c r="V15" s="19">
        <v>0.19617700550689901</v>
      </c>
      <c r="W15" s="19">
        <v>0.19117917822262601</v>
      </c>
      <c r="X15" s="19">
        <v>0.243900636673646</v>
      </c>
      <c r="Y15" s="19">
        <v>0.27114304186187799</v>
      </c>
      <c r="Z15" s="19"/>
      <c r="AA15" s="19">
        <v>0.20372378341703601</v>
      </c>
      <c r="AB15" s="19">
        <v>0.256371877042259</v>
      </c>
    </row>
    <row r="16" spans="2:28" x14ac:dyDescent="0.5">
      <c r="B16" s="16"/>
    </row>
    <row r="17" spans="2:2" x14ac:dyDescent="0.5">
      <c r="B17" t="s">
        <v>54</v>
      </c>
    </row>
    <row r="18" spans="2:2" x14ac:dyDescent="0.5">
      <c r="B18" t="s">
        <v>55</v>
      </c>
    </row>
    <row r="20" spans="2:2" x14ac:dyDescent="0.5">
      <c r="B20"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B18"/>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60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56</v>
      </c>
      <c r="C9" s="17">
        <v>0.56663447177522697</v>
      </c>
      <c r="D9" s="17">
        <v>0.65971618933909004</v>
      </c>
      <c r="E9" s="17">
        <v>0.47718285138375199</v>
      </c>
      <c r="F9" s="17"/>
      <c r="G9" s="17">
        <v>0.49513485567677301</v>
      </c>
      <c r="H9" s="17">
        <v>0.53521140615074903</v>
      </c>
      <c r="I9" s="17">
        <v>0.64619088657298895</v>
      </c>
      <c r="J9" s="17">
        <v>0.60208076314873205</v>
      </c>
      <c r="K9" s="17">
        <v>0.54884134768925397</v>
      </c>
      <c r="L9" s="17">
        <v>0.55897653292473104</v>
      </c>
      <c r="M9" s="17"/>
      <c r="N9" s="17">
        <v>0.60913386056505903</v>
      </c>
      <c r="O9" s="17">
        <v>0.40508374220902899</v>
      </c>
      <c r="P9" s="17">
        <v>0.54302241707958698</v>
      </c>
      <c r="Q9" s="17">
        <v>0.59354674605667102</v>
      </c>
      <c r="R9" s="17">
        <v>0.64347108396728603</v>
      </c>
      <c r="S9" s="17">
        <v>0.59778463773124901</v>
      </c>
      <c r="T9" s="17">
        <v>0.414496722361195</v>
      </c>
      <c r="U9" s="17">
        <v>0.73533330633706395</v>
      </c>
      <c r="V9" s="17">
        <v>0.46987425286227202</v>
      </c>
      <c r="W9" s="17">
        <v>0.65859178523197304</v>
      </c>
      <c r="X9" s="17">
        <v>0.52926433411174101</v>
      </c>
      <c r="Y9" s="17">
        <v>0.54078859241812105</v>
      </c>
      <c r="Z9" s="17"/>
      <c r="AA9" s="17">
        <v>0.650862017625358</v>
      </c>
      <c r="AB9" s="17">
        <v>0.50401121844817998</v>
      </c>
    </row>
    <row r="10" spans="2:28" ht="28.7" x14ac:dyDescent="0.5">
      <c r="B10" s="18" t="s">
        <v>57</v>
      </c>
      <c r="C10" s="17">
        <v>0.53865276095510195</v>
      </c>
      <c r="D10" s="17">
        <v>0.50674972011411401</v>
      </c>
      <c r="E10" s="17">
        <v>0.57063441334584197</v>
      </c>
      <c r="F10" s="17"/>
      <c r="G10" s="17">
        <v>0.52333097985324595</v>
      </c>
      <c r="H10" s="17">
        <v>0.454823747408443</v>
      </c>
      <c r="I10" s="17">
        <v>0.49573415116674102</v>
      </c>
      <c r="J10" s="17">
        <v>0.49854205021827602</v>
      </c>
      <c r="K10" s="17">
        <v>0.55238244114484703</v>
      </c>
      <c r="L10" s="17">
        <v>0.64423759777207701</v>
      </c>
      <c r="M10" s="17"/>
      <c r="N10" s="17">
        <v>0.44340031658301998</v>
      </c>
      <c r="O10" s="17">
        <v>0.62092264792666196</v>
      </c>
      <c r="P10" s="17">
        <v>0.55013123830935196</v>
      </c>
      <c r="Q10" s="17">
        <v>0.49994012991919601</v>
      </c>
      <c r="R10" s="17">
        <v>0.52072924965078404</v>
      </c>
      <c r="S10" s="17">
        <v>0.56451895570352195</v>
      </c>
      <c r="T10" s="17">
        <v>0.45648558759116897</v>
      </c>
      <c r="U10" s="17">
        <v>0.62294997946203601</v>
      </c>
      <c r="V10" s="17">
        <v>0.422782054464441</v>
      </c>
      <c r="W10" s="17">
        <v>0.48673223678253602</v>
      </c>
      <c r="X10" s="17">
        <v>0.50936743955272601</v>
      </c>
      <c r="Y10" s="17">
        <v>0.56684049623467003</v>
      </c>
      <c r="Z10" s="17"/>
      <c r="AA10" s="17">
        <v>0.53645605523612105</v>
      </c>
      <c r="AB10" s="17">
        <v>0.54028601356072203</v>
      </c>
    </row>
    <row r="11" spans="2:28" x14ac:dyDescent="0.5">
      <c r="B11" s="18" t="s">
        <v>58</v>
      </c>
      <c r="C11" s="17">
        <v>0.51535073474359705</v>
      </c>
      <c r="D11" s="17">
        <v>0.46034101930508298</v>
      </c>
      <c r="E11" s="17">
        <v>0.56794477874669502</v>
      </c>
      <c r="F11" s="17"/>
      <c r="G11" s="17">
        <v>0.51924099747369401</v>
      </c>
      <c r="H11" s="17">
        <v>0.58364270878005797</v>
      </c>
      <c r="I11" s="17">
        <v>0.59133152142855405</v>
      </c>
      <c r="J11" s="17">
        <v>0.45770737556030999</v>
      </c>
      <c r="K11" s="17">
        <v>0.47518486318064701</v>
      </c>
      <c r="L11" s="17">
        <v>0.49172757382549898</v>
      </c>
      <c r="M11" s="17"/>
      <c r="N11" s="17">
        <v>0.65900940408120501</v>
      </c>
      <c r="O11" s="17">
        <v>0.37157101888902699</v>
      </c>
      <c r="P11" s="17">
        <v>0.54139824156998195</v>
      </c>
      <c r="Q11" s="17">
        <v>0.59511303872756605</v>
      </c>
      <c r="R11" s="17">
        <v>0.53081161202913896</v>
      </c>
      <c r="S11" s="17">
        <v>0.517896618253467</v>
      </c>
      <c r="T11" s="17">
        <v>0.32918542631869802</v>
      </c>
      <c r="U11" s="17">
        <v>0.53665038877387305</v>
      </c>
      <c r="V11" s="17">
        <v>0.52932317139865903</v>
      </c>
      <c r="W11" s="17">
        <v>0.41884110709731398</v>
      </c>
      <c r="X11" s="17">
        <v>0.53514756305296596</v>
      </c>
      <c r="Y11" s="17">
        <v>0.44956301183443997</v>
      </c>
      <c r="Z11" s="17"/>
      <c r="AA11" s="17">
        <v>0.51860361181163295</v>
      </c>
      <c r="AB11" s="17">
        <v>0.51293221782472798</v>
      </c>
    </row>
    <row r="12" spans="2:28" ht="43" x14ac:dyDescent="0.5">
      <c r="B12" s="18" t="s">
        <v>59</v>
      </c>
      <c r="C12" s="17">
        <v>0.16431936384839599</v>
      </c>
      <c r="D12" s="17">
        <v>0.21947400550240001</v>
      </c>
      <c r="E12" s="17">
        <v>0.11100626523715799</v>
      </c>
      <c r="F12" s="17"/>
      <c r="G12" s="17">
        <v>0.25365398612012502</v>
      </c>
      <c r="H12" s="17">
        <v>0.18690722759342701</v>
      </c>
      <c r="I12" s="17">
        <v>0.25900264820917701</v>
      </c>
      <c r="J12" s="17">
        <v>0.105650571651301</v>
      </c>
      <c r="K12" s="17">
        <v>0.13627784405539001</v>
      </c>
      <c r="L12" s="17">
        <v>0.11297030586310999</v>
      </c>
      <c r="M12" s="17"/>
      <c r="N12" s="17">
        <v>0.14042974865964999</v>
      </c>
      <c r="O12" s="17">
        <v>0.115013186774739</v>
      </c>
      <c r="P12" s="17">
        <v>0.16185355141838201</v>
      </c>
      <c r="Q12" s="17">
        <v>0.19249995501588801</v>
      </c>
      <c r="R12" s="17">
        <v>0.12159790365230901</v>
      </c>
      <c r="S12" s="17">
        <v>0.165062808470432</v>
      </c>
      <c r="T12" s="17">
        <v>0</v>
      </c>
      <c r="U12" s="17">
        <v>0.168340591525871</v>
      </c>
      <c r="V12" s="17">
        <v>0.21989532025351</v>
      </c>
      <c r="W12" s="17">
        <v>8.6857295256174499E-2</v>
      </c>
      <c r="X12" s="17">
        <v>0.18666568037301501</v>
      </c>
      <c r="Y12" s="17">
        <v>0.17132514196560999</v>
      </c>
      <c r="Z12" s="17"/>
      <c r="AA12" s="17">
        <v>0.21552308357380601</v>
      </c>
      <c r="AB12" s="17">
        <v>0.12624935386191299</v>
      </c>
    </row>
    <row r="13" spans="2:28" x14ac:dyDescent="0.5">
      <c r="B13" s="18" t="s">
        <v>51</v>
      </c>
      <c r="C13" s="19">
        <v>9.6792668814082897E-2</v>
      </c>
      <c r="D13" s="19">
        <v>8.0269158731739995E-2</v>
      </c>
      <c r="E13" s="19">
        <v>0.113028043224093</v>
      </c>
      <c r="F13" s="19"/>
      <c r="G13" s="19">
        <v>4.4786982454539298E-2</v>
      </c>
      <c r="H13" s="19">
        <v>9.0419125802956204E-2</v>
      </c>
      <c r="I13" s="19">
        <v>5.3005758442204801E-2</v>
      </c>
      <c r="J13" s="19">
        <v>0.12789830066736901</v>
      </c>
      <c r="K13" s="19">
        <v>0.124133620715103</v>
      </c>
      <c r="L13" s="19">
        <v>0.110011156427548</v>
      </c>
      <c r="M13" s="19"/>
      <c r="N13" s="19">
        <v>7.5331415130559604E-2</v>
      </c>
      <c r="O13" s="19">
        <v>0.130758843422975</v>
      </c>
      <c r="P13" s="19">
        <v>8.7869072817315499E-2</v>
      </c>
      <c r="Q13" s="19">
        <v>5.7235326723725097E-2</v>
      </c>
      <c r="R13" s="19">
        <v>5.9269432701103401E-2</v>
      </c>
      <c r="S13" s="19">
        <v>9.74046287704044E-2</v>
      </c>
      <c r="T13" s="19">
        <v>8.4130842117198207E-2</v>
      </c>
      <c r="U13" s="19">
        <v>8.3893584711683705E-2</v>
      </c>
      <c r="V13" s="19">
        <v>0.120439533113887</v>
      </c>
      <c r="W13" s="19">
        <v>0.18770022827631699</v>
      </c>
      <c r="X13" s="19">
        <v>0.110515432227417</v>
      </c>
      <c r="Y13" s="19">
        <v>0.101014337292961</v>
      </c>
      <c r="Z13" s="19"/>
      <c r="AA13" s="19">
        <v>6.2585919858882899E-2</v>
      </c>
      <c r="AB13" s="19">
        <v>0.122225416304171</v>
      </c>
    </row>
    <row r="14" spans="2:28" x14ac:dyDescent="0.5">
      <c r="B14" s="16"/>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AB25"/>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73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61</v>
      </c>
      <c r="C9" s="17">
        <v>0.50899630960050102</v>
      </c>
      <c r="D9" s="17">
        <v>0.451719201869626</v>
      </c>
      <c r="E9" s="17">
        <v>0.56378276381571801</v>
      </c>
      <c r="F9" s="17"/>
      <c r="G9" s="17">
        <v>0.50096979450204304</v>
      </c>
      <c r="H9" s="17">
        <v>0.398955641496887</v>
      </c>
      <c r="I9" s="17">
        <v>0.51057945191882903</v>
      </c>
      <c r="J9" s="17">
        <v>0.50148188296973695</v>
      </c>
      <c r="K9" s="17">
        <v>0.46616704995817898</v>
      </c>
      <c r="L9" s="17">
        <v>0.61785702195757297</v>
      </c>
      <c r="M9" s="17"/>
      <c r="N9" s="17">
        <v>0.61192819843014101</v>
      </c>
      <c r="O9" s="17">
        <v>0.48218309938008602</v>
      </c>
      <c r="P9" s="17">
        <v>0.48824377674532998</v>
      </c>
      <c r="Q9" s="17">
        <v>0.60622479088372105</v>
      </c>
      <c r="R9" s="17">
        <v>0.442931845247512</v>
      </c>
      <c r="S9" s="17">
        <v>0.51714557489782598</v>
      </c>
      <c r="T9" s="17">
        <v>0.53372660364255198</v>
      </c>
      <c r="U9" s="17">
        <v>0.422514696592237</v>
      </c>
      <c r="V9" s="17">
        <v>0.59233171151101605</v>
      </c>
      <c r="W9" s="17">
        <v>0.30114287870002798</v>
      </c>
      <c r="X9" s="17">
        <v>0.48211108182924201</v>
      </c>
      <c r="Y9" s="17">
        <v>0.52882925348788301</v>
      </c>
      <c r="Z9" s="17"/>
      <c r="AA9" s="17">
        <v>0.49994525708128401</v>
      </c>
      <c r="AB9" s="17">
        <v>0.51572577499173899</v>
      </c>
    </row>
    <row r="10" spans="2:28" x14ac:dyDescent="0.5">
      <c r="B10" s="18" t="s">
        <v>62</v>
      </c>
      <c r="C10" s="17">
        <v>0.42586222760251802</v>
      </c>
      <c r="D10" s="17">
        <v>0.49154407034865699</v>
      </c>
      <c r="E10" s="17">
        <v>0.36278888669207499</v>
      </c>
      <c r="F10" s="17"/>
      <c r="G10" s="17">
        <v>0.495505334785941</v>
      </c>
      <c r="H10" s="17">
        <v>0.45545184909944603</v>
      </c>
      <c r="I10" s="17">
        <v>0.48214805808935002</v>
      </c>
      <c r="J10" s="17">
        <v>0.41220982034487702</v>
      </c>
      <c r="K10" s="17">
        <v>0.39131817318531897</v>
      </c>
      <c r="L10" s="17">
        <v>0.37491549252695</v>
      </c>
      <c r="M10" s="17"/>
      <c r="N10" s="17">
        <v>0.46678899812290697</v>
      </c>
      <c r="O10" s="17">
        <v>0.41179758353201901</v>
      </c>
      <c r="P10" s="17">
        <v>0.446081718230107</v>
      </c>
      <c r="Q10" s="17">
        <v>0.459545414750689</v>
      </c>
      <c r="R10" s="17">
        <v>0.51983869435597096</v>
      </c>
      <c r="S10" s="17">
        <v>0.43422131926361202</v>
      </c>
      <c r="T10" s="17">
        <v>0.24948011062846401</v>
      </c>
      <c r="U10" s="17">
        <v>0.44423287512703302</v>
      </c>
      <c r="V10" s="17">
        <v>0.38558323035691999</v>
      </c>
      <c r="W10" s="17">
        <v>0.42246946534511098</v>
      </c>
      <c r="X10" s="17">
        <v>0.35796924245261402</v>
      </c>
      <c r="Y10" s="17">
        <v>0.44061209183149602</v>
      </c>
      <c r="Z10" s="17"/>
      <c r="AA10" s="17">
        <v>0.51895623201490604</v>
      </c>
      <c r="AB10" s="17">
        <v>0.356646754651193</v>
      </c>
    </row>
    <row r="11" spans="2:28" x14ac:dyDescent="0.5">
      <c r="B11" s="18" t="s">
        <v>63</v>
      </c>
      <c r="C11" s="17">
        <v>0.37542164216985502</v>
      </c>
      <c r="D11" s="17">
        <v>0.39793738605094903</v>
      </c>
      <c r="E11" s="17">
        <v>0.35421421967213601</v>
      </c>
      <c r="F11" s="17"/>
      <c r="G11" s="17">
        <v>0.255348071424503</v>
      </c>
      <c r="H11" s="17">
        <v>0.28099544012390498</v>
      </c>
      <c r="I11" s="17">
        <v>0.35193485527030299</v>
      </c>
      <c r="J11" s="17">
        <v>0.38569950031984002</v>
      </c>
      <c r="K11" s="17">
        <v>0.35823699430427602</v>
      </c>
      <c r="L11" s="17">
        <v>0.50952593039115301</v>
      </c>
      <c r="M11" s="17"/>
      <c r="N11" s="17">
        <v>0.339661884865534</v>
      </c>
      <c r="O11" s="17">
        <v>0.36354656457968298</v>
      </c>
      <c r="P11" s="17">
        <v>0.41107518172761998</v>
      </c>
      <c r="Q11" s="17">
        <v>0.365414098805247</v>
      </c>
      <c r="R11" s="17">
        <v>0.37216999209107499</v>
      </c>
      <c r="S11" s="17">
        <v>0.35110096613653202</v>
      </c>
      <c r="T11" s="17">
        <v>0.32929678342772001</v>
      </c>
      <c r="U11" s="17">
        <v>0.386725271546983</v>
      </c>
      <c r="V11" s="17">
        <v>0.24718701711836799</v>
      </c>
      <c r="W11" s="17">
        <v>0.34837455085597702</v>
      </c>
      <c r="X11" s="17">
        <v>0.47758187303780902</v>
      </c>
      <c r="Y11" s="17">
        <v>0.36627300273521302</v>
      </c>
      <c r="Z11" s="17"/>
      <c r="AA11" s="17">
        <v>0.33760265823443197</v>
      </c>
      <c r="AB11" s="17">
        <v>0.40354008949792503</v>
      </c>
    </row>
    <row r="12" spans="2:28" x14ac:dyDescent="0.5">
      <c r="B12" s="18" t="s">
        <v>64</v>
      </c>
      <c r="C12" s="17">
        <v>0.331142927116857</v>
      </c>
      <c r="D12" s="17">
        <v>0.30532879574902899</v>
      </c>
      <c r="E12" s="17">
        <v>0.35683167761692702</v>
      </c>
      <c r="F12" s="17"/>
      <c r="G12" s="17">
        <v>0.24229867420489401</v>
      </c>
      <c r="H12" s="17">
        <v>0.35803133583191499</v>
      </c>
      <c r="I12" s="17">
        <v>0.23929674675782101</v>
      </c>
      <c r="J12" s="17">
        <v>0.29380510650737401</v>
      </c>
      <c r="K12" s="17">
        <v>0.37877647250324098</v>
      </c>
      <c r="L12" s="17">
        <v>0.40205506327389701</v>
      </c>
      <c r="M12" s="17"/>
      <c r="N12" s="17">
        <v>0.248304364235232</v>
      </c>
      <c r="O12" s="17">
        <v>0.30767326328062999</v>
      </c>
      <c r="P12" s="17">
        <v>0.295705071295494</v>
      </c>
      <c r="Q12" s="17">
        <v>0.30152517670878298</v>
      </c>
      <c r="R12" s="17">
        <v>0.26485296811875497</v>
      </c>
      <c r="S12" s="17">
        <v>0.32073360727621603</v>
      </c>
      <c r="T12" s="17">
        <v>0.58649055967488195</v>
      </c>
      <c r="U12" s="17">
        <v>0.34011678672697698</v>
      </c>
      <c r="V12" s="17">
        <v>0.29508217035782303</v>
      </c>
      <c r="W12" s="17">
        <v>0.34781953174111202</v>
      </c>
      <c r="X12" s="17">
        <v>0.40306916161282702</v>
      </c>
      <c r="Y12" s="17">
        <v>0.35084456475577802</v>
      </c>
      <c r="Z12" s="17"/>
      <c r="AA12" s="17">
        <v>0.28918628940400398</v>
      </c>
      <c r="AB12" s="17">
        <v>0.36233772361393601</v>
      </c>
    </row>
    <row r="13" spans="2:28" x14ac:dyDescent="0.5">
      <c r="B13" s="18" t="s">
        <v>65</v>
      </c>
      <c r="C13" s="17">
        <v>0.17589413624731201</v>
      </c>
      <c r="D13" s="17">
        <v>0.19872922908690499</v>
      </c>
      <c r="E13" s="17">
        <v>0.15401616768729001</v>
      </c>
      <c r="F13" s="17"/>
      <c r="G13" s="17">
        <v>0.245832249375976</v>
      </c>
      <c r="H13" s="17">
        <v>0.156247589033187</v>
      </c>
      <c r="I13" s="17">
        <v>0.21828285202251399</v>
      </c>
      <c r="J13" s="17">
        <v>0.14317189573105199</v>
      </c>
      <c r="K13" s="17">
        <v>0.18001932602760701</v>
      </c>
      <c r="L13" s="17">
        <v>0.15171377072037001</v>
      </c>
      <c r="M13" s="17"/>
      <c r="N13" s="17">
        <v>0.26426419573206</v>
      </c>
      <c r="O13" s="17">
        <v>8.3688217370342294E-2</v>
      </c>
      <c r="P13" s="17">
        <v>0.188568815833978</v>
      </c>
      <c r="Q13" s="17">
        <v>0.157545067526663</v>
      </c>
      <c r="R13" s="17">
        <v>0.14499493414402601</v>
      </c>
      <c r="S13" s="17">
        <v>0.18916340197468701</v>
      </c>
      <c r="T13" s="17">
        <v>0.15538527793063001</v>
      </c>
      <c r="U13" s="17">
        <v>0.284338444905961</v>
      </c>
      <c r="V13" s="17">
        <v>0.17872892817197</v>
      </c>
      <c r="W13" s="17">
        <v>0.10879659031878</v>
      </c>
      <c r="X13" s="17">
        <v>0.16491323493625501</v>
      </c>
      <c r="Y13" s="17">
        <v>0.12120911172848101</v>
      </c>
      <c r="Z13" s="17"/>
      <c r="AA13" s="17">
        <v>0.20933536418606299</v>
      </c>
      <c r="AB13" s="17">
        <v>0.15103055429631601</v>
      </c>
    </row>
    <row r="14" spans="2:28" x14ac:dyDescent="0.5">
      <c r="B14" s="18" t="s">
        <v>66</v>
      </c>
      <c r="C14" s="17">
        <v>0.16963966012109599</v>
      </c>
      <c r="D14" s="17">
        <v>0.192927747019186</v>
      </c>
      <c r="E14" s="17">
        <v>0.14731009724963801</v>
      </c>
      <c r="F14" s="17"/>
      <c r="G14" s="17">
        <v>0.17193292176147501</v>
      </c>
      <c r="H14" s="17">
        <v>0.15458245842455501</v>
      </c>
      <c r="I14" s="17">
        <v>0.21473721083869499</v>
      </c>
      <c r="J14" s="17">
        <v>0.15199727316002901</v>
      </c>
      <c r="K14" s="17">
        <v>0.16298556229716099</v>
      </c>
      <c r="L14" s="17">
        <v>0.168228678213451</v>
      </c>
      <c r="M14" s="17"/>
      <c r="N14" s="17">
        <v>0.19419583290940901</v>
      </c>
      <c r="O14" s="17">
        <v>0.105919417582665</v>
      </c>
      <c r="P14" s="17">
        <v>0.14684134114706901</v>
      </c>
      <c r="Q14" s="17">
        <v>0.26576513643677702</v>
      </c>
      <c r="R14" s="17">
        <v>0.115673894307629</v>
      </c>
      <c r="S14" s="17">
        <v>0.164342031150264</v>
      </c>
      <c r="T14" s="17">
        <v>0.28012208444056802</v>
      </c>
      <c r="U14" s="17">
        <v>0.20758963141099099</v>
      </c>
      <c r="V14" s="17">
        <v>0.17342218748452101</v>
      </c>
      <c r="W14" s="17">
        <v>0.107930929635898</v>
      </c>
      <c r="X14" s="17">
        <v>0.149079557176796</v>
      </c>
      <c r="Y14" s="17">
        <v>0.16758062794197401</v>
      </c>
      <c r="Z14" s="17"/>
      <c r="AA14" s="17">
        <v>0.15654296931369299</v>
      </c>
      <c r="AB14" s="17">
        <v>0.17937706108535201</v>
      </c>
    </row>
    <row r="15" spans="2:28" x14ac:dyDescent="0.5">
      <c r="B15" s="18" t="s">
        <v>67</v>
      </c>
      <c r="C15" s="17">
        <v>0.141213772414823</v>
      </c>
      <c r="D15" s="17">
        <v>0.122712745386067</v>
      </c>
      <c r="E15" s="17">
        <v>0.15945145009991901</v>
      </c>
      <c r="F15" s="17"/>
      <c r="G15" s="17">
        <v>0.18090102619047899</v>
      </c>
      <c r="H15" s="17">
        <v>0.17055472519231801</v>
      </c>
      <c r="I15" s="17">
        <v>0.125209933243072</v>
      </c>
      <c r="J15" s="17">
        <v>0.16800239174607901</v>
      </c>
      <c r="K15" s="17">
        <v>9.4066712805735295E-2</v>
      </c>
      <c r="L15" s="17">
        <v>0.127749375216273</v>
      </c>
      <c r="M15" s="17"/>
      <c r="N15" s="17">
        <v>0.246031480215952</v>
      </c>
      <c r="O15" s="17">
        <v>0.20886891613886799</v>
      </c>
      <c r="P15" s="17">
        <v>0.16783728456770899</v>
      </c>
      <c r="Q15" s="17">
        <v>9.7648079119035003E-2</v>
      </c>
      <c r="R15" s="17">
        <v>0.145940759593606</v>
      </c>
      <c r="S15" s="17">
        <v>0.15344976496773099</v>
      </c>
      <c r="T15" s="17">
        <v>0.12223339222848401</v>
      </c>
      <c r="U15" s="17">
        <v>0.103058412883952</v>
      </c>
      <c r="V15" s="17">
        <v>0.103345205182933</v>
      </c>
      <c r="W15" s="17">
        <v>0.110692572985048</v>
      </c>
      <c r="X15" s="17">
        <v>0.16108849498880401</v>
      </c>
      <c r="Y15" s="17">
        <v>9.7614429361966099E-2</v>
      </c>
      <c r="Z15" s="17"/>
      <c r="AA15" s="17">
        <v>0.13561114426604701</v>
      </c>
      <c r="AB15" s="17">
        <v>0.145379331298403</v>
      </c>
    </row>
    <row r="16" spans="2:28" x14ac:dyDescent="0.5">
      <c r="B16" s="18" t="s">
        <v>68</v>
      </c>
      <c r="C16" s="17">
        <v>0.106270552111235</v>
      </c>
      <c r="D16" s="17">
        <v>0.12232120188790301</v>
      </c>
      <c r="E16" s="17">
        <v>9.08613169486399E-2</v>
      </c>
      <c r="F16" s="17"/>
      <c r="G16" s="17">
        <v>0.121242029038546</v>
      </c>
      <c r="H16" s="17">
        <v>0.105022386624068</v>
      </c>
      <c r="I16" s="17">
        <v>0.14604829185478099</v>
      </c>
      <c r="J16" s="17">
        <v>8.9958766044936397E-2</v>
      </c>
      <c r="K16" s="17">
        <v>0.115859698273014</v>
      </c>
      <c r="L16" s="17">
        <v>8.1239410512676205E-2</v>
      </c>
      <c r="M16" s="17"/>
      <c r="N16" s="17">
        <v>0.10769529191070901</v>
      </c>
      <c r="O16" s="17">
        <v>5.72332467363365E-2</v>
      </c>
      <c r="P16" s="17">
        <v>0.114693538530452</v>
      </c>
      <c r="Q16" s="17">
        <v>0.14774413203178799</v>
      </c>
      <c r="R16" s="17">
        <v>0.152049920374634</v>
      </c>
      <c r="S16" s="17">
        <v>0.109817565536573</v>
      </c>
      <c r="T16" s="17">
        <v>8.4426958036242505E-2</v>
      </c>
      <c r="U16" s="17">
        <v>8.51583454342629E-2</v>
      </c>
      <c r="V16" s="17">
        <v>0.107962547587538</v>
      </c>
      <c r="W16" s="17">
        <v>0.16669823174713599</v>
      </c>
      <c r="X16" s="17">
        <v>7.1420975091205305E-2</v>
      </c>
      <c r="Y16" s="17">
        <v>0.106841825512974</v>
      </c>
      <c r="Z16" s="17"/>
      <c r="AA16" s="17">
        <v>0.12705352222774499</v>
      </c>
      <c r="AB16" s="17">
        <v>9.0818395820103898E-2</v>
      </c>
    </row>
    <row r="17" spans="2:28" x14ac:dyDescent="0.5">
      <c r="B17" s="18" t="s">
        <v>69</v>
      </c>
      <c r="C17" s="17">
        <v>5.91719188156778E-2</v>
      </c>
      <c r="D17" s="17">
        <v>7.6461326292292506E-2</v>
      </c>
      <c r="E17" s="17">
        <v>4.2473613176371397E-2</v>
      </c>
      <c r="F17" s="17"/>
      <c r="G17" s="17">
        <v>0.184477210751749</v>
      </c>
      <c r="H17" s="17">
        <v>7.7900627468861006E-2</v>
      </c>
      <c r="I17" s="17">
        <v>5.07933127948915E-2</v>
      </c>
      <c r="J17" s="17">
        <v>3.7485870354048101E-2</v>
      </c>
      <c r="K17" s="17">
        <v>1.83724303711802E-2</v>
      </c>
      <c r="L17" s="17">
        <v>3.8947824495942203E-2</v>
      </c>
      <c r="M17" s="17"/>
      <c r="N17" s="17">
        <v>2.44143675102769E-2</v>
      </c>
      <c r="O17" s="17">
        <v>5.91328153419097E-2</v>
      </c>
      <c r="P17" s="17">
        <v>6.4455120916227807E-2</v>
      </c>
      <c r="Q17" s="17">
        <v>1.7638459195256698E-2</v>
      </c>
      <c r="R17" s="17">
        <v>0.14624257798038601</v>
      </c>
      <c r="S17" s="17">
        <v>5.6622310037842301E-2</v>
      </c>
      <c r="T17" s="17">
        <v>0.121331222707189</v>
      </c>
      <c r="U17" s="17">
        <v>7.9511664025875298E-2</v>
      </c>
      <c r="V17" s="17">
        <v>4.2472997136713E-2</v>
      </c>
      <c r="W17" s="17">
        <v>7.9898149033259494E-2</v>
      </c>
      <c r="X17" s="17">
        <v>4.6595159710256899E-2</v>
      </c>
      <c r="Y17" s="17">
        <v>6.2209471652008297E-2</v>
      </c>
      <c r="Z17" s="17"/>
      <c r="AA17" s="17">
        <v>5.5008992443199803E-2</v>
      </c>
      <c r="AB17" s="17">
        <v>6.2267058181003601E-2</v>
      </c>
    </row>
    <row r="18" spans="2:28" x14ac:dyDescent="0.5">
      <c r="B18" s="18" t="s">
        <v>70</v>
      </c>
      <c r="C18" s="17">
        <v>2.8245798792044301E-2</v>
      </c>
      <c r="D18" s="17">
        <v>3.3847680321024302E-2</v>
      </c>
      <c r="E18" s="17">
        <v>2.28518159701914E-2</v>
      </c>
      <c r="F18" s="17"/>
      <c r="G18" s="17">
        <v>9.5389948812053899E-2</v>
      </c>
      <c r="H18" s="17">
        <v>4.2618077158141303E-2</v>
      </c>
      <c r="I18" s="17">
        <v>3.15080474899921E-2</v>
      </c>
      <c r="J18" s="17">
        <v>3.20281075810094E-2</v>
      </c>
      <c r="K18" s="17">
        <v>5.1925244284616503E-3</v>
      </c>
      <c r="L18" s="17">
        <v>0</v>
      </c>
      <c r="M18" s="17"/>
      <c r="N18" s="17">
        <v>0</v>
      </c>
      <c r="O18" s="17">
        <v>3.1594920378295699E-2</v>
      </c>
      <c r="P18" s="17">
        <v>3.0079263548634199E-2</v>
      </c>
      <c r="Q18" s="17">
        <v>0.103617660392506</v>
      </c>
      <c r="R18" s="17">
        <v>0</v>
      </c>
      <c r="S18" s="17">
        <v>1.3095343452734699E-2</v>
      </c>
      <c r="T18" s="17">
        <v>4.3311424430210903E-2</v>
      </c>
      <c r="U18" s="17">
        <v>4.2034559714558301E-2</v>
      </c>
      <c r="V18" s="17">
        <v>4.4649938616499497E-2</v>
      </c>
      <c r="W18" s="17">
        <v>0</v>
      </c>
      <c r="X18" s="17">
        <v>1.75995466691251E-2</v>
      </c>
      <c r="Y18" s="17">
        <v>2.2975662587878101E-2</v>
      </c>
      <c r="Z18" s="17"/>
      <c r="AA18" s="17">
        <v>4.3520438627477599E-2</v>
      </c>
      <c r="AB18" s="17">
        <v>1.68890908381432E-2</v>
      </c>
    </row>
    <row r="19" spans="2:28" x14ac:dyDescent="0.5">
      <c r="B19" s="18" t="s">
        <v>71</v>
      </c>
      <c r="C19" s="17">
        <v>2.6837466021804899E-2</v>
      </c>
      <c r="D19" s="17">
        <v>2.4755190286231001E-2</v>
      </c>
      <c r="E19" s="17">
        <v>2.8909855608121E-2</v>
      </c>
      <c r="F19" s="17"/>
      <c r="G19" s="17">
        <v>0</v>
      </c>
      <c r="H19" s="17">
        <v>2.47591641285532E-2</v>
      </c>
      <c r="I19" s="17">
        <v>2.6203076358013801E-2</v>
      </c>
      <c r="J19" s="17">
        <v>4.1480957745597499E-2</v>
      </c>
      <c r="K19" s="17">
        <v>2.3084684501372701E-2</v>
      </c>
      <c r="L19" s="17">
        <v>3.3010477350309202E-2</v>
      </c>
      <c r="M19" s="17"/>
      <c r="N19" s="17">
        <v>4.6191645387939101E-2</v>
      </c>
      <c r="O19" s="17">
        <v>0</v>
      </c>
      <c r="P19" s="17">
        <v>1.9470256952170601E-2</v>
      </c>
      <c r="Q19" s="17">
        <v>2.7882802973411201E-2</v>
      </c>
      <c r="R19" s="17">
        <v>0.116149272773376</v>
      </c>
      <c r="S19" s="17">
        <v>3.0198237562013099E-2</v>
      </c>
      <c r="T19" s="17">
        <v>0</v>
      </c>
      <c r="U19" s="17">
        <v>1.38978652644211E-2</v>
      </c>
      <c r="V19" s="17">
        <v>1.61165966854756E-2</v>
      </c>
      <c r="W19" s="17">
        <v>0</v>
      </c>
      <c r="X19" s="17">
        <v>3.6935079435891999E-2</v>
      </c>
      <c r="Y19" s="17">
        <v>2.4844609686655899E-2</v>
      </c>
      <c r="Z19" s="17"/>
      <c r="AA19" s="17">
        <v>3.3259646606438299E-2</v>
      </c>
      <c r="AB19" s="17">
        <v>2.2062569191982101E-2</v>
      </c>
    </row>
    <row r="20" spans="2:28" x14ac:dyDescent="0.5">
      <c r="B20" s="18" t="s">
        <v>72</v>
      </c>
      <c r="C20" s="19">
        <v>8.7130394720634496E-2</v>
      </c>
      <c r="D20" s="19">
        <v>6.5319368495217994E-2</v>
      </c>
      <c r="E20" s="19">
        <v>0.10848773516005999</v>
      </c>
      <c r="F20" s="19"/>
      <c r="G20" s="19">
        <v>4.7834765279731899E-2</v>
      </c>
      <c r="H20" s="19">
        <v>7.7754575323880207E-2</v>
      </c>
      <c r="I20" s="19">
        <v>8.7011672788660704E-2</v>
      </c>
      <c r="J20" s="19">
        <v>0.105547288016</v>
      </c>
      <c r="K20" s="19">
        <v>0.12971238283064801</v>
      </c>
      <c r="L20" s="19">
        <v>6.8703349445143003E-2</v>
      </c>
      <c r="M20" s="19"/>
      <c r="N20" s="19">
        <v>6.1563995837610498E-2</v>
      </c>
      <c r="O20" s="19">
        <v>5.5259572456446998E-2</v>
      </c>
      <c r="P20" s="19">
        <v>8.6841764229452695E-2</v>
      </c>
      <c r="Q20" s="19">
        <v>5.5563546930343703E-2</v>
      </c>
      <c r="R20" s="19">
        <v>6.2775878368238197E-2</v>
      </c>
      <c r="S20" s="19">
        <v>8.87958334603378E-2</v>
      </c>
      <c r="T20" s="19">
        <v>0</v>
      </c>
      <c r="U20" s="19">
        <v>9.7678498835479702E-2</v>
      </c>
      <c r="V20" s="19">
        <v>8.1393602906489906E-2</v>
      </c>
      <c r="W20" s="19">
        <v>0.15237601505391199</v>
      </c>
      <c r="X20" s="19">
        <v>7.7904535414126105E-2</v>
      </c>
      <c r="Y20" s="19">
        <v>0.12497425868960201</v>
      </c>
      <c r="Z20" s="19"/>
      <c r="AA20" s="19">
        <v>5.6899643908531201E-2</v>
      </c>
      <c r="AB20" s="19">
        <v>0.109606984145925</v>
      </c>
    </row>
    <row r="21" spans="2:28" x14ac:dyDescent="0.5">
      <c r="B21" s="16"/>
    </row>
    <row r="22" spans="2:28" x14ac:dyDescent="0.5">
      <c r="B22" t="s">
        <v>54</v>
      </c>
    </row>
    <row r="23" spans="2:28" x14ac:dyDescent="0.5">
      <c r="B23" t="s">
        <v>55</v>
      </c>
    </row>
    <row r="25" spans="2:28" x14ac:dyDescent="0.5">
      <c r="B25"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2:AB25"/>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74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62</v>
      </c>
      <c r="C9" s="17">
        <v>0.47189817260394401</v>
      </c>
      <c r="D9" s="17">
        <v>0.53199357542381398</v>
      </c>
      <c r="E9" s="17">
        <v>0.414337882256126</v>
      </c>
      <c r="F9" s="17"/>
      <c r="G9" s="17">
        <v>0.63122379388775496</v>
      </c>
      <c r="H9" s="17">
        <v>0.43575777830027401</v>
      </c>
      <c r="I9" s="17">
        <v>0.47012289717821398</v>
      </c>
      <c r="J9" s="17">
        <v>0.46879733200652401</v>
      </c>
      <c r="K9" s="17">
        <v>0.45783348773816901</v>
      </c>
      <c r="L9" s="17">
        <v>0.43652027274696298</v>
      </c>
      <c r="M9" s="17"/>
      <c r="N9" s="17">
        <v>0.55003472654055996</v>
      </c>
      <c r="O9" s="17">
        <v>0.38155679087225702</v>
      </c>
      <c r="P9" s="17">
        <v>0.403840108158176</v>
      </c>
      <c r="Q9" s="17">
        <v>0.435385015773953</v>
      </c>
      <c r="R9" s="17">
        <v>0.46768566649938598</v>
      </c>
      <c r="S9" s="17">
        <v>0.47329194233347799</v>
      </c>
      <c r="T9" s="17">
        <v>0.45426673768399201</v>
      </c>
      <c r="U9" s="17">
        <v>0.60911747064141097</v>
      </c>
      <c r="V9" s="17">
        <v>0.52601504726486603</v>
      </c>
      <c r="W9" s="17">
        <v>0.53132053378035504</v>
      </c>
      <c r="X9" s="17">
        <v>0.42995069573484701</v>
      </c>
      <c r="Y9" s="17">
        <v>0.49725701462250599</v>
      </c>
      <c r="Z9" s="17"/>
      <c r="AA9" s="17">
        <v>0.53828783849353801</v>
      </c>
      <c r="AB9" s="17">
        <v>0.42253739848499</v>
      </c>
    </row>
    <row r="10" spans="2:28" x14ac:dyDescent="0.5">
      <c r="B10" s="18" t="s">
        <v>68</v>
      </c>
      <c r="C10" s="17">
        <v>0.30678417946269798</v>
      </c>
      <c r="D10" s="17">
        <v>0.31509021344875099</v>
      </c>
      <c r="E10" s="17">
        <v>0.29926454611636899</v>
      </c>
      <c r="F10" s="17"/>
      <c r="G10" s="17">
        <v>0.30459550845147798</v>
      </c>
      <c r="H10" s="17">
        <v>0.26578578595597702</v>
      </c>
      <c r="I10" s="17">
        <v>0.33123484150690002</v>
      </c>
      <c r="J10" s="17">
        <v>0.27907941922107499</v>
      </c>
      <c r="K10" s="17">
        <v>0.33898993185871001</v>
      </c>
      <c r="L10" s="17">
        <v>0.31680727163154498</v>
      </c>
      <c r="M10" s="17"/>
      <c r="N10" s="17">
        <v>0.38910902933414199</v>
      </c>
      <c r="O10" s="17">
        <v>0.27190142036220299</v>
      </c>
      <c r="P10" s="17">
        <v>0.34590192077287102</v>
      </c>
      <c r="Q10" s="17">
        <v>0.30100567090869002</v>
      </c>
      <c r="R10" s="17">
        <v>0.117532705540452</v>
      </c>
      <c r="S10" s="17">
        <v>0.30334669111208801</v>
      </c>
      <c r="T10" s="17">
        <v>0.120333617323349</v>
      </c>
      <c r="U10" s="17">
        <v>0.33258064065188297</v>
      </c>
      <c r="V10" s="17">
        <v>0.29489045773307698</v>
      </c>
      <c r="W10" s="17">
        <v>0.22259523824145599</v>
      </c>
      <c r="X10" s="17">
        <v>0.31663470905612701</v>
      </c>
      <c r="Y10" s="17">
        <v>0.31984943628158702</v>
      </c>
      <c r="Z10" s="17"/>
      <c r="AA10" s="17">
        <v>0.35527264401179798</v>
      </c>
      <c r="AB10" s="17">
        <v>0.27073296405270803</v>
      </c>
    </row>
    <row r="11" spans="2:28" x14ac:dyDescent="0.5">
      <c r="B11" s="18" t="s">
        <v>61</v>
      </c>
      <c r="C11" s="17">
        <v>0.180853497545933</v>
      </c>
      <c r="D11" s="17">
        <v>0.20503584964772101</v>
      </c>
      <c r="E11" s="17">
        <v>0.15767495967027401</v>
      </c>
      <c r="F11" s="17"/>
      <c r="G11" s="17">
        <v>0.35215504312901202</v>
      </c>
      <c r="H11" s="17">
        <v>0.169394682536021</v>
      </c>
      <c r="I11" s="17">
        <v>0.15324366349446999</v>
      </c>
      <c r="J11" s="17">
        <v>0.20128960594362999</v>
      </c>
      <c r="K11" s="17">
        <v>0.12675735228933299</v>
      </c>
      <c r="L11" s="17">
        <v>0.15077446357649499</v>
      </c>
      <c r="M11" s="17"/>
      <c r="N11" s="17">
        <v>0.119745879779228</v>
      </c>
      <c r="O11" s="17">
        <v>0.17519241407586</v>
      </c>
      <c r="P11" s="17">
        <v>0.19536041680242</v>
      </c>
      <c r="Q11" s="17">
        <v>0.21523631485255801</v>
      </c>
      <c r="R11" s="17">
        <v>0.18195672254631801</v>
      </c>
      <c r="S11" s="17">
        <v>0.235025840551393</v>
      </c>
      <c r="T11" s="17">
        <v>0.163446057031466</v>
      </c>
      <c r="U11" s="17">
        <v>0.171519786970247</v>
      </c>
      <c r="V11" s="17">
        <v>0.22806505694860499</v>
      </c>
      <c r="W11" s="17">
        <v>8.4612733230523707E-2</v>
      </c>
      <c r="X11" s="17">
        <v>0.12955983046931099</v>
      </c>
      <c r="Y11" s="17">
        <v>0.13096435416806401</v>
      </c>
      <c r="Z11" s="17"/>
      <c r="AA11" s="17">
        <v>0.21167973633971299</v>
      </c>
      <c r="AB11" s="17">
        <v>0.15793416229024501</v>
      </c>
    </row>
    <row r="12" spans="2:28" x14ac:dyDescent="0.5">
      <c r="B12" s="18" t="s">
        <v>65</v>
      </c>
      <c r="C12" s="17">
        <v>0.150222347155892</v>
      </c>
      <c r="D12" s="17">
        <v>0.16214093439886201</v>
      </c>
      <c r="E12" s="17">
        <v>0.138908762250044</v>
      </c>
      <c r="F12" s="17"/>
      <c r="G12" s="17">
        <v>0.119094634897509</v>
      </c>
      <c r="H12" s="17">
        <v>0.15084274483938501</v>
      </c>
      <c r="I12" s="17">
        <v>0.22437122633682899</v>
      </c>
      <c r="J12" s="17">
        <v>0.17151414115854399</v>
      </c>
      <c r="K12" s="17">
        <v>0.115580761056194</v>
      </c>
      <c r="L12" s="17">
        <v>0.12837275270929099</v>
      </c>
      <c r="M12" s="17"/>
      <c r="N12" s="17">
        <v>0.16996992889940399</v>
      </c>
      <c r="O12" s="17">
        <v>6.0348460435813198E-2</v>
      </c>
      <c r="P12" s="17">
        <v>0.175806853944347</v>
      </c>
      <c r="Q12" s="17">
        <v>0.19519539324152901</v>
      </c>
      <c r="R12" s="17">
        <v>8.6882489878364499E-2</v>
      </c>
      <c r="S12" s="17">
        <v>0.12980768935081499</v>
      </c>
      <c r="T12" s="17">
        <v>4.3311424430210903E-2</v>
      </c>
      <c r="U12" s="17">
        <v>0.172854395921482</v>
      </c>
      <c r="V12" s="17">
        <v>0.18707521319901799</v>
      </c>
      <c r="W12" s="17">
        <v>7.4813708730617198E-2</v>
      </c>
      <c r="X12" s="17">
        <v>0.15927852064314199</v>
      </c>
      <c r="Y12" s="17">
        <v>0.15189567394964401</v>
      </c>
      <c r="Z12" s="17"/>
      <c r="AA12" s="17">
        <v>0.18402661379410801</v>
      </c>
      <c r="AB12" s="17">
        <v>0.125088845617253</v>
      </c>
    </row>
    <row r="13" spans="2:28" x14ac:dyDescent="0.5">
      <c r="B13" s="18" t="s">
        <v>69</v>
      </c>
      <c r="C13" s="17">
        <v>0.147868005232558</v>
      </c>
      <c r="D13" s="17">
        <v>0.14817231393701699</v>
      </c>
      <c r="E13" s="17">
        <v>0.14783911887569001</v>
      </c>
      <c r="F13" s="17"/>
      <c r="G13" s="17">
        <v>0.32382849467118602</v>
      </c>
      <c r="H13" s="17">
        <v>0.180471479843056</v>
      </c>
      <c r="I13" s="17">
        <v>0.130060002416827</v>
      </c>
      <c r="J13" s="17">
        <v>9.6773101515067697E-2</v>
      </c>
      <c r="K13" s="17">
        <v>0.14191440678439299</v>
      </c>
      <c r="L13" s="17">
        <v>9.7981742830804699E-2</v>
      </c>
      <c r="M13" s="17"/>
      <c r="N13" s="17">
        <v>0.20694893321074501</v>
      </c>
      <c r="O13" s="17">
        <v>0.113496383181937</v>
      </c>
      <c r="P13" s="17">
        <v>0.163376623666009</v>
      </c>
      <c r="Q13" s="17">
        <v>0.18311476795440401</v>
      </c>
      <c r="R13" s="17">
        <v>8.5481942332917699E-2</v>
      </c>
      <c r="S13" s="17">
        <v>0.12365978824566599</v>
      </c>
      <c r="T13" s="17">
        <v>8.3133014080866305E-2</v>
      </c>
      <c r="U13" s="17">
        <v>0.155113319596141</v>
      </c>
      <c r="V13" s="17">
        <v>0.20951100252652</v>
      </c>
      <c r="W13" s="17">
        <v>0.160210688810388</v>
      </c>
      <c r="X13" s="17">
        <v>0.152291913197902</v>
      </c>
      <c r="Y13" s="17">
        <v>0.12803775958508901</v>
      </c>
      <c r="Z13" s="17"/>
      <c r="AA13" s="17">
        <v>0.15860809594449099</v>
      </c>
      <c r="AB13" s="17">
        <v>0.13988273848139801</v>
      </c>
    </row>
    <row r="14" spans="2:28" x14ac:dyDescent="0.5">
      <c r="B14" s="18" t="s">
        <v>64</v>
      </c>
      <c r="C14" s="17">
        <v>0.13162760794758499</v>
      </c>
      <c r="D14" s="17">
        <v>0.155311489728957</v>
      </c>
      <c r="E14" s="17">
        <v>0.10884472603978999</v>
      </c>
      <c r="F14" s="17"/>
      <c r="G14" s="17">
        <v>0.13273269939503499</v>
      </c>
      <c r="H14" s="17">
        <v>0.10452541487318701</v>
      </c>
      <c r="I14" s="17">
        <v>0.105799899642668</v>
      </c>
      <c r="J14" s="17">
        <v>0.14883726353940399</v>
      </c>
      <c r="K14" s="17">
        <v>0.123466273620065</v>
      </c>
      <c r="L14" s="17">
        <v>0.157817249360065</v>
      </c>
      <c r="M14" s="17"/>
      <c r="N14" s="17">
        <v>0.120196670797222</v>
      </c>
      <c r="O14" s="17">
        <v>0.15746788234269801</v>
      </c>
      <c r="P14" s="17">
        <v>0.13993321320786001</v>
      </c>
      <c r="Q14" s="17">
        <v>0.14858414013891</v>
      </c>
      <c r="R14" s="17">
        <v>0.20843350352060899</v>
      </c>
      <c r="S14" s="17">
        <v>0.117786403049165</v>
      </c>
      <c r="T14" s="17">
        <v>0.22060884376531301</v>
      </c>
      <c r="U14" s="17">
        <v>0.188706512387601</v>
      </c>
      <c r="V14" s="17">
        <v>6.7934591838705705E-2</v>
      </c>
      <c r="W14" s="17">
        <v>0.12460592734695899</v>
      </c>
      <c r="X14" s="17">
        <v>0.14736116537668301</v>
      </c>
      <c r="Y14" s="17">
        <v>9.0534189406487303E-2</v>
      </c>
      <c r="Z14" s="17"/>
      <c r="AA14" s="17">
        <v>0.120947447600376</v>
      </c>
      <c r="AB14" s="17">
        <v>0.13956831642063899</v>
      </c>
    </row>
    <row r="15" spans="2:28" x14ac:dyDescent="0.5">
      <c r="B15" s="18" t="s">
        <v>70</v>
      </c>
      <c r="C15" s="17">
        <v>0.12777739673074401</v>
      </c>
      <c r="D15" s="17">
        <v>0.126197886135718</v>
      </c>
      <c r="E15" s="17">
        <v>0.12954329846333501</v>
      </c>
      <c r="F15" s="17"/>
      <c r="G15" s="17">
        <v>7.0963059956668295E-2</v>
      </c>
      <c r="H15" s="17">
        <v>0.138288928049489</v>
      </c>
      <c r="I15" s="17">
        <v>0.119172688785614</v>
      </c>
      <c r="J15" s="17">
        <v>0.156915291821553</v>
      </c>
      <c r="K15" s="17">
        <v>0.110358553304747</v>
      </c>
      <c r="L15" s="17">
        <v>0.143377776912157</v>
      </c>
      <c r="M15" s="17"/>
      <c r="N15" s="17">
        <v>0.12212801643903599</v>
      </c>
      <c r="O15" s="17">
        <v>5.77799400384027E-2</v>
      </c>
      <c r="P15" s="17">
        <v>0.13451044754987701</v>
      </c>
      <c r="Q15" s="17">
        <v>0.11498003705201</v>
      </c>
      <c r="R15" s="17">
        <v>0.148839999724315</v>
      </c>
      <c r="S15" s="17">
        <v>0.13031572021649901</v>
      </c>
      <c r="T15" s="17">
        <v>0.198820145734175</v>
      </c>
      <c r="U15" s="17">
        <v>9.6492459626262003E-2</v>
      </c>
      <c r="V15" s="17">
        <v>6.6995320442312295E-2</v>
      </c>
      <c r="W15" s="17">
        <v>0.22459760480148</v>
      </c>
      <c r="X15" s="17">
        <v>0.11751387288588799</v>
      </c>
      <c r="Y15" s="17">
        <v>0.16058037121253399</v>
      </c>
      <c r="Z15" s="17"/>
      <c r="AA15" s="17">
        <v>0.10115631312714</v>
      </c>
      <c r="AB15" s="17">
        <v>0.14757019545855399</v>
      </c>
    </row>
    <row r="16" spans="2:28" x14ac:dyDescent="0.5">
      <c r="B16" s="18" t="s">
        <v>66</v>
      </c>
      <c r="C16" s="17">
        <v>0.10892996411761301</v>
      </c>
      <c r="D16" s="17">
        <v>0.125067035409514</v>
      </c>
      <c r="E16" s="17">
        <v>9.3441528390719605E-2</v>
      </c>
      <c r="F16" s="17"/>
      <c r="G16" s="17">
        <v>0.13884072966687</v>
      </c>
      <c r="H16" s="17">
        <v>8.8233384251168598E-2</v>
      </c>
      <c r="I16" s="17">
        <v>0.131277231379508</v>
      </c>
      <c r="J16" s="17">
        <v>8.4387976098405398E-2</v>
      </c>
      <c r="K16" s="17">
        <v>9.04920725696155E-2</v>
      </c>
      <c r="L16" s="17">
        <v>0.12535297978079399</v>
      </c>
      <c r="M16" s="17"/>
      <c r="N16" s="17">
        <v>0.12624166411610199</v>
      </c>
      <c r="O16" s="17">
        <v>3.1594920378295699E-2</v>
      </c>
      <c r="P16" s="17">
        <v>7.8380824651171896E-2</v>
      </c>
      <c r="Q16" s="17">
        <v>0.15853620442240199</v>
      </c>
      <c r="R16" s="17">
        <v>0.14429978793515599</v>
      </c>
      <c r="S16" s="17">
        <v>0.113573230893959</v>
      </c>
      <c r="T16" s="17">
        <v>8.6326732941377493E-2</v>
      </c>
      <c r="U16" s="17">
        <v>0.18272427019859</v>
      </c>
      <c r="V16" s="17">
        <v>6.6046160203617907E-2</v>
      </c>
      <c r="W16" s="17">
        <v>0.14552315174904501</v>
      </c>
      <c r="X16" s="17">
        <v>9.9638622627464604E-2</v>
      </c>
      <c r="Y16" s="17">
        <v>0.106314080501291</v>
      </c>
      <c r="Z16" s="17"/>
      <c r="AA16" s="17">
        <v>0.13258740704869701</v>
      </c>
      <c r="AB16" s="17">
        <v>9.1340634797969403E-2</v>
      </c>
    </row>
    <row r="17" spans="2:28" x14ac:dyDescent="0.5">
      <c r="B17" s="18" t="s">
        <v>63</v>
      </c>
      <c r="C17" s="17">
        <v>9.3927308370009302E-2</v>
      </c>
      <c r="D17" s="17">
        <v>0.11237386705902901</v>
      </c>
      <c r="E17" s="17">
        <v>7.6166997432766795E-2</v>
      </c>
      <c r="F17" s="17"/>
      <c r="G17" s="17">
        <v>0.126387575733487</v>
      </c>
      <c r="H17" s="17">
        <v>0.161842779459031</v>
      </c>
      <c r="I17" s="17">
        <v>0.119336113475617</v>
      </c>
      <c r="J17" s="17">
        <v>8.3721059189079294E-2</v>
      </c>
      <c r="K17" s="17">
        <v>6.7121597904794397E-2</v>
      </c>
      <c r="L17" s="17">
        <v>4.5653297060357902E-2</v>
      </c>
      <c r="M17" s="17"/>
      <c r="N17" s="17">
        <v>9.3511971035818903E-2</v>
      </c>
      <c r="O17" s="17">
        <v>0.11531207600673</v>
      </c>
      <c r="P17" s="17">
        <v>5.4755565005256898E-2</v>
      </c>
      <c r="Q17" s="17">
        <v>9.7139475926673394E-2</v>
      </c>
      <c r="R17" s="17">
        <v>5.5671619186549601E-2</v>
      </c>
      <c r="S17" s="17">
        <v>0.14290614670187499</v>
      </c>
      <c r="T17" s="17">
        <v>8.4489490295778694E-2</v>
      </c>
      <c r="U17" s="17">
        <v>0.105986516213017</v>
      </c>
      <c r="V17" s="17">
        <v>4.2754124467898898E-2</v>
      </c>
      <c r="W17" s="17">
        <v>7.4901499148820896E-2</v>
      </c>
      <c r="X17" s="17">
        <v>8.4655932707175904E-2</v>
      </c>
      <c r="Y17" s="17">
        <v>9.5947420947508896E-2</v>
      </c>
      <c r="Z17" s="17"/>
      <c r="AA17" s="17">
        <v>0.105997146643089</v>
      </c>
      <c r="AB17" s="17">
        <v>8.4953373154842401E-2</v>
      </c>
    </row>
    <row r="18" spans="2:28" x14ac:dyDescent="0.5">
      <c r="B18" s="18" t="s">
        <v>67</v>
      </c>
      <c r="C18" s="17">
        <v>8.0848206874846396E-2</v>
      </c>
      <c r="D18" s="17">
        <v>7.7137103377272406E-2</v>
      </c>
      <c r="E18" s="17">
        <v>8.4601286841955003E-2</v>
      </c>
      <c r="F18" s="17"/>
      <c r="G18" s="17">
        <v>9.5756308848230706E-2</v>
      </c>
      <c r="H18" s="17">
        <v>6.10503391100101E-2</v>
      </c>
      <c r="I18" s="17">
        <v>9.9822308140054605E-2</v>
      </c>
      <c r="J18" s="17">
        <v>0.10410228314320601</v>
      </c>
      <c r="K18" s="17">
        <v>5.8741949636087497E-2</v>
      </c>
      <c r="L18" s="17">
        <v>7.4596391788790906E-2</v>
      </c>
      <c r="M18" s="17"/>
      <c r="N18" s="17">
        <v>0.115530422642729</v>
      </c>
      <c r="O18" s="17">
        <v>0.12033457392357901</v>
      </c>
      <c r="P18" s="17">
        <v>8.7200174786766796E-2</v>
      </c>
      <c r="Q18" s="17">
        <v>7.6672434395108804E-2</v>
      </c>
      <c r="R18" s="17">
        <v>0</v>
      </c>
      <c r="S18" s="17">
        <v>7.0182092286347295E-2</v>
      </c>
      <c r="T18" s="17">
        <v>0.116358886183291</v>
      </c>
      <c r="U18" s="17">
        <v>6.5546914013395796E-2</v>
      </c>
      <c r="V18" s="17">
        <v>3.8413784724021398E-2</v>
      </c>
      <c r="W18" s="17">
        <v>0.14653774120513799</v>
      </c>
      <c r="X18" s="17">
        <v>0.119759442825305</v>
      </c>
      <c r="Y18" s="17">
        <v>6.7802278361849794E-2</v>
      </c>
      <c r="Z18" s="17"/>
      <c r="AA18" s="17">
        <v>7.0603905422999394E-2</v>
      </c>
      <c r="AB18" s="17">
        <v>8.8464853881505601E-2</v>
      </c>
    </row>
    <row r="19" spans="2:28" x14ac:dyDescent="0.5">
      <c r="B19" s="18" t="s">
        <v>71</v>
      </c>
      <c r="C19" s="17">
        <v>1.14012890181115E-2</v>
      </c>
      <c r="D19" s="17">
        <v>1.5045074003704299E-2</v>
      </c>
      <c r="E19" s="17">
        <v>7.88015006323395E-3</v>
      </c>
      <c r="F19" s="17"/>
      <c r="G19" s="17">
        <v>1.5109411080358201E-2</v>
      </c>
      <c r="H19" s="17">
        <v>6.5664517874857702E-3</v>
      </c>
      <c r="I19" s="17">
        <v>1.4401314401524999E-2</v>
      </c>
      <c r="J19" s="17">
        <v>4.8744543125727397E-3</v>
      </c>
      <c r="K19" s="17">
        <v>5.4392303397189801E-3</v>
      </c>
      <c r="L19" s="17">
        <v>1.97451468329666E-2</v>
      </c>
      <c r="M19" s="17"/>
      <c r="N19" s="17">
        <v>0</v>
      </c>
      <c r="O19" s="17">
        <v>2.4409809719351399E-2</v>
      </c>
      <c r="P19" s="17">
        <v>6.8582422025066699E-3</v>
      </c>
      <c r="Q19" s="17">
        <v>1.53663625864049E-2</v>
      </c>
      <c r="R19" s="17">
        <v>5.7718051479714802E-2</v>
      </c>
      <c r="S19" s="17">
        <v>0</v>
      </c>
      <c r="T19" s="17">
        <v>3.8085528118329201E-2</v>
      </c>
      <c r="U19" s="17">
        <v>0</v>
      </c>
      <c r="V19" s="17">
        <v>3.0331396998511999E-2</v>
      </c>
      <c r="W19" s="17">
        <v>0</v>
      </c>
      <c r="X19" s="17">
        <v>2.4598581257794998E-2</v>
      </c>
      <c r="Y19" s="17">
        <v>6.82749141266519E-3</v>
      </c>
      <c r="Z19" s="17"/>
      <c r="AA19" s="17">
        <v>6.7911918474176198E-3</v>
      </c>
      <c r="AB19" s="17">
        <v>1.48289002594073E-2</v>
      </c>
    </row>
    <row r="20" spans="2:28" x14ac:dyDescent="0.5">
      <c r="B20" s="18" t="s">
        <v>72</v>
      </c>
      <c r="C20" s="19">
        <v>0.230866634453015</v>
      </c>
      <c r="D20" s="19">
        <v>0.177939061761238</v>
      </c>
      <c r="E20" s="19">
        <v>0.28092337200300699</v>
      </c>
      <c r="F20" s="19"/>
      <c r="G20" s="19">
        <v>9.4143157101211294E-2</v>
      </c>
      <c r="H20" s="19">
        <v>0.201600765720686</v>
      </c>
      <c r="I20" s="19">
        <v>0.19347928204906201</v>
      </c>
      <c r="J20" s="19">
        <v>0.23549655825253901</v>
      </c>
      <c r="K20" s="19">
        <v>0.31116959257589</v>
      </c>
      <c r="L20" s="19">
        <v>0.27518025136254398</v>
      </c>
      <c r="M20" s="19"/>
      <c r="N20" s="19">
        <v>0.17189916412460199</v>
      </c>
      <c r="O20" s="19">
        <v>0.22390198939250999</v>
      </c>
      <c r="P20" s="19">
        <v>0.22735548570893299</v>
      </c>
      <c r="Q20" s="19">
        <v>0.19316066856719</v>
      </c>
      <c r="R20" s="19">
        <v>0.29782539621798898</v>
      </c>
      <c r="S20" s="19">
        <v>0.271277980665179</v>
      </c>
      <c r="T20" s="19">
        <v>0.246892002897077</v>
      </c>
      <c r="U20" s="19">
        <v>0.17011107727799801</v>
      </c>
      <c r="V20" s="19">
        <v>0.209697548555135</v>
      </c>
      <c r="W20" s="19">
        <v>0.149990839360226</v>
      </c>
      <c r="X20" s="19">
        <v>0.22159495584130101</v>
      </c>
      <c r="Y20" s="19">
        <v>0.25529164830992002</v>
      </c>
      <c r="Z20" s="19"/>
      <c r="AA20" s="19">
        <v>0.161869369664872</v>
      </c>
      <c r="AB20" s="19">
        <v>0.28216616061265698</v>
      </c>
    </row>
    <row r="21" spans="2:28" x14ac:dyDescent="0.5">
      <c r="B21" s="16"/>
    </row>
    <row r="22" spans="2:28" x14ac:dyDescent="0.5">
      <c r="B22" t="s">
        <v>54</v>
      </c>
    </row>
    <row r="23" spans="2:28" x14ac:dyDescent="0.5">
      <c r="B23" t="s">
        <v>55</v>
      </c>
    </row>
    <row r="25" spans="2:28" x14ac:dyDescent="0.5">
      <c r="B25"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2:F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6" width="20.703125" customWidth="1"/>
  </cols>
  <sheetData>
    <row r="2" spans="2:6" ht="39.950000000000003" customHeight="1" x14ac:dyDescent="0.5">
      <c r="D2" s="30" t="s">
        <v>84</v>
      </c>
      <c r="E2" s="26"/>
      <c r="F2" s="26"/>
    </row>
    <row r="6" spans="2:6" ht="50.1" customHeight="1" x14ac:dyDescent="0.5">
      <c r="B6" s="20" t="s">
        <v>15</v>
      </c>
      <c r="C6" s="20" t="s">
        <v>75</v>
      </c>
      <c r="D6" s="20" t="s">
        <v>76</v>
      </c>
      <c r="E6" s="20" t="s">
        <v>77</v>
      </c>
    </row>
    <row r="7" spans="2:6" x14ac:dyDescent="0.5">
      <c r="B7" s="18" t="s">
        <v>78</v>
      </c>
      <c r="C7" s="17">
        <v>9.5699215181021605E-2</v>
      </c>
      <c r="D7" s="17">
        <v>5.93124643988572E-2</v>
      </c>
      <c r="E7" s="17">
        <v>0.17027133428394201</v>
      </c>
    </row>
    <row r="8" spans="2:6" x14ac:dyDescent="0.5">
      <c r="B8" s="18" t="s">
        <v>79</v>
      </c>
      <c r="C8" s="17">
        <v>0.48757186314724599</v>
      </c>
      <c r="D8" s="17">
        <v>0.33653508445786201</v>
      </c>
      <c r="E8" s="17">
        <v>0.54965689489159997</v>
      </c>
    </row>
    <row r="9" spans="2:6" x14ac:dyDescent="0.5">
      <c r="B9" s="18" t="s">
        <v>80</v>
      </c>
      <c r="C9" s="17">
        <v>0.240776379576746</v>
      </c>
      <c r="D9" s="17">
        <v>0.36962812343394702</v>
      </c>
      <c r="E9" s="17">
        <v>0.176994264168395</v>
      </c>
    </row>
    <row r="10" spans="2:6" x14ac:dyDescent="0.5">
      <c r="B10" s="18" t="s">
        <v>81</v>
      </c>
      <c r="C10" s="17">
        <v>7.2236509977357893E-2</v>
      </c>
      <c r="D10" s="17">
        <v>0.12212166806602399</v>
      </c>
      <c r="E10" s="17">
        <v>3.6260996193456498E-2</v>
      </c>
    </row>
    <row r="11" spans="2:6" x14ac:dyDescent="0.5">
      <c r="B11" s="18" t="s">
        <v>82</v>
      </c>
      <c r="C11" s="17">
        <v>2.6904051260473801E-2</v>
      </c>
      <c r="D11" s="17">
        <v>2.47183938523656E-2</v>
      </c>
      <c r="E11" s="17">
        <v>6.9802263444123398E-3</v>
      </c>
    </row>
    <row r="12" spans="2:6" x14ac:dyDescent="0.5">
      <c r="B12" s="18" t="s">
        <v>83</v>
      </c>
      <c r="C12" s="17">
        <v>7.6811980857154294E-2</v>
      </c>
      <c r="D12" s="17">
        <v>8.7684265790945598E-2</v>
      </c>
      <c r="E12" s="17">
        <v>5.9836284118194E-2</v>
      </c>
    </row>
    <row r="13" spans="2:6" x14ac:dyDescent="0.5">
      <c r="B13" s="16"/>
      <c r="C13" s="16"/>
      <c r="D13" s="16"/>
      <c r="E13" s="16"/>
    </row>
    <row r="14" spans="2:6" x14ac:dyDescent="0.5">
      <c r="B14" t="s">
        <v>54</v>
      </c>
    </row>
    <row r="15" spans="2:6" x14ac:dyDescent="0.5">
      <c r="B15" t="s">
        <v>55</v>
      </c>
    </row>
    <row r="19" spans="2:2" x14ac:dyDescent="0.5">
      <c r="B19"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2:AB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85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78</v>
      </c>
      <c r="C9" s="17">
        <v>9.5699215181021605E-2</v>
      </c>
      <c r="D9" s="17">
        <v>0.1244676421151</v>
      </c>
      <c r="E9" s="17">
        <v>6.7909362678940793E-2</v>
      </c>
      <c r="F9" s="17"/>
      <c r="G9" s="17">
        <v>0.16009584885307299</v>
      </c>
      <c r="H9" s="17">
        <v>0.122637808344897</v>
      </c>
      <c r="I9" s="17">
        <v>0.13415319485477301</v>
      </c>
      <c r="J9" s="17">
        <v>0.100447515066032</v>
      </c>
      <c r="K9" s="17">
        <v>4.6452338252668701E-2</v>
      </c>
      <c r="L9" s="17">
        <v>5.6830434416222299E-2</v>
      </c>
      <c r="M9" s="17"/>
      <c r="N9" s="17">
        <v>0.19291276832558699</v>
      </c>
      <c r="O9" s="17">
        <v>0.108658229537322</v>
      </c>
      <c r="P9" s="17">
        <v>0.14993355070907599</v>
      </c>
      <c r="Q9" s="17">
        <v>9.8562688516253397E-2</v>
      </c>
      <c r="R9" s="17">
        <v>0.11992726945985201</v>
      </c>
      <c r="S9" s="17">
        <v>4.8518881528001503E-2</v>
      </c>
      <c r="T9" s="17">
        <v>0.16153887790190999</v>
      </c>
      <c r="U9" s="17">
        <v>0.12454440122528</v>
      </c>
      <c r="V9" s="17">
        <v>0.12791401005102199</v>
      </c>
      <c r="W9" s="17">
        <v>0</v>
      </c>
      <c r="X9" s="17">
        <v>8.70338623629998E-2</v>
      </c>
      <c r="Y9" s="17">
        <v>5.36725302471667E-2</v>
      </c>
      <c r="Z9" s="17"/>
      <c r="AA9" s="17">
        <v>0.14303085651303599</v>
      </c>
      <c r="AB9" s="17">
        <v>6.0508098835381698E-2</v>
      </c>
    </row>
    <row r="10" spans="2:28" x14ac:dyDescent="0.5">
      <c r="B10" s="18" t="s">
        <v>79</v>
      </c>
      <c r="C10" s="17">
        <v>0.48757186314724599</v>
      </c>
      <c r="D10" s="17">
        <v>0.52418820047083703</v>
      </c>
      <c r="E10" s="17">
        <v>0.45286125097033503</v>
      </c>
      <c r="F10" s="17"/>
      <c r="G10" s="17">
        <v>0.52499775624784994</v>
      </c>
      <c r="H10" s="17">
        <v>0.46906792042323298</v>
      </c>
      <c r="I10" s="17">
        <v>0.47758059660243402</v>
      </c>
      <c r="J10" s="17">
        <v>0.48479175850391698</v>
      </c>
      <c r="K10" s="17">
        <v>0.51535512755937996</v>
      </c>
      <c r="L10" s="17">
        <v>0.47146975251947498</v>
      </c>
      <c r="M10" s="17"/>
      <c r="N10" s="17">
        <v>0.43398337325101</v>
      </c>
      <c r="O10" s="17">
        <v>0.51480496522448504</v>
      </c>
      <c r="P10" s="17">
        <v>0.46681070214522202</v>
      </c>
      <c r="Q10" s="17">
        <v>0.51085498392261897</v>
      </c>
      <c r="R10" s="17">
        <v>0.37969833321330299</v>
      </c>
      <c r="S10" s="17">
        <v>0.48254534512026898</v>
      </c>
      <c r="T10" s="17">
        <v>0.365007273906229</v>
      </c>
      <c r="U10" s="17">
        <v>0.55659296358011101</v>
      </c>
      <c r="V10" s="17">
        <v>0.52612969245520202</v>
      </c>
      <c r="W10" s="17">
        <v>0.57086563323630801</v>
      </c>
      <c r="X10" s="17">
        <v>0.46805077838339698</v>
      </c>
      <c r="Y10" s="17">
        <v>0.50459563776366401</v>
      </c>
      <c r="Z10" s="17"/>
      <c r="AA10" s="17">
        <v>0.56090340339603295</v>
      </c>
      <c r="AB10" s="17">
        <v>0.43304979942674499</v>
      </c>
    </row>
    <row r="11" spans="2:28" x14ac:dyDescent="0.5">
      <c r="B11" s="18" t="s">
        <v>80</v>
      </c>
      <c r="C11" s="17">
        <v>0.240776379576746</v>
      </c>
      <c r="D11" s="17">
        <v>0.21969877562603099</v>
      </c>
      <c r="E11" s="17">
        <v>0.259893192674227</v>
      </c>
      <c r="F11" s="17"/>
      <c r="G11" s="17">
        <v>0.111424502097815</v>
      </c>
      <c r="H11" s="17">
        <v>0.28045754923197203</v>
      </c>
      <c r="I11" s="17">
        <v>0.21667027902452399</v>
      </c>
      <c r="J11" s="17">
        <v>0.24011122250208899</v>
      </c>
      <c r="K11" s="17">
        <v>0.25447675293807798</v>
      </c>
      <c r="L11" s="17">
        <v>0.27877646991067501</v>
      </c>
      <c r="M11" s="17"/>
      <c r="N11" s="17">
        <v>0.12823470858302</v>
      </c>
      <c r="O11" s="17">
        <v>0.268989175584187</v>
      </c>
      <c r="P11" s="17">
        <v>0.22489847351705899</v>
      </c>
      <c r="Q11" s="17">
        <v>0.20696532374830301</v>
      </c>
      <c r="R11" s="17">
        <v>0.26998050650025401</v>
      </c>
      <c r="S11" s="17">
        <v>0.29719015225386203</v>
      </c>
      <c r="T11" s="17">
        <v>0.34408048209650799</v>
      </c>
      <c r="U11" s="17">
        <v>0.14736816849756501</v>
      </c>
      <c r="V11" s="17">
        <v>0.20326371630003401</v>
      </c>
      <c r="W11" s="17">
        <v>0.31049050956875601</v>
      </c>
      <c r="X11" s="17">
        <v>0.25231907777665002</v>
      </c>
      <c r="Y11" s="17">
        <v>0.236544489022743</v>
      </c>
      <c r="Z11" s="17"/>
      <c r="AA11" s="17">
        <v>0.18933395234086001</v>
      </c>
      <c r="AB11" s="17">
        <v>0.27902386880412</v>
      </c>
    </row>
    <row r="12" spans="2:28" x14ac:dyDescent="0.5">
      <c r="B12" s="18" t="s">
        <v>81</v>
      </c>
      <c r="C12" s="17">
        <v>7.2236509977357893E-2</v>
      </c>
      <c r="D12" s="17">
        <v>6.7053406407883501E-2</v>
      </c>
      <c r="E12" s="17">
        <v>7.7404813543752601E-2</v>
      </c>
      <c r="F12" s="17"/>
      <c r="G12" s="17">
        <v>8.7433983447942204E-2</v>
      </c>
      <c r="H12" s="17">
        <v>4.1136908860535198E-2</v>
      </c>
      <c r="I12" s="17">
        <v>6.7007717203714998E-2</v>
      </c>
      <c r="J12" s="17">
        <v>6.9098890594188694E-2</v>
      </c>
      <c r="K12" s="17">
        <v>7.2624644375389E-2</v>
      </c>
      <c r="L12" s="17">
        <v>9.0624670860779105E-2</v>
      </c>
      <c r="M12" s="17"/>
      <c r="N12" s="17">
        <v>7.7632927855821404E-2</v>
      </c>
      <c r="O12" s="17">
        <v>5.24975828163501E-2</v>
      </c>
      <c r="P12" s="17">
        <v>4.6891597458528597E-2</v>
      </c>
      <c r="Q12" s="17">
        <v>3.07327251728098E-2</v>
      </c>
      <c r="R12" s="17">
        <v>0.17039161570551301</v>
      </c>
      <c r="S12" s="17">
        <v>6.1147552481699001E-2</v>
      </c>
      <c r="T12" s="17">
        <v>8.8257832489321494E-2</v>
      </c>
      <c r="U12" s="17">
        <v>9.9615602764584602E-2</v>
      </c>
      <c r="V12" s="17">
        <v>7.6906246204310594E-2</v>
      </c>
      <c r="W12" s="17">
        <v>3.7741511881245499E-2</v>
      </c>
      <c r="X12" s="17">
        <v>9.2919787489132794E-2</v>
      </c>
      <c r="Y12" s="17">
        <v>8.9709271670810706E-2</v>
      </c>
      <c r="Z12" s="17"/>
      <c r="AA12" s="17">
        <v>4.4934777232832103E-2</v>
      </c>
      <c r="AB12" s="17">
        <v>9.2535371931260102E-2</v>
      </c>
    </row>
    <row r="13" spans="2:28" x14ac:dyDescent="0.5">
      <c r="B13" s="18" t="s">
        <v>82</v>
      </c>
      <c r="C13" s="17">
        <v>2.6904051260473801E-2</v>
      </c>
      <c r="D13" s="17">
        <v>2.0948448537499501E-2</v>
      </c>
      <c r="E13" s="17">
        <v>3.2741391289114997E-2</v>
      </c>
      <c r="F13" s="17"/>
      <c r="G13" s="17">
        <v>0</v>
      </c>
      <c r="H13" s="17">
        <v>2.4865780816544499E-2</v>
      </c>
      <c r="I13" s="17">
        <v>1.8093627578879501E-2</v>
      </c>
      <c r="J13" s="17">
        <v>1.0210712623375799E-2</v>
      </c>
      <c r="K13" s="17">
        <v>4.1880225592529401E-2</v>
      </c>
      <c r="L13" s="17">
        <v>4.6958244032176598E-2</v>
      </c>
      <c r="M13" s="17"/>
      <c r="N13" s="17">
        <v>6.5627005132094504E-2</v>
      </c>
      <c r="O13" s="17">
        <v>0</v>
      </c>
      <c r="P13" s="17">
        <v>5.2463479822624198E-2</v>
      </c>
      <c r="Q13" s="17">
        <v>1.4688767558188799E-2</v>
      </c>
      <c r="R13" s="17">
        <v>0</v>
      </c>
      <c r="S13" s="17">
        <v>3.9961109584610903E-2</v>
      </c>
      <c r="T13" s="17">
        <v>0</v>
      </c>
      <c r="U13" s="17">
        <v>1.38988699035605E-2</v>
      </c>
      <c r="V13" s="17">
        <v>3.9352235740508897E-2</v>
      </c>
      <c r="W13" s="17">
        <v>0</v>
      </c>
      <c r="X13" s="17">
        <v>6.8226782292400501E-3</v>
      </c>
      <c r="Y13" s="17">
        <v>1.22393861376188E-2</v>
      </c>
      <c r="Z13" s="17"/>
      <c r="AA13" s="17">
        <v>1.6763591500779499E-2</v>
      </c>
      <c r="AB13" s="17">
        <v>3.4443491879033297E-2</v>
      </c>
    </row>
    <row r="14" spans="2:28" x14ac:dyDescent="0.5">
      <c r="B14" s="18" t="s">
        <v>83</v>
      </c>
      <c r="C14" s="19">
        <v>7.6811980857154294E-2</v>
      </c>
      <c r="D14" s="19">
        <v>4.3643526842650097E-2</v>
      </c>
      <c r="E14" s="19">
        <v>0.10918998884363</v>
      </c>
      <c r="F14" s="19"/>
      <c r="G14" s="19">
        <v>0.11604790935332</v>
      </c>
      <c r="H14" s="19">
        <v>6.1834032322818401E-2</v>
      </c>
      <c r="I14" s="19">
        <v>8.6494584735674104E-2</v>
      </c>
      <c r="J14" s="19">
        <v>9.5339900710397898E-2</v>
      </c>
      <c r="K14" s="19">
        <v>6.9210911281954599E-2</v>
      </c>
      <c r="L14" s="19">
        <v>5.5340428260672599E-2</v>
      </c>
      <c r="M14" s="19"/>
      <c r="N14" s="19">
        <v>0.101609216852467</v>
      </c>
      <c r="O14" s="19">
        <v>5.5050046837656103E-2</v>
      </c>
      <c r="P14" s="19">
        <v>5.9002196347490099E-2</v>
      </c>
      <c r="Q14" s="19">
        <v>0.13819551108182601</v>
      </c>
      <c r="R14" s="19">
        <v>6.0002275121079002E-2</v>
      </c>
      <c r="S14" s="19">
        <v>7.0636959031557506E-2</v>
      </c>
      <c r="T14" s="19">
        <v>4.1115533606031499E-2</v>
      </c>
      <c r="U14" s="19">
        <v>5.7979994028898502E-2</v>
      </c>
      <c r="V14" s="19">
        <v>2.6434099248922399E-2</v>
      </c>
      <c r="W14" s="19">
        <v>8.0902345313691296E-2</v>
      </c>
      <c r="X14" s="19">
        <v>9.2853815758580593E-2</v>
      </c>
      <c r="Y14" s="19">
        <v>0.103238685157997</v>
      </c>
      <c r="Z14" s="19"/>
      <c r="AA14" s="19">
        <v>4.5033419016458798E-2</v>
      </c>
      <c r="AB14" s="19">
        <v>0.10043936912346001</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2:AB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86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78</v>
      </c>
      <c r="C9" s="17">
        <v>5.93124643988572E-2</v>
      </c>
      <c r="D9" s="17">
        <v>6.4135824101136593E-2</v>
      </c>
      <c r="E9" s="17">
        <v>5.4731270636922701E-2</v>
      </c>
      <c r="F9" s="17"/>
      <c r="G9" s="17">
        <v>6.5863640351306194E-2</v>
      </c>
      <c r="H9" s="17">
        <v>0.113008490043709</v>
      </c>
      <c r="I9" s="17">
        <v>0.112320308526329</v>
      </c>
      <c r="J9" s="17">
        <v>2.0277641747893999E-2</v>
      </c>
      <c r="K9" s="17">
        <v>3.5437553758024397E-2</v>
      </c>
      <c r="L9" s="17">
        <v>3.3489981190521503E-2</v>
      </c>
      <c r="M9" s="17"/>
      <c r="N9" s="17">
        <v>0.10947894913890301</v>
      </c>
      <c r="O9" s="17">
        <v>5.2766250792823099E-2</v>
      </c>
      <c r="P9" s="17">
        <v>8.8157598444660396E-2</v>
      </c>
      <c r="Q9" s="17">
        <v>0.13028326730425799</v>
      </c>
      <c r="R9" s="17">
        <v>5.7718051479714802E-2</v>
      </c>
      <c r="S9" s="17">
        <v>6.5374474116158904E-2</v>
      </c>
      <c r="T9" s="17">
        <v>4.3311424430210903E-2</v>
      </c>
      <c r="U9" s="17">
        <v>2.8438896739257501E-2</v>
      </c>
      <c r="V9" s="17">
        <v>7.0519751179133894E-2</v>
      </c>
      <c r="W9" s="17">
        <v>0</v>
      </c>
      <c r="X9" s="17">
        <v>4.0957228108350598E-2</v>
      </c>
      <c r="Y9" s="17">
        <v>1.29045715011678E-2</v>
      </c>
      <c r="Z9" s="17"/>
      <c r="AA9" s="17">
        <v>6.7380605189618595E-2</v>
      </c>
      <c r="AB9" s="17">
        <v>5.3313794729469503E-2</v>
      </c>
    </row>
    <row r="10" spans="2:28" x14ac:dyDescent="0.5">
      <c r="B10" s="18" t="s">
        <v>79</v>
      </c>
      <c r="C10" s="17">
        <v>0.33653508445786201</v>
      </c>
      <c r="D10" s="17">
        <v>0.31909864379009401</v>
      </c>
      <c r="E10" s="17">
        <v>0.35409054656246303</v>
      </c>
      <c r="F10" s="17"/>
      <c r="G10" s="17">
        <v>0.37326739765920802</v>
      </c>
      <c r="H10" s="17">
        <v>0.390127936565141</v>
      </c>
      <c r="I10" s="17">
        <v>0.40144126690806298</v>
      </c>
      <c r="J10" s="17">
        <v>0.35472508580770901</v>
      </c>
      <c r="K10" s="17">
        <v>0.28038925613277099</v>
      </c>
      <c r="L10" s="17">
        <v>0.27233111127509302</v>
      </c>
      <c r="M10" s="17"/>
      <c r="N10" s="17">
        <v>0.25247322163590402</v>
      </c>
      <c r="O10" s="17">
        <v>0.458306896901786</v>
      </c>
      <c r="P10" s="17">
        <v>0.29149246040848598</v>
      </c>
      <c r="Q10" s="17">
        <v>0.24443961885899701</v>
      </c>
      <c r="R10" s="17">
        <v>0.29593951519441902</v>
      </c>
      <c r="S10" s="17">
        <v>0.30812504136595298</v>
      </c>
      <c r="T10" s="17">
        <v>0.333010647959396</v>
      </c>
      <c r="U10" s="17">
        <v>0.32092373675298502</v>
      </c>
      <c r="V10" s="17">
        <v>0.47369443186675397</v>
      </c>
      <c r="W10" s="17">
        <v>0.27012654190851698</v>
      </c>
      <c r="X10" s="17">
        <v>0.41487218599744202</v>
      </c>
      <c r="Y10" s="17">
        <v>0.36672387489651698</v>
      </c>
      <c r="Z10" s="17"/>
      <c r="AA10" s="17">
        <v>0.319724188333665</v>
      </c>
      <c r="AB10" s="17">
        <v>0.34903400029370302</v>
      </c>
    </row>
    <row r="11" spans="2:28" x14ac:dyDescent="0.5">
      <c r="B11" s="18" t="s">
        <v>80</v>
      </c>
      <c r="C11" s="17">
        <v>0.36962812343394702</v>
      </c>
      <c r="D11" s="17">
        <v>0.37622332861345698</v>
      </c>
      <c r="E11" s="17">
        <v>0.36207985174569002</v>
      </c>
      <c r="F11" s="17"/>
      <c r="G11" s="17">
        <v>0.35375383387162701</v>
      </c>
      <c r="H11" s="17">
        <v>0.31862778963260602</v>
      </c>
      <c r="I11" s="17">
        <v>0.27965847256967102</v>
      </c>
      <c r="J11" s="17">
        <v>0.36518937522660699</v>
      </c>
      <c r="K11" s="17">
        <v>0.439060998601563</v>
      </c>
      <c r="L11" s="17">
        <v>0.41901321489478499</v>
      </c>
      <c r="M11" s="17"/>
      <c r="N11" s="17">
        <v>0.276550014942402</v>
      </c>
      <c r="O11" s="17">
        <v>0.32671505768801201</v>
      </c>
      <c r="P11" s="17">
        <v>0.390171231537777</v>
      </c>
      <c r="Q11" s="17">
        <v>0.43050949781133802</v>
      </c>
      <c r="R11" s="17">
        <v>0.44248540340459103</v>
      </c>
      <c r="S11" s="17">
        <v>0.372155154192437</v>
      </c>
      <c r="T11" s="17">
        <v>0.50052069374585595</v>
      </c>
      <c r="U11" s="17">
        <v>0.38074710864536099</v>
      </c>
      <c r="V11" s="17">
        <v>0.32467431574147099</v>
      </c>
      <c r="W11" s="17">
        <v>0.37277205448247802</v>
      </c>
      <c r="X11" s="17">
        <v>0.339393508704114</v>
      </c>
      <c r="Y11" s="17">
        <v>0.353631262060708</v>
      </c>
      <c r="Z11" s="17"/>
      <c r="AA11" s="17">
        <v>0.37011930949357702</v>
      </c>
      <c r="AB11" s="17">
        <v>0.36926292617297302</v>
      </c>
    </row>
    <row r="12" spans="2:28" x14ac:dyDescent="0.5">
      <c r="B12" s="18" t="s">
        <v>81</v>
      </c>
      <c r="C12" s="17">
        <v>0.12212166806602399</v>
      </c>
      <c r="D12" s="17">
        <v>0.140697453891383</v>
      </c>
      <c r="E12" s="17">
        <v>0.104286639963849</v>
      </c>
      <c r="F12" s="17"/>
      <c r="G12" s="17">
        <v>0.112264868970648</v>
      </c>
      <c r="H12" s="17">
        <v>8.4473792641255499E-2</v>
      </c>
      <c r="I12" s="17">
        <v>5.26821858127361E-2</v>
      </c>
      <c r="J12" s="17">
        <v>0.13255359447107301</v>
      </c>
      <c r="K12" s="17">
        <v>0.14007103932350401</v>
      </c>
      <c r="L12" s="17">
        <v>0.17297222985156099</v>
      </c>
      <c r="M12" s="17"/>
      <c r="N12" s="17">
        <v>0.19595715931154101</v>
      </c>
      <c r="O12" s="17">
        <v>0.103361801794154</v>
      </c>
      <c r="P12" s="17">
        <v>0.111951023371233</v>
      </c>
      <c r="Q12" s="17">
        <v>5.86692734825272E-2</v>
      </c>
      <c r="R12" s="17">
        <v>0.17445060900266601</v>
      </c>
      <c r="S12" s="17">
        <v>0.13448546421413901</v>
      </c>
      <c r="T12" s="17">
        <v>3.9026391747338303E-2</v>
      </c>
      <c r="U12" s="17">
        <v>0.21126130289992001</v>
      </c>
      <c r="V12" s="17">
        <v>7.6144060032695096E-2</v>
      </c>
      <c r="W12" s="17">
        <v>0.15170610117344899</v>
      </c>
      <c r="X12" s="17">
        <v>0.116126330363094</v>
      </c>
      <c r="Y12" s="17">
        <v>0.10620372342643</v>
      </c>
      <c r="Z12" s="17"/>
      <c r="AA12" s="17">
        <v>0.141195700693244</v>
      </c>
      <c r="AB12" s="17">
        <v>0.107940108279061</v>
      </c>
    </row>
    <row r="13" spans="2:28" x14ac:dyDescent="0.5">
      <c r="B13" s="18" t="s">
        <v>82</v>
      </c>
      <c r="C13" s="17">
        <v>2.47183938523656E-2</v>
      </c>
      <c r="D13" s="17">
        <v>4.2851130927946901E-2</v>
      </c>
      <c r="E13" s="17">
        <v>7.1381935258914399E-3</v>
      </c>
      <c r="F13" s="17"/>
      <c r="G13" s="17">
        <v>0</v>
      </c>
      <c r="H13" s="17">
        <v>4.97245088638998E-2</v>
      </c>
      <c r="I13" s="17">
        <v>4.3272471371756403E-2</v>
      </c>
      <c r="J13" s="17">
        <v>0</v>
      </c>
      <c r="K13" s="17">
        <v>2.38476400908329E-2</v>
      </c>
      <c r="L13" s="17">
        <v>2.6375439229106901E-2</v>
      </c>
      <c r="M13" s="17"/>
      <c r="N13" s="17">
        <v>5.0132653050845202E-2</v>
      </c>
      <c r="O13" s="17">
        <v>3.1324969404396899E-2</v>
      </c>
      <c r="P13" s="17">
        <v>2.0710817781059099E-2</v>
      </c>
      <c r="Q13" s="17">
        <v>3.1504568400648997E-2</v>
      </c>
      <c r="R13" s="17">
        <v>0</v>
      </c>
      <c r="S13" s="17">
        <v>3.8669817676123798E-2</v>
      </c>
      <c r="T13" s="17">
        <v>0</v>
      </c>
      <c r="U13" s="17">
        <v>1.7338900963125702E-2</v>
      </c>
      <c r="V13" s="17">
        <v>1.62022927312299E-2</v>
      </c>
      <c r="W13" s="17">
        <v>4.9327897037365002E-2</v>
      </c>
      <c r="X13" s="17">
        <v>2.9128133388318E-2</v>
      </c>
      <c r="Y13" s="17">
        <v>6.1943611180445097E-3</v>
      </c>
      <c r="Z13" s="17"/>
      <c r="AA13" s="17">
        <v>2.94954379727521E-2</v>
      </c>
      <c r="AB13" s="17">
        <v>2.11666574093053E-2</v>
      </c>
    </row>
    <row r="14" spans="2:28" x14ac:dyDescent="0.5">
      <c r="B14" s="18" t="s">
        <v>83</v>
      </c>
      <c r="C14" s="19">
        <v>8.7684265790945598E-2</v>
      </c>
      <c r="D14" s="19">
        <v>5.6993618675982197E-2</v>
      </c>
      <c r="E14" s="19">
        <v>0.117673497565184</v>
      </c>
      <c r="F14" s="19"/>
      <c r="G14" s="19">
        <v>9.48502591472105E-2</v>
      </c>
      <c r="H14" s="19">
        <v>4.4037482253389097E-2</v>
      </c>
      <c r="I14" s="19">
        <v>0.11062529481144399</v>
      </c>
      <c r="J14" s="19">
        <v>0.12725430274671701</v>
      </c>
      <c r="K14" s="19">
        <v>8.1193512093304401E-2</v>
      </c>
      <c r="L14" s="19">
        <v>7.5818023558932607E-2</v>
      </c>
      <c r="M14" s="19"/>
      <c r="N14" s="19">
        <v>0.115408001920404</v>
      </c>
      <c r="O14" s="19">
        <v>2.75250234188281E-2</v>
      </c>
      <c r="P14" s="19">
        <v>9.7516868456785102E-2</v>
      </c>
      <c r="Q14" s="19">
        <v>0.10459377414223001</v>
      </c>
      <c r="R14" s="19">
        <v>2.9406420918609701E-2</v>
      </c>
      <c r="S14" s="19">
        <v>8.1190048435188206E-2</v>
      </c>
      <c r="T14" s="19">
        <v>8.4130842117198207E-2</v>
      </c>
      <c r="U14" s="19">
        <v>4.1290053999350998E-2</v>
      </c>
      <c r="V14" s="19">
        <v>3.8765148448716397E-2</v>
      </c>
      <c r="W14" s="19">
        <v>0.15606740539819</v>
      </c>
      <c r="X14" s="19">
        <v>5.9522613438680601E-2</v>
      </c>
      <c r="Y14" s="19">
        <v>0.154342206997133</v>
      </c>
      <c r="Z14" s="19"/>
      <c r="AA14" s="19">
        <v>7.2084758317142603E-2</v>
      </c>
      <c r="AB14" s="19">
        <v>9.9282513115488802E-2</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2:AB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87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78</v>
      </c>
      <c r="C9" s="17">
        <v>0.17027133428394201</v>
      </c>
      <c r="D9" s="17">
        <v>0.203688341467643</v>
      </c>
      <c r="E9" s="17">
        <v>0.13809771500041901</v>
      </c>
      <c r="F9" s="17"/>
      <c r="G9" s="17">
        <v>0.24028971981238101</v>
      </c>
      <c r="H9" s="17">
        <v>0.17877609319141399</v>
      </c>
      <c r="I9" s="17">
        <v>0.24726947092523999</v>
      </c>
      <c r="J9" s="17">
        <v>0.173176291908999</v>
      </c>
      <c r="K9" s="17">
        <v>0.13204117756643699</v>
      </c>
      <c r="L9" s="17">
        <v>0.11137025882825601</v>
      </c>
      <c r="M9" s="17"/>
      <c r="N9" s="17">
        <v>0.12460795908962199</v>
      </c>
      <c r="O9" s="17">
        <v>0.12372760513825699</v>
      </c>
      <c r="P9" s="17">
        <v>0.20049112437571001</v>
      </c>
      <c r="Q9" s="17">
        <v>0.13062581926697001</v>
      </c>
      <c r="R9" s="17">
        <v>0.23329193733879</v>
      </c>
      <c r="S9" s="17">
        <v>0.18325916462627601</v>
      </c>
      <c r="T9" s="17">
        <v>0.163379474855608</v>
      </c>
      <c r="U9" s="17">
        <v>0.20226253747671299</v>
      </c>
      <c r="V9" s="17">
        <v>0.199117380590001</v>
      </c>
      <c r="W9" s="17">
        <v>7.5018702183513905E-2</v>
      </c>
      <c r="X9" s="17">
        <v>0.15229207888778901</v>
      </c>
      <c r="Y9" s="17">
        <v>0.14755098425681401</v>
      </c>
      <c r="Z9" s="17"/>
      <c r="AA9" s="17">
        <v>0.208177467741641</v>
      </c>
      <c r="AB9" s="17">
        <v>0.14208809121054</v>
      </c>
    </row>
    <row r="10" spans="2:28" x14ac:dyDescent="0.5">
      <c r="B10" s="18" t="s">
        <v>79</v>
      </c>
      <c r="C10" s="17">
        <v>0.54965689489159997</v>
      </c>
      <c r="D10" s="17">
        <v>0.56953197406520695</v>
      </c>
      <c r="E10" s="17">
        <v>0.53133065932615298</v>
      </c>
      <c r="F10" s="17"/>
      <c r="G10" s="17">
        <v>0.53306070180084797</v>
      </c>
      <c r="H10" s="17">
        <v>0.57047944227603797</v>
      </c>
      <c r="I10" s="17">
        <v>0.53804784256217797</v>
      </c>
      <c r="J10" s="17">
        <v>0.56314101165319097</v>
      </c>
      <c r="K10" s="17">
        <v>0.49818150657653598</v>
      </c>
      <c r="L10" s="17">
        <v>0.57671822509978199</v>
      </c>
      <c r="M10" s="17"/>
      <c r="N10" s="17">
        <v>0.51289282741083098</v>
      </c>
      <c r="O10" s="17">
        <v>0.54441384933836101</v>
      </c>
      <c r="P10" s="17">
        <v>0.54413205772940199</v>
      </c>
      <c r="Q10" s="17">
        <v>0.59793957268621001</v>
      </c>
      <c r="R10" s="17">
        <v>0.55695627857475205</v>
      </c>
      <c r="S10" s="17">
        <v>0.52326176635065602</v>
      </c>
      <c r="T10" s="17">
        <v>0.45185869896919201</v>
      </c>
      <c r="U10" s="17">
        <v>0.61620162930523403</v>
      </c>
      <c r="V10" s="17">
        <v>0.46598536396589202</v>
      </c>
      <c r="W10" s="17">
        <v>0.60908679542551702</v>
      </c>
      <c r="X10" s="17">
        <v>0.59484520022334897</v>
      </c>
      <c r="Y10" s="17">
        <v>0.55228377299152298</v>
      </c>
      <c r="Z10" s="17"/>
      <c r="AA10" s="17">
        <v>0.56529878802581601</v>
      </c>
      <c r="AB10" s="17">
        <v>0.53802713379181</v>
      </c>
    </row>
    <row r="11" spans="2:28" x14ac:dyDescent="0.5">
      <c r="B11" s="18" t="s">
        <v>80</v>
      </c>
      <c r="C11" s="17">
        <v>0.176994264168395</v>
      </c>
      <c r="D11" s="17">
        <v>0.149138563377506</v>
      </c>
      <c r="E11" s="17">
        <v>0.202584185920194</v>
      </c>
      <c r="F11" s="17"/>
      <c r="G11" s="17">
        <v>0.147485225511958</v>
      </c>
      <c r="H11" s="17">
        <v>0.149541525347166</v>
      </c>
      <c r="I11" s="17">
        <v>0.116112684444031</v>
      </c>
      <c r="J11" s="17">
        <v>0.17156823249759001</v>
      </c>
      <c r="K11" s="17">
        <v>0.25896939888431603</v>
      </c>
      <c r="L11" s="17">
        <v>0.19181749903221901</v>
      </c>
      <c r="M11" s="17"/>
      <c r="N11" s="17">
        <v>0.23786128375839</v>
      </c>
      <c r="O11" s="17">
        <v>0.19526372163051001</v>
      </c>
      <c r="P11" s="17">
        <v>0.145394405589924</v>
      </c>
      <c r="Q11" s="17">
        <v>0.16235473311545401</v>
      </c>
      <c r="R11" s="17">
        <v>0.152124930175037</v>
      </c>
      <c r="S11" s="17">
        <v>0.18454715291868601</v>
      </c>
      <c r="T11" s="17">
        <v>0.289611195489199</v>
      </c>
      <c r="U11" s="17">
        <v>9.8563136088405404E-2</v>
      </c>
      <c r="V11" s="17">
        <v>0.26671717968193598</v>
      </c>
      <c r="W11" s="17">
        <v>0.18566426003991199</v>
      </c>
      <c r="X11" s="17">
        <v>0.171944787164927</v>
      </c>
      <c r="Y11" s="17">
        <v>0.179879718916654</v>
      </c>
      <c r="Z11" s="17"/>
      <c r="AA11" s="17">
        <v>0.13670618131555701</v>
      </c>
      <c r="AB11" s="17">
        <v>0.206948488681164</v>
      </c>
    </row>
    <row r="12" spans="2:28" x14ac:dyDescent="0.5">
      <c r="B12" s="18" t="s">
        <v>81</v>
      </c>
      <c r="C12" s="17">
        <v>3.6260996193456498E-2</v>
      </c>
      <c r="D12" s="17">
        <v>3.04843847847442E-2</v>
      </c>
      <c r="E12" s="17">
        <v>4.1941247744343997E-2</v>
      </c>
      <c r="F12" s="17"/>
      <c r="G12" s="17">
        <v>2.6769911558053101E-2</v>
      </c>
      <c r="H12" s="17">
        <v>5.6156028181694198E-2</v>
      </c>
      <c r="I12" s="17">
        <v>1.9231626657359301E-2</v>
      </c>
      <c r="J12" s="17">
        <v>2.02290110149978E-2</v>
      </c>
      <c r="K12" s="17">
        <v>4.1524893251950599E-2</v>
      </c>
      <c r="L12" s="17">
        <v>4.5425412208538997E-2</v>
      </c>
      <c r="M12" s="17"/>
      <c r="N12" s="17">
        <v>3.7562364969313602E-2</v>
      </c>
      <c r="O12" s="17">
        <v>7.7474880095748197E-2</v>
      </c>
      <c r="P12" s="17">
        <v>3.2081127552626897E-2</v>
      </c>
      <c r="Q12" s="17">
        <v>1.54721441031982E-2</v>
      </c>
      <c r="R12" s="17">
        <v>5.7626853911421499E-2</v>
      </c>
      <c r="S12" s="17">
        <v>3.22772229089364E-2</v>
      </c>
      <c r="T12" s="17">
        <v>5.4035097079969202E-2</v>
      </c>
      <c r="U12" s="17">
        <v>4.1682643130296397E-2</v>
      </c>
      <c r="V12" s="17">
        <v>2.55436837820185E-2</v>
      </c>
      <c r="W12" s="17">
        <v>4.9327897037365002E-2</v>
      </c>
      <c r="X12" s="17">
        <v>2.85557181569609E-2</v>
      </c>
      <c r="Y12" s="17">
        <v>4.5639105248549201E-2</v>
      </c>
      <c r="Z12" s="17"/>
      <c r="AA12" s="17">
        <v>3.9195702072758999E-2</v>
      </c>
      <c r="AB12" s="17">
        <v>3.4079039829122401E-2</v>
      </c>
    </row>
    <row r="13" spans="2:28" x14ac:dyDescent="0.5">
      <c r="B13" s="18" t="s">
        <v>82</v>
      </c>
      <c r="C13" s="17">
        <v>6.9802263444123398E-3</v>
      </c>
      <c r="D13" s="17">
        <v>1.2096738822199599E-2</v>
      </c>
      <c r="E13" s="17">
        <v>2.0196329206296601E-3</v>
      </c>
      <c r="F13" s="17"/>
      <c r="G13" s="17">
        <v>0</v>
      </c>
      <c r="H13" s="17">
        <v>6.1249652921979199E-3</v>
      </c>
      <c r="I13" s="17">
        <v>7.1325775231821896E-3</v>
      </c>
      <c r="J13" s="17">
        <v>0</v>
      </c>
      <c r="K13" s="17">
        <v>6.3720378962931496E-3</v>
      </c>
      <c r="L13" s="17">
        <v>1.58863120416874E-2</v>
      </c>
      <c r="M13" s="17"/>
      <c r="N13" s="17">
        <v>2.57182855405684E-2</v>
      </c>
      <c r="O13" s="17">
        <v>0</v>
      </c>
      <c r="P13" s="17">
        <v>6.4068720563218804E-3</v>
      </c>
      <c r="Q13" s="17">
        <v>3.1528353557409301E-2</v>
      </c>
      <c r="R13" s="17">
        <v>0</v>
      </c>
      <c r="S13" s="17">
        <v>8.4093369557483397E-3</v>
      </c>
      <c r="T13" s="17">
        <v>0</v>
      </c>
      <c r="U13" s="17">
        <v>0</v>
      </c>
      <c r="V13" s="17">
        <v>1.62022927312299E-2</v>
      </c>
      <c r="W13" s="17">
        <v>0</v>
      </c>
      <c r="X13" s="17">
        <v>0</v>
      </c>
      <c r="Y13" s="17">
        <v>0</v>
      </c>
      <c r="Z13" s="17"/>
      <c r="AA13" s="17">
        <v>0</v>
      </c>
      <c r="AB13" s="17">
        <v>1.21700306802059E-2</v>
      </c>
    </row>
    <row r="14" spans="2:28" x14ac:dyDescent="0.5">
      <c r="B14" s="18" t="s">
        <v>83</v>
      </c>
      <c r="C14" s="19">
        <v>5.9836284118194E-2</v>
      </c>
      <c r="D14" s="19">
        <v>3.5059997482699702E-2</v>
      </c>
      <c r="E14" s="19">
        <v>8.4026559088260802E-2</v>
      </c>
      <c r="F14" s="19"/>
      <c r="G14" s="19">
        <v>5.2394441316759903E-2</v>
      </c>
      <c r="H14" s="19">
        <v>3.8921945711490602E-2</v>
      </c>
      <c r="I14" s="19">
        <v>7.2205797888009293E-2</v>
      </c>
      <c r="J14" s="19">
        <v>7.1885452925221305E-2</v>
      </c>
      <c r="K14" s="19">
        <v>6.2910985824466997E-2</v>
      </c>
      <c r="L14" s="19">
        <v>5.8782292789516098E-2</v>
      </c>
      <c r="M14" s="19"/>
      <c r="N14" s="19">
        <v>6.1357279231274597E-2</v>
      </c>
      <c r="O14" s="19">
        <v>5.9119943797123799E-2</v>
      </c>
      <c r="P14" s="19">
        <v>7.1494412696014906E-2</v>
      </c>
      <c r="Q14" s="19">
        <v>6.2079377270757803E-2</v>
      </c>
      <c r="R14" s="19">
        <v>0</v>
      </c>
      <c r="S14" s="19">
        <v>6.8245356239697103E-2</v>
      </c>
      <c r="T14" s="19">
        <v>4.1115533606031499E-2</v>
      </c>
      <c r="U14" s="19">
        <v>4.1290053999350998E-2</v>
      </c>
      <c r="V14" s="19">
        <v>2.6434099248922399E-2</v>
      </c>
      <c r="W14" s="19">
        <v>8.0902345313691296E-2</v>
      </c>
      <c r="X14" s="19">
        <v>5.2362215566974298E-2</v>
      </c>
      <c r="Y14" s="19">
        <v>7.4646418586460095E-2</v>
      </c>
      <c r="Z14" s="19"/>
      <c r="AA14" s="19">
        <v>5.0621860844226998E-2</v>
      </c>
      <c r="AB14" s="19">
        <v>6.6687215807157293E-2</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96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9.6470208314511099E-2</v>
      </c>
      <c r="D9" s="17">
        <v>0.123094107484126</v>
      </c>
      <c r="E9" s="17">
        <v>7.0766204298460894E-2</v>
      </c>
      <c r="F9" s="17"/>
      <c r="G9" s="17">
        <v>0.190948197401028</v>
      </c>
      <c r="H9" s="17">
        <v>0.149795073775016</v>
      </c>
      <c r="I9" s="17">
        <v>0.133882349624694</v>
      </c>
      <c r="J9" s="17">
        <v>9.2747444323219699E-2</v>
      </c>
      <c r="K9" s="17">
        <v>5.05838178832409E-2</v>
      </c>
      <c r="L9" s="17">
        <v>3.11651560625478E-2</v>
      </c>
      <c r="M9" s="17"/>
      <c r="N9" s="17">
        <v>8.5714145375904605E-2</v>
      </c>
      <c r="O9" s="17">
        <v>2.4409809719351399E-2</v>
      </c>
      <c r="P9" s="17">
        <v>0.15048006936189001</v>
      </c>
      <c r="Q9" s="17">
        <v>0.114734008332738</v>
      </c>
      <c r="R9" s="17">
        <v>0.205409211792769</v>
      </c>
      <c r="S9" s="17">
        <v>4.4537575941921898E-2</v>
      </c>
      <c r="T9" s="17">
        <v>0.15967771483792301</v>
      </c>
      <c r="U9" s="17">
        <v>8.4872524947287906E-2</v>
      </c>
      <c r="V9" s="17">
        <v>0.16917896163457299</v>
      </c>
      <c r="W9" s="17">
        <v>0</v>
      </c>
      <c r="X9" s="17">
        <v>7.1613534960822497E-2</v>
      </c>
      <c r="Y9" s="17">
        <v>0.102009837242637</v>
      </c>
      <c r="Z9" s="17"/>
      <c r="AA9" s="17">
        <v>0.129326655226875</v>
      </c>
      <c r="AB9" s="17">
        <v>7.2041411563377594E-2</v>
      </c>
    </row>
    <row r="10" spans="2:28" x14ac:dyDescent="0.5">
      <c r="B10" s="18" t="s">
        <v>89</v>
      </c>
      <c r="C10" s="17">
        <v>0.40863901257115498</v>
      </c>
      <c r="D10" s="17">
        <v>0.42151385082339299</v>
      </c>
      <c r="E10" s="17">
        <v>0.39505742192062698</v>
      </c>
      <c r="F10" s="17"/>
      <c r="G10" s="17">
        <v>0.54784892608456204</v>
      </c>
      <c r="H10" s="17">
        <v>0.42187981611511</v>
      </c>
      <c r="I10" s="17">
        <v>0.43015390315138502</v>
      </c>
      <c r="J10" s="17">
        <v>0.39452145458852</v>
      </c>
      <c r="K10" s="17">
        <v>0.34032826570786801</v>
      </c>
      <c r="L10" s="17">
        <v>0.381476020309234</v>
      </c>
      <c r="M10" s="17"/>
      <c r="N10" s="17">
        <v>0.44488271285567899</v>
      </c>
      <c r="O10" s="17">
        <v>0.54055020061136605</v>
      </c>
      <c r="P10" s="17">
        <v>0.39851024477390301</v>
      </c>
      <c r="Q10" s="17">
        <v>0.42835420614868802</v>
      </c>
      <c r="R10" s="17">
        <v>0.32370535034346598</v>
      </c>
      <c r="S10" s="17">
        <v>0.43633461388109801</v>
      </c>
      <c r="T10" s="17">
        <v>0.24484710475030599</v>
      </c>
      <c r="U10" s="17">
        <v>0.399951730634099</v>
      </c>
      <c r="V10" s="17">
        <v>0.40945145907396602</v>
      </c>
      <c r="W10" s="17">
        <v>0.34003745615443698</v>
      </c>
      <c r="X10" s="17">
        <v>0.40682252890845499</v>
      </c>
      <c r="Y10" s="17">
        <v>0.38877334034287497</v>
      </c>
      <c r="Z10" s="17"/>
      <c r="AA10" s="17">
        <v>0.45006354269716897</v>
      </c>
      <c r="AB10" s="17">
        <v>0.37783983852599001</v>
      </c>
    </row>
    <row r="11" spans="2:28" ht="28.7" x14ac:dyDescent="0.5">
      <c r="B11" s="18" t="s">
        <v>90</v>
      </c>
      <c r="C11" s="17">
        <v>0.24488222505267601</v>
      </c>
      <c r="D11" s="17">
        <v>0.206308611072791</v>
      </c>
      <c r="E11" s="17">
        <v>0.282817350566269</v>
      </c>
      <c r="F11" s="17"/>
      <c r="G11" s="17">
        <v>0.211598889566603</v>
      </c>
      <c r="H11" s="17">
        <v>0.23277544702648101</v>
      </c>
      <c r="I11" s="17">
        <v>0.22955087096211699</v>
      </c>
      <c r="J11" s="17">
        <v>0.21937309391061499</v>
      </c>
      <c r="K11" s="17">
        <v>0.273529086361329</v>
      </c>
      <c r="L11" s="17">
        <v>0.27497520492406202</v>
      </c>
      <c r="M11" s="17"/>
      <c r="N11" s="17">
        <v>0.22487077278735901</v>
      </c>
      <c r="O11" s="17">
        <v>0.25162184402823301</v>
      </c>
      <c r="P11" s="17">
        <v>0.21161654505281899</v>
      </c>
      <c r="Q11" s="17">
        <v>0.213923065848975</v>
      </c>
      <c r="R11" s="17">
        <v>0.117383207711379</v>
      </c>
      <c r="S11" s="17">
        <v>0.28143197317456198</v>
      </c>
      <c r="T11" s="17">
        <v>0.34864975969055201</v>
      </c>
      <c r="U11" s="17">
        <v>0.21870429627485699</v>
      </c>
      <c r="V11" s="17">
        <v>0.18028386050263601</v>
      </c>
      <c r="W11" s="17">
        <v>0.185738224320811</v>
      </c>
      <c r="X11" s="17">
        <v>0.24721211079816199</v>
      </c>
      <c r="Y11" s="17">
        <v>0.305456310796209</v>
      </c>
      <c r="Z11" s="17"/>
      <c r="AA11" s="17">
        <v>0.21243245949639999</v>
      </c>
      <c r="AB11" s="17">
        <v>0.26900865386314698</v>
      </c>
    </row>
    <row r="12" spans="2:28" x14ac:dyDescent="0.5">
      <c r="B12" s="18" t="s">
        <v>91</v>
      </c>
      <c r="C12" s="17">
        <v>0.13817134352699401</v>
      </c>
      <c r="D12" s="17">
        <v>0.13592496290959999</v>
      </c>
      <c r="E12" s="17">
        <v>0.140604196249285</v>
      </c>
      <c r="F12" s="17"/>
      <c r="G12" s="17">
        <v>1.0860260596068899E-2</v>
      </c>
      <c r="H12" s="17">
        <v>0.113504336706893</v>
      </c>
      <c r="I12" s="17">
        <v>8.7658367652891506E-2</v>
      </c>
      <c r="J12" s="17">
        <v>0.14320753920781601</v>
      </c>
      <c r="K12" s="17">
        <v>0.20337018274520199</v>
      </c>
      <c r="L12" s="17">
        <v>0.19328797229612901</v>
      </c>
      <c r="M12" s="17"/>
      <c r="N12" s="17">
        <v>0.16106585683969801</v>
      </c>
      <c r="O12" s="17">
        <v>0.10521133096726</v>
      </c>
      <c r="P12" s="17">
        <v>0.148521696898678</v>
      </c>
      <c r="Q12" s="17">
        <v>0.13463578852671201</v>
      </c>
      <c r="R12" s="17">
        <v>0.20730662459660501</v>
      </c>
      <c r="S12" s="17">
        <v>0.106658682917466</v>
      </c>
      <c r="T12" s="17">
        <v>0.16239846268497601</v>
      </c>
      <c r="U12" s="17">
        <v>0.17410521448644101</v>
      </c>
      <c r="V12" s="17">
        <v>0.104962242664252</v>
      </c>
      <c r="W12" s="17">
        <v>0.38906840665761</v>
      </c>
      <c r="X12" s="17">
        <v>0.175478725006606</v>
      </c>
      <c r="Y12" s="17">
        <v>8.36655139166851E-2</v>
      </c>
      <c r="Z12" s="17"/>
      <c r="AA12" s="17">
        <v>0.12644136313964699</v>
      </c>
      <c r="AB12" s="17">
        <v>0.146892594109615</v>
      </c>
    </row>
    <row r="13" spans="2:28" x14ac:dyDescent="0.5">
      <c r="B13" s="18" t="s">
        <v>92</v>
      </c>
      <c r="C13" s="17">
        <v>6.4110551564310905E-2</v>
      </c>
      <c r="D13" s="17">
        <v>7.7078446738936907E-2</v>
      </c>
      <c r="E13" s="17">
        <v>5.1621621382563397E-2</v>
      </c>
      <c r="F13" s="17"/>
      <c r="G13" s="17">
        <v>1.3244428673425099E-2</v>
      </c>
      <c r="H13" s="17">
        <v>3.7347763654346701E-2</v>
      </c>
      <c r="I13" s="17">
        <v>7.96436420726509E-2</v>
      </c>
      <c r="J13" s="17">
        <v>6.9231944591555697E-2</v>
      </c>
      <c r="K13" s="17">
        <v>8.0946142600517496E-2</v>
      </c>
      <c r="L13" s="17">
        <v>7.9848923657429599E-2</v>
      </c>
      <c r="M13" s="17"/>
      <c r="N13" s="17">
        <v>8.3466512141359001E-2</v>
      </c>
      <c r="O13" s="17">
        <v>2.4370511096144101E-2</v>
      </c>
      <c r="P13" s="17">
        <v>3.1190299436020599E-2</v>
      </c>
      <c r="Q13" s="17">
        <v>7.8217583085001999E-2</v>
      </c>
      <c r="R13" s="17">
        <v>0.14619560555578101</v>
      </c>
      <c r="S13" s="17">
        <v>6.6936191607744597E-2</v>
      </c>
      <c r="T13" s="17">
        <v>0</v>
      </c>
      <c r="U13" s="17">
        <v>9.4975049561524E-2</v>
      </c>
      <c r="V13" s="17">
        <v>8.3050490363806698E-2</v>
      </c>
      <c r="W13" s="17">
        <v>4.9327897037365002E-2</v>
      </c>
      <c r="X13" s="17">
        <v>4.7917976613092599E-2</v>
      </c>
      <c r="Y13" s="17">
        <v>7.9572553311730895E-2</v>
      </c>
      <c r="Z13" s="17"/>
      <c r="AA13" s="17">
        <v>3.43204077515031E-2</v>
      </c>
      <c r="AB13" s="17">
        <v>8.6259549303816199E-2</v>
      </c>
    </row>
    <row r="14" spans="2:28" x14ac:dyDescent="0.5">
      <c r="B14" s="18" t="s">
        <v>72</v>
      </c>
      <c r="C14" s="17">
        <v>4.7726658970353497E-2</v>
      </c>
      <c r="D14" s="17">
        <v>3.6080020971153599E-2</v>
      </c>
      <c r="E14" s="17">
        <v>5.9133205582794002E-2</v>
      </c>
      <c r="F14" s="17"/>
      <c r="G14" s="17">
        <v>2.54992976783124E-2</v>
      </c>
      <c r="H14" s="17">
        <v>4.4697562722153097E-2</v>
      </c>
      <c r="I14" s="17">
        <v>3.9110866536262598E-2</v>
      </c>
      <c r="J14" s="17">
        <v>8.0918523378272697E-2</v>
      </c>
      <c r="K14" s="17">
        <v>5.1242504701843099E-2</v>
      </c>
      <c r="L14" s="17">
        <v>3.9246722750597499E-2</v>
      </c>
      <c r="M14" s="17"/>
      <c r="N14" s="17">
        <v>0</v>
      </c>
      <c r="O14" s="17">
        <v>5.3836303577645399E-2</v>
      </c>
      <c r="P14" s="17">
        <v>5.9681144476690103E-2</v>
      </c>
      <c r="Q14" s="17">
        <v>3.0135348057885199E-2</v>
      </c>
      <c r="R14" s="17">
        <v>0</v>
      </c>
      <c r="S14" s="17">
        <v>6.4100962477207896E-2</v>
      </c>
      <c r="T14" s="17">
        <v>8.4426958036242505E-2</v>
      </c>
      <c r="U14" s="17">
        <v>2.73911840957905E-2</v>
      </c>
      <c r="V14" s="17">
        <v>5.3072985760766397E-2</v>
      </c>
      <c r="W14" s="17">
        <v>3.5828015829777002E-2</v>
      </c>
      <c r="X14" s="17">
        <v>5.0955123712861497E-2</v>
      </c>
      <c r="Y14" s="17">
        <v>4.0522444389863597E-2</v>
      </c>
      <c r="Z14" s="17"/>
      <c r="AA14" s="17">
        <v>4.7415571688406301E-2</v>
      </c>
      <c r="AB14" s="17">
        <v>4.7957952634054203E-2</v>
      </c>
    </row>
    <row r="15" spans="2:28" x14ac:dyDescent="0.5">
      <c r="B15" s="18" t="s">
        <v>93</v>
      </c>
      <c r="C15" s="21">
        <v>0.50510922088566601</v>
      </c>
      <c r="D15" s="21">
        <v>0.54460795830751896</v>
      </c>
      <c r="E15" s="21">
        <v>0.46582362621908802</v>
      </c>
      <c r="F15" s="21"/>
      <c r="G15" s="21">
        <v>0.73879712348559001</v>
      </c>
      <c r="H15" s="21">
        <v>0.57167488989012605</v>
      </c>
      <c r="I15" s="21">
        <v>0.56403625277607805</v>
      </c>
      <c r="J15" s="21">
        <v>0.48726889891174002</v>
      </c>
      <c r="K15" s="21">
        <v>0.39091208359110902</v>
      </c>
      <c r="L15" s="21">
        <v>0.41264117637178199</v>
      </c>
      <c r="M15" s="21"/>
      <c r="N15" s="21">
        <v>0.53059685823158298</v>
      </c>
      <c r="O15" s="21">
        <v>0.56496001033071797</v>
      </c>
      <c r="P15" s="21">
        <v>0.54899031413579302</v>
      </c>
      <c r="Q15" s="21">
        <v>0.54308821448142597</v>
      </c>
      <c r="R15" s="21">
        <v>0.52911456213623498</v>
      </c>
      <c r="S15" s="21">
        <v>0.48087218982301899</v>
      </c>
      <c r="T15" s="21">
        <v>0.404524819588229</v>
      </c>
      <c r="U15" s="21">
        <v>0.48482425558138698</v>
      </c>
      <c r="V15" s="21">
        <v>0.57863042070853898</v>
      </c>
      <c r="W15" s="21">
        <v>0.34003745615443698</v>
      </c>
      <c r="X15" s="21">
        <v>0.47843606386927801</v>
      </c>
      <c r="Y15" s="21">
        <v>0.49078317758551199</v>
      </c>
      <c r="Z15" s="21"/>
      <c r="AA15" s="21">
        <v>0.579390197924044</v>
      </c>
      <c r="AB15" s="21">
        <v>0.44988125008936802</v>
      </c>
    </row>
    <row r="16" spans="2:28" x14ac:dyDescent="0.5">
      <c r="B16" s="18" t="s">
        <v>94</v>
      </c>
      <c r="C16" s="21">
        <v>0.20228189509130501</v>
      </c>
      <c r="D16" s="21">
        <v>0.21300340964853601</v>
      </c>
      <c r="E16" s="21">
        <v>0.19222581763184901</v>
      </c>
      <c r="F16" s="21"/>
      <c r="G16" s="21">
        <v>2.4104689269493999E-2</v>
      </c>
      <c r="H16" s="21">
        <v>0.15085210036124</v>
      </c>
      <c r="I16" s="21">
        <v>0.16730200972554199</v>
      </c>
      <c r="J16" s="21">
        <v>0.212439483799372</v>
      </c>
      <c r="K16" s="21">
        <v>0.28431632534571999</v>
      </c>
      <c r="L16" s="21">
        <v>0.273136895953558</v>
      </c>
      <c r="M16" s="21"/>
      <c r="N16" s="21">
        <v>0.24453236898105701</v>
      </c>
      <c r="O16" s="21">
        <v>0.12958184206340401</v>
      </c>
      <c r="P16" s="21">
        <v>0.179711996334698</v>
      </c>
      <c r="Q16" s="21">
        <v>0.212853371611714</v>
      </c>
      <c r="R16" s="21">
        <v>0.35350223015238602</v>
      </c>
      <c r="S16" s="21">
        <v>0.173594874525211</v>
      </c>
      <c r="T16" s="21">
        <v>0.16239846268497601</v>
      </c>
      <c r="U16" s="21">
        <v>0.26908026404796498</v>
      </c>
      <c r="V16" s="21">
        <v>0.18801273302805799</v>
      </c>
      <c r="W16" s="21">
        <v>0.43839630369497401</v>
      </c>
      <c r="X16" s="21">
        <v>0.22339670161969899</v>
      </c>
      <c r="Y16" s="21">
        <v>0.163238067228416</v>
      </c>
      <c r="Z16" s="21"/>
      <c r="AA16" s="21">
        <v>0.16076177089115001</v>
      </c>
      <c r="AB16" s="21">
        <v>0.23315214341343099</v>
      </c>
    </row>
    <row r="17" spans="2:28" x14ac:dyDescent="0.5">
      <c r="B17" s="18" t="s">
        <v>95</v>
      </c>
      <c r="C17" s="22">
        <v>0.302827325794361</v>
      </c>
      <c r="D17" s="22">
        <v>0.33160454865898298</v>
      </c>
      <c r="E17" s="22">
        <v>0.27359780858723898</v>
      </c>
      <c r="F17" s="22"/>
      <c r="G17" s="22">
        <v>0.71469243421609596</v>
      </c>
      <c r="H17" s="22">
        <v>0.42082278952888602</v>
      </c>
      <c r="I17" s="22">
        <v>0.39673424305053601</v>
      </c>
      <c r="J17" s="22">
        <v>0.27482941511236803</v>
      </c>
      <c r="K17" s="22">
        <v>0.106595758245389</v>
      </c>
      <c r="L17" s="22">
        <v>0.13950428041822399</v>
      </c>
      <c r="M17" s="22"/>
      <c r="N17" s="22">
        <v>0.28606448925052602</v>
      </c>
      <c r="O17" s="22">
        <v>0.43537816826731401</v>
      </c>
      <c r="P17" s="22">
        <v>0.36927831780109399</v>
      </c>
      <c r="Q17" s="22">
        <v>0.330234842869711</v>
      </c>
      <c r="R17" s="22">
        <v>0.17561233198384901</v>
      </c>
      <c r="S17" s="22">
        <v>0.30727731529780899</v>
      </c>
      <c r="T17" s="22">
        <v>0.24212635690325299</v>
      </c>
      <c r="U17" s="22">
        <v>0.215743991533421</v>
      </c>
      <c r="V17" s="22">
        <v>0.390617687680481</v>
      </c>
      <c r="W17" s="22">
        <v>-9.83588475405371E-2</v>
      </c>
      <c r="X17" s="22">
        <v>0.25503936224957902</v>
      </c>
      <c r="Y17" s="22">
        <v>0.32754511035709599</v>
      </c>
      <c r="Z17" s="22"/>
      <c r="AA17" s="22">
        <v>0.41862842703289299</v>
      </c>
      <c r="AB17" s="22">
        <v>0.21672910667593701</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100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43" x14ac:dyDescent="0.5">
      <c r="B9" s="18" t="s">
        <v>97</v>
      </c>
      <c r="C9" s="17">
        <v>0.20634156218507299</v>
      </c>
      <c r="D9" s="17">
        <v>0.26936558976665398</v>
      </c>
      <c r="E9" s="17">
        <v>0.14545535806354001</v>
      </c>
      <c r="F9" s="17"/>
      <c r="G9" s="17">
        <v>0.21888055445580001</v>
      </c>
      <c r="H9" s="17">
        <v>0.202625066299156</v>
      </c>
      <c r="I9" s="17">
        <v>0.23169401777432</v>
      </c>
      <c r="J9" s="17">
        <v>0.161909766606812</v>
      </c>
      <c r="K9" s="17">
        <v>0.203389279241878</v>
      </c>
      <c r="L9" s="17">
        <v>0.220980998746243</v>
      </c>
      <c r="M9" s="17"/>
      <c r="N9" s="17">
        <v>0.22983866077890899</v>
      </c>
      <c r="O9" s="17">
        <v>0.19022607708577899</v>
      </c>
      <c r="P9" s="17">
        <v>0.27569212464243298</v>
      </c>
      <c r="Q9" s="17">
        <v>0.17769778205183101</v>
      </c>
      <c r="R9" s="17">
        <v>8.7718807519453795E-2</v>
      </c>
      <c r="S9" s="17">
        <v>0.199010708873053</v>
      </c>
      <c r="T9" s="17">
        <v>0.122149788059669</v>
      </c>
      <c r="U9" s="17">
        <v>0.29113363780139601</v>
      </c>
      <c r="V9" s="17">
        <v>0.21423767118813999</v>
      </c>
      <c r="W9" s="17">
        <v>7.1461431382318294E-2</v>
      </c>
      <c r="X9" s="17">
        <v>0.20175194313241701</v>
      </c>
      <c r="Y9" s="17">
        <v>0.16438190112651899</v>
      </c>
      <c r="Z9" s="17"/>
      <c r="AA9" s="17">
        <v>0.28122062204947601</v>
      </c>
      <c r="AB9" s="17">
        <v>0.150668916289356</v>
      </c>
    </row>
    <row r="10" spans="2:28" ht="43" x14ac:dyDescent="0.5">
      <c r="B10" s="18" t="s">
        <v>98</v>
      </c>
      <c r="C10" s="17">
        <v>0.54053884974812805</v>
      </c>
      <c r="D10" s="17">
        <v>0.502272669386856</v>
      </c>
      <c r="E10" s="17">
        <v>0.57870880651445</v>
      </c>
      <c r="F10" s="17"/>
      <c r="G10" s="17">
        <v>0.606822572830236</v>
      </c>
      <c r="H10" s="17">
        <v>0.57024466439974497</v>
      </c>
      <c r="I10" s="17">
        <v>0.52842923642454998</v>
      </c>
      <c r="J10" s="17">
        <v>0.56514916409708005</v>
      </c>
      <c r="K10" s="17">
        <v>0.52209992478343903</v>
      </c>
      <c r="L10" s="17">
        <v>0.49421858585696299</v>
      </c>
      <c r="M10" s="17"/>
      <c r="N10" s="17">
        <v>0.51735517527803798</v>
      </c>
      <c r="O10" s="17">
        <v>0.64509883394619805</v>
      </c>
      <c r="P10" s="17">
        <v>0.48162624895586498</v>
      </c>
      <c r="Q10" s="17">
        <v>0.58858857019015998</v>
      </c>
      <c r="R10" s="17">
        <v>0.55612477933938398</v>
      </c>
      <c r="S10" s="17">
        <v>0.56429287765446301</v>
      </c>
      <c r="T10" s="17">
        <v>0.537034940136771</v>
      </c>
      <c r="U10" s="17">
        <v>0.48167444821704902</v>
      </c>
      <c r="V10" s="17">
        <v>0.63757146866023595</v>
      </c>
      <c r="W10" s="17">
        <v>0.61302318434983805</v>
      </c>
      <c r="X10" s="17">
        <v>0.51832769169352</v>
      </c>
      <c r="Y10" s="17">
        <v>0.52355643042476496</v>
      </c>
      <c r="Z10" s="17"/>
      <c r="AA10" s="17">
        <v>0.52825265105531805</v>
      </c>
      <c r="AB10" s="17">
        <v>0.54967364912285199</v>
      </c>
    </row>
    <row r="11" spans="2:28" ht="43" x14ac:dyDescent="0.5">
      <c r="B11" s="18" t="s">
        <v>99</v>
      </c>
      <c r="C11" s="17">
        <v>0.13877921941737301</v>
      </c>
      <c r="D11" s="17">
        <v>0.14195760518648901</v>
      </c>
      <c r="E11" s="17">
        <v>0.13594035744132801</v>
      </c>
      <c r="F11" s="17"/>
      <c r="G11" s="17">
        <v>7.0558284596619197E-2</v>
      </c>
      <c r="H11" s="17">
        <v>0.13847373295564799</v>
      </c>
      <c r="I11" s="17">
        <v>0.16024471695056799</v>
      </c>
      <c r="J11" s="17">
        <v>0.16889932688534001</v>
      </c>
      <c r="K11" s="17">
        <v>0.14700593922643701</v>
      </c>
      <c r="L11" s="17">
        <v>0.13008656422422099</v>
      </c>
      <c r="M11" s="17"/>
      <c r="N11" s="17">
        <v>0.111630870194155</v>
      </c>
      <c r="O11" s="17">
        <v>8.0674847998844196E-2</v>
      </c>
      <c r="P11" s="17">
        <v>0.13810968173761701</v>
      </c>
      <c r="Q11" s="17">
        <v>0.14521017599392899</v>
      </c>
      <c r="R11" s="17">
        <v>0.121906584767094</v>
      </c>
      <c r="S11" s="17">
        <v>0.14438616435579499</v>
      </c>
      <c r="T11" s="17">
        <v>0.13533789056242301</v>
      </c>
      <c r="U11" s="17">
        <v>0.12653311750342999</v>
      </c>
      <c r="V11" s="17">
        <v>7.0345301703407206E-2</v>
      </c>
      <c r="W11" s="17">
        <v>0.202882766413438</v>
      </c>
      <c r="X11" s="17">
        <v>0.141521529636945</v>
      </c>
      <c r="Y11" s="17">
        <v>0.17625797221419501</v>
      </c>
      <c r="Z11" s="17"/>
      <c r="AA11" s="17">
        <v>0.104194657286225</v>
      </c>
      <c r="AB11" s="17">
        <v>0.16449287133117299</v>
      </c>
    </row>
    <row r="12" spans="2:28" x14ac:dyDescent="0.5">
      <c r="B12" s="18" t="s">
        <v>72</v>
      </c>
      <c r="C12" s="19">
        <v>0.114340368649426</v>
      </c>
      <c r="D12" s="19">
        <v>8.6404135660000797E-2</v>
      </c>
      <c r="E12" s="19">
        <v>0.139895477980682</v>
      </c>
      <c r="F12" s="19"/>
      <c r="G12" s="19">
        <v>0.103738588117346</v>
      </c>
      <c r="H12" s="19">
        <v>8.8656536345450801E-2</v>
      </c>
      <c r="I12" s="19">
        <v>7.9632028850561601E-2</v>
      </c>
      <c r="J12" s="19">
        <v>0.104041742410768</v>
      </c>
      <c r="K12" s="19">
        <v>0.12750485674824499</v>
      </c>
      <c r="L12" s="19">
        <v>0.154713851172573</v>
      </c>
      <c r="M12" s="19"/>
      <c r="N12" s="19">
        <v>0.14117529374889701</v>
      </c>
      <c r="O12" s="19">
        <v>8.4000240969178602E-2</v>
      </c>
      <c r="P12" s="19">
        <v>0.104571944664085</v>
      </c>
      <c r="Q12" s="19">
        <v>8.85034717640793E-2</v>
      </c>
      <c r="R12" s="19">
        <v>0.23424982837406799</v>
      </c>
      <c r="S12" s="19">
        <v>9.2310249116689405E-2</v>
      </c>
      <c r="T12" s="19">
        <v>0.20547738124113701</v>
      </c>
      <c r="U12" s="19">
        <v>0.10065879647812501</v>
      </c>
      <c r="V12" s="19">
        <v>7.7845558448216806E-2</v>
      </c>
      <c r="W12" s="19">
        <v>0.112632617854405</v>
      </c>
      <c r="X12" s="19">
        <v>0.13839883553711799</v>
      </c>
      <c r="Y12" s="19">
        <v>0.13580369623452199</v>
      </c>
      <c r="Z12" s="19"/>
      <c r="AA12" s="19">
        <v>8.6332069608981099E-2</v>
      </c>
      <c r="AB12" s="19">
        <v>0.13516456325661899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109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101</v>
      </c>
      <c r="C9" s="17">
        <v>0.90492741445710101</v>
      </c>
      <c r="D9" s="17">
        <v>0.89420489395326497</v>
      </c>
      <c r="E9" s="17">
        <v>0.91517797997393702</v>
      </c>
      <c r="F9" s="17"/>
      <c r="G9" s="17">
        <v>0.93024290727824799</v>
      </c>
      <c r="H9" s="17">
        <v>0.91025272629682097</v>
      </c>
      <c r="I9" s="17">
        <v>0.97368192690571698</v>
      </c>
      <c r="J9" s="17">
        <v>0.92260518668207403</v>
      </c>
      <c r="K9" s="17">
        <v>0.90003979342153995</v>
      </c>
      <c r="L9" s="17">
        <v>0.839820603920296</v>
      </c>
      <c r="M9" s="17"/>
      <c r="N9" s="17">
        <v>0.88830632949500699</v>
      </c>
      <c r="O9" s="17">
        <v>0.94736127393900404</v>
      </c>
      <c r="P9" s="17">
        <v>0.89669853102688102</v>
      </c>
      <c r="Q9" s="17">
        <v>0.91199917728760205</v>
      </c>
      <c r="R9" s="17">
        <v>0.94577749995301796</v>
      </c>
      <c r="S9" s="17">
        <v>0.90663499738346298</v>
      </c>
      <c r="T9" s="17">
        <v>0.83137359201956196</v>
      </c>
      <c r="U9" s="17">
        <v>0.89294765562618095</v>
      </c>
      <c r="V9" s="17">
        <v>0.89852453051032799</v>
      </c>
      <c r="W9" s="17">
        <v>0.92146383280744104</v>
      </c>
      <c r="X9" s="17">
        <v>0.92584051335617001</v>
      </c>
      <c r="Y9" s="17">
        <v>0.89509233352663498</v>
      </c>
      <c r="Z9" s="17"/>
      <c r="AA9" s="17">
        <v>0.911361890686605</v>
      </c>
      <c r="AB9" s="17">
        <v>0.90014337580466297</v>
      </c>
    </row>
    <row r="10" spans="2:28" x14ac:dyDescent="0.5">
      <c r="B10" s="18" t="s">
        <v>102</v>
      </c>
      <c r="C10" s="17">
        <v>0.88134372853194398</v>
      </c>
      <c r="D10" s="17">
        <v>0.88489391482565005</v>
      </c>
      <c r="E10" s="17">
        <v>0.879483792147016</v>
      </c>
      <c r="F10" s="17"/>
      <c r="G10" s="17">
        <v>0.86954349675989695</v>
      </c>
      <c r="H10" s="17">
        <v>0.85501955150735298</v>
      </c>
      <c r="I10" s="17">
        <v>0.86064742066987598</v>
      </c>
      <c r="J10" s="17">
        <v>0.84171534305318096</v>
      </c>
      <c r="K10" s="17">
        <v>0.912870523031446</v>
      </c>
      <c r="L10" s="17">
        <v>0.92208142020476902</v>
      </c>
      <c r="M10" s="17"/>
      <c r="N10" s="17">
        <v>0.85288103829644002</v>
      </c>
      <c r="O10" s="17">
        <v>0.91436330635484597</v>
      </c>
      <c r="P10" s="17">
        <v>0.9221654115347</v>
      </c>
      <c r="Q10" s="17">
        <v>0.83245488342717999</v>
      </c>
      <c r="R10" s="17">
        <v>0.90869571346833</v>
      </c>
      <c r="S10" s="17">
        <v>0.86531363260202698</v>
      </c>
      <c r="T10" s="17">
        <v>0.91773772517120999</v>
      </c>
      <c r="U10" s="17">
        <v>0.85806364171860305</v>
      </c>
      <c r="V10" s="17">
        <v>0.78500090746267304</v>
      </c>
      <c r="W10" s="17">
        <v>0.88365970744615496</v>
      </c>
      <c r="X10" s="17">
        <v>0.87609827595898304</v>
      </c>
      <c r="Y10" s="17">
        <v>0.92822265611210197</v>
      </c>
      <c r="Z10" s="17"/>
      <c r="AA10" s="17">
        <v>0.91393958045271795</v>
      </c>
      <c r="AB10" s="17">
        <v>0.85710868438287702</v>
      </c>
    </row>
    <row r="11" spans="2:28" x14ac:dyDescent="0.5">
      <c r="B11" s="18" t="s">
        <v>103</v>
      </c>
      <c r="C11" s="17">
        <v>0.53265918624156405</v>
      </c>
      <c r="D11" s="17">
        <v>0.52034646306523702</v>
      </c>
      <c r="E11" s="17">
        <v>0.54558845198800399</v>
      </c>
      <c r="F11" s="17"/>
      <c r="G11" s="17">
        <v>0.36744646361687899</v>
      </c>
      <c r="H11" s="17">
        <v>0.57124738969243805</v>
      </c>
      <c r="I11" s="17">
        <v>0.65705738667662805</v>
      </c>
      <c r="J11" s="17">
        <v>0.55282629964385699</v>
      </c>
      <c r="K11" s="17">
        <v>0.53416494782425905</v>
      </c>
      <c r="L11" s="17">
        <v>0.49224100092629902</v>
      </c>
      <c r="M11" s="17"/>
      <c r="N11" s="17">
        <v>0.50752329108880201</v>
      </c>
      <c r="O11" s="17">
        <v>0.50677080771824101</v>
      </c>
      <c r="P11" s="17">
        <v>0.55972680062135804</v>
      </c>
      <c r="Q11" s="17">
        <v>0.56212388283329995</v>
      </c>
      <c r="R11" s="17">
        <v>0.44838814113725101</v>
      </c>
      <c r="S11" s="17">
        <v>0.57007977530947596</v>
      </c>
      <c r="T11" s="17">
        <v>0.65581327257309296</v>
      </c>
      <c r="U11" s="17">
        <v>0.40345652708458701</v>
      </c>
      <c r="V11" s="17">
        <v>0.51981649260943696</v>
      </c>
      <c r="W11" s="17">
        <v>0.46773707321397001</v>
      </c>
      <c r="X11" s="17">
        <v>0.538125848911718</v>
      </c>
      <c r="Y11" s="17">
        <v>0.52299462438642197</v>
      </c>
      <c r="Z11" s="17"/>
      <c r="AA11" s="17">
        <v>0.58603865752648399</v>
      </c>
      <c r="AB11" s="17">
        <v>0.492971503085185</v>
      </c>
    </row>
    <row r="12" spans="2:28" ht="43" x14ac:dyDescent="0.5">
      <c r="B12" s="18" t="s">
        <v>104</v>
      </c>
      <c r="C12" s="17">
        <v>0.248201683984939</v>
      </c>
      <c r="D12" s="17">
        <v>0.30269706457875101</v>
      </c>
      <c r="E12" s="17">
        <v>0.19387580878768201</v>
      </c>
      <c r="F12" s="17"/>
      <c r="G12" s="17">
        <v>0.52633933514109998</v>
      </c>
      <c r="H12" s="17">
        <v>0.44397123479894601</v>
      </c>
      <c r="I12" s="17">
        <v>0.42152924963705701</v>
      </c>
      <c r="J12" s="17">
        <v>0.22363291882561101</v>
      </c>
      <c r="K12" s="17">
        <v>9.7444928548290705E-2</v>
      </c>
      <c r="L12" s="17">
        <v>1.319833701025E-2</v>
      </c>
      <c r="M12" s="17"/>
      <c r="N12" s="17">
        <v>0.36153951612638502</v>
      </c>
      <c r="O12" s="17">
        <v>0.267015882467046</v>
      </c>
      <c r="P12" s="17">
        <v>0.213111842579363</v>
      </c>
      <c r="Q12" s="17">
        <v>0.352599348437106</v>
      </c>
      <c r="R12" s="17">
        <v>0.213889132497429</v>
      </c>
      <c r="S12" s="17">
        <v>0.203313760535316</v>
      </c>
      <c r="T12" s="17">
        <v>0.249842808723367</v>
      </c>
      <c r="U12" s="17">
        <v>0.25620372640230699</v>
      </c>
      <c r="V12" s="17">
        <v>0.29396044016044898</v>
      </c>
      <c r="W12" s="17">
        <v>0.27226950001181399</v>
      </c>
      <c r="X12" s="17">
        <v>0.229094288679206</v>
      </c>
      <c r="Y12" s="17">
        <v>0.26635586507558201</v>
      </c>
      <c r="Z12" s="17"/>
      <c r="AA12" s="17">
        <v>0.29478607566807102</v>
      </c>
      <c r="AB12" s="17">
        <v>0.21356614840077301</v>
      </c>
    </row>
    <row r="13" spans="2:28" ht="28.7" x14ac:dyDescent="0.5">
      <c r="B13" s="18" t="s">
        <v>105</v>
      </c>
      <c r="C13" s="17">
        <v>0.23727349362453101</v>
      </c>
      <c r="D13" s="17">
        <v>0.23957996168440801</v>
      </c>
      <c r="E13" s="17">
        <v>0.233654929167293</v>
      </c>
      <c r="F13" s="17"/>
      <c r="G13" s="17">
        <v>0.39586513355270098</v>
      </c>
      <c r="H13" s="17">
        <v>0.34766586510577902</v>
      </c>
      <c r="I13" s="17">
        <v>0.32486334640293102</v>
      </c>
      <c r="J13" s="17">
        <v>0.20266139515221801</v>
      </c>
      <c r="K13" s="17">
        <v>0.16760511898203001</v>
      </c>
      <c r="L13" s="17">
        <v>0.113973753777492</v>
      </c>
      <c r="M13" s="17"/>
      <c r="N13" s="17">
        <v>0.28614530231087298</v>
      </c>
      <c r="O13" s="17">
        <v>0.34303152257527397</v>
      </c>
      <c r="P13" s="17">
        <v>0.20462879417052701</v>
      </c>
      <c r="Q13" s="17">
        <v>0.20578992065289001</v>
      </c>
      <c r="R13" s="17">
        <v>0.294508815162562</v>
      </c>
      <c r="S13" s="17">
        <v>0.26729439841464198</v>
      </c>
      <c r="T13" s="17">
        <v>0.28004832069278002</v>
      </c>
      <c r="U13" s="17">
        <v>0.26222155891746401</v>
      </c>
      <c r="V13" s="17">
        <v>0.23429459324367199</v>
      </c>
      <c r="W13" s="17">
        <v>0.224397617189318</v>
      </c>
      <c r="X13" s="17">
        <v>0.17022799743295799</v>
      </c>
      <c r="Y13" s="17">
        <v>0.23529544486485099</v>
      </c>
      <c r="Z13" s="17"/>
      <c r="AA13" s="17">
        <v>0.312675871447126</v>
      </c>
      <c r="AB13" s="17">
        <v>0.18121176037341599</v>
      </c>
    </row>
    <row r="14" spans="2:28" ht="28.7" x14ac:dyDescent="0.5">
      <c r="B14" s="18" t="s">
        <v>106</v>
      </c>
      <c r="C14" s="17">
        <v>0.15056540365097801</v>
      </c>
      <c r="D14" s="17">
        <v>0.18305829237032101</v>
      </c>
      <c r="E14" s="17">
        <v>0.11925444837615801</v>
      </c>
      <c r="F14" s="17"/>
      <c r="G14" s="17">
        <v>0.199945157692102</v>
      </c>
      <c r="H14" s="17">
        <v>0.22786088244233199</v>
      </c>
      <c r="I14" s="17">
        <v>0.26887049084171</v>
      </c>
      <c r="J14" s="17">
        <v>9.70087507061487E-2</v>
      </c>
      <c r="K14" s="17">
        <v>0.13687208446830099</v>
      </c>
      <c r="L14" s="17">
        <v>5.4071311853818402E-2</v>
      </c>
      <c r="M14" s="17"/>
      <c r="N14" s="17">
        <v>0.26097151688946202</v>
      </c>
      <c r="O14" s="17">
        <v>0.17176276831255199</v>
      </c>
      <c r="P14" s="17">
        <v>0.16075908594605001</v>
      </c>
      <c r="Q14" s="17">
        <v>0.13561817177434701</v>
      </c>
      <c r="R14" s="17">
        <v>0.20640788315800901</v>
      </c>
      <c r="S14" s="17">
        <v>0.13202594381692001</v>
      </c>
      <c r="T14" s="17">
        <v>3.9033795971759301E-2</v>
      </c>
      <c r="U14" s="17">
        <v>0.18109201980984199</v>
      </c>
      <c r="V14" s="17">
        <v>0.13989392170340101</v>
      </c>
      <c r="W14" s="17">
        <v>0.14657341986786199</v>
      </c>
      <c r="X14" s="17">
        <v>0.117305951992679</v>
      </c>
      <c r="Y14" s="17">
        <v>0.16224529500446</v>
      </c>
      <c r="Z14" s="17"/>
      <c r="AA14" s="17">
        <v>0.19497345196180799</v>
      </c>
      <c r="AB14" s="17">
        <v>0.117547981250032</v>
      </c>
    </row>
    <row r="15" spans="2:28" x14ac:dyDescent="0.5">
      <c r="B15" s="18" t="s">
        <v>107</v>
      </c>
      <c r="C15" s="17">
        <v>5.6747402729466399E-2</v>
      </c>
      <c r="D15" s="17">
        <v>7.8229267228778293E-2</v>
      </c>
      <c r="E15" s="17">
        <v>3.5969699833818501E-2</v>
      </c>
      <c r="F15" s="17"/>
      <c r="G15" s="17">
        <v>0.10295160988334601</v>
      </c>
      <c r="H15" s="17">
        <v>9.0432007170355294E-2</v>
      </c>
      <c r="I15" s="17">
        <v>0.102170938709335</v>
      </c>
      <c r="J15" s="17">
        <v>5.4833352830724297E-2</v>
      </c>
      <c r="K15" s="17">
        <v>2.3231533926318E-2</v>
      </c>
      <c r="L15" s="17">
        <v>1.13075105882819E-2</v>
      </c>
      <c r="M15" s="17"/>
      <c r="N15" s="17">
        <v>8.6167212432040799E-2</v>
      </c>
      <c r="O15" s="17">
        <v>5.9129726254006303E-2</v>
      </c>
      <c r="P15" s="17">
        <v>5.0861753184615298E-2</v>
      </c>
      <c r="Q15" s="17">
        <v>0.124972660202016</v>
      </c>
      <c r="R15" s="17">
        <v>5.8721989308887897E-2</v>
      </c>
      <c r="S15" s="17">
        <v>6.7738890512465802E-2</v>
      </c>
      <c r="T15" s="17">
        <v>0</v>
      </c>
      <c r="U15" s="17">
        <v>6.5688847702973105E-2</v>
      </c>
      <c r="V15" s="17">
        <v>5.70433736352167E-2</v>
      </c>
      <c r="W15" s="17">
        <v>0</v>
      </c>
      <c r="X15" s="17">
        <v>3.49775745447845E-2</v>
      </c>
      <c r="Y15" s="17">
        <v>3.8671039425955102E-2</v>
      </c>
      <c r="Z15" s="17"/>
      <c r="AA15" s="17">
        <v>9.82622164888758E-2</v>
      </c>
      <c r="AB15" s="17">
        <v>2.5881102724636899E-2</v>
      </c>
    </row>
    <row r="16" spans="2:28" x14ac:dyDescent="0.5">
      <c r="B16" s="18" t="s">
        <v>108</v>
      </c>
      <c r="C16" s="17">
        <v>1.2936571712374501E-2</v>
      </c>
      <c r="D16" s="17">
        <v>1.7984587023464799E-2</v>
      </c>
      <c r="E16" s="17">
        <v>8.0533078276935708E-3</v>
      </c>
      <c r="F16" s="17"/>
      <c r="G16" s="17">
        <v>4.7682520216252897E-2</v>
      </c>
      <c r="H16" s="17">
        <v>0</v>
      </c>
      <c r="I16" s="17">
        <v>7.1325775231821896E-3</v>
      </c>
      <c r="J16" s="17">
        <v>5.2051486223951404E-3</v>
      </c>
      <c r="K16" s="17">
        <v>1.0450271245757E-2</v>
      </c>
      <c r="L16" s="17">
        <v>1.62812987099701E-2</v>
      </c>
      <c r="M16" s="17"/>
      <c r="N16" s="17">
        <v>2.1533414634643599E-2</v>
      </c>
      <c r="O16" s="17">
        <v>0</v>
      </c>
      <c r="P16" s="17">
        <v>4.5326501878284201E-2</v>
      </c>
      <c r="Q16" s="17">
        <v>0</v>
      </c>
      <c r="R16" s="17">
        <v>0</v>
      </c>
      <c r="S16" s="17">
        <v>0</v>
      </c>
      <c r="T16" s="17">
        <v>0</v>
      </c>
      <c r="U16" s="17">
        <v>0</v>
      </c>
      <c r="V16" s="17">
        <v>2.8187724306004198E-2</v>
      </c>
      <c r="W16" s="17">
        <v>0</v>
      </c>
      <c r="X16" s="17">
        <v>1.61037091996332E-2</v>
      </c>
      <c r="Y16" s="17">
        <v>6.0450250195743403E-3</v>
      </c>
      <c r="Z16" s="17"/>
      <c r="AA16" s="17">
        <v>8.9974845616822303E-3</v>
      </c>
      <c r="AB16" s="17">
        <v>1.5865286422334701E-2</v>
      </c>
    </row>
    <row r="17" spans="2:28" x14ac:dyDescent="0.5">
      <c r="B17" s="18" t="s">
        <v>51</v>
      </c>
      <c r="C17" s="19">
        <v>6.3991778121939196E-3</v>
      </c>
      <c r="D17" s="19">
        <v>7.5073966920146803E-3</v>
      </c>
      <c r="E17" s="19">
        <v>5.3335518940940702E-3</v>
      </c>
      <c r="F17" s="19"/>
      <c r="G17" s="19">
        <v>0</v>
      </c>
      <c r="H17" s="19">
        <v>5.2632898937409502E-3</v>
      </c>
      <c r="I17" s="19">
        <v>7.4919884604201801E-3</v>
      </c>
      <c r="J17" s="19">
        <v>9.6262784151566107E-3</v>
      </c>
      <c r="K17" s="19">
        <v>5.63396840591364E-3</v>
      </c>
      <c r="L17" s="19">
        <v>7.63500032320805E-3</v>
      </c>
      <c r="M17" s="19"/>
      <c r="N17" s="19">
        <v>0</v>
      </c>
      <c r="O17" s="19">
        <v>5.26387260609959E-2</v>
      </c>
      <c r="P17" s="19">
        <v>0</v>
      </c>
      <c r="Q17" s="19">
        <v>0</v>
      </c>
      <c r="R17" s="19">
        <v>0</v>
      </c>
      <c r="S17" s="19">
        <v>5.1222584129403097E-3</v>
      </c>
      <c r="T17" s="19">
        <v>0</v>
      </c>
      <c r="U17" s="19">
        <v>0</v>
      </c>
      <c r="V17" s="19">
        <v>2.5249185691380401E-2</v>
      </c>
      <c r="W17" s="19">
        <v>3.9268083596279597E-2</v>
      </c>
      <c r="X17" s="19">
        <v>7.9093959128999098E-3</v>
      </c>
      <c r="Y17" s="19">
        <v>0</v>
      </c>
      <c r="Z17" s="19"/>
      <c r="AA17" s="19">
        <v>8.3957741914565693E-3</v>
      </c>
      <c r="AB17" s="19">
        <v>4.9147066740593002E-3</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113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43" x14ac:dyDescent="0.5">
      <c r="B9" s="18" t="s">
        <v>110</v>
      </c>
      <c r="C9" s="17">
        <v>0.182329519587031</v>
      </c>
      <c r="D9" s="17">
        <v>0.26602003627165799</v>
      </c>
      <c r="E9" s="17">
        <v>0.101312379378002</v>
      </c>
      <c r="F9" s="17"/>
      <c r="G9" s="17">
        <v>0.39239235377185699</v>
      </c>
      <c r="H9" s="17">
        <v>0.36956560335484301</v>
      </c>
      <c r="I9" s="17">
        <v>0.246868496714335</v>
      </c>
      <c r="J9" s="17">
        <v>0.12571795673386699</v>
      </c>
      <c r="K9" s="17">
        <v>6.7680662595037605E-2</v>
      </c>
      <c r="L9" s="17">
        <v>4.6284301964865403E-2</v>
      </c>
      <c r="M9" s="17"/>
      <c r="N9" s="17">
        <v>0.21411128321946701</v>
      </c>
      <c r="O9" s="17">
        <v>0.17102689055484599</v>
      </c>
      <c r="P9" s="17">
        <v>0.22192761119440099</v>
      </c>
      <c r="Q9" s="17">
        <v>0.174202789577696</v>
      </c>
      <c r="R9" s="17">
        <v>0.115613935036006</v>
      </c>
      <c r="S9" s="17">
        <v>0.16653640882009099</v>
      </c>
      <c r="T9" s="17">
        <v>8.2195692652932098E-2</v>
      </c>
      <c r="U9" s="17">
        <v>0.20862906058604599</v>
      </c>
      <c r="V9" s="17">
        <v>0.26119509335347302</v>
      </c>
      <c r="W9" s="17">
        <v>0.11465869201616601</v>
      </c>
      <c r="X9" s="17">
        <v>0.20336608833497299</v>
      </c>
      <c r="Y9" s="17">
        <v>0.13273732272826499</v>
      </c>
      <c r="Z9" s="17"/>
      <c r="AA9" s="17">
        <v>0.25714969631505402</v>
      </c>
      <c r="AB9" s="17">
        <v>0.126700653354237</v>
      </c>
    </row>
    <row r="10" spans="2:28" ht="43" x14ac:dyDescent="0.5">
      <c r="B10" s="18" t="s">
        <v>111</v>
      </c>
      <c r="C10" s="17">
        <v>0.37949782411066202</v>
      </c>
      <c r="D10" s="17">
        <v>0.34509315278401298</v>
      </c>
      <c r="E10" s="17">
        <v>0.413623762263363</v>
      </c>
      <c r="F10" s="17"/>
      <c r="G10" s="17">
        <v>0.47536299821150002</v>
      </c>
      <c r="H10" s="17">
        <v>0.46896391145122301</v>
      </c>
      <c r="I10" s="17">
        <v>0.43026069114672</v>
      </c>
      <c r="J10" s="17">
        <v>0.41351171333002801</v>
      </c>
      <c r="K10" s="17">
        <v>0.29987986077049</v>
      </c>
      <c r="L10" s="17">
        <v>0.27903236062681303</v>
      </c>
      <c r="M10" s="17"/>
      <c r="N10" s="17">
        <v>0.41971171516610001</v>
      </c>
      <c r="O10" s="17">
        <v>0.28368796740904501</v>
      </c>
      <c r="P10" s="17">
        <v>0.32877034290733098</v>
      </c>
      <c r="Q10" s="17">
        <v>0.40862572664892699</v>
      </c>
      <c r="R10" s="17">
        <v>0.49998727422406403</v>
      </c>
      <c r="S10" s="17">
        <v>0.35935650758087301</v>
      </c>
      <c r="T10" s="17">
        <v>0.44448853276350198</v>
      </c>
      <c r="U10" s="17">
        <v>0.39496786277197699</v>
      </c>
      <c r="V10" s="17">
        <v>0.28275749469371197</v>
      </c>
      <c r="W10" s="17">
        <v>0.50862566526664499</v>
      </c>
      <c r="X10" s="17">
        <v>0.38792604781733198</v>
      </c>
      <c r="Y10" s="17">
        <v>0.43765332736787599</v>
      </c>
      <c r="Z10" s="17"/>
      <c r="AA10" s="17">
        <v>0.44149453361077501</v>
      </c>
      <c r="AB10" s="17">
        <v>0.33340321687400998</v>
      </c>
    </row>
    <row r="11" spans="2:28" ht="28.7" x14ac:dyDescent="0.5">
      <c r="B11" s="18" t="s">
        <v>112</v>
      </c>
      <c r="C11" s="17">
        <v>0.42682173713962601</v>
      </c>
      <c r="D11" s="17">
        <v>0.38283086029126601</v>
      </c>
      <c r="E11" s="17">
        <v>0.46854580122924</v>
      </c>
      <c r="F11" s="17"/>
      <c r="G11" s="17">
        <v>0.13224464801664301</v>
      </c>
      <c r="H11" s="17">
        <v>0.137459436671725</v>
      </c>
      <c r="I11" s="17">
        <v>0.31657914069767701</v>
      </c>
      <c r="J11" s="17">
        <v>0.44514056002330599</v>
      </c>
      <c r="K11" s="17">
        <v>0.61424255279339901</v>
      </c>
      <c r="L11" s="17">
        <v>0.67111209816937001</v>
      </c>
      <c r="M11" s="17"/>
      <c r="N11" s="17">
        <v>0.36617700161443301</v>
      </c>
      <c r="O11" s="17">
        <v>0.51757063729334096</v>
      </c>
      <c r="P11" s="17">
        <v>0.44322979429095799</v>
      </c>
      <c r="Q11" s="17">
        <v>0.41717148377337698</v>
      </c>
      <c r="R11" s="17">
        <v>0.38439879073993</v>
      </c>
      <c r="S11" s="17">
        <v>0.46507154446889098</v>
      </c>
      <c r="T11" s="17">
        <v>0.43220024097753401</v>
      </c>
      <c r="U11" s="17">
        <v>0.38188555590137202</v>
      </c>
      <c r="V11" s="17">
        <v>0.442532383012671</v>
      </c>
      <c r="W11" s="17">
        <v>0.37671564271718899</v>
      </c>
      <c r="X11" s="17">
        <v>0.39482198606596702</v>
      </c>
      <c r="Y11" s="17">
        <v>0.40968247722810802</v>
      </c>
      <c r="Z11" s="17"/>
      <c r="AA11" s="17">
        <v>0.29442310204842098</v>
      </c>
      <c r="AB11" s="17">
        <v>0.52526023706012304</v>
      </c>
    </row>
    <row r="12" spans="2:28" x14ac:dyDescent="0.5">
      <c r="B12" s="18" t="s">
        <v>72</v>
      </c>
      <c r="C12" s="19">
        <v>1.13509191626811E-2</v>
      </c>
      <c r="D12" s="19">
        <v>6.0559506530632901E-3</v>
      </c>
      <c r="E12" s="19">
        <v>1.65180571293954E-2</v>
      </c>
      <c r="F12" s="19"/>
      <c r="G12" s="19">
        <v>0</v>
      </c>
      <c r="H12" s="19">
        <v>2.4011048522209099E-2</v>
      </c>
      <c r="I12" s="19">
        <v>6.2916714412680104E-3</v>
      </c>
      <c r="J12" s="19">
        <v>1.56297699127988E-2</v>
      </c>
      <c r="K12" s="19">
        <v>1.8196923841073302E-2</v>
      </c>
      <c r="L12" s="19">
        <v>3.57123923895134E-3</v>
      </c>
      <c r="M12" s="19"/>
      <c r="N12" s="19">
        <v>0</v>
      </c>
      <c r="O12" s="19">
        <v>2.7714504742768101E-2</v>
      </c>
      <c r="P12" s="19">
        <v>6.0722516073103E-3</v>
      </c>
      <c r="Q12" s="19">
        <v>0</v>
      </c>
      <c r="R12" s="19">
        <v>0</v>
      </c>
      <c r="S12" s="19">
        <v>9.0355391301448502E-3</v>
      </c>
      <c r="T12" s="19">
        <v>4.1115533606031499E-2</v>
      </c>
      <c r="U12" s="19">
        <v>1.4517520740605101E-2</v>
      </c>
      <c r="V12" s="19">
        <v>1.35150289401433E-2</v>
      </c>
      <c r="W12" s="19">
        <v>0</v>
      </c>
      <c r="X12" s="19">
        <v>1.3885877781727901E-2</v>
      </c>
      <c r="Y12" s="19">
        <v>1.9926872675751099E-2</v>
      </c>
      <c r="Z12" s="19"/>
      <c r="AA12" s="19">
        <v>6.9326680257499303E-3</v>
      </c>
      <c r="AB12" s="19">
        <v>1.4635892711630001E-2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B2:AB28"/>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128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114</v>
      </c>
      <c r="C9" s="17">
        <v>0.79768460394541596</v>
      </c>
      <c r="D9" s="17">
        <v>0.77595264622620996</v>
      </c>
      <c r="E9" s="17">
        <v>0.81844264782438303</v>
      </c>
      <c r="F9" s="17"/>
      <c r="G9" s="17">
        <v>0.78876554255170905</v>
      </c>
      <c r="H9" s="17">
        <v>0.77666451671124703</v>
      </c>
      <c r="I9" s="17">
        <v>0.81221714956813895</v>
      </c>
      <c r="J9" s="17">
        <v>0.80709429158158796</v>
      </c>
      <c r="K9" s="17">
        <v>0.85599105760412098</v>
      </c>
      <c r="L9" s="17">
        <v>0.75976990018797996</v>
      </c>
      <c r="M9" s="17"/>
      <c r="N9" s="17">
        <v>0.80834186216588999</v>
      </c>
      <c r="O9" s="17">
        <v>0.85433468265588497</v>
      </c>
      <c r="P9" s="17">
        <v>0.81270479105136595</v>
      </c>
      <c r="Q9" s="17">
        <v>0.71685407691874803</v>
      </c>
      <c r="R9" s="17">
        <v>0.90940187067645195</v>
      </c>
      <c r="S9" s="17">
        <v>0.79849996394552902</v>
      </c>
      <c r="T9" s="17">
        <v>0.79554183877940499</v>
      </c>
      <c r="U9" s="17">
        <v>0.78569547532121398</v>
      </c>
      <c r="V9" s="17">
        <v>0.72926641315243801</v>
      </c>
      <c r="W9" s="17">
        <v>0.767197862857395</v>
      </c>
      <c r="X9" s="17">
        <v>0.81337585090454201</v>
      </c>
      <c r="Y9" s="17">
        <v>0.80723363071779797</v>
      </c>
      <c r="Z9" s="17"/>
      <c r="AA9" s="17">
        <v>0.80178175639273896</v>
      </c>
      <c r="AB9" s="17">
        <v>0.79463836755044004</v>
      </c>
    </row>
    <row r="10" spans="2:28" x14ac:dyDescent="0.5">
      <c r="B10" s="18" t="s">
        <v>115</v>
      </c>
      <c r="C10" s="17">
        <v>0.79214031416622199</v>
      </c>
      <c r="D10" s="17">
        <v>0.79634843131348398</v>
      </c>
      <c r="E10" s="17">
        <v>0.78947986632302702</v>
      </c>
      <c r="F10" s="17"/>
      <c r="G10" s="17">
        <v>0.758052337001208</v>
      </c>
      <c r="H10" s="17">
        <v>0.72487656554619995</v>
      </c>
      <c r="I10" s="17">
        <v>0.84560859371649799</v>
      </c>
      <c r="J10" s="17">
        <v>0.87817378083975595</v>
      </c>
      <c r="K10" s="17">
        <v>0.80487339764716004</v>
      </c>
      <c r="L10" s="17">
        <v>0.75009701783858496</v>
      </c>
      <c r="M10" s="17"/>
      <c r="N10" s="17">
        <v>0.72121023380872296</v>
      </c>
      <c r="O10" s="17">
        <v>0.77104976171311401</v>
      </c>
      <c r="P10" s="17">
        <v>0.858844706798082</v>
      </c>
      <c r="Q10" s="17">
        <v>0.77594948000080499</v>
      </c>
      <c r="R10" s="17">
        <v>0.788022522653411</v>
      </c>
      <c r="S10" s="17">
        <v>0.79896039049532996</v>
      </c>
      <c r="T10" s="17">
        <v>0.87062366177378303</v>
      </c>
      <c r="U10" s="17">
        <v>0.71517633036752004</v>
      </c>
      <c r="V10" s="17">
        <v>0.81242064962597604</v>
      </c>
      <c r="W10" s="17">
        <v>0.76248783828454603</v>
      </c>
      <c r="X10" s="17">
        <v>0.78688022086831</v>
      </c>
      <c r="Y10" s="17">
        <v>0.76666024424285395</v>
      </c>
      <c r="Z10" s="17"/>
      <c r="AA10" s="17">
        <v>0.82254977513080496</v>
      </c>
      <c r="AB10" s="17">
        <v>0.76953085358770201</v>
      </c>
    </row>
    <row r="11" spans="2:28" x14ac:dyDescent="0.5">
      <c r="B11" s="18" t="s">
        <v>116</v>
      </c>
      <c r="C11" s="17">
        <v>0.72484150874477304</v>
      </c>
      <c r="D11" s="17">
        <v>0.67545937870263995</v>
      </c>
      <c r="E11" s="17">
        <v>0.77234372898430004</v>
      </c>
      <c r="F11" s="17"/>
      <c r="G11" s="17">
        <v>0.90278267736496798</v>
      </c>
      <c r="H11" s="17">
        <v>0.78353689324915099</v>
      </c>
      <c r="I11" s="17">
        <v>0.79704435127307405</v>
      </c>
      <c r="J11" s="17">
        <v>0.72089250104988301</v>
      </c>
      <c r="K11" s="17">
        <v>0.70913835076096099</v>
      </c>
      <c r="L11" s="17">
        <v>0.57689198706308897</v>
      </c>
      <c r="M11" s="17"/>
      <c r="N11" s="17">
        <v>0.73246260274907504</v>
      </c>
      <c r="O11" s="17">
        <v>0.81132143084305897</v>
      </c>
      <c r="P11" s="17">
        <v>0.73105975789579603</v>
      </c>
      <c r="Q11" s="17">
        <v>0.73848783677642604</v>
      </c>
      <c r="R11" s="17">
        <v>0.71258047286182702</v>
      </c>
      <c r="S11" s="17">
        <v>0.71839874570713302</v>
      </c>
      <c r="T11" s="17">
        <v>0.58860638827865996</v>
      </c>
      <c r="U11" s="17">
        <v>0.77555049964214295</v>
      </c>
      <c r="V11" s="17">
        <v>0.70388263241374704</v>
      </c>
      <c r="W11" s="17">
        <v>0.615572213258756</v>
      </c>
      <c r="X11" s="17">
        <v>0.73255209809622102</v>
      </c>
      <c r="Y11" s="17">
        <v>0.71654627055380804</v>
      </c>
      <c r="Z11" s="17"/>
      <c r="AA11" s="17">
        <v>0.72973253859462595</v>
      </c>
      <c r="AB11" s="17">
        <v>0.72120502381308005</v>
      </c>
    </row>
    <row r="12" spans="2:28" x14ac:dyDescent="0.5">
      <c r="B12" s="18" t="s">
        <v>117</v>
      </c>
      <c r="C12" s="17">
        <v>0.70695143591508403</v>
      </c>
      <c r="D12" s="17">
        <v>0.68138478396377899</v>
      </c>
      <c r="E12" s="17">
        <v>0.73307796474827203</v>
      </c>
      <c r="F12" s="17"/>
      <c r="G12" s="17">
        <v>0.811026116882413</v>
      </c>
      <c r="H12" s="17">
        <v>0.63174437477932599</v>
      </c>
      <c r="I12" s="17">
        <v>0.84360966512880098</v>
      </c>
      <c r="J12" s="17">
        <v>0.75381256737053404</v>
      </c>
      <c r="K12" s="17">
        <v>0.72466892153687901</v>
      </c>
      <c r="L12" s="17">
        <v>0.58183244870830797</v>
      </c>
      <c r="M12" s="17"/>
      <c r="N12" s="17">
        <v>0.728959595836281</v>
      </c>
      <c r="O12" s="17">
        <v>0.79449218486838402</v>
      </c>
      <c r="P12" s="17">
        <v>0.74748982373447703</v>
      </c>
      <c r="Q12" s="17">
        <v>0.71030926417797402</v>
      </c>
      <c r="R12" s="17">
        <v>0.675379277268918</v>
      </c>
      <c r="S12" s="17">
        <v>0.75098982260732305</v>
      </c>
      <c r="T12" s="17">
        <v>0.66687727784784501</v>
      </c>
      <c r="U12" s="17">
        <v>0.65749534846774305</v>
      </c>
      <c r="V12" s="17">
        <v>0.65807123494591302</v>
      </c>
      <c r="W12" s="17">
        <v>0.73360751931662505</v>
      </c>
      <c r="X12" s="17">
        <v>0.68907919225432002</v>
      </c>
      <c r="Y12" s="17">
        <v>0.63929067255017602</v>
      </c>
      <c r="Z12" s="17"/>
      <c r="AA12" s="17">
        <v>0.762518441536995</v>
      </c>
      <c r="AB12" s="17">
        <v>0.66563731908354096</v>
      </c>
    </row>
    <row r="13" spans="2:28" x14ac:dyDescent="0.5">
      <c r="B13" s="18" t="s">
        <v>118</v>
      </c>
      <c r="C13" s="17">
        <v>0.58864970194956201</v>
      </c>
      <c r="D13" s="17">
        <v>0.57330969886699201</v>
      </c>
      <c r="E13" s="17">
        <v>0.60281753473591604</v>
      </c>
      <c r="F13" s="17"/>
      <c r="G13" s="17">
        <v>0.64837742784073205</v>
      </c>
      <c r="H13" s="17">
        <v>0.64554984464875398</v>
      </c>
      <c r="I13" s="17">
        <v>0.72344344096734903</v>
      </c>
      <c r="J13" s="17">
        <v>0.62979480120207498</v>
      </c>
      <c r="K13" s="17">
        <v>0.58180748156872497</v>
      </c>
      <c r="L13" s="17">
        <v>0.41990134714084598</v>
      </c>
      <c r="M13" s="17"/>
      <c r="N13" s="17">
        <v>0.55291979165079197</v>
      </c>
      <c r="O13" s="17">
        <v>0.617257107258946</v>
      </c>
      <c r="P13" s="17">
        <v>0.57642728600132498</v>
      </c>
      <c r="Q13" s="17">
        <v>0.56714700200790902</v>
      </c>
      <c r="R13" s="17">
        <v>0.62177948937211902</v>
      </c>
      <c r="S13" s="17">
        <v>0.63529718118937495</v>
      </c>
      <c r="T13" s="17">
        <v>0.62888619350145303</v>
      </c>
      <c r="U13" s="17">
        <v>0.58665701640241497</v>
      </c>
      <c r="V13" s="17">
        <v>0.68762900912386404</v>
      </c>
      <c r="W13" s="17">
        <v>0.61570946119553704</v>
      </c>
      <c r="X13" s="17">
        <v>0.54234484739261801</v>
      </c>
      <c r="Y13" s="17">
        <v>0.525176442183655</v>
      </c>
      <c r="Z13" s="17"/>
      <c r="AA13" s="17">
        <v>0.66117301086923796</v>
      </c>
      <c r="AB13" s="17">
        <v>0.53472855892262905</v>
      </c>
    </row>
    <row r="14" spans="2:28" x14ac:dyDescent="0.5">
      <c r="B14" s="18" t="s">
        <v>119</v>
      </c>
      <c r="C14" s="17">
        <v>0.45297898765809103</v>
      </c>
      <c r="D14" s="17">
        <v>0.45626440839832899</v>
      </c>
      <c r="E14" s="17">
        <v>0.448798235564843</v>
      </c>
      <c r="F14" s="17"/>
      <c r="G14" s="17">
        <v>0.82923905792050701</v>
      </c>
      <c r="H14" s="17">
        <v>0.59857216397311597</v>
      </c>
      <c r="I14" s="17">
        <v>0.60068060497911802</v>
      </c>
      <c r="J14" s="17">
        <v>0.469630754243959</v>
      </c>
      <c r="K14" s="17">
        <v>0.330636557832856</v>
      </c>
      <c r="L14" s="17">
        <v>0.173270621746825</v>
      </c>
      <c r="M14" s="17"/>
      <c r="N14" s="17">
        <v>0.52245912132219996</v>
      </c>
      <c r="O14" s="17">
        <v>0.54148182187795701</v>
      </c>
      <c r="P14" s="17">
        <v>0.40071942085081302</v>
      </c>
      <c r="Q14" s="17">
        <v>0.55837639454402999</v>
      </c>
      <c r="R14" s="17">
        <v>0.36138747549829398</v>
      </c>
      <c r="S14" s="17">
        <v>0.47733403704722599</v>
      </c>
      <c r="T14" s="17">
        <v>0.28851390660022402</v>
      </c>
      <c r="U14" s="17">
        <v>0.430259668445651</v>
      </c>
      <c r="V14" s="17">
        <v>0.51963085076084503</v>
      </c>
      <c r="W14" s="17">
        <v>0.43272406074807201</v>
      </c>
      <c r="X14" s="17">
        <v>0.47712523651987399</v>
      </c>
      <c r="Y14" s="17">
        <v>0.398495934016313</v>
      </c>
      <c r="Z14" s="17"/>
      <c r="AA14" s="17">
        <v>0.52554465754443602</v>
      </c>
      <c r="AB14" s="17">
        <v>0.39902634921572999</v>
      </c>
    </row>
    <row r="15" spans="2:28" x14ac:dyDescent="0.5">
      <c r="B15" s="18" t="s">
        <v>120</v>
      </c>
      <c r="C15" s="17">
        <v>0.40570310775290902</v>
      </c>
      <c r="D15" s="17">
        <v>0.44057816179555498</v>
      </c>
      <c r="E15" s="17">
        <v>0.37253723215311801</v>
      </c>
      <c r="F15" s="17"/>
      <c r="G15" s="17">
        <v>0.63777302017774795</v>
      </c>
      <c r="H15" s="17">
        <v>0.59847871367071503</v>
      </c>
      <c r="I15" s="17">
        <v>0.558513388317184</v>
      </c>
      <c r="J15" s="17">
        <v>0.44556104900570698</v>
      </c>
      <c r="K15" s="17">
        <v>0.34465470619430699</v>
      </c>
      <c r="L15" s="17">
        <v>9.8725499737622596E-2</v>
      </c>
      <c r="M15" s="17"/>
      <c r="N15" s="17">
        <v>0.51286071659830801</v>
      </c>
      <c r="O15" s="17">
        <v>0.31936866918887002</v>
      </c>
      <c r="P15" s="17">
        <v>0.40822260177238001</v>
      </c>
      <c r="Q15" s="17">
        <v>0.47247600953014801</v>
      </c>
      <c r="R15" s="17">
        <v>0.29046984072840798</v>
      </c>
      <c r="S15" s="17">
        <v>0.40036607433051402</v>
      </c>
      <c r="T15" s="17">
        <v>0.29186028919820201</v>
      </c>
      <c r="U15" s="17">
        <v>0.37798061410648998</v>
      </c>
      <c r="V15" s="17">
        <v>0.55321959352710903</v>
      </c>
      <c r="W15" s="17">
        <v>0.31357684469063402</v>
      </c>
      <c r="X15" s="17">
        <v>0.37316930348010402</v>
      </c>
      <c r="Y15" s="17">
        <v>0.40325749388203402</v>
      </c>
      <c r="Z15" s="17"/>
      <c r="AA15" s="17">
        <v>0.50129484024370197</v>
      </c>
      <c r="AB15" s="17">
        <v>0.33463057181088202</v>
      </c>
    </row>
    <row r="16" spans="2:28" x14ac:dyDescent="0.5">
      <c r="B16" s="18" t="s">
        <v>121</v>
      </c>
      <c r="C16" s="17">
        <v>0.40108204084104698</v>
      </c>
      <c r="D16" s="17">
        <v>0.403726577716362</v>
      </c>
      <c r="E16" s="17">
        <v>0.39923552442309901</v>
      </c>
      <c r="F16" s="17"/>
      <c r="G16" s="17">
        <v>0.46237498632395102</v>
      </c>
      <c r="H16" s="17">
        <v>0.38338297479841499</v>
      </c>
      <c r="I16" s="17">
        <v>0.451914841587923</v>
      </c>
      <c r="J16" s="17">
        <v>0.38322733205640702</v>
      </c>
      <c r="K16" s="17">
        <v>0.408425163798525</v>
      </c>
      <c r="L16" s="17">
        <v>0.36185002164011998</v>
      </c>
      <c r="M16" s="17"/>
      <c r="N16" s="17">
        <v>0.37403561439549099</v>
      </c>
      <c r="O16" s="17">
        <v>0.35898120111529602</v>
      </c>
      <c r="P16" s="17">
        <v>0.48532993111841299</v>
      </c>
      <c r="Q16" s="17">
        <v>0.32546549778837802</v>
      </c>
      <c r="R16" s="17">
        <v>0.38365037736414398</v>
      </c>
      <c r="S16" s="17">
        <v>0.378165930349595</v>
      </c>
      <c r="T16" s="17">
        <v>0.36303452395114799</v>
      </c>
      <c r="U16" s="17">
        <v>0.46329684399058402</v>
      </c>
      <c r="V16" s="17">
        <v>0.45146520058457901</v>
      </c>
      <c r="W16" s="17">
        <v>0.42136965076523097</v>
      </c>
      <c r="X16" s="17">
        <v>0.40224277885370102</v>
      </c>
      <c r="Y16" s="17">
        <v>0.34174107104421397</v>
      </c>
      <c r="Z16" s="17"/>
      <c r="AA16" s="17">
        <v>0.493893479892552</v>
      </c>
      <c r="AB16" s="17">
        <v>0.332076655480397</v>
      </c>
    </row>
    <row r="17" spans="2:28" x14ac:dyDescent="0.5">
      <c r="B17" s="18" t="s">
        <v>122</v>
      </c>
      <c r="C17" s="17">
        <v>0.34475957230592102</v>
      </c>
      <c r="D17" s="17">
        <v>0.36962458194751902</v>
      </c>
      <c r="E17" s="17">
        <v>0.31940836906111397</v>
      </c>
      <c r="F17" s="17"/>
      <c r="G17" s="17">
        <v>0.33221490799501002</v>
      </c>
      <c r="H17" s="17">
        <v>0.38772529894090901</v>
      </c>
      <c r="I17" s="17">
        <v>0.44818043257909002</v>
      </c>
      <c r="J17" s="17">
        <v>0.36222052466239502</v>
      </c>
      <c r="K17" s="17">
        <v>0.33085445720769902</v>
      </c>
      <c r="L17" s="17">
        <v>0.257863984822647</v>
      </c>
      <c r="M17" s="17"/>
      <c r="N17" s="17">
        <v>0.36296979049141498</v>
      </c>
      <c r="O17" s="17">
        <v>0.27517753557862901</v>
      </c>
      <c r="P17" s="17">
        <v>0.38218983325108302</v>
      </c>
      <c r="Q17" s="17">
        <v>0.27401048485033402</v>
      </c>
      <c r="R17" s="17">
        <v>0.33099870937641201</v>
      </c>
      <c r="S17" s="17">
        <v>0.39250808309572999</v>
      </c>
      <c r="T17" s="17">
        <v>0.24677495239782901</v>
      </c>
      <c r="U17" s="17">
        <v>0.32040281388958602</v>
      </c>
      <c r="V17" s="17">
        <v>0.262233168169342</v>
      </c>
      <c r="W17" s="17">
        <v>0.41164645503498698</v>
      </c>
      <c r="X17" s="17">
        <v>0.32506588394173502</v>
      </c>
      <c r="Y17" s="17">
        <v>0.34772044174989097</v>
      </c>
      <c r="Z17" s="17"/>
      <c r="AA17" s="17">
        <v>0.45247083477049099</v>
      </c>
      <c r="AB17" s="17">
        <v>0.26467615532619698</v>
      </c>
    </row>
    <row r="18" spans="2:28" x14ac:dyDescent="0.5">
      <c r="B18" s="18" t="s">
        <v>123</v>
      </c>
      <c r="C18" s="17">
        <v>0.31998994519704999</v>
      </c>
      <c r="D18" s="17">
        <v>0.32042020326853099</v>
      </c>
      <c r="E18" s="17">
        <v>0.32014931353598503</v>
      </c>
      <c r="F18" s="17"/>
      <c r="G18" s="17">
        <v>0.49559666039432698</v>
      </c>
      <c r="H18" s="17">
        <v>0.40431890177650198</v>
      </c>
      <c r="I18" s="17">
        <v>0.47149365375868801</v>
      </c>
      <c r="J18" s="17">
        <v>0.29155888060398999</v>
      </c>
      <c r="K18" s="17">
        <v>0.26964559527138399</v>
      </c>
      <c r="L18" s="17">
        <v>0.14990079919855501</v>
      </c>
      <c r="M18" s="17"/>
      <c r="N18" s="17">
        <v>0.36752750966848602</v>
      </c>
      <c r="O18" s="17">
        <v>0.31634880759182799</v>
      </c>
      <c r="P18" s="17">
        <v>0.37866007967298598</v>
      </c>
      <c r="Q18" s="17">
        <v>0.38419928326661101</v>
      </c>
      <c r="R18" s="17">
        <v>0.28590056641010297</v>
      </c>
      <c r="S18" s="17">
        <v>0.29023351665170199</v>
      </c>
      <c r="T18" s="17">
        <v>0.158422687642753</v>
      </c>
      <c r="U18" s="17">
        <v>0.29946034814520101</v>
      </c>
      <c r="V18" s="17">
        <v>0.32565865651908599</v>
      </c>
      <c r="W18" s="17">
        <v>0.26928512270557198</v>
      </c>
      <c r="X18" s="17">
        <v>0.31487961228257</v>
      </c>
      <c r="Y18" s="17">
        <v>0.30839436412424598</v>
      </c>
      <c r="Z18" s="17"/>
      <c r="AA18" s="17">
        <v>0.41964985921023501</v>
      </c>
      <c r="AB18" s="17">
        <v>0.245892712767836</v>
      </c>
    </row>
    <row r="19" spans="2:28" x14ac:dyDescent="0.5">
      <c r="B19" s="18" t="s">
        <v>124</v>
      </c>
      <c r="C19" s="17">
        <v>0.23504426704127299</v>
      </c>
      <c r="D19" s="17">
        <v>0.30316922410777403</v>
      </c>
      <c r="E19" s="17">
        <v>0.16925182455381901</v>
      </c>
      <c r="F19" s="17"/>
      <c r="G19" s="17">
        <v>0.51316002361449298</v>
      </c>
      <c r="H19" s="17">
        <v>0.412712866737038</v>
      </c>
      <c r="I19" s="17">
        <v>0.362130177277252</v>
      </c>
      <c r="J19" s="17">
        <v>0.19134976224146599</v>
      </c>
      <c r="K19" s="17">
        <v>0.120551105557098</v>
      </c>
      <c r="L19" s="17">
        <v>2.7872367236037199E-2</v>
      </c>
      <c r="M19" s="17"/>
      <c r="N19" s="17">
        <v>0.32658942370636002</v>
      </c>
      <c r="O19" s="17">
        <v>0.25173913534300502</v>
      </c>
      <c r="P19" s="17">
        <v>0.22388500121545299</v>
      </c>
      <c r="Q19" s="17">
        <v>0.34601298259063901</v>
      </c>
      <c r="R19" s="17">
        <v>0.17522918430245901</v>
      </c>
      <c r="S19" s="17">
        <v>0.26097672245485798</v>
      </c>
      <c r="T19" s="17">
        <v>0.12445835939184199</v>
      </c>
      <c r="U19" s="17">
        <v>0.23149242815062299</v>
      </c>
      <c r="V19" s="17">
        <v>0.29345105103763902</v>
      </c>
      <c r="W19" s="17">
        <v>0.27226678679442101</v>
      </c>
      <c r="X19" s="17">
        <v>0.15763684690025601</v>
      </c>
      <c r="Y19" s="17">
        <v>0.193755209334248</v>
      </c>
      <c r="Z19" s="17"/>
      <c r="AA19" s="17">
        <v>0.28154979055538598</v>
      </c>
      <c r="AB19" s="17">
        <v>0.20046737000911599</v>
      </c>
    </row>
    <row r="20" spans="2:28" x14ac:dyDescent="0.5">
      <c r="B20" s="18" t="s">
        <v>125</v>
      </c>
      <c r="C20" s="17">
        <v>0.196313154886567</v>
      </c>
      <c r="D20" s="17">
        <v>0.26165008844281001</v>
      </c>
      <c r="E20" s="17">
        <v>0.133160731137525</v>
      </c>
      <c r="F20" s="17"/>
      <c r="G20" s="17">
        <v>0.20815159754795901</v>
      </c>
      <c r="H20" s="17">
        <v>0.226125693712872</v>
      </c>
      <c r="I20" s="17">
        <v>0.242072459839939</v>
      </c>
      <c r="J20" s="17">
        <v>0.15930168279799201</v>
      </c>
      <c r="K20" s="17">
        <v>0.249442005470457</v>
      </c>
      <c r="L20" s="17">
        <v>0.13335940068334101</v>
      </c>
      <c r="M20" s="17"/>
      <c r="N20" s="17">
        <v>0.30224820894735199</v>
      </c>
      <c r="O20" s="17">
        <v>0.16629257726664301</v>
      </c>
      <c r="P20" s="17">
        <v>0.202604861750801</v>
      </c>
      <c r="Q20" s="17">
        <v>0.120953189372919</v>
      </c>
      <c r="R20" s="17">
        <v>0.174541806570959</v>
      </c>
      <c r="S20" s="17">
        <v>0.22780653715728999</v>
      </c>
      <c r="T20" s="17">
        <v>0.11642030093217701</v>
      </c>
      <c r="U20" s="17">
        <v>0.15670468717254701</v>
      </c>
      <c r="V20" s="17">
        <v>0.214996560488113</v>
      </c>
      <c r="W20" s="17">
        <v>0.220742583455942</v>
      </c>
      <c r="X20" s="17">
        <v>0.17195595209040501</v>
      </c>
      <c r="Y20" s="17">
        <v>0.201322862408432</v>
      </c>
      <c r="Z20" s="17"/>
      <c r="AA20" s="17">
        <v>0.30997395428810098</v>
      </c>
      <c r="AB20" s="17">
        <v>0.11180625203863299</v>
      </c>
    </row>
    <row r="21" spans="2:28" ht="28.7" x14ac:dyDescent="0.5">
      <c r="B21" s="18" t="s">
        <v>126</v>
      </c>
      <c r="C21" s="17">
        <v>0.11630082147298799</v>
      </c>
      <c r="D21" s="17">
        <v>0.170458916560983</v>
      </c>
      <c r="E21" s="17">
        <v>6.3869682570473693E-2</v>
      </c>
      <c r="F21" s="17"/>
      <c r="G21" s="17">
        <v>0.17821930870491701</v>
      </c>
      <c r="H21" s="17">
        <v>0.25273456002685801</v>
      </c>
      <c r="I21" s="17">
        <v>0.17987128026829699</v>
      </c>
      <c r="J21" s="17">
        <v>9.3559069761126601E-2</v>
      </c>
      <c r="K21" s="17">
        <v>4.0505589032000099E-2</v>
      </c>
      <c r="L21" s="17">
        <v>3.00065580770504E-2</v>
      </c>
      <c r="M21" s="17"/>
      <c r="N21" s="17">
        <v>0.20425182962211799</v>
      </c>
      <c r="O21" s="17">
        <v>0.12477660028797601</v>
      </c>
      <c r="P21" s="17">
        <v>0.12554694213788201</v>
      </c>
      <c r="Q21" s="17">
        <v>0.125513842131843</v>
      </c>
      <c r="R21" s="17">
        <v>0.117511132822745</v>
      </c>
      <c r="S21" s="17">
        <v>0.132893409882272</v>
      </c>
      <c r="T21" s="17">
        <v>4.1115533606031499E-2</v>
      </c>
      <c r="U21" s="17">
        <v>8.8291384330824604E-2</v>
      </c>
      <c r="V21" s="17">
        <v>7.9572673945477401E-2</v>
      </c>
      <c r="W21" s="17">
        <v>0.122897424748388</v>
      </c>
      <c r="X21" s="17">
        <v>0.10411085856670001</v>
      </c>
      <c r="Y21" s="17">
        <v>0.10337894093699899</v>
      </c>
      <c r="Z21" s="17"/>
      <c r="AA21" s="17">
        <v>0.167786189037163</v>
      </c>
      <c r="AB21" s="17">
        <v>7.8021406074319899E-2</v>
      </c>
    </row>
    <row r="22" spans="2:28" ht="28.7" x14ac:dyDescent="0.5">
      <c r="B22" s="18" t="s">
        <v>127</v>
      </c>
      <c r="C22" s="17">
        <v>4.0894671540532099E-2</v>
      </c>
      <c r="D22" s="17">
        <v>5.5148535326455798E-2</v>
      </c>
      <c r="E22" s="17">
        <v>2.7113890216718801E-2</v>
      </c>
      <c r="F22" s="17"/>
      <c r="G22" s="17">
        <v>5.9147196343536497E-2</v>
      </c>
      <c r="H22" s="17">
        <v>6.4197409919179604E-2</v>
      </c>
      <c r="I22" s="17">
        <v>6.7120168032639996E-2</v>
      </c>
      <c r="J22" s="17">
        <v>3.8395862613625799E-2</v>
      </c>
      <c r="K22" s="17">
        <v>3.5235252464377198E-2</v>
      </c>
      <c r="L22" s="17">
        <v>7.47337990328918E-3</v>
      </c>
      <c r="M22" s="17"/>
      <c r="N22" s="17">
        <v>7.4916412607771002E-2</v>
      </c>
      <c r="O22" s="17">
        <v>5.72332467363365E-2</v>
      </c>
      <c r="P22" s="17">
        <v>7.0031446274140194E-2</v>
      </c>
      <c r="Q22" s="17">
        <v>4.2206133695323202E-2</v>
      </c>
      <c r="R22" s="17">
        <v>3.5119809444802197E-2</v>
      </c>
      <c r="S22" s="17">
        <v>5.5874208227373198E-2</v>
      </c>
      <c r="T22" s="17">
        <v>0</v>
      </c>
      <c r="U22" s="17">
        <v>2.7872639312856801E-2</v>
      </c>
      <c r="V22" s="17">
        <v>4.5077238030581002E-2</v>
      </c>
      <c r="W22" s="17">
        <v>0</v>
      </c>
      <c r="X22" s="17">
        <v>0</v>
      </c>
      <c r="Y22" s="17">
        <v>2.5435016803528401E-2</v>
      </c>
      <c r="Z22" s="17"/>
      <c r="AA22" s="17">
        <v>7.2444060248750497E-2</v>
      </c>
      <c r="AB22" s="17">
        <v>1.7437673696813399E-2</v>
      </c>
    </row>
    <row r="23" spans="2:28" x14ac:dyDescent="0.5">
      <c r="B23" s="18" t="s">
        <v>51</v>
      </c>
      <c r="C23" s="19">
        <v>1.5847165130438299E-2</v>
      </c>
      <c r="D23" s="19">
        <v>5.6721302692575703E-3</v>
      </c>
      <c r="E23" s="19">
        <v>2.5765788309505398E-2</v>
      </c>
      <c r="F23" s="19"/>
      <c r="G23" s="19">
        <v>0</v>
      </c>
      <c r="H23" s="19">
        <v>6.0559815298876401E-3</v>
      </c>
      <c r="I23" s="19">
        <v>6.2916714412680104E-3</v>
      </c>
      <c r="J23" s="19">
        <v>1.0305209045927801E-2</v>
      </c>
      <c r="K23" s="19">
        <v>1.11038142199139E-2</v>
      </c>
      <c r="L23" s="19">
        <v>4.2219890207300499E-2</v>
      </c>
      <c r="M23" s="19"/>
      <c r="N23" s="19">
        <v>0</v>
      </c>
      <c r="O23" s="19">
        <v>0</v>
      </c>
      <c r="P23" s="19">
        <v>0</v>
      </c>
      <c r="Q23" s="19">
        <v>2.8971659273026099E-2</v>
      </c>
      <c r="R23" s="19">
        <v>3.05958542024693E-2</v>
      </c>
      <c r="S23" s="19">
        <v>2.1066453924098599E-2</v>
      </c>
      <c r="T23" s="19">
        <v>0</v>
      </c>
      <c r="U23" s="19">
        <v>0</v>
      </c>
      <c r="V23" s="19">
        <v>0</v>
      </c>
      <c r="W23" s="19">
        <v>3.9268083596279597E-2</v>
      </c>
      <c r="X23" s="19">
        <v>3.0469483773689399E-2</v>
      </c>
      <c r="Y23" s="19">
        <v>2.65590825828643E-2</v>
      </c>
      <c r="Z23" s="19"/>
      <c r="AA23" s="19">
        <v>4.4039814913024496E-3</v>
      </c>
      <c r="AB23" s="19">
        <v>2.4355182082239499E-2</v>
      </c>
    </row>
    <row r="24" spans="2:28" x14ac:dyDescent="0.5">
      <c r="B24" s="16"/>
    </row>
    <row r="25" spans="2:28" x14ac:dyDescent="0.5">
      <c r="B25" t="s">
        <v>54</v>
      </c>
    </row>
    <row r="26" spans="2:28" x14ac:dyDescent="0.5">
      <c r="B26" t="s">
        <v>55</v>
      </c>
    </row>
    <row r="28" spans="2:28" x14ac:dyDescent="0.5">
      <c r="B2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2:F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6" width="20.703125" customWidth="1"/>
  </cols>
  <sheetData>
    <row r="2" spans="2:6" ht="39.950000000000003" customHeight="1" x14ac:dyDescent="0.5">
      <c r="D2" s="30" t="s">
        <v>139</v>
      </c>
      <c r="E2" s="26"/>
      <c r="F2" s="26"/>
    </row>
    <row r="6" spans="2:6" ht="50.1" customHeight="1" x14ac:dyDescent="0.5">
      <c r="B6" s="20" t="s">
        <v>15</v>
      </c>
      <c r="C6" s="20" t="s">
        <v>129</v>
      </c>
      <c r="D6" s="20" t="s">
        <v>130</v>
      </c>
      <c r="E6" s="20" t="s">
        <v>131</v>
      </c>
    </row>
    <row r="7" spans="2:6" x14ac:dyDescent="0.5">
      <c r="B7" s="18" t="s">
        <v>132</v>
      </c>
      <c r="C7" s="17">
        <v>0.35551637537702802</v>
      </c>
      <c r="D7" s="17">
        <v>0.46067005035708702</v>
      </c>
      <c r="E7" s="17">
        <v>0.220028016731175</v>
      </c>
    </row>
    <row r="8" spans="2:6" x14ac:dyDescent="0.5">
      <c r="B8" s="18" t="s">
        <v>133</v>
      </c>
      <c r="C8" s="17">
        <v>0.43145695353108898</v>
      </c>
      <c r="D8" s="17">
        <v>0.39877011239021798</v>
      </c>
      <c r="E8" s="17">
        <v>0.43587322930599998</v>
      </c>
    </row>
    <row r="9" spans="2:6" ht="28.7" x14ac:dyDescent="0.5">
      <c r="B9" s="18" t="s">
        <v>134</v>
      </c>
      <c r="C9" s="17">
        <v>0.120304016370762</v>
      </c>
      <c r="D9" s="17">
        <v>8.2310667293745504E-2</v>
      </c>
      <c r="E9" s="17">
        <v>0.17313392665338401</v>
      </c>
    </row>
    <row r="10" spans="2:6" x14ac:dyDescent="0.5">
      <c r="B10" s="18" t="s">
        <v>135</v>
      </c>
      <c r="C10" s="17">
        <v>3.6773745447860301E-2</v>
      </c>
      <c r="D10" s="17">
        <v>4.3722624987083902E-2</v>
      </c>
      <c r="E10" s="17">
        <v>4.6331063136793402E-2</v>
      </c>
    </row>
    <row r="11" spans="2:6" x14ac:dyDescent="0.5">
      <c r="B11" s="18" t="s">
        <v>136</v>
      </c>
      <c r="C11" s="17">
        <v>1.02265502779248E-2</v>
      </c>
      <c r="D11" s="17">
        <v>1.08470813696795E-2</v>
      </c>
      <c r="E11" s="17">
        <v>1.43714140724317E-2</v>
      </c>
    </row>
    <row r="12" spans="2:6" x14ac:dyDescent="0.5">
      <c r="B12" s="18" t="s">
        <v>72</v>
      </c>
      <c r="C12" s="17">
        <v>4.5722358995335999E-2</v>
      </c>
      <c r="D12" s="17">
        <v>3.6794636021854499E-3</v>
      </c>
      <c r="E12" s="17">
        <v>0.110262350100216</v>
      </c>
    </row>
    <row r="13" spans="2:6" x14ac:dyDescent="0.5">
      <c r="B13" s="23" t="s">
        <v>137</v>
      </c>
      <c r="C13" s="21">
        <v>0.786973328908117</v>
      </c>
      <c r="D13" s="21">
        <v>0.85944016274730595</v>
      </c>
      <c r="E13" s="21">
        <v>0.65590124603717503</v>
      </c>
    </row>
    <row r="14" spans="2:6" x14ac:dyDescent="0.5">
      <c r="B14" s="23" t="s">
        <v>138</v>
      </c>
      <c r="C14" s="21">
        <v>4.7000295725785103E-2</v>
      </c>
      <c r="D14" s="21">
        <v>5.4569706356763302E-2</v>
      </c>
      <c r="E14" s="21">
        <v>6.07024772092251E-2</v>
      </c>
    </row>
    <row r="15" spans="2:6" x14ac:dyDescent="0.5">
      <c r="B15" s="23" t="s">
        <v>95</v>
      </c>
      <c r="C15" s="22">
        <v>0.73997303318233199</v>
      </c>
      <c r="D15" s="22">
        <v>0.804870456390542</v>
      </c>
      <c r="E15" s="22">
        <v>0.59519876882794998</v>
      </c>
    </row>
    <row r="16" spans="2:6" x14ac:dyDescent="0.5">
      <c r="B16" s="16"/>
      <c r="C16" s="16"/>
      <c r="D16" s="16"/>
      <c r="E16" s="16"/>
    </row>
    <row r="17" spans="2:2" x14ac:dyDescent="0.5">
      <c r="B17" t="s">
        <v>54</v>
      </c>
    </row>
    <row r="18" spans="2:2" x14ac:dyDescent="0.5">
      <c r="B18" t="s">
        <v>55</v>
      </c>
    </row>
    <row r="22" spans="2:2" x14ac:dyDescent="0.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140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132</v>
      </c>
      <c r="C9" s="17">
        <v>0.46067005035708702</v>
      </c>
      <c r="D9" s="17">
        <v>0.495145797914879</v>
      </c>
      <c r="E9" s="17">
        <v>0.42799151021032</v>
      </c>
      <c r="F9" s="17"/>
      <c r="G9" s="17">
        <v>0.44351171383510002</v>
      </c>
      <c r="H9" s="17">
        <v>0.368734963868946</v>
      </c>
      <c r="I9" s="17">
        <v>0.42256915132953199</v>
      </c>
      <c r="J9" s="17">
        <v>0.53786844527919198</v>
      </c>
      <c r="K9" s="17">
        <v>0.496441385406868</v>
      </c>
      <c r="L9" s="17">
        <v>0.472232318674077</v>
      </c>
      <c r="M9" s="17"/>
      <c r="N9" s="17">
        <v>0.466978924039606</v>
      </c>
      <c r="O9" s="17">
        <v>0.49389489014539001</v>
      </c>
      <c r="P9" s="17">
        <v>0.47619165090892501</v>
      </c>
      <c r="Q9" s="17">
        <v>0.32269478904096899</v>
      </c>
      <c r="R9" s="17">
        <v>0.46950823958441001</v>
      </c>
      <c r="S9" s="17">
        <v>0.434699098434354</v>
      </c>
      <c r="T9" s="17">
        <v>0.458324550158907</v>
      </c>
      <c r="U9" s="17">
        <v>0.54095431938044802</v>
      </c>
      <c r="V9" s="17">
        <v>0.507306030186924</v>
      </c>
      <c r="W9" s="17">
        <v>0.33884233420200199</v>
      </c>
      <c r="X9" s="17">
        <v>0.43224921093152402</v>
      </c>
      <c r="Y9" s="17">
        <v>0.51427584910097301</v>
      </c>
      <c r="Z9" s="17"/>
      <c r="AA9" s="17">
        <v>0.46364656698995899</v>
      </c>
      <c r="AB9" s="17">
        <v>0.45845700766124398</v>
      </c>
    </row>
    <row r="10" spans="2:28" x14ac:dyDescent="0.5">
      <c r="B10" s="18" t="s">
        <v>133</v>
      </c>
      <c r="C10" s="17">
        <v>0.39877011239021798</v>
      </c>
      <c r="D10" s="17">
        <v>0.38015305253894999</v>
      </c>
      <c r="E10" s="17">
        <v>0.41578047928489198</v>
      </c>
      <c r="F10" s="17"/>
      <c r="G10" s="17">
        <v>0.44771680571362998</v>
      </c>
      <c r="H10" s="17">
        <v>0.41588473551648503</v>
      </c>
      <c r="I10" s="17">
        <v>0.402562483257282</v>
      </c>
      <c r="J10" s="17">
        <v>0.40055490934642302</v>
      </c>
      <c r="K10" s="17">
        <v>0.40509223461772298</v>
      </c>
      <c r="L10" s="17">
        <v>0.357734450222219</v>
      </c>
      <c r="M10" s="17"/>
      <c r="N10" s="17">
        <v>0.418419062739735</v>
      </c>
      <c r="O10" s="17">
        <v>0.388438462255632</v>
      </c>
      <c r="P10" s="17">
        <v>0.434056573384411</v>
      </c>
      <c r="Q10" s="17">
        <v>0.42807826506691199</v>
      </c>
      <c r="R10" s="17">
        <v>0.41709119551492402</v>
      </c>
      <c r="S10" s="17">
        <v>0.40190246982285299</v>
      </c>
      <c r="T10" s="17">
        <v>0.50149116209553501</v>
      </c>
      <c r="U10" s="17">
        <v>0.27579900957968201</v>
      </c>
      <c r="V10" s="17">
        <v>0.34576442112045802</v>
      </c>
      <c r="W10" s="17">
        <v>0.54958802212110303</v>
      </c>
      <c r="X10" s="17">
        <v>0.40658146756338198</v>
      </c>
      <c r="Y10" s="17">
        <v>0.37540124819651499</v>
      </c>
      <c r="Z10" s="17"/>
      <c r="AA10" s="17">
        <v>0.40832812611271102</v>
      </c>
      <c r="AB10" s="17">
        <v>0.39166372090503798</v>
      </c>
    </row>
    <row r="11" spans="2:28" ht="28.7" x14ac:dyDescent="0.5">
      <c r="B11" s="18" t="s">
        <v>134</v>
      </c>
      <c r="C11" s="17">
        <v>8.2310667293745504E-2</v>
      </c>
      <c r="D11" s="17">
        <v>7.1668654522212105E-2</v>
      </c>
      <c r="E11" s="17">
        <v>9.2803152810424797E-2</v>
      </c>
      <c r="F11" s="17"/>
      <c r="G11" s="17">
        <v>2.7045661886890199E-2</v>
      </c>
      <c r="H11" s="17">
        <v>0.10883711392880099</v>
      </c>
      <c r="I11" s="17">
        <v>0.12845181453222301</v>
      </c>
      <c r="J11" s="17">
        <v>3.9859587121575099E-2</v>
      </c>
      <c r="K11" s="17">
        <v>7.1990477301356007E-2</v>
      </c>
      <c r="L11" s="17">
        <v>9.9100999888281499E-2</v>
      </c>
      <c r="M11" s="17"/>
      <c r="N11" s="17">
        <v>6.9448367935935798E-2</v>
      </c>
      <c r="O11" s="17">
        <v>9.13603583619573E-2</v>
      </c>
      <c r="P11" s="17">
        <v>6.1118265824023001E-2</v>
      </c>
      <c r="Q11" s="17">
        <v>0.128113681161278</v>
      </c>
      <c r="R11" s="17">
        <v>0.113400564900666</v>
      </c>
      <c r="S11" s="17">
        <v>9.7262096972156195E-2</v>
      </c>
      <c r="T11" s="17">
        <v>0</v>
      </c>
      <c r="U11" s="17">
        <v>0.10325702456437</v>
      </c>
      <c r="V11" s="17">
        <v>5.23643430483016E-2</v>
      </c>
      <c r="W11" s="17">
        <v>7.2301560080614904E-2</v>
      </c>
      <c r="X11" s="17">
        <v>7.3803633468551205E-2</v>
      </c>
      <c r="Y11" s="17">
        <v>8.1866451950938002E-2</v>
      </c>
      <c r="Z11" s="17"/>
      <c r="AA11" s="17">
        <v>7.6140991030090602E-2</v>
      </c>
      <c r="AB11" s="17">
        <v>8.6897826942112899E-2</v>
      </c>
    </row>
    <row r="12" spans="2:28" x14ac:dyDescent="0.5">
      <c r="B12" s="18" t="s">
        <v>135</v>
      </c>
      <c r="C12" s="17">
        <v>4.3722624987083902E-2</v>
      </c>
      <c r="D12" s="17">
        <v>4.4922756054634999E-2</v>
      </c>
      <c r="E12" s="17">
        <v>4.2635029403045102E-2</v>
      </c>
      <c r="F12" s="17"/>
      <c r="G12" s="17">
        <v>7.1604391598971195E-2</v>
      </c>
      <c r="H12" s="17">
        <v>8.2474695744437401E-2</v>
      </c>
      <c r="I12" s="17">
        <v>3.1351824350538599E-2</v>
      </c>
      <c r="J12" s="17">
        <v>2.1717058252810201E-2</v>
      </c>
      <c r="K12" s="17">
        <v>1.6339953249319399E-2</v>
      </c>
      <c r="L12" s="17">
        <v>4.7747634390535899E-2</v>
      </c>
      <c r="M12" s="17"/>
      <c r="N12" s="17">
        <v>4.5153645284723702E-2</v>
      </c>
      <c r="O12" s="17">
        <v>2.6306289237021201E-2</v>
      </c>
      <c r="P12" s="17">
        <v>2.8633509882641399E-2</v>
      </c>
      <c r="Q12" s="17">
        <v>5.6148596916608701E-2</v>
      </c>
      <c r="R12" s="17">
        <v>0</v>
      </c>
      <c r="S12" s="17">
        <v>4.8783628509768598E-2</v>
      </c>
      <c r="T12" s="17">
        <v>0</v>
      </c>
      <c r="U12" s="17">
        <v>7.9989646475499901E-2</v>
      </c>
      <c r="V12" s="17">
        <v>6.5443842604307897E-2</v>
      </c>
      <c r="W12" s="17">
        <v>0</v>
      </c>
      <c r="X12" s="17">
        <v>7.2273861837141906E-2</v>
      </c>
      <c r="Y12" s="17">
        <v>2.1930496101045999E-2</v>
      </c>
      <c r="Z12" s="17"/>
      <c r="AA12" s="17">
        <v>4.22299055526697E-2</v>
      </c>
      <c r="AB12" s="17">
        <v>4.4832463180088503E-2</v>
      </c>
    </row>
    <row r="13" spans="2:28" x14ac:dyDescent="0.5">
      <c r="B13" s="18" t="s">
        <v>136</v>
      </c>
      <c r="C13" s="17">
        <v>1.08470813696795E-2</v>
      </c>
      <c r="D13" s="17">
        <v>8.1097389693241401E-3</v>
      </c>
      <c r="E13" s="17">
        <v>1.35273261156213E-2</v>
      </c>
      <c r="F13" s="17"/>
      <c r="G13" s="17">
        <v>1.01214269654092E-2</v>
      </c>
      <c r="H13" s="17">
        <v>1.8012509411443601E-2</v>
      </c>
      <c r="I13" s="17">
        <v>1.5064726530424399E-2</v>
      </c>
      <c r="J13" s="17">
        <v>0</v>
      </c>
      <c r="K13" s="17">
        <v>4.9434249962716599E-3</v>
      </c>
      <c r="L13" s="17">
        <v>1.5653636277134401E-2</v>
      </c>
      <c r="M13" s="17"/>
      <c r="N13" s="17">
        <v>0</v>
      </c>
      <c r="O13" s="17">
        <v>0</v>
      </c>
      <c r="P13" s="17">
        <v>0</v>
      </c>
      <c r="Q13" s="17">
        <v>6.4964667814231894E-2</v>
      </c>
      <c r="R13" s="17">
        <v>0</v>
      </c>
      <c r="S13" s="17">
        <v>1.32684190754528E-2</v>
      </c>
      <c r="T13" s="17">
        <v>4.01842877455581E-2</v>
      </c>
      <c r="U13" s="17">
        <v>0</v>
      </c>
      <c r="V13" s="17">
        <v>2.9121363040009101E-2</v>
      </c>
      <c r="W13" s="17">
        <v>0</v>
      </c>
      <c r="X13" s="17">
        <v>7.5717969124708996E-3</v>
      </c>
      <c r="Y13" s="17">
        <v>0</v>
      </c>
      <c r="Z13" s="17"/>
      <c r="AA13" s="17">
        <v>5.3452969225229402E-3</v>
      </c>
      <c r="AB13" s="17">
        <v>1.49376628737178E-2</v>
      </c>
    </row>
    <row r="14" spans="2:28" x14ac:dyDescent="0.5">
      <c r="B14" s="18" t="s">
        <v>72</v>
      </c>
      <c r="C14" s="17">
        <v>3.6794636021854499E-3</v>
      </c>
      <c r="D14" s="17">
        <v>0</v>
      </c>
      <c r="E14" s="17">
        <v>7.2625021756971301E-3</v>
      </c>
      <c r="F14" s="17"/>
      <c r="G14" s="17">
        <v>0</v>
      </c>
      <c r="H14" s="17">
        <v>6.0559815298876401E-3</v>
      </c>
      <c r="I14" s="17">
        <v>0</v>
      </c>
      <c r="J14" s="17">
        <v>0</v>
      </c>
      <c r="K14" s="17">
        <v>5.1925244284616503E-3</v>
      </c>
      <c r="L14" s="17">
        <v>7.5309605477521004E-3</v>
      </c>
      <c r="M14" s="17"/>
      <c r="N14" s="17">
        <v>0</v>
      </c>
      <c r="O14" s="17">
        <v>0</v>
      </c>
      <c r="P14" s="17">
        <v>0</v>
      </c>
      <c r="Q14" s="17">
        <v>0</v>
      </c>
      <c r="R14" s="17">
        <v>0</v>
      </c>
      <c r="S14" s="17">
        <v>4.0842871854154103E-3</v>
      </c>
      <c r="T14" s="17">
        <v>0</v>
      </c>
      <c r="U14" s="17">
        <v>0</v>
      </c>
      <c r="V14" s="17">
        <v>0</v>
      </c>
      <c r="W14" s="17">
        <v>3.9268083596279597E-2</v>
      </c>
      <c r="X14" s="17">
        <v>7.5200292869298403E-3</v>
      </c>
      <c r="Y14" s="17">
        <v>6.5259546505276001E-3</v>
      </c>
      <c r="Z14" s="17"/>
      <c r="AA14" s="17">
        <v>4.3091133920474698E-3</v>
      </c>
      <c r="AB14" s="17">
        <v>3.2113184377993102E-3</v>
      </c>
    </row>
    <row r="15" spans="2:28" x14ac:dyDescent="0.5">
      <c r="B15" s="18" t="s">
        <v>137</v>
      </c>
      <c r="C15" s="21">
        <v>0.85944016274730595</v>
      </c>
      <c r="D15" s="21">
        <v>0.87529885045382905</v>
      </c>
      <c r="E15" s="21">
        <v>0.84377198949521204</v>
      </c>
      <c r="F15" s="21"/>
      <c r="G15" s="21">
        <v>0.89122851954872995</v>
      </c>
      <c r="H15" s="21">
        <v>0.78461969938543097</v>
      </c>
      <c r="I15" s="21">
        <v>0.82513163458681404</v>
      </c>
      <c r="J15" s="21">
        <v>0.93842335462561499</v>
      </c>
      <c r="K15" s="21">
        <v>0.90153362002459103</v>
      </c>
      <c r="L15" s="21">
        <v>0.82996676889629595</v>
      </c>
      <c r="M15" s="21"/>
      <c r="N15" s="21">
        <v>0.88539798677934001</v>
      </c>
      <c r="O15" s="21">
        <v>0.88233335240102195</v>
      </c>
      <c r="P15" s="21">
        <v>0.91024822429333596</v>
      </c>
      <c r="Q15" s="21">
        <v>0.75077305410788198</v>
      </c>
      <c r="R15" s="21">
        <v>0.88659943509933403</v>
      </c>
      <c r="S15" s="21">
        <v>0.836601568257207</v>
      </c>
      <c r="T15" s="21">
        <v>0.95981571225444196</v>
      </c>
      <c r="U15" s="21">
        <v>0.81675332896012998</v>
      </c>
      <c r="V15" s="21">
        <v>0.85307045130738102</v>
      </c>
      <c r="W15" s="21">
        <v>0.88843035632310596</v>
      </c>
      <c r="X15" s="21">
        <v>0.838830678494906</v>
      </c>
      <c r="Y15" s="21">
        <v>0.88967709729748801</v>
      </c>
      <c r="Z15" s="21"/>
      <c r="AA15" s="21">
        <v>0.87197469310266895</v>
      </c>
      <c r="AB15" s="21">
        <v>0.85012072856628196</v>
      </c>
    </row>
    <row r="16" spans="2:28" x14ac:dyDescent="0.5">
      <c r="B16" s="18" t="s">
        <v>138</v>
      </c>
      <c r="C16" s="21">
        <v>5.4569706356763302E-2</v>
      </c>
      <c r="D16" s="21">
        <v>5.3032495023959098E-2</v>
      </c>
      <c r="E16" s="21">
        <v>5.6162355518666301E-2</v>
      </c>
      <c r="F16" s="21"/>
      <c r="G16" s="21">
        <v>8.1725818564380395E-2</v>
      </c>
      <c r="H16" s="21">
        <v>0.100487205155881</v>
      </c>
      <c r="I16" s="21">
        <v>4.6416550880962998E-2</v>
      </c>
      <c r="J16" s="21">
        <v>2.1717058252810201E-2</v>
      </c>
      <c r="K16" s="21">
        <v>2.1283378245591001E-2</v>
      </c>
      <c r="L16" s="21">
        <v>6.3401270667670304E-2</v>
      </c>
      <c r="M16" s="21"/>
      <c r="N16" s="21">
        <v>4.5153645284723702E-2</v>
      </c>
      <c r="O16" s="21">
        <v>2.6306289237021201E-2</v>
      </c>
      <c r="P16" s="21">
        <v>2.8633509882641399E-2</v>
      </c>
      <c r="Q16" s="21">
        <v>0.121113264730841</v>
      </c>
      <c r="R16" s="21">
        <v>0</v>
      </c>
      <c r="S16" s="21">
        <v>6.2052047585221398E-2</v>
      </c>
      <c r="T16" s="21">
        <v>4.01842877455581E-2</v>
      </c>
      <c r="U16" s="21">
        <v>7.9989646475499901E-2</v>
      </c>
      <c r="V16" s="21">
        <v>9.4565205644317002E-2</v>
      </c>
      <c r="W16" s="21">
        <v>0</v>
      </c>
      <c r="X16" s="21">
        <v>7.9845658749612802E-2</v>
      </c>
      <c r="Y16" s="21">
        <v>2.1930496101045999E-2</v>
      </c>
      <c r="Z16" s="21"/>
      <c r="AA16" s="21">
        <v>4.7575202475192598E-2</v>
      </c>
      <c r="AB16" s="21">
        <v>5.97701260538063E-2</v>
      </c>
    </row>
    <row r="17" spans="2:28" x14ac:dyDescent="0.5">
      <c r="B17" s="18" t="s">
        <v>95</v>
      </c>
      <c r="C17" s="22">
        <v>0.804870456390542</v>
      </c>
      <c r="D17" s="22">
        <v>0.82226635542987003</v>
      </c>
      <c r="E17" s="22">
        <v>0.78760963397654504</v>
      </c>
      <c r="F17" s="22"/>
      <c r="G17" s="22">
        <v>0.80950270098434896</v>
      </c>
      <c r="H17" s="22">
        <v>0.68413249422955003</v>
      </c>
      <c r="I17" s="22">
        <v>0.77871508370585096</v>
      </c>
      <c r="J17" s="22">
        <v>0.91670629637280499</v>
      </c>
      <c r="K17" s="22">
        <v>0.88025024177900002</v>
      </c>
      <c r="L17" s="22">
        <v>0.76656549822862596</v>
      </c>
      <c r="M17" s="22"/>
      <c r="N17" s="22">
        <v>0.84024434149461702</v>
      </c>
      <c r="O17" s="22">
        <v>0.85602706316400001</v>
      </c>
      <c r="P17" s="22">
        <v>0.88161471441069394</v>
      </c>
      <c r="Q17" s="22">
        <v>0.62965978937704103</v>
      </c>
      <c r="R17" s="22">
        <v>0.88659943509933403</v>
      </c>
      <c r="S17" s="22">
        <v>0.77454952067198601</v>
      </c>
      <c r="T17" s="22">
        <v>0.91963142450888402</v>
      </c>
      <c r="U17" s="22">
        <v>0.73676368248462998</v>
      </c>
      <c r="V17" s="22">
        <v>0.75850524566306499</v>
      </c>
      <c r="W17" s="22">
        <v>0.88843035632310596</v>
      </c>
      <c r="X17" s="22">
        <v>0.75898501974529298</v>
      </c>
      <c r="Y17" s="22">
        <v>0.86774660119644198</v>
      </c>
      <c r="Z17" s="22"/>
      <c r="AA17" s="22">
        <v>0.82439949062747697</v>
      </c>
      <c r="AB17" s="22">
        <v>0.79035060251247502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141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132</v>
      </c>
      <c r="C9" s="17">
        <v>0.220028016731175</v>
      </c>
      <c r="D9" s="17">
        <v>0.233916909550798</v>
      </c>
      <c r="E9" s="17">
        <v>0.206925314566336</v>
      </c>
      <c r="F9" s="17"/>
      <c r="G9" s="17">
        <v>0.31203241723838099</v>
      </c>
      <c r="H9" s="17">
        <v>0.25570198650225701</v>
      </c>
      <c r="I9" s="17">
        <v>0.228567322555049</v>
      </c>
      <c r="J9" s="17">
        <v>0.23288943508590901</v>
      </c>
      <c r="K9" s="17">
        <v>0.19161353752483301</v>
      </c>
      <c r="L9" s="17">
        <v>0.160958400285486</v>
      </c>
      <c r="M9" s="17"/>
      <c r="N9" s="17">
        <v>0.29228987982910198</v>
      </c>
      <c r="O9" s="17">
        <v>0.22002544405862401</v>
      </c>
      <c r="P9" s="17">
        <v>0.24157120099861501</v>
      </c>
      <c r="Q9" s="17">
        <v>0.210929582068346</v>
      </c>
      <c r="R9" s="17">
        <v>0.32201748218783399</v>
      </c>
      <c r="S9" s="17">
        <v>0.19363748470141101</v>
      </c>
      <c r="T9" s="17">
        <v>0.17268479052556401</v>
      </c>
      <c r="U9" s="17">
        <v>0.19884043202101401</v>
      </c>
      <c r="V9" s="17">
        <v>0.20809788835079701</v>
      </c>
      <c r="W9" s="17">
        <v>0.110634604350855</v>
      </c>
      <c r="X9" s="17">
        <v>0.24862239422899299</v>
      </c>
      <c r="Y9" s="17">
        <v>0.21749179569711899</v>
      </c>
      <c r="Z9" s="17"/>
      <c r="AA9" s="17">
        <v>0.22887168824585799</v>
      </c>
      <c r="AB9" s="17">
        <v>0.21345273929651501</v>
      </c>
    </row>
    <row r="10" spans="2:28" x14ac:dyDescent="0.5">
      <c r="B10" s="18" t="s">
        <v>133</v>
      </c>
      <c r="C10" s="17">
        <v>0.43587322930599998</v>
      </c>
      <c r="D10" s="17">
        <v>0.44220895547065697</v>
      </c>
      <c r="E10" s="17">
        <v>0.42869673916307299</v>
      </c>
      <c r="F10" s="17"/>
      <c r="G10" s="17">
        <v>0.44764027644203902</v>
      </c>
      <c r="H10" s="17">
        <v>0.40172280379278802</v>
      </c>
      <c r="I10" s="17">
        <v>0.50934626129011396</v>
      </c>
      <c r="J10" s="17">
        <v>0.45870595947955201</v>
      </c>
      <c r="K10" s="17">
        <v>0.458601314651644</v>
      </c>
      <c r="L10" s="17">
        <v>0.37696501927637099</v>
      </c>
      <c r="M10" s="17"/>
      <c r="N10" s="17">
        <v>0.38907535790009401</v>
      </c>
      <c r="O10" s="17">
        <v>0.42829365032446398</v>
      </c>
      <c r="P10" s="17">
        <v>0.457197735606862</v>
      </c>
      <c r="Q10" s="17">
        <v>0.40516281057068898</v>
      </c>
      <c r="R10" s="17">
        <v>0.29124589140464202</v>
      </c>
      <c r="S10" s="17">
        <v>0.42721570323471703</v>
      </c>
      <c r="T10" s="17">
        <v>0.46531327202177702</v>
      </c>
      <c r="U10" s="17">
        <v>0.51250743342532201</v>
      </c>
      <c r="V10" s="17">
        <v>0.45524080537343797</v>
      </c>
      <c r="W10" s="17">
        <v>0.57444595076244198</v>
      </c>
      <c r="X10" s="17">
        <v>0.46883267977426002</v>
      </c>
      <c r="Y10" s="17">
        <v>0.37899255499737</v>
      </c>
      <c r="Z10" s="17"/>
      <c r="AA10" s="17">
        <v>0.44262257220894902</v>
      </c>
      <c r="AB10" s="17">
        <v>0.43085508700900699</v>
      </c>
    </row>
    <row r="11" spans="2:28" ht="28.7" x14ac:dyDescent="0.5">
      <c r="B11" s="18" t="s">
        <v>134</v>
      </c>
      <c r="C11" s="17">
        <v>0.17313392665338401</v>
      </c>
      <c r="D11" s="17">
        <v>0.15378761118754</v>
      </c>
      <c r="E11" s="17">
        <v>0.19225083031953999</v>
      </c>
      <c r="F11" s="17"/>
      <c r="G11" s="17">
        <v>0.158709731312664</v>
      </c>
      <c r="H11" s="17">
        <v>0.20402092192582399</v>
      </c>
      <c r="I11" s="17">
        <v>0.16978639234329601</v>
      </c>
      <c r="J11" s="17">
        <v>0.168011604089703</v>
      </c>
      <c r="K11" s="17">
        <v>0.172052310890627</v>
      </c>
      <c r="L11" s="17">
        <v>0.165935527453967</v>
      </c>
      <c r="M11" s="17"/>
      <c r="N11" s="17">
        <v>0.15827166759410299</v>
      </c>
      <c r="O11" s="17">
        <v>0.134101340648831</v>
      </c>
      <c r="P11" s="17">
        <v>0.140653951638742</v>
      </c>
      <c r="Q11" s="17">
        <v>0.219869893548784</v>
      </c>
      <c r="R11" s="17">
        <v>0.17879979102673901</v>
      </c>
      <c r="S11" s="17">
        <v>0.206240315594753</v>
      </c>
      <c r="T11" s="17">
        <v>4.01842877455581E-2</v>
      </c>
      <c r="U11" s="17">
        <v>0.15783276154273701</v>
      </c>
      <c r="V11" s="17">
        <v>0.210561917168438</v>
      </c>
      <c r="W11" s="17">
        <v>0.14778729706049901</v>
      </c>
      <c r="X11" s="17">
        <v>0.14407538810422901</v>
      </c>
      <c r="Y11" s="17">
        <v>0.19078634389325499</v>
      </c>
      <c r="Z11" s="17"/>
      <c r="AA11" s="17">
        <v>0.18340697786028201</v>
      </c>
      <c r="AB11" s="17">
        <v>0.16549590417893201</v>
      </c>
    </row>
    <row r="12" spans="2:28" x14ac:dyDescent="0.5">
      <c r="B12" s="18" t="s">
        <v>135</v>
      </c>
      <c r="C12" s="17">
        <v>4.6331063136793402E-2</v>
      </c>
      <c r="D12" s="17">
        <v>6.3805308672858205E-2</v>
      </c>
      <c r="E12" s="17">
        <v>2.94299195398431E-2</v>
      </c>
      <c r="F12" s="17"/>
      <c r="G12" s="17">
        <v>4.3814138889425799E-2</v>
      </c>
      <c r="H12" s="17">
        <v>8.4681758145242897E-2</v>
      </c>
      <c r="I12" s="17">
        <v>3.91623290533583E-2</v>
      </c>
      <c r="J12" s="17">
        <v>2.4968409003445401E-2</v>
      </c>
      <c r="K12" s="17">
        <v>6.2112780266868797E-2</v>
      </c>
      <c r="L12" s="17">
        <v>3.0928585915876199E-2</v>
      </c>
      <c r="M12" s="17"/>
      <c r="N12" s="17">
        <v>2.57182855405684E-2</v>
      </c>
      <c r="O12" s="17">
        <v>8.8079920385528698E-2</v>
      </c>
      <c r="P12" s="17">
        <v>4.8743819175009501E-2</v>
      </c>
      <c r="Q12" s="17">
        <v>4.3679579751500101E-2</v>
      </c>
      <c r="R12" s="17">
        <v>5.8464010035572403E-2</v>
      </c>
      <c r="S12" s="17">
        <v>5.0613997807760699E-2</v>
      </c>
      <c r="T12" s="17">
        <v>8.0141925353369795E-2</v>
      </c>
      <c r="U12" s="17">
        <v>1.7338900963125702E-2</v>
      </c>
      <c r="V12" s="17">
        <v>6.3664838049787301E-2</v>
      </c>
      <c r="W12" s="17">
        <v>0</v>
      </c>
      <c r="X12" s="17">
        <v>3.6316490378705497E-2</v>
      </c>
      <c r="Y12" s="17">
        <v>4.9842044043153198E-2</v>
      </c>
      <c r="Z12" s="17"/>
      <c r="AA12" s="17">
        <v>5.5541058474439298E-2</v>
      </c>
      <c r="AB12" s="17">
        <v>3.9483423622321802E-2</v>
      </c>
    </row>
    <row r="13" spans="2:28" x14ac:dyDescent="0.5">
      <c r="B13" s="18" t="s">
        <v>136</v>
      </c>
      <c r="C13" s="17">
        <v>1.43714140724317E-2</v>
      </c>
      <c r="D13" s="17">
        <v>1.25165950758797E-2</v>
      </c>
      <c r="E13" s="17">
        <v>1.6200217335951301E-2</v>
      </c>
      <c r="F13" s="17"/>
      <c r="G13" s="17">
        <v>1.01214269654092E-2</v>
      </c>
      <c r="H13" s="17">
        <v>1.8182684808922999E-2</v>
      </c>
      <c r="I13" s="17">
        <v>2.9308716696702399E-2</v>
      </c>
      <c r="J13" s="17">
        <v>2.0985743684648801E-2</v>
      </c>
      <c r="K13" s="17">
        <v>0</v>
      </c>
      <c r="L13" s="17">
        <v>1.01490322938818E-2</v>
      </c>
      <c r="M13" s="17"/>
      <c r="N13" s="17">
        <v>3.7562364969313602E-2</v>
      </c>
      <c r="O13" s="17">
        <v>0</v>
      </c>
      <c r="P13" s="17">
        <v>2.0551582038387198E-2</v>
      </c>
      <c r="Q13" s="17">
        <v>1.6744188660194101E-2</v>
      </c>
      <c r="R13" s="17">
        <v>0</v>
      </c>
      <c r="S13" s="17">
        <v>1.8204208500664398E-2</v>
      </c>
      <c r="T13" s="17">
        <v>0</v>
      </c>
      <c r="U13" s="17">
        <v>1.38978652644211E-2</v>
      </c>
      <c r="V13" s="17">
        <v>0</v>
      </c>
      <c r="W13" s="17">
        <v>0</v>
      </c>
      <c r="X13" s="17">
        <v>2.9011646960236601E-2</v>
      </c>
      <c r="Y13" s="17">
        <v>0</v>
      </c>
      <c r="Z13" s="17"/>
      <c r="AA13" s="17">
        <v>1.1383020627140901E-2</v>
      </c>
      <c r="AB13" s="17">
        <v>1.6593287188601102E-2</v>
      </c>
    </row>
    <row r="14" spans="2:28" x14ac:dyDescent="0.5">
      <c r="B14" s="18" t="s">
        <v>72</v>
      </c>
      <c r="C14" s="17">
        <v>0.110262350100216</v>
      </c>
      <c r="D14" s="17">
        <v>9.3764620042268196E-2</v>
      </c>
      <c r="E14" s="17">
        <v>0.12649697907525601</v>
      </c>
      <c r="F14" s="17"/>
      <c r="G14" s="17">
        <v>2.7682009152080599E-2</v>
      </c>
      <c r="H14" s="17">
        <v>3.5689844824964102E-2</v>
      </c>
      <c r="I14" s="17">
        <v>2.38289780614807E-2</v>
      </c>
      <c r="J14" s="17">
        <v>9.4438848656742194E-2</v>
      </c>
      <c r="K14" s="17">
        <v>0.115620056666026</v>
      </c>
      <c r="L14" s="17">
        <v>0.25506343477441801</v>
      </c>
      <c r="M14" s="17"/>
      <c r="N14" s="17">
        <v>9.7082444166819798E-2</v>
      </c>
      <c r="O14" s="17">
        <v>0.129499644582553</v>
      </c>
      <c r="P14" s="17">
        <v>9.1281710542384306E-2</v>
      </c>
      <c r="Q14" s="17">
        <v>0.103613945400486</v>
      </c>
      <c r="R14" s="17">
        <v>0.149472825345212</v>
      </c>
      <c r="S14" s="17">
        <v>0.104088290160694</v>
      </c>
      <c r="T14" s="17">
        <v>0.241675724353731</v>
      </c>
      <c r="U14" s="17">
        <v>9.9582606783379699E-2</v>
      </c>
      <c r="V14" s="17">
        <v>6.2434551057539103E-2</v>
      </c>
      <c r="W14" s="17">
        <v>0.167132147826204</v>
      </c>
      <c r="X14" s="17">
        <v>7.3141400553575903E-2</v>
      </c>
      <c r="Y14" s="17">
        <v>0.162887261369103</v>
      </c>
      <c r="Z14" s="17"/>
      <c r="AA14" s="17">
        <v>7.8174682583331698E-2</v>
      </c>
      <c r="AB14" s="17">
        <v>0.134119558704624</v>
      </c>
    </row>
    <row r="15" spans="2:28" x14ac:dyDescent="0.5">
      <c r="B15" s="18" t="s">
        <v>137</v>
      </c>
      <c r="C15" s="21">
        <v>0.65590124603717503</v>
      </c>
      <c r="D15" s="21">
        <v>0.676125865021454</v>
      </c>
      <c r="E15" s="21">
        <v>0.63562205372940905</v>
      </c>
      <c r="F15" s="21"/>
      <c r="G15" s="21">
        <v>0.75967269368042001</v>
      </c>
      <c r="H15" s="21">
        <v>0.65742479029504597</v>
      </c>
      <c r="I15" s="21">
        <v>0.73791358384516303</v>
      </c>
      <c r="J15" s="21">
        <v>0.69159539456546104</v>
      </c>
      <c r="K15" s="21">
        <v>0.65021485217647701</v>
      </c>
      <c r="L15" s="21">
        <v>0.53792341956185696</v>
      </c>
      <c r="M15" s="21"/>
      <c r="N15" s="21">
        <v>0.68136523772919499</v>
      </c>
      <c r="O15" s="21">
        <v>0.64831909438308799</v>
      </c>
      <c r="P15" s="21">
        <v>0.69876893660547701</v>
      </c>
      <c r="Q15" s="21">
        <v>0.61609239263903604</v>
      </c>
      <c r="R15" s="21">
        <v>0.61326337359247696</v>
      </c>
      <c r="S15" s="21">
        <v>0.62085318793612798</v>
      </c>
      <c r="T15" s="21">
        <v>0.63799806254734104</v>
      </c>
      <c r="U15" s="21">
        <v>0.71134786544633699</v>
      </c>
      <c r="V15" s="21">
        <v>0.66333869372423504</v>
      </c>
      <c r="W15" s="21">
        <v>0.68508055511329702</v>
      </c>
      <c r="X15" s="21">
        <v>0.71745507400325303</v>
      </c>
      <c r="Y15" s="21">
        <v>0.59648435069448902</v>
      </c>
      <c r="Z15" s="21"/>
      <c r="AA15" s="21">
        <v>0.67149426045480598</v>
      </c>
      <c r="AB15" s="21">
        <v>0.64430782630552197</v>
      </c>
    </row>
    <row r="16" spans="2:28" x14ac:dyDescent="0.5">
      <c r="B16" s="18" t="s">
        <v>138</v>
      </c>
      <c r="C16" s="21">
        <v>6.07024772092251E-2</v>
      </c>
      <c r="D16" s="21">
        <v>7.6321903748737804E-2</v>
      </c>
      <c r="E16" s="21">
        <v>4.5630136875794397E-2</v>
      </c>
      <c r="F16" s="21"/>
      <c r="G16" s="21">
        <v>5.3935565854834999E-2</v>
      </c>
      <c r="H16" s="21">
        <v>0.102864442954166</v>
      </c>
      <c r="I16" s="21">
        <v>6.8471045750060702E-2</v>
      </c>
      <c r="J16" s="21">
        <v>4.5954152688094198E-2</v>
      </c>
      <c r="K16" s="21">
        <v>6.2112780266868797E-2</v>
      </c>
      <c r="L16" s="21">
        <v>4.1077618209758103E-2</v>
      </c>
      <c r="M16" s="21"/>
      <c r="N16" s="21">
        <v>6.3280650509882005E-2</v>
      </c>
      <c r="O16" s="21">
        <v>8.8079920385528698E-2</v>
      </c>
      <c r="P16" s="21">
        <v>6.9295401213396696E-2</v>
      </c>
      <c r="Q16" s="21">
        <v>6.0423768411694299E-2</v>
      </c>
      <c r="R16" s="21">
        <v>5.8464010035572403E-2</v>
      </c>
      <c r="S16" s="21">
        <v>6.8818206308425098E-2</v>
      </c>
      <c r="T16" s="21">
        <v>8.0141925353369795E-2</v>
      </c>
      <c r="U16" s="21">
        <v>3.12367662275468E-2</v>
      </c>
      <c r="V16" s="21">
        <v>6.3664838049787301E-2</v>
      </c>
      <c r="W16" s="21">
        <v>0</v>
      </c>
      <c r="X16" s="21">
        <v>6.5328137338942105E-2</v>
      </c>
      <c r="Y16" s="21">
        <v>4.9842044043153198E-2</v>
      </c>
      <c r="Z16" s="21"/>
      <c r="AA16" s="21">
        <v>6.6924079101580297E-2</v>
      </c>
      <c r="AB16" s="21">
        <v>5.60767108109229E-2</v>
      </c>
    </row>
    <row r="17" spans="2:28" x14ac:dyDescent="0.5">
      <c r="B17" s="18" t="s">
        <v>95</v>
      </c>
      <c r="C17" s="22">
        <v>0.59519876882794998</v>
      </c>
      <c r="D17" s="22">
        <v>0.59980396127271696</v>
      </c>
      <c r="E17" s="22">
        <v>0.58999191685361496</v>
      </c>
      <c r="F17" s="22"/>
      <c r="G17" s="22">
        <v>0.70573712782558495</v>
      </c>
      <c r="H17" s="22">
        <v>0.55456034734088</v>
      </c>
      <c r="I17" s="22">
        <v>0.66944253809510201</v>
      </c>
      <c r="J17" s="22">
        <v>0.64564124187736605</v>
      </c>
      <c r="K17" s="22">
        <v>0.58810207190960895</v>
      </c>
      <c r="L17" s="22">
        <v>0.49684580135209899</v>
      </c>
      <c r="M17" s="22"/>
      <c r="N17" s="22">
        <v>0.61808458721931303</v>
      </c>
      <c r="O17" s="22">
        <v>0.56023917399755896</v>
      </c>
      <c r="P17" s="22">
        <v>0.62947353539207995</v>
      </c>
      <c r="Q17" s="22">
        <v>0.55566862422734198</v>
      </c>
      <c r="R17" s="22">
        <v>0.55479936355690396</v>
      </c>
      <c r="S17" s="22">
        <v>0.55203498162770304</v>
      </c>
      <c r="T17" s="22">
        <v>0.55785613719397098</v>
      </c>
      <c r="U17" s="22">
        <v>0.68011109921878998</v>
      </c>
      <c r="V17" s="22">
        <v>0.59967385567444798</v>
      </c>
      <c r="W17" s="22">
        <v>0.68508055511329702</v>
      </c>
      <c r="X17" s="22">
        <v>0.65212693666431099</v>
      </c>
      <c r="Y17" s="22">
        <v>0.54664230665133595</v>
      </c>
      <c r="Z17" s="22"/>
      <c r="AA17" s="22">
        <v>0.60457018135322604</v>
      </c>
      <c r="AB17" s="22">
        <v>0.58823111549459906</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B2:AB22"/>
  <sheetViews>
    <sheetView showGridLines="0" workbookViewId="0">
      <pane xSplit="2" topLeftCell="C1" activePane="topRight" state="frozen"/>
      <selection pane="topRight" activeCell="B18" sqref="B18"/>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142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x14ac:dyDescent="0.5">
      <c r="B9" s="18" t="s">
        <v>132</v>
      </c>
      <c r="C9" s="17">
        <v>0.35551637537702802</v>
      </c>
      <c r="D9" s="17">
        <v>0.41367978127757898</v>
      </c>
      <c r="E9" s="17">
        <v>0.282431962810481</v>
      </c>
      <c r="F9" s="17"/>
      <c r="G9" s="17">
        <v>0.50303298141234498</v>
      </c>
      <c r="H9" s="17">
        <v>0.29912227492913601</v>
      </c>
      <c r="I9" s="17">
        <v>0.31946113871373399</v>
      </c>
      <c r="J9" s="17">
        <v>0.364541578214228</v>
      </c>
      <c r="K9" s="17">
        <v>0.41977818082347801</v>
      </c>
      <c r="L9" s="17">
        <v>0.20809029443577301</v>
      </c>
      <c r="M9" s="17"/>
      <c r="N9" s="17">
        <v>0.35818614310583202</v>
      </c>
      <c r="O9" s="17">
        <v>0.39357545827491902</v>
      </c>
      <c r="P9" s="17">
        <v>0.41506551467978198</v>
      </c>
      <c r="Q9" s="17">
        <v>0.32833366575248901</v>
      </c>
      <c r="R9" s="17">
        <v>0.26248382022102801</v>
      </c>
      <c r="S9" s="17">
        <v>0.30015537059522701</v>
      </c>
      <c r="T9" s="17">
        <v>0.32891805901555698</v>
      </c>
      <c r="U9" s="17">
        <v>0.49090479930893</v>
      </c>
      <c r="V9" s="17">
        <v>0.44563628142380202</v>
      </c>
      <c r="W9" s="17">
        <v>0.43470979868123699</v>
      </c>
      <c r="X9" s="17">
        <v>0.26541190722705299</v>
      </c>
      <c r="Y9" s="17">
        <v>0.328385915188318</v>
      </c>
      <c r="Z9" s="17"/>
      <c r="AA9" s="17">
        <v>0.41203880084456601</v>
      </c>
      <c r="AB9" s="17">
        <v>0.28821211150701598</v>
      </c>
    </row>
    <row r="10" spans="2:28" x14ac:dyDescent="0.5">
      <c r="B10" s="18" t="s">
        <v>133</v>
      </c>
      <c r="C10" s="17">
        <v>0.43145695353108898</v>
      </c>
      <c r="D10" s="17">
        <v>0.38291583756234199</v>
      </c>
      <c r="E10" s="17">
        <v>0.491423350989587</v>
      </c>
      <c r="F10" s="17"/>
      <c r="G10" s="17">
        <v>0.385460726778802</v>
      </c>
      <c r="H10" s="17">
        <v>0.43382662169063202</v>
      </c>
      <c r="I10" s="17">
        <v>0.46862039265739402</v>
      </c>
      <c r="J10" s="17">
        <v>0.42301087349480498</v>
      </c>
      <c r="K10" s="17">
        <v>0.40827419733613202</v>
      </c>
      <c r="L10" s="17">
        <v>0.48324180290631902</v>
      </c>
      <c r="M10" s="17"/>
      <c r="N10" s="17">
        <v>0.45778280850793801</v>
      </c>
      <c r="O10" s="17">
        <v>0.54853500586690496</v>
      </c>
      <c r="P10" s="17">
        <v>0.44308945183817799</v>
      </c>
      <c r="Q10" s="17">
        <v>0.40582866873208001</v>
      </c>
      <c r="R10" s="17">
        <v>0.67097231997471496</v>
      </c>
      <c r="S10" s="17">
        <v>0.41207670864520002</v>
      </c>
      <c r="T10" s="17">
        <v>0.50781197543581802</v>
      </c>
      <c r="U10" s="17">
        <v>0.32495781384539801</v>
      </c>
      <c r="V10" s="17">
        <v>0.356185585513975</v>
      </c>
      <c r="W10" s="17">
        <v>0.35406803775853002</v>
      </c>
      <c r="X10" s="17">
        <v>0.48242313628884298</v>
      </c>
      <c r="Y10" s="17">
        <v>0.44090126929520201</v>
      </c>
      <c r="Z10" s="17"/>
      <c r="AA10" s="17">
        <v>0.42823174653943202</v>
      </c>
      <c r="AB10" s="17">
        <v>0.43529737935511198</v>
      </c>
    </row>
    <row r="11" spans="2:28" ht="28.7" x14ac:dyDescent="0.5">
      <c r="B11" s="18" t="s">
        <v>134</v>
      </c>
      <c r="C11" s="17">
        <v>0.120304016370762</v>
      </c>
      <c r="D11" s="17">
        <v>0.123775677094831</v>
      </c>
      <c r="E11" s="17">
        <v>0.11631617765359099</v>
      </c>
      <c r="F11" s="17"/>
      <c r="G11" s="17">
        <v>5.7559730603256497E-2</v>
      </c>
      <c r="H11" s="17">
        <v>0.18948364132228801</v>
      </c>
      <c r="I11" s="17">
        <v>0.106841633248691</v>
      </c>
      <c r="J11" s="17">
        <v>9.7083443070748607E-2</v>
      </c>
      <c r="K11" s="17">
        <v>0.107696767451872</v>
      </c>
      <c r="L11" s="17">
        <v>9.3964698919241293E-2</v>
      </c>
      <c r="M11" s="17"/>
      <c r="N11" s="17">
        <v>0.114612380862256</v>
      </c>
      <c r="O11" s="17">
        <v>5.7889535858176099E-2</v>
      </c>
      <c r="P11" s="17">
        <v>5.95546749513583E-2</v>
      </c>
      <c r="Q11" s="17">
        <v>0.23981011369781999</v>
      </c>
      <c r="R11" s="17">
        <v>6.6543859804256603E-2</v>
      </c>
      <c r="S11" s="17">
        <v>0.17549485194959999</v>
      </c>
      <c r="T11" s="17">
        <v>0.163269965548625</v>
      </c>
      <c r="U11" s="17">
        <v>6.8960883840483295E-2</v>
      </c>
      <c r="V11" s="17">
        <v>0.13347198963547899</v>
      </c>
      <c r="W11" s="17">
        <v>0.21122216356023299</v>
      </c>
      <c r="X11" s="17">
        <v>0.110401185916691</v>
      </c>
      <c r="Y11" s="17">
        <v>9.1185007439831503E-2</v>
      </c>
      <c r="Z11" s="17"/>
      <c r="AA11" s="17">
        <v>0.102138289208653</v>
      </c>
      <c r="AB11" s="17">
        <v>0.14193491568543201</v>
      </c>
    </row>
    <row r="12" spans="2:28" x14ac:dyDescent="0.5">
      <c r="B12" s="18" t="s">
        <v>135</v>
      </c>
      <c r="C12" s="17">
        <v>3.6773745447860301E-2</v>
      </c>
      <c r="D12" s="17">
        <v>3.6210691365431202E-2</v>
      </c>
      <c r="E12" s="17">
        <v>3.7633212769243897E-2</v>
      </c>
      <c r="F12" s="17"/>
      <c r="G12" s="17">
        <v>2.1251595897288599E-2</v>
      </c>
      <c r="H12" s="17">
        <v>3.5212217207725403E-2</v>
      </c>
      <c r="I12" s="17">
        <v>6.8831385195058395E-2</v>
      </c>
      <c r="J12" s="17">
        <v>2.2015487187269599E-2</v>
      </c>
      <c r="K12" s="17">
        <v>2.7911620327252099E-2</v>
      </c>
      <c r="L12" s="17">
        <v>3.9118199437441298E-2</v>
      </c>
      <c r="M12" s="17"/>
      <c r="N12" s="17">
        <v>3.3708828656101399E-2</v>
      </c>
      <c r="O12" s="17">
        <v>0</v>
      </c>
      <c r="P12" s="17">
        <v>1.41948416324924E-2</v>
      </c>
      <c r="Q12" s="17">
        <v>2.6027551817611301E-2</v>
      </c>
      <c r="R12" s="17">
        <v>0</v>
      </c>
      <c r="S12" s="17">
        <v>5.0626771963961599E-2</v>
      </c>
      <c r="T12" s="17">
        <v>0</v>
      </c>
      <c r="U12" s="17">
        <v>8.2824385078328303E-2</v>
      </c>
      <c r="V12" s="17">
        <v>0</v>
      </c>
      <c r="W12" s="17">
        <v>0</v>
      </c>
      <c r="X12" s="17">
        <v>6.0413160603171097E-2</v>
      </c>
      <c r="Y12" s="17">
        <v>4.9661101509235001E-2</v>
      </c>
      <c r="Z12" s="17"/>
      <c r="AA12" s="17">
        <v>3.3947533981367302E-2</v>
      </c>
      <c r="AB12" s="17">
        <v>4.0139066039110299E-2</v>
      </c>
    </row>
    <row r="13" spans="2:28" x14ac:dyDescent="0.5">
      <c r="B13" s="18" t="s">
        <v>136</v>
      </c>
      <c r="C13" s="17">
        <v>1.02265502779248E-2</v>
      </c>
      <c r="D13" s="17">
        <v>1.23240876683178E-2</v>
      </c>
      <c r="E13" s="17">
        <v>7.5811151778125202E-3</v>
      </c>
      <c r="F13" s="17"/>
      <c r="G13" s="17">
        <v>3.2694965308307997E-2</v>
      </c>
      <c r="H13" s="17">
        <v>6.58211863700571E-3</v>
      </c>
      <c r="I13" s="17">
        <v>1.7861086265901702E-2</v>
      </c>
      <c r="J13" s="17">
        <v>7.6524911702737499E-3</v>
      </c>
      <c r="K13" s="17">
        <v>0</v>
      </c>
      <c r="L13" s="17">
        <v>0</v>
      </c>
      <c r="M13" s="17"/>
      <c r="N13" s="17">
        <v>0</v>
      </c>
      <c r="O13" s="17">
        <v>0</v>
      </c>
      <c r="P13" s="17">
        <v>0</v>
      </c>
      <c r="Q13" s="17">
        <v>0</v>
      </c>
      <c r="R13" s="17">
        <v>0</v>
      </c>
      <c r="S13" s="17">
        <v>7.8498115095651799E-3</v>
      </c>
      <c r="T13" s="17">
        <v>0</v>
      </c>
      <c r="U13" s="17">
        <v>0</v>
      </c>
      <c r="V13" s="17">
        <v>0</v>
      </c>
      <c r="W13" s="17">
        <v>0</v>
      </c>
      <c r="X13" s="17">
        <v>4.07422160052692E-2</v>
      </c>
      <c r="Y13" s="17">
        <v>2.6374888971964199E-2</v>
      </c>
      <c r="Z13" s="17"/>
      <c r="AA13" s="17">
        <v>3.8080478401863699E-3</v>
      </c>
      <c r="AB13" s="17">
        <v>1.7869403148206502E-2</v>
      </c>
    </row>
    <row r="14" spans="2:28" x14ac:dyDescent="0.5">
      <c r="B14" s="18" t="s">
        <v>72</v>
      </c>
      <c r="C14" s="17">
        <v>4.5722358995335999E-2</v>
      </c>
      <c r="D14" s="17">
        <v>3.1093925031498E-2</v>
      </c>
      <c r="E14" s="17">
        <v>6.4614180599284199E-2</v>
      </c>
      <c r="F14" s="17"/>
      <c r="G14" s="17">
        <v>0</v>
      </c>
      <c r="H14" s="17">
        <v>3.5773126213212297E-2</v>
      </c>
      <c r="I14" s="17">
        <v>1.8384363919220801E-2</v>
      </c>
      <c r="J14" s="17">
        <v>8.5696126862675304E-2</v>
      </c>
      <c r="K14" s="17">
        <v>3.6339234061266198E-2</v>
      </c>
      <c r="L14" s="17">
        <v>0.17558500430122501</v>
      </c>
      <c r="M14" s="17"/>
      <c r="N14" s="17">
        <v>3.5709838867872802E-2</v>
      </c>
      <c r="O14" s="17">
        <v>0</v>
      </c>
      <c r="P14" s="17">
        <v>6.8095516898189407E-2</v>
      </c>
      <c r="Q14" s="17">
        <v>0</v>
      </c>
      <c r="R14" s="17">
        <v>0</v>
      </c>
      <c r="S14" s="17">
        <v>5.3796485336447E-2</v>
      </c>
      <c r="T14" s="17">
        <v>0</v>
      </c>
      <c r="U14" s="17">
        <v>3.23521179268609E-2</v>
      </c>
      <c r="V14" s="17">
        <v>6.4706143426743801E-2</v>
      </c>
      <c r="W14" s="17">
        <v>0</v>
      </c>
      <c r="X14" s="17">
        <v>4.0608393958972297E-2</v>
      </c>
      <c r="Y14" s="17">
        <v>6.3491817595449307E-2</v>
      </c>
      <c r="Z14" s="17"/>
      <c r="AA14" s="17">
        <v>1.98355815857955E-2</v>
      </c>
      <c r="AB14" s="17">
        <v>7.6547124265124195E-2</v>
      </c>
    </row>
    <row r="15" spans="2:28" x14ac:dyDescent="0.5">
      <c r="B15" s="18" t="s">
        <v>137</v>
      </c>
      <c r="C15" s="21">
        <v>0.786973328908117</v>
      </c>
      <c r="D15" s="21">
        <v>0.79659561883992203</v>
      </c>
      <c r="E15" s="21">
        <v>0.773855313800068</v>
      </c>
      <c r="F15" s="21"/>
      <c r="G15" s="21">
        <v>0.88849370819114704</v>
      </c>
      <c r="H15" s="21">
        <v>0.73294889661976803</v>
      </c>
      <c r="I15" s="21">
        <v>0.78808153137112802</v>
      </c>
      <c r="J15" s="21">
        <v>0.78755245170903299</v>
      </c>
      <c r="K15" s="21">
        <v>0.82805237815960997</v>
      </c>
      <c r="L15" s="21">
        <v>0.691332097342092</v>
      </c>
      <c r="M15" s="21"/>
      <c r="N15" s="21">
        <v>0.81596895161377003</v>
      </c>
      <c r="O15" s="21">
        <v>0.94211046414182398</v>
      </c>
      <c r="P15" s="21">
        <v>0.85815496651795997</v>
      </c>
      <c r="Q15" s="21">
        <v>0.73416233448456902</v>
      </c>
      <c r="R15" s="21">
        <v>0.93345614019574297</v>
      </c>
      <c r="S15" s="21">
        <v>0.71223207924042597</v>
      </c>
      <c r="T15" s="21">
        <v>0.83673003445137495</v>
      </c>
      <c r="U15" s="21">
        <v>0.81586261315432795</v>
      </c>
      <c r="V15" s="21">
        <v>0.80182186693777702</v>
      </c>
      <c r="W15" s="21">
        <v>0.78877783643976696</v>
      </c>
      <c r="X15" s="21">
        <v>0.74783504351589603</v>
      </c>
      <c r="Y15" s="21">
        <v>0.76928718448351996</v>
      </c>
      <c r="Z15" s="21"/>
      <c r="AA15" s="21">
        <v>0.84027054738399798</v>
      </c>
      <c r="AB15" s="21">
        <v>0.72350949086212701</v>
      </c>
    </row>
    <row r="16" spans="2:28" x14ac:dyDescent="0.5">
      <c r="B16" s="18" t="s">
        <v>138</v>
      </c>
      <c r="C16" s="21">
        <v>4.7000295725785103E-2</v>
      </c>
      <c r="D16" s="21">
        <v>4.8534779033748997E-2</v>
      </c>
      <c r="E16" s="21">
        <v>4.5214327947056397E-2</v>
      </c>
      <c r="F16" s="21"/>
      <c r="G16" s="21">
        <v>5.3946561205596599E-2</v>
      </c>
      <c r="H16" s="21">
        <v>4.1794335844731099E-2</v>
      </c>
      <c r="I16" s="21">
        <v>8.6692471460960097E-2</v>
      </c>
      <c r="J16" s="21">
        <v>2.9667978357543302E-2</v>
      </c>
      <c r="K16" s="21">
        <v>2.7911620327252099E-2</v>
      </c>
      <c r="L16" s="21">
        <v>3.9118199437441298E-2</v>
      </c>
      <c r="M16" s="21"/>
      <c r="N16" s="21">
        <v>3.3708828656101399E-2</v>
      </c>
      <c r="O16" s="21">
        <v>0</v>
      </c>
      <c r="P16" s="21">
        <v>1.41948416324924E-2</v>
      </c>
      <c r="Q16" s="21">
        <v>2.6027551817611301E-2</v>
      </c>
      <c r="R16" s="21">
        <v>0</v>
      </c>
      <c r="S16" s="21">
        <v>5.84765834735268E-2</v>
      </c>
      <c r="T16" s="21">
        <v>0</v>
      </c>
      <c r="U16" s="21">
        <v>8.2824385078328303E-2</v>
      </c>
      <c r="V16" s="21">
        <v>0</v>
      </c>
      <c r="W16" s="21">
        <v>0</v>
      </c>
      <c r="X16" s="21">
        <v>0.10115537660844</v>
      </c>
      <c r="Y16" s="21">
        <v>7.6035990481199203E-2</v>
      </c>
      <c r="Z16" s="21"/>
      <c r="AA16" s="21">
        <v>3.7755581821553599E-2</v>
      </c>
      <c r="AB16" s="21">
        <v>5.8008469187316801E-2</v>
      </c>
    </row>
    <row r="17" spans="2:28" x14ac:dyDescent="0.5">
      <c r="B17" s="18" t="s">
        <v>95</v>
      </c>
      <c r="C17" s="22">
        <v>0.73997303318233199</v>
      </c>
      <c r="D17" s="22">
        <v>0.74806083980617299</v>
      </c>
      <c r="E17" s="22">
        <v>0.72864098585301196</v>
      </c>
      <c r="F17" s="22"/>
      <c r="G17" s="22">
        <v>0.83454714698554999</v>
      </c>
      <c r="H17" s="22">
        <v>0.69115456077503701</v>
      </c>
      <c r="I17" s="22">
        <v>0.70138905991016798</v>
      </c>
      <c r="J17" s="22">
        <v>0.75788447335149001</v>
      </c>
      <c r="K17" s="22">
        <v>0.80014075783235805</v>
      </c>
      <c r="L17" s="22">
        <v>0.65221389790465101</v>
      </c>
      <c r="M17" s="22"/>
      <c r="N17" s="22">
        <v>0.782260122957669</v>
      </c>
      <c r="O17" s="22">
        <v>0.94211046414182398</v>
      </c>
      <c r="P17" s="22">
        <v>0.84396012488546701</v>
      </c>
      <c r="Q17" s="22">
        <v>0.70813478266695795</v>
      </c>
      <c r="R17" s="22">
        <v>0.93345614019574297</v>
      </c>
      <c r="S17" s="22">
        <v>0.65375549576689995</v>
      </c>
      <c r="T17" s="22">
        <v>0.83673003445137495</v>
      </c>
      <c r="U17" s="22">
        <v>0.73303822807599905</v>
      </c>
      <c r="V17" s="22">
        <v>0.80182186693777702</v>
      </c>
      <c r="W17" s="22">
        <v>0.78877783643976696</v>
      </c>
      <c r="X17" s="22">
        <v>0.64667966690745604</v>
      </c>
      <c r="Y17" s="22">
        <v>0.69325119400232105</v>
      </c>
      <c r="Z17" s="22"/>
      <c r="AA17" s="22">
        <v>0.80251496556244395</v>
      </c>
      <c r="AB17" s="22">
        <v>0.66550102167481096</v>
      </c>
    </row>
    <row r="18" spans="2:28" x14ac:dyDescent="0.5">
      <c r="B18" s="16" t="s">
        <v>537</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B2:AB2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156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143</v>
      </c>
      <c r="C9" s="17">
        <v>0.86559933802464695</v>
      </c>
      <c r="D9" s="17">
        <v>0.85045468971340998</v>
      </c>
      <c r="E9" s="17">
        <v>0.88007717576682398</v>
      </c>
      <c r="F9" s="17"/>
      <c r="G9" s="17">
        <v>0.81019917221870696</v>
      </c>
      <c r="H9" s="17">
        <v>0.82010880335360703</v>
      </c>
      <c r="I9" s="17">
        <v>0.87352890643347603</v>
      </c>
      <c r="J9" s="17">
        <v>0.90506609948976702</v>
      </c>
      <c r="K9" s="17">
        <v>0.91661337143629895</v>
      </c>
      <c r="L9" s="17">
        <v>0.852481439771822</v>
      </c>
      <c r="M9" s="17"/>
      <c r="N9" s="17">
        <v>0.874334964506568</v>
      </c>
      <c r="O9" s="17">
        <v>0.87920824137557496</v>
      </c>
      <c r="P9" s="17">
        <v>0.87193677082049603</v>
      </c>
      <c r="Q9" s="17">
        <v>0.75007378480813403</v>
      </c>
      <c r="R9" s="17">
        <v>0.93433169480755696</v>
      </c>
      <c r="S9" s="17">
        <v>0.84862517485609001</v>
      </c>
      <c r="T9" s="17">
        <v>0.83736914968009302</v>
      </c>
      <c r="U9" s="17">
        <v>0.88662985544345896</v>
      </c>
      <c r="V9" s="17">
        <v>0.87641734321388698</v>
      </c>
      <c r="W9" s="17">
        <v>0.84094660823456302</v>
      </c>
      <c r="X9" s="17">
        <v>0.87321826044427098</v>
      </c>
      <c r="Y9" s="17">
        <v>0.90311871699210999</v>
      </c>
      <c r="Z9" s="17"/>
      <c r="AA9" s="17">
        <v>0.85099619449694797</v>
      </c>
      <c r="AB9" s="17">
        <v>0.87645678789186099</v>
      </c>
    </row>
    <row r="10" spans="2:28" x14ac:dyDescent="0.5">
      <c r="B10" s="18" t="s">
        <v>144</v>
      </c>
      <c r="C10" s="17">
        <v>0.82248615883457699</v>
      </c>
      <c r="D10" s="17">
        <v>0.80799372131105895</v>
      </c>
      <c r="E10" s="17">
        <v>0.83805721329126404</v>
      </c>
      <c r="F10" s="17"/>
      <c r="G10" s="17">
        <v>0.85751729356941297</v>
      </c>
      <c r="H10" s="17">
        <v>0.80201184911120604</v>
      </c>
      <c r="I10" s="17">
        <v>0.84056617940451706</v>
      </c>
      <c r="J10" s="17">
        <v>0.83594136888774395</v>
      </c>
      <c r="K10" s="17">
        <v>0.81811539670793798</v>
      </c>
      <c r="L10" s="17">
        <v>0.80274748951112596</v>
      </c>
      <c r="M10" s="17"/>
      <c r="N10" s="17">
        <v>0.76761368547003905</v>
      </c>
      <c r="O10" s="17">
        <v>0.80110884376064795</v>
      </c>
      <c r="P10" s="17">
        <v>0.85520113438358203</v>
      </c>
      <c r="Q10" s="17">
        <v>0.70465215708113305</v>
      </c>
      <c r="R10" s="17">
        <v>0.82506679250273796</v>
      </c>
      <c r="S10" s="17">
        <v>0.83565383397335902</v>
      </c>
      <c r="T10" s="17">
        <v>0.91870017864841003</v>
      </c>
      <c r="U10" s="17">
        <v>0.84377031064268204</v>
      </c>
      <c r="V10" s="17">
        <v>0.76944523888925498</v>
      </c>
      <c r="W10" s="17">
        <v>0.84094660823456302</v>
      </c>
      <c r="X10" s="17">
        <v>0.83686083456682003</v>
      </c>
      <c r="Y10" s="17">
        <v>0.82174496418350196</v>
      </c>
      <c r="Z10" s="17"/>
      <c r="AA10" s="17">
        <v>0.84340706184387504</v>
      </c>
      <c r="AB10" s="17">
        <v>0.80693144931813099</v>
      </c>
    </row>
    <row r="11" spans="2:28" ht="28.7" x14ac:dyDescent="0.5">
      <c r="B11" s="18" t="s">
        <v>145</v>
      </c>
      <c r="C11" s="17">
        <v>0.54304696173942901</v>
      </c>
      <c r="D11" s="17">
        <v>0.54700325959470897</v>
      </c>
      <c r="E11" s="17">
        <v>0.53837669521781994</v>
      </c>
      <c r="F11" s="17"/>
      <c r="G11" s="17">
        <v>0.67504181476077196</v>
      </c>
      <c r="H11" s="17">
        <v>0.499231563624775</v>
      </c>
      <c r="I11" s="17">
        <v>0.60592443591584799</v>
      </c>
      <c r="J11" s="17">
        <v>0.57033227345984905</v>
      </c>
      <c r="K11" s="17">
        <v>0.50926321929342799</v>
      </c>
      <c r="L11" s="17">
        <v>0.47852776685874299</v>
      </c>
      <c r="M11" s="17"/>
      <c r="N11" s="17">
        <v>0.53392072650170397</v>
      </c>
      <c r="O11" s="17">
        <v>0.52215970477978402</v>
      </c>
      <c r="P11" s="17">
        <v>0.60543800423662697</v>
      </c>
      <c r="Q11" s="17">
        <v>0.50553657127191998</v>
      </c>
      <c r="R11" s="17">
        <v>0.55749312737049606</v>
      </c>
      <c r="S11" s="17">
        <v>0.54400434367773598</v>
      </c>
      <c r="T11" s="17">
        <v>0.375220918146219</v>
      </c>
      <c r="U11" s="17">
        <v>0.60812335454635102</v>
      </c>
      <c r="V11" s="17">
        <v>0.50767434648727905</v>
      </c>
      <c r="W11" s="17">
        <v>0.60303947204277797</v>
      </c>
      <c r="X11" s="17">
        <v>0.57795177774832596</v>
      </c>
      <c r="Y11" s="17">
        <v>0.461869039060751</v>
      </c>
      <c r="Z11" s="17"/>
      <c r="AA11" s="17">
        <v>0.61919216865787796</v>
      </c>
      <c r="AB11" s="17">
        <v>0.48643293441184698</v>
      </c>
    </row>
    <row r="12" spans="2:28" x14ac:dyDescent="0.5">
      <c r="B12" s="18" t="s">
        <v>146</v>
      </c>
      <c r="C12" s="17">
        <v>0.53175049748511105</v>
      </c>
      <c r="D12" s="17">
        <v>0.53470293496920795</v>
      </c>
      <c r="E12" s="17">
        <v>0.52803558209808299</v>
      </c>
      <c r="F12" s="17"/>
      <c r="G12" s="17">
        <v>0.80995478422466805</v>
      </c>
      <c r="H12" s="17">
        <v>0.75602709651722699</v>
      </c>
      <c r="I12" s="17">
        <v>0.66993059918042996</v>
      </c>
      <c r="J12" s="17">
        <v>0.57420648750285497</v>
      </c>
      <c r="K12" s="17">
        <v>0.43035871739190401</v>
      </c>
      <c r="L12" s="17">
        <v>0.21838894622251101</v>
      </c>
      <c r="M12" s="17"/>
      <c r="N12" s="17">
        <v>0.62547002627786996</v>
      </c>
      <c r="O12" s="17">
        <v>0.54132857047602601</v>
      </c>
      <c r="P12" s="17">
        <v>0.53656384160600201</v>
      </c>
      <c r="Q12" s="17">
        <v>0.52798209662268103</v>
      </c>
      <c r="R12" s="17">
        <v>0.55449380572042095</v>
      </c>
      <c r="S12" s="17">
        <v>0.53659295050866096</v>
      </c>
      <c r="T12" s="17">
        <v>0.211652004321465</v>
      </c>
      <c r="U12" s="17">
        <v>0.48488058665322797</v>
      </c>
      <c r="V12" s="17">
        <v>0.58812120724365102</v>
      </c>
      <c r="W12" s="17">
        <v>0.61337896296190997</v>
      </c>
      <c r="X12" s="17">
        <v>0.50056546189074003</v>
      </c>
      <c r="Y12" s="17">
        <v>0.54941843670946899</v>
      </c>
      <c r="Z12" s="17"/>
      <c r="AA12" s="17">
        <v>0.60629278668183995</v>
      </c>
      <c r="AB12" s="17">
        <v>0.47632824087263798</v>
      </c>
    </row>
    <row r="13" spans="2:28" ht="28.7" x14ac:dyDescent="0.5">
      <c r="B13" s="18" t="s">
        <v>147</v>
      </c>
      <c r="C13" s="17">
        <v>0.49176914497579</v>
      </c>
      <c r="D13" s="17">
        <v>0.50257281704777101</v>
      </c>
      <c r="E13" s="17">
        <v>0.48215572903090098</v>
      </c>
      <c r="F13" s="17"/>
      <c r="G13" s="17">
        <v>0.47597178667539197</v>
      </c>
      <c r="H13" s="17">
        <v>0.45502136831592499</v>
      </c>
      <c r="I13" s="17">
        <v>0.54425163420952005</v>
      </c>
      <c r="J13" s="17">
        <v>0.57150144659129498</v>
      </c>
      <c r="K13" s="17">
        <v>0.51887662114606903</v>
      </c>
      <c r="L13" s="17">
        <v>0.41676581959370501</v>
      </c>
      <c r="M13" s="17"/>
      <c r="N13" s="17">
        <v>0.49198770816813803</v>
      </c>
      <c r="O13" s="17">
        <v>0.54813408008082898</v>
      </c>
      <c r="P13" s="17">
        <v>0.56214635712459105</v>
      </c>
      <c r="Q13" s="17">
        <v>0.51721384606092502</v>
      </c>
      <c r="R13" s="17">
        <v>0.55722930680104399</v>
      </c>
      <c r="S13" s="17">
        <v>0.43345878911692498</v>
      </c>
      <c r="T13" s="17">
        <v>0.33481222856654402</v>
      </c>
      <c r="U13" s="17">
        <v>0.46159409159148801</v>
      </c>
      <c r="V13" s="17">
        <v>0.54021950854585998</v>
      </c>
      <c r="W13" s="17">
        <v>0.59245986406079998</v>
      </c>
      <c r="X13" s="17">
        <v>0.50515792330801801</v>
      </c>
      <c r="Y13" s="17">
        <v>0.45092559986422598</v>
      </c>
      <c r="Z13" s="17"/>
      <c r="AA13" s="17">
        <v>0.54296262626745995</v>
      </c>
      <c r="AB13" s="17">
        <v>0.453706747273665</v>
      </c>
    </row>
    <row r="14" spans="2:28" x14ac:dyDescent="0.5">
      <c r="B14" s="18" t="s">
        <v>148</v>
      </c>
      <c r="C14" s="17">
        <v>0.48560902444335702</v>
      </c>
      <c r="D14" s="17">
        <v>0.52754391844251203</v>
      </c>
      <c r="E14" s="17">
        <v>0.443920315592856</v>
      </c>
      <c r="F14" s="17"/>
      <c r="G14" s="17">
        <v>0.41057091314594502</v>
      </c>
      <c r="H14" s="17">
        <v>0.44757265701156201</v>
      </c>
      <c r="I14" s="17">
        <v>0.60960872863250404</v>
      </c>
      <c r="J14" s="17">
        <v>0.42348376840076601</v>
      </c>
      <c r="K14" s="17">
        <v>0.45427518772168901</v>
      </c>
      <c r="L14" s="17">
        <v>0.53470586971037903</v>
      </c>
      <c r="M14" s="17"/>
      <c r="N14" s="17">
        <v>0.33476035193079401</v>
      </c>
      <c r="O14" s="17">
        <v>0.48980714328722902</v>
      </c>
      <c r="P14" s="17">
        <v>0.50881960561831496</v>
      </c>
      <c r="Q14" s="17">
        <v>0.43668204631868102</v>
      </c>
      <c r="R14" s="17">
        <v>0.41017292816269602</v>
      </c>
      <c r="S14" s="17">
        <v>0.507586075171787</v>
      </c>
      <c r="T14" s="17">
        <v>0.49047593536559098</v>
      </c>
      <c r="U14" s="17">
        <v>0.53936049740313097</v>
      </c>
      <c r="V14" s="17">
        <v>0.48430625561100399</v>
      </c>
      <c r="W14" s="17">
        <v>0.486891588840974</v>
      </c>
      <c r="X14" s="17">
        <v>0.51583698632762598</v>
      </c>
      <c r="Y14" s="17">
        <v>0.44957092555247002</v>
      </c>
      <c r="Z14" s="17"/>
      <c r="AA14" s="17">
        <v>0.61366862163579605</v>
      </c>
      <c r="AB14" s="17">
        <v>0.39039660296058998</v>
      </c>
    </row>
    <row r="15" spans="2:28" ht="28.7" x14ac:dyDescent="0.5">
      <c r="B15" s="18" t="s">
        <v>149</v>
      </c>
      <c r="C15" s="17">
        <v>0.45636642519393</v>
      </c>
      <c r="D15" s="17">
        <v>0.455663178899048</v>
      </c>
      <c r="E15" s="17">
        <v>0.45787370337224498</v>
      </c>
      <c r="F15" s="17"/>
      <c r="G15" s="17">
        <v>0.72735046259509095</v>
      </c>
      <c r="H15" s="17">
        <v>0.56063517670777196</v>
      </c>
      <c r="I15" s="17">
        <v>0.57032866284550499</v>
      </c>
      <c r="J15" s="17">
        <v>0.403429495059826</v>
      </c>
      <c r="K15" s="17">
        <v>0.36838203049809998</v>
      </c>
      <c r="L15" s="17">
        <v>0.29604181055300999</v>
      </c>
      <c r="M15" s="17"/>
      <c r="N15" s="17">
        <v>0.55429586346306303</v>
      </c>
      <c r="O15" s="17">
        <v>0.54235215621370203</v>
      </c>
      <c r="P15" s="17">
        <v>0.50942992845435797</v>
      </c>
      <c r="Q15" s="17">
        <v>0.475019455139647</v>
      </c>
      <c r="R15" s="17">
        <v>0.37134445353717599</v>
      </c>
      <c r="S15" s="17">
        <v>0.43257753237111601</v>
      </c>
      <c r="T15" s="17">
        <v>0.40700615134815799</v>
      </c>
      <c r="U15" s="17">
        <v>0.41389875051157599</v>
      </c>
      <c r="V15" s="17">
        <v>0.44532765101161798</v>
      </c>
      <c r="W15" s="17">
        <v>0.52724108352925503</v>
      </c>
      <c r="X15" s="17">
        <v>0.39816683927082203</v>
      </c>
      <c r="Y15" s="17">
        <v>0.46501425316999301</v>
      </c>
      <c r="Z15" s="17"/>
      <c r="AA15" s="17">
        <v>0.52547945394439999</v>
      </c>
      <c r="AB15" s="17">
        <v>0.404980828427983</v>
      </c>
    </row>
    <row r="16" spans="2:28" x14ac:dyDescent="0.5">
      <c r="B16" s="18" t="s">
        <v>150</v>
      </c>
      <c r="C16" s="17">
        <v>0.42723746059418699</v>
      </c>
      <c r="D16" s="17">
        <v>0.400633115060335</v>
      </c>
      <c r="E16" s="17">
        <v>0.45386773875240599</v>
      </c>
      <c r="F16" s="17"/>
      <c r="G16" s="17">
        <v>0.51703024406412901</v>
      </c>
      <c r="H16" s="17">
        <v>0.40839615147706998</v>
      </c>
      <c r="I16" s="17">
        <v>0.42914736494191902</v>
      </c>
      <c r="J16" s="17">
        <v>0.37754003409015702</v>
      </c>
      <c r="K16" s="17">
        <v>0.40299737961159998</v>
      </c>
      <c r="L16" s="17">
        <v>0.44934245224461999</v>
      </c>
      <c r="M16" s="17"/>
      <c r="N16" s="17">
        <v>0.32303793888205501</v>
      </c>
      <c r="O16" s="17">
        <v>0.35593950066941299</v>
      </c>
      <c r="P16" s="17">
        <v>0.45337251259080702</v>
      </c>
      <c r="Q16" s="17">
        <v>0.47635767557389203</v>
      </c>
      <c r="R16" s="17">
        <v>0.35920152072379702</v>
      </c>
      <c r="S16" s="17">
        <v>0.37130704122879099</v>
      </c>
      <c r="T16" s="17">
        <v>0.36920423777489803</v>
      </c>
      <c r="U16" s="17">
        <v>0.48150454002564802</v>
      </c>
      <c r="V16" s="17">
        <v>0.39625839840389399</v>
      </c>
      <c r="W16" s="17">
        <v>0.53033584881680396</v>
      </c>
      <c r="X16" s="17">
        <v>0.46226837848034602</v>
      </c>
      <c r="Y16" s="17">
        <v>0.46280755296562498</v>
      </c>
      <c r="Z16" s="17"/>
      <c r="AA16" s="17">
        <v>0.46087666931769</v>
      </c>
      <c r="AB16" s="17">
        <v>0.402226679758168</v>
      </c>
    </row>
    <row r="17" spans="2:28" x14ac:dyDescent="0.5">
      <c r="B17" s="18" t="s">
        <v>151</v>
      </c>
      <c r="C17" s="17">
        <v>0.298790429477442</v>
      </c>
      <c r="D17" s="17">
        <v>0.27191698360883199</v>
      </c>
      <c r="E17" s="17">
        <v>0.323645449716009</v>
      </c>
      <c r="F17" s="17"/>
      <c r="G17" s="17">
        <v>0.43548089944130702</v>
      </c>
      <c r="H17" s="17">
        <v>0.355656872373597</v>
      </c>
      <c r="I17" s="17">
        <v>0.37773049802780601</v>
      </c>
      <c r="J17" s="17">
        <v>0.326291510748205</v>
      </c>
      <c r="K17" s="17">
        <v>0.21593897446591201</v>
      </c>
      <c r="L17" s="17">
        <v>0.19095101641536399</v>
      </c>
      <c r="M17" s="17"/>
      <c r="N17" s="17">
        <v>0.367956065010828</v>
      </c>
      <c r="O17" s="17">
        <v>0.31176133199756301</v>
      </c>
      <c r="P17" s="17">
        <v>0.28150497108418698</v>
      </c>
      <c r="Q17" s="17">
        <v>0.26714602187709202</v>
      </c>
      <c r="R17" s="17">
        <v>0.26325463934055998</v>
      </c>
      <c r="S17" s="17">
        <v>0.29521196934077099</v>
      </c>
      <c r="T17" s="17">
        <v>0.24780643289185</v>
      </c>
      <c r="U17" s="17">
        <v>0.27185735567222302</v>
      </c>
      <c r="V17" s="17">
        <v>0.27170952685542399</v>
      </c>
      <c r="W17" s="17">
        <v>0.22289438851080501</v>
      </c>
      <c r="X17" s="17">
        <v>0.339343740130639</v>
      </c>
      <c r="Y17" s="17">
        <v>0.336368824109885</v>
      </c>
      <c r="Z17" s="17"/>
      <c r="AA17" s="17">
        <v>0.34414969452107702</v>
      </c>
      <c r="AB17" s="17">
        <v>0.26506577661137698</v>
      </c>
    </row>
    <row r="18" spans="2:28" x14ac:dyDescent="0.5">
      <c r="B18" s="18" t="s">
        <v>152</v>
      </c>
      <c r="C18" s="17">
        <v>0.24341538700639201</v>
      </c>
      <c r="D18" s="17">
        <v>0.26901352965964098</v>
      </c>
      <c r="E18" s="17">
        <v>0.21716866284494901</v>
      </c>
      <c r="F18" s="17"/>
      <c r="G18" s="17">
        <v>0.414834750359724</v>
      </c>
      <c r="H18" s="17">
        <v>0.355434546125168</v>
      </c>
      <c r="I18" s="17">
        <v>0.31139674801585299</v>
      </c>
      <c r="J18" s="17">
        <v>0.22716038309703901</v>
      </c>
      <c r="K18" s="17">
        <v>0.148731271017885</v>
      </c>
      <c r="L18" s="17">
        <v>0.12949702371889901</v>
      </c>
      <c r="M18" s="17"/>
      <c r="N18" s="17">
        <v>0.239630714056388</v>
      </c>
      <c r="O18" s="17">
        <v>0.22974351076687599</v>
      </c>
      <c r="P18" s="17">
        <v>0.21891731817115201</v>
      </c>
      <c r="Q18" s="17">
        <v>0.20305411657658001</v>
      </c>
      <c r="R18" s="17">
        <v>0.20583645105022899</v>
      </c>
      <c r="S18" s="17">
        <v>0.27101161337187901</v>
      </c>
      <c r="T18" s="17">
        <v>0.24948751485288501</v>
      </c>
      <c r="U18" s="17">
        <v>0.36664130589820099</v>
      </c>
      <c r="V18" s="17">
        <v>0.19859952916453699</v>
      </c>
      <c r="W18" s="17">
        <v>0.18838324854983299</v>
      </c>
      <c r="X18" s="17">
        <v>0.22403657791216799</v>
      </c>
      <c r="Y18" s="17">
        <v>0.24065632138579601</v>
      </c>
      <c r="Z18" s="17"/>
      <c r="AA18" s="17">
        <v>0.30085468238947399</v>
      </c>
      <c r="AB18" s="17">
        <v>0.20070922111498499</v>
      </c>
    </row>
    <row r="19" spans="2:28" x14ac:dyDescent="0.5">
      <c r="B19" s="18" t="s">
        <v>153</v>
      </c>
      <c r="C19" s="17">
        <v>0.206929130740613</v>
      </c>
      <c r="D19" s="17">
        <v>0.209029178259865</v>
      </c>
      <c r="E19" s="17">
        <v>0.20345643386354401</v>
      </c>
      <c r="F19" s="17"/>
      <c r="G19" s="17">
        <v>0.48118582482271799</v>
      </c>
      <c r="H19" s="17">
        <v>0.381054558409334</v>
      </c>
      <c r="I19" s="17">
        <v>0.23827836459207299</v>
      </c>
      <c r="J19" s="17">
        <v>0.18391529085710601</v>
      </c>
      <c r="K19" s="17">
        <v>0.126336209470674</v>
      </c>
      <c r="L19" s="17">
        <v>2.3394005002633399E-2</v>
      </c>
      <c r="M19" s="17"/>
      <c r="N19" s="17">
        <v>0.29137024882234502</v>
      </c>
      <c r="O19" s="17">
        <v>0.26670859033347999</v>
      </c>
      <c r="P19" s="17">
        <v>0.22466593742082799</v>
      </c>
      <c r="Q19" s="17">
        <v>0.17265342349344001</v>
      </c>
      <c r="R19" s="17">
        <v>0.20571761635741201</v>
      </c>
      <c r="S19" s="17">
        <v>0.20599359799267</v>
      </c>
      <c r="T19" s="17">
        <v>4.1115533606031499E-2</v>
      </c>
      <c r="U19" s="17">
        <v>0.182944933547705</v>
      </c>
      <c r="V19" s="17">
        <v>0.31769612906540801</v>
      </c>
      <c r="W19" s="17">
        <v>0.30679727218276098</v>
      </c>
      <c r="X19" s="17">
        <v>0.16954185425856699</v>
      </c>
      <c r="Y19" s="17">
        <v>0.17145431190287899</v>
      </c>
      <c r="Z19" s="17"/>
      <c r="AA19" s="17">
        <v>0.25835310113329801</v>
      </c>
      <c r="AB19" s="17">
        <v>0.168695364192152</v>
      </c>
    </row>
    <row r="20" spans="2:28" ht="28.7" x14ac:dyDescent="0.5">
      <c r="B20" s="18" t="s">
        <v>154</v>
      </c>
      <c r="C20" s="17">
        <v>0.128099034576936</v>
      </c>
      <c r="D20" s="17">
        <v>0.15483402740108401</v>
      </c>
      <c r="E20" s="17">
        <v>0.102344138067852</v>
      </c>
      <c r="F20" s="17"/>
      <c r="G20" s="17">
        <v>0.275078993470323</v>
      </c>
      <c r="H20" s="17">
        <v>0.230441951417522</v>
      </c>
      <c r="I20" s="17">
        <v>0.20918812819941099</v>
      </c>
      <c r="J20" s="17">
        <v>9.2486712171081606E-2</v>
      </c>
      <c r="K20" s="17">
        <v>7.5067535639467997E-2</v>
      </c>
      <c r="L20" s="17">
        <v>8.3621646075825902E-3</v>
      </c>
      <c r="M20" s="17"/>
      <c r="N20" s="17">
        <v>0.15652790009522299</v>
      </c>
      <c r="O20" s="17">
        <v>0.14462726012308</v>
      </c>
      <c r="P20" s="17">
        <v>0.167792540504409</v>
      </c>
      <c r="Q20" s="17">
        <v>5.54012308451255E-2</v>
      </c>
      <c r="R20" s="17">
        <v>5.7718051479714802E-2</v>
      </c>
      <c r="S20" s="17">
        <v>0.14471636235459601</v>
      </c>
      <c r="T20" s="17">
        <v>0</v>
      </c>
      <c r="U20" s="17">
        <v>0.136847294276912</v>
      </c>
      <c r="V20" s="17">
        <v>0.19347048654155399</v>
      </c>
      <c r="W20" s="17">
        <v>7.5063203429765205E-2</v>
      </c>
      <c r="X20" s="17">
        <v>9.6035475247787994E-2</v>
      </c>
      <c r="Y20" s="17">
        <v>0.115632746117696</v>
      </c>
      <c r="Z20" s="17"/>
      <c r="AA20" s="17">
        <v>0.18958730159460499</v>
      </c>
      <c r="AB20" s="17">
        <v>8.2382454766572299E-2</v>
      </c>
    </row>
    <row r="21" spans="2:28" x14ac:dyDescent="0.5">
      <c r="B21" s="18" t="s">
        <v>155</v>
      </c>
      <c r="C21" s="17">
        <v>8.7406920752634606E-2</v>
      </c>
      <c r="D21" s="17">
        <v>0.11467092417927</v>
      </c>
      <c r="E21" s="17">
        <v>6.1064383578392903E-2</v>
      </c>
      <c r="F21" s="17"/>
      <c r="G21" s="17">
        <v>0.18814482388119899</v>
      </c>
      <c r="H21" s="17">
        <v>0.143500018836724</v>
      </c>
      <c r="I21" s="17">
        <v>0.10994853000169499</v>
      </c>
      <c r="J21" s="17">
        <v>7.3177462605097998E-2</v>
      </c>
      <c r="K21" s="17">
        <v>4.0085901364805103E-2</v>
      </c>
      <c r="L21" s="17">
        <v>3.4747436730021002E-2</v>
      </c>
      <c r="M21" s="17"/>
      <c r="N21" s="17">
        <v>0.157758585585836</v>
      </c>
      <c r="O21" s="17">
        <v>5.6708623020463603E-2</v>
      </c>
      <c r="P21" s="17">
        <v>9.6848336122850501E-2</v>
      </c>
      <c r="Q21" s="17">
        <v>3.5909490696836598E-2</v>
      </c>
      <c r="R21" s="17">
        <v>0.117511132822745</v>
      </c>
      <c r="S21" s="17">
        <v>7.7347583452763199E-2</v>
      </c>
      <c r="T21" s="17">
        <v>0</v>
      </c>
      <c r="U21" s="17">
        <v>9.9271686701678102E-2</v>
      </c>
      <c r="V21" s="17">
        <v>0.21773037606832599</v>
      </c>
      <c r="W21" s="17">
        <v>4.4689208743101297E-2</v>
      </c>
      <c r="X21" s="17">
        <v>0.103504950229827</v>
      </c>
      <c r="Y21" s="17">
        <v>4.1351093711763501E-2</v>
      </c>
      <c r="Z21" s="17"/>
      <c r="AA21" s="17">
        <v>8.8824729093072999E-2</v>
      </c>
      <c r="AB21" s="17">
        <v>8.6352779022915202E-2</v>
      </c>
    </row>
    <row r="22" spans="2:28" x14ac:dyDescent="0.5">
      <c r="B22" s="18" t="s">
        <v>51</v>
      </c>
      <c r="C22" s="19">
        <v>1.9228806417896101E-2</v>
      </c>
      <c r="D22" s="19">
        <v>1.17846395615734E-2</v>
      </c>
      <c r="E22" s="19">
        <v>2.64991604011981E-2</v>
      </c>
      <c r="F22" s="19"/>
      <c r="G22" s="19">
        <v>0</v>
      </c>
      <c r="H22" s="19">
        <v>1.2870836376984799E-2</v>
      </c>
      <c r="I22" s="19">
        <v>7.4919884604201801E-3</v>
      </c>
      <c r="J22" s="19">
        <v>1.74109795961012E-2</v>
      </c>
      <c r="K22" s="19">
        <v>2.8270903094388601E-2</v>
      </c>
      <c r="L22" s="19">
        <v>3.4084623709572E-2</v>
      </c>
      <c r="M22" s="19"/>
      <c r="N22" s="19">
        <v>2.0473359847370799E-2</v>
      </c>
      <c r="O22" s="19">
        <v>0</v>
      </c>
      <c r="P22" s="19">
        <v>2.0005213208184099E-2</v>
      </c>
      <c r="Q22" s="19">
        <v>4.3063049716290297E-2</v>
      </c>
      <c r="R22" s="19">
        <v>0</v>
      </c>
      <c r="S22" s="19">
        <v>9.4246784539256893E-3</v>
      </c>
      <c r="T22" s="19">
        <v>4.01842877455581E-2</v>
      </c>
      <c r="U22" s="19">
        <v>1.4540026835697E-2</v>
      </c>
      <c r="V22" s="19">
        <v>1.35150289401433E-2</v>
      </c>
      <c r="W22" s="19">
        <v>7.8536167192559195E-2</v>
      </c>
      <c r="X22" s="19">
        <v>2.2098356273375901E-2</v>
      </c>
      <c r="Y22" s="19">
        <v>1.9578807438850598E-2</v>
      </c>
      <c r="Z22" s="19"/>
      <c r="AA22" s="19">
        <v>9.2480207884748193E-3</v>
      </c>
      <c r="AB22" s="19">
        <v>2.6649529182231801E-2</v>
      </c>
    </row>
    <row r="23" spans="2:28" x14ac:dyDescent="0.5">
      <c r="B23" s="16"/>
    </row>
    <row r="24" spans="2:28" x14ac:dyDescent="0.5">
      <c r="B24" t="s">
        <v>54</v>
      </c>
    </row>
    <row r="25" spans="2:28" x14ac:dyDescent="0.5">
      <c r="B25" t="s">
        <v>55</v>
      </c>
    </row>
    <row r="27" spans="2:28" x14ac:dyDescent="0.5">
      <c r="B2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B2:AB2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157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150</v>
      </c>
      <c r="C9" s="17">
        <v>0.204309705417976</v>
      </c>
      <c r="D9" s="17">
        <v>0.210155150765552</v>
      </c>
      <c r="E9" s="17">
        <v>0.19899677252548301</v>
      </c>
      <c r="F9" s="17"/>
      <c r="G9" s="17">
        <v>0.193859357738215</v>
      </c>
      <c r="H9" s="17">
        <v>0.21331213877066699</v>
      </c>
      <c r="I9" s="17">
        <v>0.21413952338438899</v>
      </c>
      <c r="J9" s="17">
        <v>0.18573644801147399</v>
      </c>
      <c r="K9" s="17">
        <v>0.17854289488244299</v>
      </c>
      <c r="L9" s="17">
        <v>0.22805337380490101</v>
      </c>
      <c r="M9" s="17"/>
      <c r="N9" s="17">
        <v>0.24906671079546799</v>
      </c>
      <c r="O9" s="17">
        <v>0.114372343503506</v>
      </c>
      <c r="P9" s="17">
        <v>0.19802415992504699</v>
      </c>
      <c r="Q9" s="17">
        <v>0.26462800857381202</v>
      </c>
      <c r="R9" s="17">
        <v>8.7766165974281898E-2</v>
      </c>
      <c r="S9" s="17">
        <v>0.21003267474369799</v>
      </c>
      <c r="T9" s="17">
        <v>0.25085669957078399</v>
      </c>
      <c r="U9" s="17">
        <v>0.25697761403799702</v>
      </c>
      <c r="V9" s="17">
        <v>0.16106929510425</v>
      </c>
      <c r="W9" s="17">
        <v>0.22380711102506301</v>
      </c>
      <c r="X9" s="17">
        <v>0.234815189256151</v>
      </c>
      <c r="Y9" s="17">
        <v>0.16466365073721301</v>
      </c>
      <c r="Z9" s="17"/>
      <c r="AA9" s="17">
        <v>0.24038014049603301</v>
      </c>
      <c r="AB9" s="17">
        <v>0.17749130568056401</v>
      </c>
    </row>
    <row r="10" spans="2:28" x14ac:dyDescent="0.5">
      <c r="B10" s="18" t="s">
        <v>143</v>
      </c>
      <c r="C10" s="17">
        <v>0.18144290559017001</v>
      </c>
      <c r="D10" s="17">
        <v>0.18286203353491501</v>
      </c>
      <c r="E10" s="17">
        <v>0.18039102938073301</v>
      </c>
      <c r="F10" s="17"/>
      <c r="G10" s="17">
        <v>0.196019202217915</v>
      </c>
      <c r="H10" s="17">
        <v>0.22861179764143399</v>
      </c>
      <c r="I10" s="17">
        <v>0.19347817702688</v>
      </c>
      <c r="J10" s="17">
        <v>0.120457900453281</v>
      </c>
      <c r="K10" s="17">
        <v>0.15554589328145901</v>
      </c>
      <c r="L10" s="17">
        <v>0.19757137113859</v>
      </c>
      <c r="M10" s="17"/>
      <c r="N10" s="17">
        <v>0.24873441893048001</v>
      </c>
      <c r="O10" s="17">
        <v>0.34310850065262599</v>
      </c>
      <c r="P10" s="17">
        <v>0.19207316282564299</v>
      </c>
      <c r="Q10" s="17">
        <v>0.167872545848649</v>
      </c>
      <c r="R10" s="17">
        <v>9.0808750142035696E-2</v>
      </c>
      <c r="S10" s="17">
        <v>0.178302571524631</v>
      </c>
      <c r="T10" s="17">
        <v>0.16855982580457901</v>
      </c>
      <c r="U10" s="17">
        <v>0.21823021794740399</v>
      </c>
      <c r="V10" s="17">
        <v>0.12617680767177</v>
      </c>
      <c r="W10" s="17">
        <v>3.7533805210955597E-2</v>
      </c>
      <c r="X10" s="17">
        <v>0.15693340000735601</v>
      </c>
      <c r="Y10" s="17">
        <v>0.19429955547063099</v>
      </c>
      <c r="Z10" s="17"/>
      <c r="AA10" s="17">
        <v>0.172287384912443</v>
      </c>
      <c r="AB10" s="17">
        <v>0.18825004314778701</v>
      </c>
    </row>
    <row r="11" spans="2:28" x14ac:dyDescent="0.5">
      <c r="B11" s="18" t="s">
        <v>144</v>
      </c>
      <c r="C11" s="17">
        <v>0.143136992499203</v>
      </c>
      <c r="D11" s="17">
        <v>0.143303053484963</v>
      </c>
      <c r="E11" s="17">
        <v>0.14323394200265599</v>
      </c>
      <c r="F11" s="17"/>
      <c r="G11" s="17">
        <v>0.196007156273733</v>
      </c>
      <c r="H11" s="17">
        <v>0.185449610997168</v>
      </c>
      <c r="I11" s="17">
        <v>0.13167155879009201</v>
      </c>
      <c r="J11" s="17">
        <v>0.12226687958594</v>
      </c>
      <c r="K11" s="17">
        <v>0.106573737183026</v>
      </c>
      <c r="L11" s="17">
        <v>0.138600419811853</v>
      </c>
      <c r="M11" s="17"/>
      <c r="N11" s="17">
        <v>0.14954241103435101</v>
      </c>
      <c r="O11" s="17">
        <v>0.20238287742931599</v>
      </c>
      <c r="P11" s="17">
        <v>0.143652249523012</v>
      </c>
      <c r="Q11" s="17">
        <v>0.193475308798012</v>
      </c>
      <c r="R11" s="17">
        <v>5.9593139007847601E-2</v>
      </c>
      <c r="S11" s="17">
        <v>0.17636984017129501</v>
      </c>
      <c r="T11" s="17">
        <v>0.21187125023479</v>
      </c>
      <c r="U11" s="17">
        <v>0.173945307494007</v>
      </c>
      <c r="V11" s="17">
        <v>9.5854726731370202E-2</v>
      </c>
      <c r="W11" s="17">
        <v>3.7533805210955597E-2</v>
      </c>
      <c r="X11" s="17">
        <v>0.102678965176142</v>
      </c>
      <c r="Y11" s="17">
        <v>0.117358920708255</v>
      </c>
      <c r="Z11" s="17"/>
      <c r="AA11" s="17">
        <v>0.152524873810781</v>
      </c>
      <c r="AB11" s="17">
        <v>0.136157094608965</v>
      </c>
    </row>
    <row r="12" spans="2:28" ht="28.7" x14ac:dyDescent="0.5">
      <c r="B12" s="18" t="s">
        <v>149</v>
      </c>
      <c r="C12" s="17">
        <v>0.14018576461877999</v>
      </c>
      <c r="D12" s="17">
        <v>0.15260011042427399</v>
      </c>
      <c r="E12" s="17">
        <v>0.128372192171333</v>
      </c>
      <c r="F12" s="17"/>
      <c r="G12" s="17">
        <v>0.18420313131802499</v>
      </c>
      <c r="H12" s="17">
        <v>0.164077347965253</v>
      </c>
      <c r="I12" s="17">
        <v>0.148198080344418</v>
      </c>
      <c r="J12" s="17">
        <v>0.14900797149644199</v>
      </c>
      <c r="K12" s="17">
        <v>0.12787372489666099</v>
      </c>
      <c r="L12" s="17">
        <v>0.102391386763669</v>
      </c>
      <c r="M12" s="17"/>
      <c r="N12" s="17">
        <v>0.119617224906568</v>
      </c>
      <c r="O12" s="17">
        <v>0.17757196671698</v>
      </c>
      <c r="P12" s="17">
        <v>0.13824842978718899</v>
      </c>
      <c r="Q12" s="17">
        <v>0.13097315774611201</v>
      </c>
      <c r="R12" s="17">
        <v>3.05958542024693E-2</v>
      </c>
      <c r="S12" s="17">
        <v>0.15319978402901599</v>
      </c>
      <c r="T12" s="17">
        <v>0.25272880906026701</v>
      </c>
      <c r="U12" s="17">
        <v>0.19934402618931901</v>
      </c>
      <c r="V12" s="17">
        <v>8.0143806060505404E-2</v>
      </c>
      <c r="W12" s="17">
        <v>0.11255250739446999</v>
      </c>
      <c r="X12" s="17">
        <v>0.132708090851408</v>
      </c>
      <c r="Y12" s="17">
        <v>0.135582972642392</v>
      </c>
      <c r="Z12" s="17"/>
      <c r="AA12" s="17">
        <v>0.16693726363455499</v>
      </c>
      <c r="AB12" s="17">
        <v>0.12029600191901101</v>
      </c>
    </row>
    <row r="13" spans="2:28" x14ac:dyDescent="0.5">
      <c r="B13" s="18" t="s">
        <v>146</v>
      </c>
      <c r="C13" s="17">
        <v>0.13810718099802599</v>
      </c>
      <c r="D13" s="17">
        <v>0.14261370786362801</v>
      </c>
      <c r="E13" s="17">
        <v>0.13397616780396199</v>
      </c>
      <c r="F13" s="17"/>
      <c r="G13" s="17">
        <v>0.18822623440557601</v>
      </c>
      <c r="H13" s="17">
        <v>0.21547555890932599</v>
      </c>
      <c r="I13" s="17">
        <v>0.16864780829241899</v>
      </c>
      <c r="J13" s="17">
        <v>0.12873243234670001</v>
      </c>
      <c r="K13" s="17">
        <v>0.124030320600517</v>
      </c>
      <c r="L13" s="17">
        <v>6.3297051083804401E-2</v>
      </c>
      <c r="M13" s="17"/>
      <c r="N13" s="17">
        <v>0.156748813156359</v>
      </c>
      <c r="O13" s="17">
        <v>0.25957682554244499</v>
      </c>
      <c r="P13" s="17">
        <v>0.15470970415559601</v>
      </c>
      <c r="Q13" s="17">
        <v>0.16462268260007601</v>
      </c>
      <c r="R13" s="17">
        <v>2.7915514287931199E-2</v>
      </c>
      <c r="S13" s="17">
        <v>0.15849328417587799</v>
      </c>
      <c r="T13" s="17">
        <v>4.2948726335308302E-2</v>
      </c>
      <c r="U13" s="17">
        <v>0.141097160702989</v>
      </c>
      <c r="V13" s="17">
        <v>0.118626353025698</v>
      </c>
      <c r="W13" s="17">
        <v>3.5828015829777002E-2</v>
      </c>
      <c r="X13" s="17">
        <v>0.131678341414973</v>
      </c>
      <c r="Y13" s="17">
        <v>0.109692847940885</v>
      </c>
      <c r="Z13" s="17"/>
      <c r="AA13" s="17">
        <v>0.15588041945753001</v>
      </c>
      <c r="AB13" s="17">
        <v>0.124892762801965</v>
      </c>
    </row>
    <row r="14" spans="2:28" x14ac:dyDescent="0.5">
      <c r="B14" s="18" t="s">
        <v>151</v>
      </c>
      <c r="C14" s="17">
        <v>0.12827655973882801</v>
      </c>
      <c r="D14" s="17">
        <v>0.13160739576323799</v>
      </c>
      <c r="E14" s="17">
        <v>0.12527056077535001</v>
      </c>
      <c r="F14" s="17"/>
      <c r="G14" s="17">
        <v>0.223278504832818</v>
      </c>
      <c r="H14" s="17">
        <v>0.14888960686615199</v>
      </c>
      <c r="I14" s="17">
        <v>0.161376277340401</v>
      </c>
      <c r="J14" s="17">
        <v>9.90458185485978E-2</v>
      </c>
      <c r="K14" s="17">
        <v>9.0792824616123396E-2</v>
      </c>
      <c r="L14" s="17">
        <v>9.8565715470670001E-2</v>
      </c>
      <c r="M14" s="17"/>
      <c r="N14" s="17">
        <v>5.7316117148231399E-2</v>
      </c>
      <c r="O14" s="17">
        <v>0.19617858744387201</v>
      </c>
      <c r="P14" s="17">
        <v>0.12334406834901</v>
      </c>
      <c r="Q14" s="17">
        <v>0.191124229212046</v>
      </c>
      <c r="R14" s="17">
        <v>0.14466000718660199</v>
      </c>
      <c r="S14" s="17">
        <v>0.14564554604187499</v>
      </c>
      <c r="T14" s="17">
        <v>0.20564550023543801</v>
      </c>
      <c r="U14" s="17">
        <v>0.105948443700668</v>
      </c>
      <c r="V14" s="17">
        <v>6.7948687091306498E-2</v>
      </c>
      <c r="W14" s="17">
        <v>7.5275317092201199E-2</v>
      </c>
      <c r="X14" s="17">
        <v>0.13956562819097701</v>
      </c>
      <c r="Y14" s="17">
        <v>0.105254722554455</v>
      </c>
      <c r="Z14" s="17"/>
      <c r="AA14" s="17">
        <v>0.15341623181684</v>
      </c>
      <c r="AB14" s="17">
        <v>0.109585191764015</v>
      </c>
    </row>
    <row r="15" spans="2:28" x14ac:dyDescent="0.5">
      <c r="B15" s="18" t="s">
        <v>152</v>
      </c>
      <c r="C15" s="17">
        <v>0.11266676674937801</v>
      </c>
      <c r="D15" s="17">
        <v>0.12664052701985901</v>
      </c>
      <c r="E15" s="17">
        <v>9.9287789839534304E-2</v>
      </c>
      <c r="F15" s="17"/>
      <c r="G15" s="17">
        <v>0.22981784749324</v>
      </c>
      <c r="H15" s="17">
        <v>0.17765743511115401</v>
      </c>
      <c r="I15" s="17">
        <v>0.163982417128999</v>
      </c>
      <c r="J15" s="17">
        <v>8.7107091683937099E-2</v>
      </c>
      <c r="K15" s="17">
        <v>5.1110880055854298E-2</v>
      </c>
      <c r="L15" s="17">
        <v>4.7321871339489598E-2</v>
      </c>
      <c r="M15" s="17"/>
      <c r="N15" s="17">
        <v>0.10903114020039401</v>
      </c>
      <c r="O15" s="17">
        <v>0.17106099711282299</v>
      </c>
      <c r="P15" s="17">
        <v>9.9432730627348795E-2</v>
      </c>
      <c r="Q15" s="17">
        <v>0.11651835507989</v>
      </c>
      <c r="R15" s="17">
        <v>9.3841798753690198E-2</v>
      </c>
      <c r="S15" s="17">
        <v>0.12979634779560001</v>
      </c>
      <c r="T15" s="17">
        <v>8.2195692652932098E-2</v>
      </c>
      <c r="U15" s="17">
        <v>0.185992556261426</v>
      </c>
      <c r="V15" s="17">
        <v>9.4861362921218204E-2</v>
      </c>
      <c r="W15" s="17">
        <v>7.3105206132045394E-2</v>
      </c>
      <c r="X15" s="17">
        <v>8.9206251355424093E-2</v>
      </c>
      <c r="Y15" s="17">
        <v>9.2297719243790197E-2</v>
      </c>
      <c r="Z15" s="17"/>
      <c r="AA15" s="17">
        <v>0.16304956833060499</v>
      </c>
      <c r="AB15" s="17">
        <v>7.5207110114462197E-2</v>
      </c>
    </row>
    <row r="16" spans="2:28" ht="28.7" x14ac:dyDescent="0.5">
      <c r="B16" s="18" t="s">
        <v>147</v>
      </c>
      <c r="C16" s="17">
        <v>0.101319590826817</v>
      </c>
      <c r="D16" s="17">
        <v>0.105853984455444</v>
      </c>
      <c r="E16" s="17">
        <v>9.7095090715367899E-2</v>
      </c>
      <c r="F16" s="17"/>
      <c r="G16" s="17">
        <v>0.131508663797029</v>
      </c>
      <c r="H16" s="17">
        <v>0.10411286821775401</v>
      </c>
      <c r="I16" s="17">
        <v>0.13567005852950301</v>
      </c>
      <c r="J16" s="17">
        <v>8.7805911063745398E-2</v>
      </c>
      <c r="K16" s="17">
        <v>0.106251029342942</v>
      </c>
      <c r="L16" s="17">
        <v>7.1331578034954796E-2</v>
      </c>
      <c r="M16" s="17"/>
      <c r="N16" s="17">
        <v>0.13847987273552301</v>
      </c>
      <c r="O16" s="17">
        <v>0.14164819845299401</v>
      </c>
      <c r="P16" s="17">
        <v>0.156151793775131</v>
      </c>
      <c r="Q16" s="17">
        <v>0.13239315917088801</v>
      </c>
      <c r="R16" s="17">
        <v>6.0212895939566399E-2</v>
      </c>
      <c r="S16" s="17">
        <v>9.8341449713686899E-2</v>
      </c>
      <c r="T16" s="17">
        <v>0.12614832259203301</v>
      </c>
      <c r="U16" s="17">
        <v>9.5132913089565299E-2</v>
      </c>
      <c r="V16" s="17">
        <v>2.7822866252193199E-2</v>
      </c>
      <c r="W16" s="17">
        <v>0</v>
      </c>
      <c r="X16" s="17">
        <v>7.05342313967878E-2</v>
      </c>
      <c r="Y16" s="17">
        <v>9.2779740150498405E-2</v>
      </c>
      <c r="Z16" s="17"/>
      <c r="AA16" s="17">
        <v>0.117328630714194</v>
      </c>
      <c r="AB16" s="17">
        <v>8.9416855797899805E-2</v>
      </c>
    </row>
    <row r="17" spans="2:28" x14ac:dyDescent="0.5">
      <c r="B17" s="18" t="s">
        <v>148</v>
      </c>
      <c r="C17" s="17">
        <v>9.7027134537624599E-2</v>
      </c>
      <c r="D17" s="17">
        <v>0.115252950875378</v>
      </c>
      <c r="E17" s="17">
        <v>7.9486977796012298E-2</v>
      </c>
      <c r="F17" s="17"/>
      <c r="G17" s="17">
        <v>0.19089891874950399</v>
      </c>
      <c r="H17" s="17">
        <v>0.120344917154799</v>
      </c>
      <c r="I17" s="17">
        <v>0.13854452488423999</v>
      </c>
      <c r="J17" s="17">
        <v>6.8403938686310006E-2</v>
      </c>
      <c r="K17" s="17">
        <v>5.6502249875568303E-2</v>
      </c>
      <c r="L17" s="17">
        <v>6.2693930990433397E-2</v>
      </c>
      <c r="M17" s="17"/>
      <c r="N17" s="17">
        <v>4.8828735020553703E-2</v>
      </c>
      <c r="O17" s="17">
        <v>0.14976720986736999</v>
      </c>
      <c r="P17" s="17">
        <v>0.12376790299924099</v>
      </c>
      <c r="Q17" s="17">
        <v>7.9127144313950501E-2</v>
      </c>
      <c r="R17" s="17">
        <v>2.9406420918609701E-2</v>
      </c>
      <c r="S17" s="17">
        <v>0.106346273666657</v>
      </c>
      <c r="T17" s="17">
        <v>8.1034254453637503E-2</v>
      </c>
      <c r="U17" s="17">
        <v>0.18236820234690901</v>
      </c>
      <c r="V17" s="17">
        <v>2.82209644514991E-2</v>
      </c>
      <c r="W17" s="17">
        <v>3.7533805210955597E-2</v>
      </c>
      <c r="X17" s="17">
        <v>9.8255639748850598E-2</v>
      </c>
      <c r="Y17" s="17">
        <v>7.2532749014527303E-2</v>
      </c>
      <c r="Z17" s="17"/>
      <c r="AA17" s="17">
        <v>0.13330271426642301</v>
      </c>
      <c r="AB17" s="17">
        <v>7.0056209574618597E-2</v>
      </c>
    </row>
    <row r="18" spans="2:28" ht="28.7" x14ac:dyDescent="0.5">
      <c r="B18" s="18" t="s">
        <v>145</v>
      </c>
      <c r="C18" s="17">
        <v>9.6255948792277501E-2</v>
      </c>
      <c r="D18" s="17">
        <v>0.109953944070389</v>
      </c>
      <c r="E18" s="17">
        <v>8.1310414671377895E-2</v>
      </c>
      <c r="F18" s="17"/>
      <c r="G18" s="17">
        <v>0.140217947893607</v>
      </c>
      <c r="H18" s="17">
        <v>0.13710901970883499</v>
      </c>
      <c r="I18" s="17">
        <v>9.2471931014598094E-2</v>
      </c>
      <c r="J18" s="17">
        <v>0.119637051585714</v>
      </c>
      <c r="K18" s="17">
        <v>6.9389075628654706E-2</v>
      </c>
      <c r="L18" s="17">
        <v>5.4441898154372101E-2</v>
      </c>
      <c r="M18" s="17"/>
      <c r="N18" s="17">
        <v>6.6036700408822799E-2</v>
      </c>
      <c r="O18" s="17">
        <v>8.5348852472089606E-2</v>
      </c>
      <c r="P18" s="17">
        <v>9.5224750233693797E-2</v>
      </c>
      <c r="Q18" s="17">
        <v>0.11829972494369199</v>
      </c>
      <c r="R18" s="17">
        <v>6.11175684424324E-2</v>
      </c>
      <c r="S18" s="17">
        <v>9.7156117978986906E-2</v>
      </c>
      <c r="T18" s="17">
        <v>8.3133014080866305E-2</v>
      </c>
      <c r="U18" s="17">
        <v>0.18473573046177899</v>
      </c>
      <c r="V18" s="17">
        <v>6.5626208657194499E-2</v>
      </c>
      <c r="W18" s="17">
        <v>3.7533805210955597E-2</v>
      </c>
      <c r="X18" s="17">
        <v>0.109486520031655</v>
      </c>
      <c r="Y18" s="17">
        <v>7.1986342861944996E-2</v>
      </c>
      <c r="Z18" s="17"/>
      <c r="AA18" s="17">
        <v>0.105548558963676</v>
      </c>
      <c r="AB18" s="17">
        <v>8.9346885077320901E-2</v>
      </c>
    </row>
    <row r="19" spans="2:28" x14ac:dyDescent="0.5">
      <c r="B19" s="18" t="s">
        <v>153</v>
      </c>
      <c r="C19" s="17">
        <v>7.2959550781215299E-2</v>
      </c>
      <c r="D19" s="17">
        <v>7.2138765102091801E-2</v>
      </c>
      <c r="E19" s="17">
        <v>7.3889035505157394E-2</v>
      </c>
      <c r="F19" s="17"/>
      <c r="G19" s="17">
        <v>0.23171216031320499</v>
      </c>
      <c r="H19" s="17">
        <v>0.104528982027495</v>
      </c>
      <c r="I19" s="17">
        <v>0.134444290178278</v>
      </c>
      <c r="J19" s="17">
        <v>4.2743320415382702E-2</v>
      </c>
      <c r="K19" s="17">
        <v>2.2558149672320098E-2</v>
      </c>
      <c r="L19" s="17">
        <v>0</v>
      </c>
      <c r="M19" s="17"/>
      <c r="N19" s="17">
        <v>8.6368499658917297E-2</v>
      </c>
      <c r="O19" s="17">
        <v>8.4016939811575403E-2</v>
      </c>
      <c r="P19" s="17">
        <v>6.9068524419750199E-2</v>
      </c>
      <c r="Q19" s="17">
        <v>7.7210926433775307E-2</v>
      </c>
      <c r="R19" s="17">
        <v>5.7718051479714802E-2</v>
      </c>
      <c r="S19" s="17">
        <v>8.2086995436499693E-2</v>
      </c>
      <c r="T19" s="17">
        <v>0</v>
      </c>
      <c r="U19" s="17">
        <v>5.7275373443864699E-2</v>
      </c>
      <c r="V19" s="17">
        <v>0.110282394076896</v>
      </c>
      <c r="W19" s="17">
        <v>0.118051029783834</v>
      </c>
      <c r="X19" s="17">
        <v>4.8102407863828398E-2</v>
      </c>
      <c r="Y19" s="17">
        <v>7.4595653801214704E-2</v>
      </c>
      <c r="Z19" s="17"/>
      <c r="AA19" s="17">
        <v>0.10277191142897001</v>
      </c>
      <c r="AB19" s="17">
        <v>5.0794034805675202E-2</v>
      </c>
    </row>
    <row r="20" spans="2:28" ht="28.7" x14ac:dyDescent="0.5">
      <c r="B20" s="18" t="s">
        <v>154</v>
      </c>
      <c r="C20" s="17">
        <v>5.9363055308398603E-2</v>
      </c>
      <c r="D20" s="17">
        <v>7.4077830761322794E-2</v>
      </c>
      <c r="E20" s="17">
        <v>4.5167608028864298E-2</v>
      </c>
      <c r="F20" s="17"/>
      <c r="G20" s="17">
        <v>0.158816710983678</v>
      </c>
      <c r="H20" s="17">
        <v>9.5004126403436098E-2</v>
      </c>
      <c r="I20" s="17">
        <v>0.103504667224467</v>
      </c>
      <c r="J20" s="17">
        <v>3.3055312701546699E-2</v>
      </c>
      <c r="K20" s="17">
        <v>2.8548784485759801E-2</v>
      </c>
      <c r="L20" s="17">
        <v>4.6240046680030298E-3</v>
      </c>
      <c r="M20" s="17"/>
      <c r="N20" s="17">
        <v>1.8574814163666801E-2</v>
      </c>
      <c r="O20" s="17">
        <v>0.15117025707323301</v>
      </c>
      <c r="P20" s="17">
        <v>7.25724516076897E-2</v>
      </c>
      <c r="Q20" s="17">
        <v>3.3010283022408098E-2</v>
      </c>
      <c r="R20" s="17">
        <v>5.7718051479714802E-2</v>
      </c>
      <c r="S20" s="17">
        <v>6.57376844222783E-2</v>
      </c>
      <c r="T20" s="17">
        <v>0</v>
      </c>
      <c r="U20" s="17">
        <v>9.48859878724512E-2</v>
      </c>
      <c r="V20" s="17">
        <v>1.61165966854756E-2</v>
      </c>
      <c r="W20" s="17">
        <v>0</v>
      </c>
      <c r="X20" s="17">
        <v>3.2098515634975802E-2</v>
      </c>
      <c r="Y20" s="17">
        <v>7.8397782702814695E-2</v>
      </c>
      <c r="Z20" s="17"/>
      <c r="AA20" s="17">
        <v>7.6335950027407298E-2</v>
      </c>
      <c r="AB20" s="17">
        <v>4.6743693376934597E-2</v>
      </c>
    </row>
    <row r="21" spans="2:28" x14ac:dyDescent="0.5">
      <c r="B21" s="18" t="s">
        <v>155</v>
      </c>
      <c r="C21" s="17">
        <v>4.8177841361327599E-2</v>
      </c>
      <c r="D21" s="17">
        <v>5.9743946105336898E-2</v>
      </c>
      <c r="E21" s="17">
        <v>3.7022677540119203E-2</v>
      </c>
      <c r="F21" s="17"/>
      <c r="G21" s="17">
        <v>0.135191039499716</v>
      </c>
      <c r="H21" s="17">
        <v>7.7755253679393704E-2</v>
      </c>
      <c r="I21" s="17">
        <v>3.9158284784185399E-2</v>
      </c>
      <c r="J21" s="17">
        <v>5.3417782833853497E-2</v>
      </c>
      <c r="K21" s="17">
        <v>2.48268986423377E-2</v>
      </c>
      <c r="L21" s="17">
        <v>7.6803343689038801E-3</v>
      </c>
      <c r="M21" s="17"/>
      <c r="N21" s="17">
        <v>7.5853265400095599E-2</v>
      </c>
      <c r="O21" s="17">
        <v>5.7904298703220301E-2</v>
      </c>
      <c r="P21" s="17">
        <v>5.4157360150833597E-2</v>
      </c>
      <c r="Q21" s="17">
        <v>3.5812055721512998E-2</v>
      </c>
      <c r="R21" s="17">
        <v>5.7718051479714802E-2</v>
      </c>
      <c r="S21" s="17">
        <v>5.5721079289294297E-2</v>
      </c>
      <c r="T21" s="17">
        <v>0</v>
      </c>
      <c r="U21" s="17">
        <v>6.1190893062690502E-2</v>
      </c>
      <c r="V21" s="17">
        <v>0.111534351760243</v>
      </c>
      <c r="W21" s="17">
        <v>0</v>
      </c>
      <c r="X21" s="17">
        <v>1.6203750569610299E-2</v>
      </c>
      <c r="Y21" s="17">
        <v>3.1478049010048199E-2</v>
      </c>
      <c r="Z21" s="17"/>
      <c r="AA21" s="17">
        <v>6.4473884132403902E-2</v>
      </c>
      <c r="AB21" s="17">
        <v>3.6061719439678203E-2</v>
      </c>
    </row>
    <row r="22" spans="2:28" x14ac:dyDescent="0.5">
      <c r="B22" s="18" t="s">
        <v>51</v>
      </c>
      <c r="C22" s="19">
        <v>0.464475645878201</v>
      </c>
      <c r="D22" s="19">
        <v>0.43447189305353001</v>
      </c>
      <c r="E22" s="19">
        <v>0.494477323731213</v>
      </c>
      <c r="F22" s="19"/>
      <c r="G22" s="19">
        <v>0.28950992970214601</v>
      </c>
      <c r="H22" s="19">
        <v>0.34498578734228003</v>
      </c>
      <c r="I22" s="19">
        <v>0.46173162852684502</v>
      </c>
      <c r="J22" s="19">
        <v>0.497081688716356</v>
      </c>
      <c r="K22" s="19">
        <v>0.55836924841900504</v>
      </c>
      <c r="L22" s="19">
        <v>0.53479501346913605</v>
      </c>
      <c r="M22" s="19"/>
      <c r="N22" s="19">
        <v>0.44163300679919398</v>
      </c>
      <c r="O22" s="19">
        <v>0.42128414804027298</v>
      </c>
      <c r="P22" s="19">
        <v>0.48151266855018499</v>
      </c>
      <c r="Q22" s="19">
        <v>0.38332660044729999</v>
      </c>
      <c r="R22" s="19">
        <v>0.57959577820448904</v>
      </c>
      <c r="S22" s="19">
        <v>0.436651658218559</v>
      </c>
      <c r="T22" s="19">
        <v>0.50131228852334297</v>
      </c>
      <c r="U22" s="19">
        <v>0.43455861772460203</v>
      </c>
      <c r="V22" s="19">
        <v>0.50068827583859199</v>
      </c>
      <c r="W22" s="19">
        <v>0.62040034730985805</v>
      </c>
      <c r="X22" s="19">
        <v>0.42674277013762701</v>
      </c>
      <c r="Y22" s="19">
        <v>0.51544388301410404</v>
      </c>
      <c r="Z22" s="19"/>
      <c r="AA22" s="19">
        <v>0.40099683400532699</v>
      </c>
      <c r="AB22" s="19">
        <v>0.51167219751331905</v>
      </c>
    </row>
    <row r="23" spans="2:28" x14ac:dyDescent="0.5">
      <c r="B23" s="16"/>
    </row>
    <row r="24" spans="2:28" x14ac:dyDescent="0.5">
      <c r="B24" t="s">
        <v>54</v>
      </c>
    </row>
    <row r="25" spans="2:28" x14ac:dyDescent="0.5">
      <c r="B25" t="s">
        <v>55</v>
      </c>
    </row>
    <row r="27" spans="2:28" x14ac:dyDescent="0.5">
      <c r="B2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B2:AB20"/>
  <sheetViews>
    <sheetView showGridLines="0" workbookViewId="0">
      <pane xSplit="2" topLeftCell="C1" activePane="topRight" state="frozen"/>
      <selection pane="topRight" activeCell="B16" sqref="B16"/>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165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71.7" x14ac:dyDescent="0.5">
      <c r="B9" s="18" t="s">
        <v>158</v>
      </c>
      <c r="C9" s="17">
        <v>0.16534330797074701</v>
      </c>
      <c r="D9" s="17">
        <v>0.156316623657238</v>
      </c>
      <c r="E9" s="17">
        <v>0.173740079096177</v>
      </c>
      <c r="F9" s="17"/>
      <c r="G9" s="17">
        <v>0.232371199987713</v>
      </c>
      <c r="H9" s="17">
        <v>0.15178085930728699</v>
      </c>
      <c r="I9" s="17">
        <v>0.13548224508522999</v>
      </c>
      <c r="J9" s="17">
        <v>0.17841693403741499</v>
      </c>
      <c r="K9" s="17">
        <v>0.165433161234429</v>
      </c>
      <c r="L9" s="17">
        <v>0.173461985205556</v>
      </c>
      <c r="M9" s="17"/>
      <c r="N9" s="17">
        <v>0.23247269802163101</v>
      </c>
      <c r="O9" s="17">
        <v>5.2897694198594802E-2</v>
      </c>
      <c r="P9" s="17">
        <v>0.111133840240593</v>
      </c>
      <c r="Q9" s="17">
        <v>0.14771291577964901</v>
      </c>
      <c r="R9" s="17">
        <v>0.33302557185354198</v>
      </c>
      <c r="S9" s="17">
        <v>0.20121536739711099</v>
      </c>
      <c r="T9" s="17">
        <v>0.25744973772858598</v>
      </c>
      <c r="U9" s="17">
        <v>0.22478279691550801</v>
      </c>
      <c r="V9" s="17">
        <v>0.190561277488322</v>
      </c>
      <c r="W9" s="17">
        <v>8.4244066089014705E-2</v>
      </c>
      <c r="X9" s="17">
        <v>0.14894525005185599</v>
      </c>
      <c r="Y9" s="17">
        <v>0.13642259425210401</v>
      </c>
      <c r="Z9" s="17"/>
      <c r="AA9" s="17">
        <v>0.11164856706335</v>
      </c>
      <c r="AB9" s="17">
        <v>0.22928049715840501</v>
      </c>
    </row>
    <row r="10" spans="2:28" x14ac:dyDescent="0.5">
      <c r="B10" s="18" t="s">
        <v>159</v>
      </c>
      <c r="C10" s="17">
        <v>0.28927101331146199</v>
      </c>
      <c r="D10" s="17">
        <v>0.277795910115816</v>
      </c>
      <c r="E10" s="17">
        <v>0.30504807074056201</v>
      </c>
      <c r="F10" s="17"/>
      <c r="G10" s="17">
        <v>0.126577914163231</v>
      </c>
      <c r="H10" s="17">
        <v>0.32490434269053298</v>
      </c>
      <c r="I10" s="17">
        <v>0.31297932332841999</v>
      </c>
      <c r="J10" s="17">
        <v>0.303283809803786</v>
      </c>
      <c r="K10" s="17">
        <v>0.26796778913673402</v>
      </c>
      <c r="L10" s="17">
        <v>0.34224828807524399</v>
      </c>
      <c r="M10" s="17"/>
      <c r="N10" s="17">
        <v>0.21643030779757999</v>
      </c>
      <c r="O10" s="17">
        <v>0.340677764076325</v>
      </c>
      <c r="P10" s="17">
        <v>0.29963133505292999</v>
      </c>
      <c r="Q10" s="17">
        <v>0.23456254088368</v>
      </c>
      <c r="R10" s="17">
        <v>0.26594594811495398</v>
      </c>
      <c r="S10" s="17">
        <v>0.31523577385717599</v>
      </c>
      <c r="T10" s="17">
        <v>0.42180545406630798</v>
      </c>
      <c r="U10" s="17">
        <v>0.37991791914966799</v>
      </c>
      <c r="V10" s="17">
        <v>0.123766738772423</v>
      </c>
      <c r="W10" s="17">
        <v>7.07553446502244E-2</v>
      </c>
      <c r="X10" s="17">
        <v>0.19708114632985099</v>
      </c>
      <c r="Y10" s="17">
        <v>0.40048101507370099</v>
      </c>
      <c r="Z10" s="17"/>
      <c r="AA10" s="17">
        <v>0.34688143959128498</v>
      </c>
      <c r="AB10" s="17">
        <v>0.220671208898824</v>
      </c>
    </row>
    <row r="11" spans="2:28" x14ac:dyDescent="0.5">
      <c r="B11" s="18" t="s">
        <v>160</v>
      </c>
      <c r="C11" s="17">
        <v>0.20793133081944601</v>
      </c>
      <c r="D11" s="17">
        <v>0.21068515956864201</v>
      </c>
      <c r="E11" s="17">
        <v>0.20519318884166299</v>
      </c>
      <c r="F11" s="17"/>
      <c r="G11" s="17">
        <v>0.24113120694454199</v>
      </c>
      <c r="H11" s="17">
        <v>0.140985468000798</v>
      </c>
      <c r="I11" s="17">
        <v>0.18437676008058701</v>
      </c>
      <c r="J11" s="17">
        <v>0.22684400427273699</v>
      </c>
      <c r="K11" s="17">
        <v>0.25868652810074799</v>
      </c>
      <c r="L11" s="17">
        <v>0.34107752486264198</v>
      </c>
      <c r="M11" s="17"/>
      <c r="N11" s="17">
        <v>0.145840846921442</v>
      </c>
      <c r="O11" s="17">
        <v>0.15373413857729801</v>
      </c>
      <c r="P11" s="17">
        <v>0.29534004087249999</v>
      </c>
      <c r="Q11" s="17">
        <v>0.187681637299111</v>
      </c>
      <c r="R11" s="17">
        <v>0.201430916553241</v>
      </c>
      <c r="S11" s="17">
        <v>0.19315477912139001</v>
      </c>
      <c r="T11" s="17">
        <v>8.5991820796902693E-2</v>
      </c>
      <c r="U11" s="17">
        <v>0.117281848533975</v>
      </c>
      <c r="V11" s="17">
        <v>0.185742524718184</v>
      </c>
      <c r="W11" s="17">
        <v>0.347749037648171</v>
      </c>
      <c r="X11" s="17">
        <v>0.264055148889</v>
      </c>
      <c r="Y11" s="17">
        <v>0.174332563877165</v>
      </c>
      <c r="Z11" s="17"/>
      <c r="AA11" s="17">
        <v>0.22283535260936799</v>
      </c>
      <c r="AB11" s="17">
        <v>0.190184317895357</v>
      </c>
    </row>
    <row r="12" spans="2:28" x14ac:dyDescent="0.5">
      <c r="B12" s="18" t="s">
        <v>161</v>
      </c>
      <c r="C12" s="17">
        <v>0.141345309167144</v>
      </c>
      <c r="D12" s="17">
        <v>0.141063253266315</v>
      </c>
      <c r="E12" s="17">
        <v>0.14224036675451901</v>
      </c>
      <c r="F12" s="17"/>
      <c r="G12" s="17">
        <v>0.26577098924788101</v>
      </c>
      <c r="H12" s="17">
        <v>0.20314621766877899</v>
      </c>
      <c r="I12" s="17">
        <v>0.111442289679028</v>
      </c>
      <c r="J12" s="17">
        <v>0.10368253840989899</v>
      </c>
      <c r="K12" s="17">
        <v>9.3899225587812898E-2</v>
      </c>
      <c r="L12" s="17">
        <v>4.1177791136844798E-2</v>
      </c>
      <c r="M12" s="17"/>
      <c r="N12" s="17">
        <v>0.264718649293256</v>
      </c>
      <c r="O12" s="17">
        <v>0.24656503259784099</v>
      </c>
      <c r="P12" s="17">
        <v>0.127928156760198</v>
      </c>
      <c r="Q12" s="17">
        <v>0.15250858373253501</v>
      </c>
      <c r="R12" s="17">
        <v>0</v>
      </c>
      <c r="S12" s="17">
        <v>0.106955002501992</v>
      </c>
      <c r="T12" s="17">
        <v>0.15311505415433499</v>
      </c>
      <c r="U12" s="17">
        <v>0.22021777904018899</v>
      </c>
      <c r="V12" s="17">
        <v>0.24165199606016899</v>
      </c>
      <c r="W12" s="17">
        <v>0.277320129715032</v>
      </c>
      <c r="X12" s="17">
        <v>0.146563300807354</v>
      </c>
      <c r="Y12" s="17">
        <v>4.7143411077027401E-2</v>
      </c>
      <c r="Z12" s="17"/>
      <c r="AA12" s="17">
        <v>0.13863289139657101</v>
      </c>
      <c r="AB12" s="17">
        <v>0.144575129541027</v>
      </c>
    </row>
    <row r="13" spans="2:28" x14ac:dyDescent="0.5">
      <c r="B13" s="18" t="s">
        <v>162</v>
      </c>
      <c r="C13" s="17">
        <v>5.33075891782877E-2</v>
      </c>
      <c r="D13" s="17">
        <v>7.6064109379737399E-2</v>
      </c>
      <c r="E13" s="17">
        <v>2.4389015927323902E-2</v>
      </c>
      <c r="F13" s="17"/>
      <c r="G13" s="17">
        <v>7.5730964725771802E-2</v>
      </c>
      <c r="H13" s="17">
        <v>4.33383535148128E-2</v>
      </c>
      <c r="I13" s="17">
        <v>6.3113027988050102E-2</v>
      </c>
      <c r="J13" s="17">
        <v>4.1518243099552501E-2</v>
      </c>
      <c r="K13" s="17">
        <v>7.0726085118690094E-2</v>
      </c>
      <c r="L13" s="17">
        <v>0</v>
      </c>
      <c r="M13" s="17"/>
      <c r="N13" s="17">
        <v>0</v>
      </c>
      <c r="O13" s="17">
        <v>0.104192614234224</v>
      </c>
      <c r="P13" s="17">
        <v>3.5147891632397003E-2</v>
      </c>
      <c r="Q13" s="17">
        <v>0.1524433650699</v>
      </c>
      <c r="R13" s="17">
        <v>6.9510809501177898E-2</v>
      </c>
      <c r="S13" s="17">
        <v>5.43045603368318E-2</v>
      </c>
      <c r="T13" s="17">
        <v>0</v>
      </c>
      <c r="U13" s="17">
        <v>2.7087792011993701E-2</v>
      </c>
      <c r="V13" s="17">
        <v>0.130028174859778</v>
      </c>
      <c r="W13" s="17">
        <v>0</v>
      </c>
      <c r="X13" s="17">
        <v>1.34603979253185E-2</v>
      </c>
      <c r="Y13" s="17">
        <v>5.07220488473843E-2</v>
      </c>
      <c r="Z13" s="17"/>
      <c r="AA13" s="17">
        <v>5.9954267853737898E-2</v>
      </c>
      <c r="AB13" s="17">
        <v>4.5393034703115703E-2</v>
      </c>
    </row>
    <row r="14" spans="2:28" x14ac:dyDescent="0.5">
      <c r="B14" s="18" t="s">
        <v>163</v>
      </c>
      <c r="C14" s="17">
        <v>5.8674015317543897E-2</v>
      </c>
      <c r="D14" s="17">
        <v>6.3911347889377093E-2</v>
      </c>
      <c r="E14" s="17">
        <v>5.2193869478333703E-2</v>
      </c>
      <c r="F14" s="17"/>
      <c r="G14" s="17">
        <v>0</v>
      </c>
      <c r="H14" s="17">
        <v>7.1324620231681402E-2</v>
      </c>
      <c r="I14" s="17">
        <v>0.104359652529388</v>
      </c>
      <c r="J14" s="17">
        <v>7.6616660296760897E-2</v>
      </c>
      <c r="K14" s="17">
        <v>8.1363846267448504E-3</v>
      </c>
      <c r="L14" s="17">
        <v>0</v>
      </c>
      <c r="M14" s="17"/>
      <c r="N14" s="17">
        <v>6.7417657312202797E-2</v>
      </c>
      <c r="O14" s="17">
        <v>5.7889535858176099E-2</v>
      </c>
      <c r="P14" s="17">
        <v>5.2081171669243601E-2</v>
      </c>
      <c r="Q14" s="17">
        <v>7.0247282881974002E-2</v>
      </c>
      <c r="R14" s="17">
        <v>0.130086753977085</v>
      </c>
      <c r="S14" s="17">
        <v>6.2758528888710002E-2</v>
      </c>
      <c r="T14" s="17">
        <v>0</v>
      </c>
      <c r="U14" s="17">
        <v>0</v>
      </c>
      <c r="V14" s="17">
        <v>4.58599508876524E-2</v>
      </c>
      <c r="W14" s="17">
        <v>0</v>
      </c>
      <c r="X14" s="17">
        <v>0.10388913653225</v>
      </c>
      <c r="Y14" s="17">
        <v>6.0830565707704599E-2</v>
      </c>
      <c r="Z14" s="17"/>
      <c r="AA14" s="17">
        <v>6.5310228570544901E-2</v>
      </c>
      <c r="AB14" s="17">
        <v>5.0771922578544799E-2</v>
      </c>
    </row>
    <row r="15" spans="2:28" x14ac:dyDescent="0.5">
      <c r="B15" s="18" t="s">
        <v>164</v>
      </c>
      <c r="C15" s="19">
        <v>8.41274342353696E-2</v>
      </c>
      <c r="D15" s="19">
        <v>7.4163596122874098E-2</v>
      </c>
      <c r="E15" s="19">
        <v>9.7195409161420707E-2</v>
      </c>
      <c r="F15" s="19"/>
      <c r="G15" s="19">
        <v>5.8417724930861899E-2</v>
      </c>
      <c r="H15" s="19">
        <v>6.4520138586108694E-2</v>
      </c>
      <c r="I15" s="19">
        <v>8.8246701309296502E-2</v>
      </c>
      <c r="J15" s="19">
        <v>6.9637810079850801E-2</v>
      </c>
      <c r="K15" s="19">
        <v>0.13515082619484101</v>
      </c>
      <c r="L15" s="19">
        <v>0.102034410719714</v>
      </c>
      <c r="M15" s="19"/>
      <c r="N15" s="19">
        <v>7.3119840653888296E-2</v>
      </c>
      <c r="O15" s="19">
        <v>4.4043220457540999E-2</v>
      </c>
      <c r="P15" s="19">
        <v>7.87375637721381E-2</v>
      </c>
      <c r="Q15" s="19">
        <v>5.4843674353150899E-2</v>
      </c>
      <c r="R15" s="19">
        <v>0</v>
      </c>
      <c r="S15" s="19">
        <v>6.6375987896789501E-2</v>
      </c>
      <c r="T15" s="19">
        <v>8.1637933253868505E-2</v>
      </c>
      <c r="U15" s="19">
        <v>3.0711864348666101E-2</v>
      </c>
      <c r="V15" s="19">
        <v>8.2389337213471595E-2</v>
      </c>
      <c r="W15" s="19">
        <v>0.21993142189755799</v>
      </c>
      <c r="X15" s="19">
        <v>0.126005619464371</v>
      </c>
      <c r="Y15" s="19">
        <v>0.13006780116491401</v>
      </c>
      <c r="Z15" s="19"/>
      <c r="AA15" s="19">
        <v>5.4737252915143399E-2</v>
      </c>
      <c r="AB15" s="19">
        <v>0.119123889224727</v>
      </c>
    </row>
    <row r="16" spans="2:28" x14ac:dyDescent="0.5">
      <c r="B16" s="16" t="s">
        <v>166</v>
      </c>
    </row>
    <row r="17" spans="2:2" x14ac:dyDescent="0.5">
      <c r="B17" t="s">
        <v>54</v>
      </c>
    </row>
    <row r="18" spans="2:2" x14ac:dyDescent="0.5">
      <c r="B18" t="s">
        <v>55</v>
      </c>
    </row>
    <row r="20" spans="2:2" x14ac:dyDescent="0.5">
      <c r="B20"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B2:T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20" width="20.703125" customWidth="1"/>
  </cols>
  <sheetData>
    <row r="2" spans="2:20" ht="39.950000000000003" customHeight="1" x14ac:dyDescent="0.5">
      <c r="D2" s="30" t="s">
        <v>185</v>
      </c>
      <c r="E2" s="26"/>
      <c r="F2" s="26"/>
      <c r="G2" s="26"/>
      <c r="H2" s="26"/>
      <c r="I2" s="26"/>
      <c r="J2" s="26"/>
      <c r="K2" s="26"/>
      <c r="L2" s="26"/>
      <c r="M2" s="26"/>
      <c r="N2" s="26"/>
      <c r="O2" s="26"/>
      <c r="P2" s="26"/>
      <c r="Q2" s="26"/>
      <c r="R2" s="26"/>
      <c r="S2" s="26"/>
      <c r="T2" s="26"/>
    </row>
    <row r="6" spans="2:20" ht="50.1" customHeight="1" x14ac:dyDescent="0.5">
      <c r="B6" s="20" t="s">
        <v>15</v>
      </c>
      <c r="C6" s="20" t="s">
        <v>167</v>
      </c>
      <c r="D6" s="20" t="s">
        <v>168</v>
      </c>
      <c r="E6" s="20" t="s">
        <v>169</v>
      </c>
      <c r="F6" s="20" t="s">
        <v>170</v>
      </c>
      <c r="G6" s="20" t="s">
        <v>171</v>
      </c>
      <c r="H6" s="20" t="s">
        <v>172</v>
      </c>
      <c r="I6" s="20" t="s">
        <v>173</v>
      </c>
      <c r="J6" s="20" t="s">
        <v>174</v>
      </c>
      <c r="K6" s="20" t="s">
        <v>175</v>
      </c>
      <c r="L6" s="20" t="s">
        <v>176</v>
      </c>
      <c r="M6" s="20" t="s">
        <v>177</v>
      </c>
      <c r="N6" s="20" t="s">
        <v>178</v>
      </c>
      <c r="O6" s="20" t="s">
        <v>179</v>
      </c>
      <c r="P6" s="20" t="s">
        <v>180</v>
      </c>
      <c r="Q6" s="20" t="s">
        <v>181</v>
      </c>
      <c r="R6" s="20" t="s">
        <v>182</v>
      </c>
      <c r="S6" s="20" t="s">
        <v>183</v>
      </c>
    </row>
    <row r="7" spans="2:20" x14ac:dyDescent="0.5">
      <c r="B7" s="18" t="s">
        <v>88</v>
      </c>
      <c r="C7" s="17">
        <v>0.81292419059294896</v>
      </c>
      <c r="D7" s="17">
        <v>0.69194395485674398</v>
      </c>
      <c r="E7" s="17">
        <v>0.56058657351714503</v>
      </c>
      <c r="F7" s="17">
        <v>0.64559469042945805</v>
      </c>
      <c r="G7" s="17">
        <v>0.59527409073470405</v>
      </c>
      <c r="H7" s="17">
        <v>0.56441320333416101</v>
      </c>
      <c r="I7" s="17">
        <v>0.39346510747838298</v>
      </c>
      <c r="J7" s="17">
        <v>0.44414721633717402</v>
      </c>
      <c r="K7" s="17">
        <v>0.50226513318975896</v>
      </c>
      <c r="L7" s="17">
        <v>0.391399884728728</v>
      </c>
      <c r="M7" s="17">
        <v>0.35602226042733898</v>
      </c>
      <c r="N7" s="17">
        <v>0.295055045428536</v>
      </c>
      <c r="O7" s="17">
        <v>0.16988711601119599</v>
      </c>
      <c r="P7" s="17">
        <v>8.25601890309971E-2</v>
      </c>
      <c r="Q7" s="17">
        <v>0.112732251202618</v>
      </c>
      <c r="R7" s="17">
        <v>8.9968150903889405E-2</v>
      </c>
      <c r="S7" s="17">
        <v>4.5351902257961103E-2</v>
      </c>
    </row>
    <row r="8" spans="2:20" x14ac:dyDescent="0.5">
      <c r="B8" s="18" t="s">
        <v>89</v>
      </c>
      <c r="C8" s="17">
        <v>0.138788087958547</v>
      </c>
      <c r="D8" s="17">
        <v>0.22906100328645301</v>
      </c>
      <c r="E8" s="17">
        <v>0.310839334082604</v>
      </c>
      <c r="F8" s="17">
        <v>0.22252447539246001</v>
      </c>
      <c r="G8" s="17">
        <v>0.25731944657530897</v>
      </c>
      <c r="H8" s="17">
        <v>0.21552171635188</v>
      </c>
      <c r="I8" s="17">
        <v>0.29635528318903798</v>
      </c>
      <c r="J8" s="17">
        <v>0.21267611139613499</v>
      </c>
      <c r="K8" s="17">
        <v>0.24156577980076099</v>
      </c>
      <c r="L8" s="17">
        <v>0.25244204986423202</v>
      </c>
      <c r="M8" s="17">
        <v>0.29836098573786302</v>
      </c>
      <c r="N8" s="17">
        <v>0.20683154582188701</v>
      </c>
      <c r="O8" s="17">
        <v>0.20570633255389401</v>
      </c>
      <c r="P8" s="17">
        <v>0.15442337841367501</v>
      </c>
      <c r="Q8" s="17">
        <v>0.15679071101432501</v>
      </c>
      <c r="R8" s="17">
        <v>0.113690274332999</v>
      </c>
      <c r="S8" s="17">
        <v>8.2490063237577294E-2</v>
      </c>
    </row>
    <row r="9" spans="2:20" ht="28.7" x14ac:dyDescent="0.5">
      <c r="B9" s="18" t="s">
        <v>184</v>
      </c>
      <c r="C9" s="17">
        <v>3.0702985523851901E-2</v>
      </c>
      <c r="D9" s="17">
        <v>4.8924448119787099E-2</v>
      </c>
      <c r="E9" s="17">
        <v>8.2227179993956095E-2</v>
      </c>
      <c r="F9" s="17">
        <v>7.2945896587791395E-2</v>
      </c>
      <c r="G9" s="17">
        <v>7.7671814374500797E-2</v>
      </c>
      <c r="H9" s="17">
        <v>9.66843291835809E-2</v>
      </c>
      <c r="I9" s="17">
        <v>0.14698779323592401</v>
      </c>
      <c r="J9" s="17">
        <v>0.101224397952137</v>
      </c>
      <c r="K9" s="17">
        <v>0.104155861334771</v>
      </c>
      <c r="L9" s="17">
        <v>0.14658796767865501</v>
      </c>
      <c r="M9" s="17">
        <v>0.13495640380967699</v>
      </c>
      <c r="N9" s="17">
        <v>0.17537282981206501</v>
      </c>
      <c r="O9" s="17">
        <v>0.185014146001727</v>
      </c>
      <c r="P9" s="17">
        <v>0.18945272830729101</v>
      </c>
      <c r="Q9" s="17">
        <v>0.189227809180989</v>
      </c>
      <c r="R9" s="17">
        <v>0.167298514744226</v>
      </c>
      <c r="S9" s="17">
        <v>0.15304801476119001</v>
      </c>
    </row>
    <row r="10" spans="2:20" x14ac:dyDescent="0.5">
      <c r="B10" s="18" t="s">
        <v>91</v>
      </c>
      <c r="C10" s="17">
        <v>9.8088988886556993E-3</v>
      </c>
      <c r="D10" s="17">
        <v>1.1524337330562901E-2</v>
      </c>
      <c r="E10" s="17">
        <v>1.7966055852853099E-2</v>
      </c>
      <c r="F10" s="17">
        <v>1.76199253261374E-2</v>
      </c>
      <c r="G10" s="17">
        <v>1.6483765699982899E-2</v>
      </c>
      <c r="H10" s="17">
        <v>2.2864510640245798E-2</v>
      </c>
      <c r="I10" s="17">
        <v>4.6902608392034903E-2</v>
      </c>
      <c r="J10" s="17">
        <v>3.3521593918321498E-2</v>
      </c>
      <c r="K10" s="17">
        <v>5.9401850523499E-2</v>
      </c>
      <c r="L10" s="17">
        <v>5.9813791831364399E-2</v>
      </c>
      <c r="M10" s="17">
        <v>6.3267642839809499E-2</v>
      </c>
      <c r="N10" s="17">
        <v>7.9739437421420298E-2</v>
      </c>
      <c r="O10" s="17">
        <v>0.12726005301014201</v>
      </c>
      <c r="P10" s="17">
        <v>0.13167868966885801</v>
      </c>
      <c r="Q10" s="17">
        <v>0.12888700280607299</v>
      </c>
      <c r="R10" s="17">
        <v>0.15280022084383199</v>
      </c>
      <c r="S10" s="17">
        <v>0.125082189364982</v>
      </c>
    </row>
    <row r="11" spans="2:20" x14ac:dyDescent="0.5">
      <c r="B11" s="18" t="s">
        <v>92</v>
      </c>
      <c r="C11" s="17">
        <v>1.0665559708922E-3</v>
      </c>
      <c r="D11" s="17">
        <v>4.9784923195808203E-3</v>
      </c>
      <c r="E11" s="17">
        <v>8.4609667072690908E-3</v>
      </c>
      <c r="F11" s="17">
        <v>2.1451579668142699E-2</v>
      </c>
      <c r="G11" s="17">
        <v>2.2855122702107E-2</v>
      </c>
      <c r="H11" s="17">
        <v>4.3442244841344797E-2</v>
      </c>
      <c r="I11" s="17">
        <v>4.72880286294017E-2</v>
      </c>
      <c r="J11" s="17">
        <v>7.2967294990713999E-2</v>
      </c>
      <c r="K11" s="17">
        <v>4.89109097174222E-2</v>
      </c>
      <c r="L11" s="17">
        <v>6.4778000223869606E-2</v>
      </c>
      <c r="M11" s="17">
        <v>8.8619300036070298E-2</v>
      </c>
      <c r="N11" s="17">
        <v>0.12609326508112101</v>
      </c>
      <c r="O11" s="17">
        <v>0.20005728392234701</v>
      </c>
      <c r="P11" s="17">
        <v>0.237925987139155</v>
      </c>
      <c r="Q11" s="17">
        <v>0.26372999444380002</v>
      </c>
      <c r="R11" s="17">
        <v>0.30994219702229497</v>
      </c>
      <c r="S11" s="17">
        <v>0.35388239008999001</v>
      </c>
    </row>
    <row r="12" spans="2:20" x14ac:dyDescent="0.5">
      <c r="B12" s="18" t="s">
        <v>72</v>
      </c>
      <c r="C12" s="17">
        <v>6.7092810651045E-3</v>
      </c>
      <c r="D12" s="17">
        <v>1.3567764086873E-2</v>
      </c>
      <c r="E12" s="17">
        <v>1.99198898461726E-2</v>
      </c>
      <c r="F12" s="17">
        <v>1.98634325960102E-2</v>
      </c>
      <c r="G12" s="17">
        <v>3.0395759913395801E-2</v>
      </c>
      <c r="H12" s="17">
        <v>5.7073995648787297E-2</v>
      </c>
      <c r="I12" s="17">
        <v>6.9001179075219202E-2</v>
      </c>
      <c r="J12" s="17">
        <v>0.135463385405518</v>
      </c>
      <c r="K12" s="17">
        <v>4.3700465433787798E-2</v>
      </c>
      <c r="L12" s="17">
        <v>8.4978305673151802E-2</v>
      </c>
      <c r="M12" s="17">
        <v>5.8773407149239898E-2</v>
      </c>
      <c r="N12" s="17">
        <v>0.116907876434971</v>
      </c>
      <c r="O12" s="17">
        <v>0.112075068500695</v>
      </c>
      <c r="P12" s="17">
        <v>0.203959027440024</v>
      </c>
      <c r="Q12" s="17">
        <v>0.148632231352195</v>
      </c>
      <c r="R12" s="17">
        <v>0.166300642152759</v>
      </c>
      <c r="S12" s="17">
        <v>0.24014544028829901</v>
      </c>
    </row>
    <row r="13" spans="2:20" x14ac:dyDescent="0.5">
      <c r="B13" s="23" t="s">
        <v>93</v>
      </c>
      <c r="C13" s="21">
        <v>0.95171227855149598</v>
      </c>
      <c r="D13" s="21">
        <v>0.92100495814319605</v>
      </c>
      <c r="E13" s="21">
        <v>0.87142590759974903</v>
      </c>
      <c r="F13" s="21">
        <v>0.86811916582191795</v>
      </c>
      <c r="G13" s="21">
        <v>0.85259353731001397</v>
      </c>
      <c r="H13" s="21">
        <v>0.77993491968604101</v>
      </c>
      <c r="I13" s="21">
        <v>0.68982039066741996</v>
      </c>
      <c r="J13" s="21">
        <v>0.65682332773330898</v>
      </c>
      <c r="K13" s="21">
        <v>0.74383091299051995</v>
      </c>
      <c r="L13" s="21">
        <v>0.64384193459295902</v>
      </c>
      <c r="M13" s="21">
        <v>0.65438324616520305</v>
      </c>
      <c r="N13" s="21">
        <v>0.50188659125042301</v>
      </c>
      <c r="O13" s="21">
        <v>0.37559344856509003</v>
      </c>
      <c r="P13" s="21">
        <v>0.236983567444672</v>
      </c>
      <c r="Q13" s="21">
        <v>0.269522962216943</v>
      </c>
      <c r="R13" s="21">
        <v>0.20365842523688801</v>
      </c>
      <c r="S13" s="21">
        <v>0.127841965495538</v>
      </c>
    </row>
    <row r="14" spans="2:20" x14ac:dyDescent="0.5">
      <c r="B14" s="23" t="s">
        <v>94</v>
      </c>
      <c r="C14" s="21">
        <v>1.08754548595479E-2</v>
      </c>
      <c r="D14" s="21">
        <v>1.65028296501438E-2</v>
      </c>
      <c r="E14" s="21">
        <v>2.64270225601222E-2</v>
      </c>
      <c r="F14" s="21">
        <v>3.90715049942802E-2</v>
      </c>
      <c r="G14" s="21">
        <v>3.9338888402089899E-2</v>
      </c>
      <c r="H14" s="21">
        <v>6.6306755481590707E-2</v>
      </c>
      <c r="I14" s="21">
        <v>9.4190637021436596E-2</v>
      </c>
      <c r="J14" s="21">
        <v>0.106488888909036</v>
      </c>
      <c r="K14" s="21">
        <v>0.108312760240921</v>
      </c>
      <c r="L14" s="21">
        <v>0.124591792055234</v>
      </c>
      <c r="M14" s="21">
        <v>0.15188694287588</v>
      </c>
      <c r="N14" s="21">
        <v>0.20583270250254099</v>
      </c>
      <c r="O14" s="21">
        <v>0.32731733693248899</v>
      </c>
      <c r="P14" s="21">
        <v>0.36960467680801201</v>
      </c>
      <c r="Q14" s="21">
        <v>0.39261699724987198</v>
      </c>
      <c r="R14" s="21">
        <v>0.46274241786612702</v>
      </c>
      <c r="S14" s="21">
        <v>0.47896457945497201</v>
      </c>
    </row>
    <row r="15" spans="2:20" x14ac:dyDescent="0.5">
      <c r="B15" s="23" t="s">
        <v>95</v>
      </c>
      <c r="C15" s="22">
        <v>0.94083682369194799</v>
      </c>
      <c r="D15" s="22">
        <v>0.904502128493053</v>
      </c>
      <c r="E15" s="22">
        <v>0.84499888503962695</v>
      </c>
      <c r="F15" s="22">
        <v>0.82904766082763803</v>
      </c>
      <c r="G15" s="22">
        <v>0.81325464890792398</v>
      </c>
      <c r="H15" s="22">
        <v>0.71362816420444997</v>
      </c>
      <c r="I15" s="22">
        <v>0.59562975364598403</v>
      </c>
      <c r="J15" s="22">
        <v>0.55033443882427302</v>
      </c>
      <c r="K15" s="22">
        <v>0.635518152749599</v>
      </c>
      <c r="L15" s="22">
        <v>0.51925014253772495</v>
      </c>
      <c r="M15" s="22">
        <v>0.50249630328932304</v>
      </c>
      <c r="N15" s="22">
        <v>0.29605388874788202</v>
      </c>
      <c r="O15" s="22">
        <v>4.8276111632601003E-2</v>
      </c>
      <c r="P15" s="22">
        <v>-0.13262110936334001</v>
      </c>
      <c r="Q15" s="22">
        <v>-0.123094035032929</v>
      </c>
      <c r="R15" s="22">
        <v>-0.25908399262923898</v>
      </c>
      <c r="S15" s="22">
        <v>-0.351122613959434</v>
      </c>
    </row>
    <row r="16" spans="2:20" x14ac:dyDescent="0.5">
      <c r="B16" s="16"/>
      <c r="C16" s="16"/>
      <c r="D16" s="16"/>
      <c r="E16" s="16"/>
      <c r="F16" s="16"/>
      <c r="G16" s="16"/>
      <c r="H16" s="16"/>
      <c r="I16" s="16"/>
      <c r="J16" s="16"/>
      <c r="K16" s="16"/>
      <c r="L16" s="16"/>
      <c r="M16" s="16"/>
      <c r="N16" s="16"/>
      <c r="O16" s="16"/>
      <c r="P16" s="16"/>
      <c r="Q16" s="16"/>
      <c r="R16" s="16"/>
      <c r="S16" s="16"/>
    </row>
    <row r="17" spans="2:2" x14ac:dyDescent="0.5">
      <c r="B17" t="s">
        <v>54</v>
      </c>
    </row>
    <row r="18" spans="2:2" x14ac:dyDescent="0.5">
      <c r="B18" t="s">
        <v>55</v>
      </c>
    </row>
    <row r="22" spans="2:2" x14ac:dyDescent="0.5">
      <c r="B22" s="8" t="str">
        <f>HYPERLINK("#'Contents'!A1", "Return to Contents")</f>
        <v>Return to Contents</v>
      </c>
    </row>
  </sheetData>
  <mergeCells count="1">
    <mergeCell ref="D2:T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186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0.64559469042945805</v>
      </c>
      <c r="D9" s="17">
        <v>0.68005001713676105</v>
      </c>
      <c r="E9" s="17">
        <v>0.61146480721669905</v>
      </c>
      <c r="F9" s="17"/>
      <c r="G9" s="17">
        <v>0.81781823630213102</v>
      </c>
      <c r="H9" s="17">
        <v>0.66401897898831597</v>
      </c>
      <c r="I9" s="17">
        <v>0.69147896330210101</v>
      </c>
      <c r="J9" s="17">
        <v>0.63206338094742698</v>
      </c>
      <c r="K9" s="17">
        <v>0.64093708061636201</v>
      </c>
      <c r="L9" s="17">
        <v>0.54120598720563795</v>
      </c>
      <c r="M9" s="17"/>
      <c r="N9" s="17">
        <v>0.63162731807668504</v>
      </c>
      <c r="O9" s="17">
        <v>0.666787960336644</v>
      </c>
      <c r="P9" s="17">
        <v>0.69850773750221695</v>
      </c>
      <c r="Q9" s="17">
        <v>0.58122190506629301</v>
      </c>
      <c r="R9" s="17">
        <v>0.76494301896432504</v>
      </c>
      <c r="S9" s="17">
        <v>0.59899343692700702</v>
      </c>
      <c r="T9" s="17">
        <v>0.70313735813554101</v>
      </c>
      <c r="U9" s="17">
        <v>0.66073703578126297</v>
      </c>
      <c r="V9" s="17">
        <v>0.57164127861384395</v>
      </c>
      <c r="W9" s="17">
        <v>0.66658784917814495</v>
      </c>
      <c r="X9" s="17">
        <v>0.63656569806382701</v>
      </c>
      <c r="Y9" s="17">
        <v>0.67888049623861102</v>
      </c>
      <c r="Z9" s="17"/>
      <c r="AA9" s="17">
        <v>0.699748198911332</v>
      </c>
      <c r="AB9" s="17">
        <v>0.60533150994640095</v>
      </c>
    </row>
    <row r="10" spans="2:28" x14ac:dyDescent="0.5">
      <c r="B10" s="18" t="s">
        <v>89</v>
      </c>
      <c r="C10" s="17">
        <v>0.22252447539246001</v>
      </c>
      <c r="D10" s="17">
        <v>0.216807623689805</v>
      </c>
      <c r="E10" s="17">
        <v>0.22848284239154401</v>
      </c>
      <c r="F10" s="17"/>
      <c r="G10" s="17">
        <v>0.10764262801729101</v>
      </c>
      <c r="H10" s="17">
        <v>0.230538840733159</v>
      </c>
      <c r="I10" s="17">
        <v>0.255849910734886</v>
      </c>
      <c r="J10" s="17">
        <v>0.239979519204577</v>
      </c>
      <c r="K10" s="17">
        <v>0.22262763380643499</v>
      </c>
      <c r="L10" s="17">
        <v>0.23679591693312299</v>
      </c>
      <c r="M10" s="17"/>
      <c r="N10" s="17">
        <v>0.22033543063643601</v>
      </c>
      <c r="O10" s="17">
        <v>0.25387117454393099</v>
      </c>
      <c r="P10" s="17">
        <v>0.18102529270381401</v>
      </c>
      <c r="Q10" s="17">
        <v>0.301401412689837</v>
      </c>
      <c r="R10" s="17">
        <v>0.118920654119055</v>
      </c>
      <c r="S10" s="17">
        <v>0.26045102788633201</v>
      </c>
      <c r="T10" s="17">
        <v>0.25574413612756403</v>
      </c>
      <c r="U10" s="17">
        <v>0.15733446783640501</v>
      </c>
      <c r="V10" s="17">
        <v>0.30592604713715899</v>
      </c>
      <c r="W10" s="17">
        <v>0.18329734921228399</v>
      </c>
      <c r="X10" s="17">
        <v>0.226985034894887</v>
      </c>
      <c r="Y10" s="17">
        <v>0.18626999305382699</v>
      </c>
      <c r="Z10" s="17"/>
      <c r="AA10" s="17">
        <v>0.21585151909091399</v>
      </c>
      <c r="AB10" s="17">
        <v>0.22748582418511701</v>
      </c>
    </row>
    <row r="11" spans="2:28" ht="28.7" x14ac:dyDescent="0.5">
      <c r="B11" s="18" t="s">
        <v>184</v>
      </c>
      <c r="C11" s="17">
        <v>7.2945896587791395E-2</v>
      </c>
      <c r="D11" s="17">
        <v>6.1861634813512201E-2</v>
      </c>
      <c r="E11" s="17">
        <v>8.3851339968493102E-2</v>
      </c>
      <c r="F11" s="17"/>
      <c r="G11" s="17">
        <v>6.3352482718791903E-2</v>
      </c>
      <c r="H11" s="17">
        <v>7.7900286915673994E-2</v>
      </c>
      <c r="I11" s="17">
        <v>2.6726321500339899E-2</v>
      </c>
      <c r="J11" s="17">
        <v>6.2494050680636702E-2</v>
      </c>
      <c r="K11" s="17">
        <v>6.2722017542242506E-2</v>
      </c>
      <c r="L11" s="17">
        <v>0.11616265225528601</v>
      </c>
      <c r="M11" s="17"/>
      <c r="N11" s="17">
        <v>0.108437970652225</v>
      </c>
      <c r="O11" s="17">
        <v>5.43635678400268E-2</v>
      </c>
      <c r="P11" s="17">
        <v>5.35015359972753E-2</v>
      </c>
      <c r="Q11" s="17">
        <v>5.9361218632798703E-2</v>
      </c>
      <c r="R11" s="17">
        <v>8.5540472714150703E-2</v>
      </c>
      <c r="S11" s="17">
        <v>6.1253879768996398E-2</v>
      </c>
      <c r="T11" s="17">
        <v>4.1118505736895503E-2</v>
      </c>
      <c r="U11" s="17">
        <v>0.124974798758942</v>
      </c>
      <c r="V11" s="17">
        <v>6.6192583343977401E-2</v>
      </c>
      <c r="W11" s="17">
        <v>0</v>
      </c>
      <c r="X11" s="17">
        <v>9.1954403958272299E-2</v>
      </c>
      <c r="Y11" s="17">
        <v>8.7916866141762806E-2</v>
      </c>
      <c r="Z11" s="17"/>
      <c r="AA11" s="17">
        <v>5.4857353491312898E-2</v>
      </c>
      <c r="AB11" s="17">
        <v>8.63947440546705E-2</v>
      </c>
    </row>
    <row r="12" spans="2:28" x14ac:dyDescent="0.5">
      <c r="B12" s="18" t="s">
        <v>91</v>
      </c>
      <c r="C12" s="17">
        <v>1.76199253261374E-2</v>
      </c>
      <c r="D12" s="17">
        <v>2.0160711511097801E-2</v>
      </c>
      <c r="E12" s="17">
        <v>1.51821132895857E-2</v>
      </c>
      <c r="F12" s="17"/>
      <c r="G12" s="17">
        <v>1.11866529617858E-2</v>
      </c>
      <c r="H12" s="17">
        <v>1.4919460045478099E-2</v>
      </c>
      <c r="I12" s="17">
        <v>1.3763396641563E-2</v>
      </c>
      <c r="J12" s="17">
        <v>2.8271609526846202E-2</v>
      </c>
      <c r="K12" s="17">
        <v>1.6155308911921601E-2</v>
      </c>
      <c r="L12" s="17">
        <v>1.8150180583627901E-2</v>
      </c>
      <c r="M12" s="17"/>
      <c r="N12" s="17">
        <v>1.9125920787282698E-2</v>
      </c>
      <c r="O12" s="17">
        <v>2.4977297279398101E-2</v>
      </c>
      <c r="P12" s="17">
        <v>1.98291989152709E-2</v>
      </c>
      <c r="Q12" s="17">
        <v>1.43550367798565E-2</v>
      </c>
      <c r="R12" s="17">
        <v>0</v>
      </c>
      <c r="S12" s="17">
        <v>2.7899546168361999E-2</v>
      </c>
      <c r="T12" s="17">
        <v>0</v>
      </c>
      <c r="U12" s="17">
        <v>1.39747740484356E-2</v>
      </c>
      <c r="V12" s="17">
        <v>1.29896235977281E-2</v>
      </c>
      <c r="W12" s="17">
        <v>7.7009595477525103E-2</v>
      </c>
      <c r="X12" s="17">
        <v>0</v>
      </c>
      <c r="Y12" s="17">
        <v>1.42964818944313E-2</v>
      </c>
      <c r="Z12" s="17"/>
      <c r="AA12" s="17">
        <v>1.6548577648545199E-2</v>
      </c>
      <c r="AB12" s="17">
        <v>1.8416473252804801E-2</v>
      </c>
    </row>
    <row r="13" spans="2:28" x14ac:dyDescent="0.5">
      <c r="B13" s="18" t="s">
        <v>92</v>
      </c>
      <c r="C13" s="17">
        <v>2.1451579668142699E-2</v>
      </c>
      <c r="D13" s="17">
        <v>1.35041827077205E-2</v>
      </c>
      <c r="E13" s="17">
        <v>2.9215079704953E-2</v>
      </c>
      <c r="F13" s="17"/>
      <c r="G13" s="17">
        <v>0</v>
      </c>
      <c r="H13" s="17">
        <v>6.5664517874857702E-3</v>
      </c>
      <c r="I13" s="17">
        <v>5.8897363798422701E-3</v>
      </c>
      <c r="J13" s="17">
        <v>5.4337001029712796E-3</v>
      </c>
      <c r="K13" s="17">
        <v>2.8084894370862899E-2</v>
      </c>
      <c r="L13" s="17">
        <v>5.6723474691498903E-2</v>
      </c>
      <c r="M13" s="17"/>
      <c r="N13" s="17">
        <v>2.0473359847370799E-2</v>
      </c>
      <c r="O13" s="17">
        <v>0</v>
      </c>
      <c r="P13" s="17">
        <v>2.0574726607520001E-2</v>
      </c>
      <c r="Q13" s="17">
        <v>1.53663625864049E-2</v>
      </c>
      <c r="R13" s="17">
        <v>3.05958542024693E-2</v>
      </c>
      <c r="S13" s="17">
        <v>2.62724998223729E-2</v>
      </c>
      <c r="T13" s="17">
        <v>0</v>
      </c>
      <c r="U13" s="17">
        <v>4.2978923574954503E-2</v>
      </c>
      <c r="V13" s="17">
        <v>4.32504673072912E-2</v>
      </c>
      <c r="W13" s="17">
        <v>3.72771903022684E-2</v>
      </c>
      <c r="X13" s="17">
        <v>7.1870625678570003E-3</v>
      </c>
      <c r="Y13" s="17">
        <v>1.32056365196715E-2</v>
      </c>
      <c r="Z13" s="17"/>
      <c r="AA13" s="17">
        <v>4.5286991968881201E-3</v>
      </c>
      <c r="AB13" s="17">
        <v>3.4033755963061699E-2</v>
      </c>
    </row>
    <row r="14" spans="2:28" x14ac:dyDescent="0.5">
      <c r="B14" s="18" t="s">
        <v>72</v>
      </c>
      <c r="C14" s="17">
        <v>1.98634325960102E-2</v>
      </c>
      <c r="D14" s="17">
        <v>7.6158301411035799E-3</v>
      </c>
      <c r="E14" s="17">
        <v>3.1803817428725102E-2</v>
      </c>
      <c r="F14" s="17"/>
      <c r="G14" s="17">
        <v>0</v>
      </c>
      <c r="H14" s="17">
        <v>6.0559815298876401E-3</v>
      </c>
      <c r="I14" s="17">
        <v>6.2916714412680104E-3</v>
      </c>
      <c r="J14" s="17">
        <v>3.1757739537541303E-2</v>
      </c>
      <c r="K14" s="17">
        <v>2.9473064752176099E-2</v>
      </c>
      <c r="L14" s="17">
        <v>3.0961788330827699E-2</v>
      </c>
      <c r="M14" s="17"/>
      <c r="N14" s="17">
        <v>0</v>
      </c>
      <c r="O14" s="17">
        <v>0</v>
      </c>
      <c r="P14" s="17">
        <v>2.6561508273902398E-2</v>
      </c>
      <c r="Q14" s="17">
        <v>2.8294064244809999E-2</v>
      </c>
      <c r="R14" s="17">
        <v>0</v>
      </c>
      <c r="S14" s="17">
        <v>2.51296094269296E-2</v>
      </c>
      <c r="T14" s="17">
        <v>0</v>
      </c>
      <c r="U14" s="17">
        <v>0</v>
      </c>
      <c r="V14" s="17">
        <v>0</v>
      </c>
      <c r="W14" s="17">
        <v>3.5828015829777002E-2</v>
      </c>
      <c r="X14" s="17">
        <v>3.7307800515156898E-2</v>
      </c>
      <c r="Y14" s="17">
        <v>1.9430526151695399E-2</v>
      </c>
      <c r="Z14" s="17"/>
      <c r="AA14" s="17">
        <v>8.4656516610072501E-3</v>
      </c>
      <c r="AB14" s="17">
        <v>2.8337692597944799E-2</v>
      </c>
    </row>
    <row r="15" spans="2:28" x14ac:dyDescent="0.5">
      <c r="B15" s="18" t="s">
        <v>93</v>
      </c>
      <c r="C15" s="21">
        <v>0.86811916582191795</v>
      </c>
      <c r="D15" s="21">
        <v>0.89685764082656605</v>
      </c>
      <c r="E15" s="21">
        <v>0.83994764960824297</v>
      </c>
      <c r="F15" s="21"/>
      <c r="G15" s="21">
        <v>0.92546086431942198</v>
      </c>
      <c r="H15" s="21">
        <v>0.89455781972147497</v>
      </c>
      <c r="I15" s="21">
        <v>0.94732887403698696</v>
      </c>
      <c r="J15" s="21">
        <v>0.87204290015200503</v>
      </c>
      <c r="K15" s="21">
        <v>0.86356471442279703</v>
      </c>
      <c r="L15" s="21">
        <v>0.77800190413876003</v>
      </c>
      <c r="M15" s="21"/>
      <c r="N15" s="21">
        <v>0.85196274871312205</v>
      </c>
      <c r="O15" s="21">
        <v>0.92065913488057505</v>
      </c>
      <c r="P15" s="21">
        <v>0.87953303020603102</v>
      </c>
      <c r="Q15" s="21">
        <v>0.88262331775613001</v>
      </c>
      <c r="R15" s="21">
        <v>0.88386367308337999</v>
      </c>
      <c r="S15" s="21">
        <v>0.85944446481333903</v>
      </c>
      <c r="T15" s="21">
        <v>0.95888149426310498</v>
      </c>
      <c r="U15" s="21">
        <v>0.81807150361766701</v>
      </c>
      <c r="V15" s="21">
        <v>0.87756732575100305</v>
      </c>
      <c r="W15" s="21">
        <v>0.84988519839042997</v>
      </c>
      <c r="X15" s="21">
        <v>0.86355073295871398</v>
      </c>
      <c r="Y15" s="21">
        <v>0.86515048929243898</v>
      </c>
      <c r="Z15" s="21"/>
      <c r="AA15" s="21">
        <v>0.91559971800224704</v>
      </c>
      <c r="AB15" s="21">
        <v>0.83281733413151804</v>
      </c>
    </row>
    <row r="16" spans="2:28" x14ac:dyDescent="0.5">
      <c r="B16" s="18" t="s">
        <v>94</v>
      </c>
      <c r="C16" s="21">
        <v>3.90715049942802E-2</v>
      </c>
      <c r="D16" s="21">
        <v>3.3664894218818298E-2</v>
      </c>
      <c r="E16" s="21">
        <v>4.4397192994538703E-2</v>
      </c>
      <c r="F16" s="21"/>
      <c r="G16" s="21">
        <v>1.11866529617858E-2</v>
      </c>
      <c r="H16" s="21">
        <v>2.1485911832963799E-2</v>
      </c>
      <c r="I16" s="21">
        <v>1.96531330214052E-2</v>
      </c>
      <c r="J16" s="21">
        <v>3.37053096298175E-2</v>
      </c>
      <c r="K16" s="21">
        <v>4.4240203282784503E-2</v>
      </c>
      <c r="L16" s="21">
        <v>7.4873655275126794E-2</v>
      </c>
      <c r="M16" s="21"/>
      <c r="N16" s="21">
        <v>3.9599280634653497E-2</v>
      </c>
      <c r="O16" s="21">
        <v>2.4977297279398101E-2</v>
      </c>
      <c r="P16" s="21">
        <v>4.0403925522790901E-2</v>
      </c>
      <c r="Q16" s="21">
        <v>2.9721399366261399E-2</v>
      </c>
      <c r="R16" s="21">
        <v>3.05958542024693E-2</v>
      </c>
      <c r="S16" s="21">
        <v>5.4172045990734899E-2</v>
      </c>
      <c r="T16" s="21">
        <v>0</v>
      </c>
      <c r="U16" s="21">
        <v>5.6953697623390101E-2</v>
      </c>
      <c r="V16" s="21">
        <v>5.6240090905019302E-2</v>
      </c>
      <c r="W16" s="21">
        <v>0.114286785779794</v>
      </c>
      <c r="X16" s="21">
        <v>7.1870625678570003E-3</v>
      </c>
      <c r="Y16" s="21">
        <v>2.75021184141028E-2</v>
      </c>
      <c r="Z16" s="21"/>
      <c r="AA16" s="21">
        <v>2.1077276845433299E-2</v>
      </c>
      <c r="AB16" s="21">
        <v>5.2450229215866499E-2</v>
      </c>
    </row>
    <row r="17" spans="2:28" x14ac:dyDescent="0.5">
      <c r="B17" s="18" t="s">
        <v>95</v>
      </c>
      <c r="C17" s="22">
        <v>0.82904766082763803</v>
      </c>
      <c r="D17" s="22">
        <v>0.86319274660774803</v>
      </c>
      <c r="E17" s="22">
        <v>0.79555045661370405</v>
      </c>
      <c r="F17" s="22"/>
      <c r="G17" s="22">
        <v>0.91427421135763698</v>
      </c>
      <c r="H17" s="22">
        <v>0.87307190788851097</v>
      </c>
      <c r="I17" s="22">
        <v>0.92767574101558203</v>
      </c>
      <c r="J17" s="22">
        <v>0.83833759052218704</v>
      </c>
      <c r="K17" s="22">
        <v>0.81932451114001204</v>
      </c>
      <c r="L17" s="22">
        <v>0.70312824886363301</v>
      </c>
      <c r="M17" s="22"/>
      <c r="N17" s="22">
        <v>0.81236346807846804</v>
      </c>
      <c r="O17" s="22">
        <v>0.89568183760117703</v>
      </c>
      <c r="P17" s="22">
        <v>0.83912910468324098</v>
      </c>
      <c r="Q17" s="22">
        <v>0.85290191838986895</v>
      </c>
      <c r="R17" s="22">
        <v>0.85326781888091097</v>
      </c>
      <c r="S17" s="22">
        <v>0.80527241882260403</v>
      </c>
      <c r="T17" s="22">
        <v>0.95888149426310498</v>
      </c>
      <c r="U17" s="22">
        <v>0.76111780599427703</v>
      </c>
      <c r="V17" s="22">
        <v>0.82132723484598402</v>
      </c>
      <c r="W17" s="22">
        <v>0.73559841261063597</v>
      </c>
      <c r="X17" s="22">
        <v>0.85636367039085703</v>
      </c>
      <c r="Y17" s="22">
        <v>0.83764837087833599</v>
      </c>
      <c r="Z17" s="22"/>
      <c r="AA17" s="22">
        <v>0.89452244115681301</v>
      </c>
      <c r="AB17" s="22">
        <v>0.78036710491565198</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187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0.39346510747838298</v>
      </c>
      <c r="D9" s="17">
        <v>0.42446827305228302</v>
      </c>
      <c r="E9" s="17">
        <v>0.36404057460878197</v>
      </c>
      <c r="F9" s="17"/>
      <c r="G9" s="17">
        <v>0.49179384363304501</v>
      </c>
      <c r="H9" s="17">
        <v>0.46708766941928898</v>
      </c>
      <c r="I9" s="17">
        <v>0.47727272080648803</v>
      </c>
      <c r="J9" s="17">
        <v>0.40892522403645798</v>
      </c>
      <c r="K9" s="17">
        <v>0.33542221883497297</v>
      </c>
      <c r="L9" s="17">
        <v>0.28039952822320402</v>
      </c>
      <c r="M9" s="17"/>
      <c r="N9" s="17">
        <v>0.46387002587057002</v>
      </c>
      <c r="O9" s="17">
        <v>0.42041187323471202</v>
      </c>
      <c r="P9" s="17">
        <v>0.41019756254282203</v>
      </c>
      <c r="Q9" s="17">
        <v>0.33729430370937902</v>
      </c>
      <c r="R9" s="17">
        <v>0.61672720549767202</v>
      </c>
      <c r="S9" s="17">
        <v>0.36230644637183301</v>
      </c>
      <c r="T9" s="17">
        <v>0.324661589541823</v>
      </c>
      <c r="U9" s="17">
        <v>0.40613854692166901</v>
      </c>
      <c r="V9" s="17">
        <v>0.45072216248983799</v>
      </c>
      <c r="W9" s="17">
        <v>0.28033850381307601</v>
      </c>
      <c r="X9" s="17">
        <v>0.40026221128582301</v>
      </c>
      <c r="Y9" s="17">
        <v>0.36896236507666502</v>
      </c>
      <c r="Z9" s="17"/>
      <c r="AA9" s="17">
        <v>0.476913069478269</v>
      </c>
      <c r="AB9" s="17">
        <v>0.33142147541954198</v>
      </c>
    </row>
    <row r="10" spans="2:28" x14ac:dyDescent="0.5">
      <c r="B10" s="18" t="s">
        <v>89</v>
      </c>
      <c r="C10" s="17">
        <v>0.29635528318903798</v>
      </c>
      <c r="D10" s="17">
        <v>0.316656120377174</v>
      </c>
      <c r="E10" s="17">
        <v>0.27715801215651997</v>
      </c>
      <c r="F10" s="17"/>
      <c r="G10" s="17">
        <v>0.29648061907034101</v>
      </c>
      <c r="H10" s="17">
        <v>0.33283564878517902</v>
      </c>
      <c r="I10" s="17">
        <v>0.34363116098616597</v>
      </c>
      <c r="J10" s="17">
        <v>0.23092232897550199</v>
      </c>
      <c r="K10" s="17">
        <v>0.34746862096660203</v>
      </c>
      <c r="L10" s="17">
        <v>0.25469973283998898</v>
      </c>
      <c r="M10" s="17"/>
      <c r="N10" s="17">
        <v>0.29171261442423102</v>
      </c>
      <c r="O10" s="17">
        <v>0.25970132421675501</v>
      </c>
      <c r="P10" s="17">
        <v>0.33486133265685702</v>
      </c>
      <c r="Q10" s="17">
        <v>0.29552949645966697</v>
      </c>
      <c r="R10" s="17">
        <v>5.8565099410226001E-2</v>
      </c>
      <c r="S10" s="17">
        <v>0.27531450682891501</v>
      </c>
      <c r="T10" s="17">
        <v>0.340826677144072</v>
      </c>
      <c r="U10" s="17">
        <v>0.34439410196650599</v>
      </c>
      <c r="V10" s="17">
        <v>0.26329316567956301</v>
      </c>
      <c r="W10" s="17">
        <v>0.34066658042804099</v>
      </c>
      <c r="X10" s="17">
        <v>0.29920128937896501</v>
      </c>
      <c r="Y10" s="17">
        <v>0.31422955265069902</v>
      </c>
      <c r="Z10" s="17"/>
      <c r="AA10" s="17">
        <v>0.31421284106175901</v>
      </c>
      <c r="AB10" s="17">
        <v>0.28307817343618302</v>
      </c>
    </row>
    <row r="11" spans="2:28" ht="28.7" x14ac:dyDescent="0.5">
      <c r="B11" s="18" t="s">
        <v>184</v>
      </c>
      <c r="C11" s="17">
        <v>0.14698779323592401</v>
      </c>
      <c r="D11" s="17">
        <v>0.13613668042999</v>
      </c>
      <c r="E11" s="17">
        <v>0.155995285788778</v>
      </c>
      <c r="F11" s="17"/>
      <c r="G11" s="17">
        <v>0.160657412475987</v>
      </c>
      <c r="H11" s="17">
        <v>0.160009081536716</v>
      </c>
      <c r="I11" s="17">
        <v>9.3603329689949902E-2</v>
      </c>
      <c r="J11" s="17">
        <v>0.18534811698119899</v>
      </c>
      <c r="K11" s="17">
        <v>0.13569178084736699</v>
      </c>
      <c r="L11" s="17">
        <v>0.145418300787968</v>
      </c>
      <c r="M11" s="17"/>
      <c r="N11" s="17">
        <v>8.9542544317465694E-2</v>
      </c>
      <c r="O11" s="17">
        <v>8.3827458487635398E-2</v>
      </c>
      <c r="P11" s="17">
        <v>9.7561988907423305E-2</v>
      </c>
      <c r="Q11" s="17">
        <v>0.19105426425790001</v>
      </c>
      <c r="R11" s="17">
        <v>0.20578704097304701</v>
      </c>
      <c r="S11" s="17">
        <v>0.17057857042562799</v>
      </c>
      <c r="T11" s="17">
        <v>0.169853769759955</v>
      </c>
      <c r="U11" s="17">
        <v>9.7183794617556496E-2</v>
      </c>
      <c r="V11" s="17">
        <v>0.14339576895806</v>
      </c>
      <c r="W11" s="17">
        <v>0.112807428528404</v>
      </c>
      <c r="X11" s="17">
        <v>0.15540062711227001</v>
      </c>
      <c r="Y11" s="17">
        <v>0.18812630279616799</v>
      </c>
      <c r="Z11" s="17"/>
      <c r="AA11" s="17">
        <v>0.110014230015479</v>
      </c>
      <c r="AB11" s="17">
        <v>0.174477669529808</v>
      </c>
    </row>
    <row r="12" spans="2:28" x14ac:dyDescent="0.5">
      <c r="B12" s="18" t="s">
        <v>91</v>
      </c>
      <c r="C12" s="17">
        <v>4.6902608392034903E-2</v>
      </c>
      <c r="D12" s="17">
        <v>4.1323671902861001E-2</v>
      </c>
      <c r="E12" s="17">
        <v>5.24099300053033E-2</v>
      </c>
      <c r="F12" s="17"/>
      <c r="G12" s="17">
        <v>4.0997775918451898E-2</v>
      </c>
      <c r="H12" s="17">
        <v>1.4636983583831699E-2</v>
      </c>
      <c r="I12" s="17">
        <v>3.5114898839324497E-2</v>
      </c>
      <c r="J12" s="17">
        <v>3.6162926447257E-2</v>
      </c>
      <c r="K12" s="17">
        <v>5.19385133363965E-2</v>
      </c>
      <c r="L12" s="17">
        <v>8.1592657435680699E-2</v>
      </c>
      <c r="M12" s="17"/>
      <c r="N12" s="17">
        <v>1.8127005225158199E-2</v>
      </c>
      <c r="O12" s="17">
        <v>8.1448263451735406E-2</v>
      </c>
      <c r="P12" s="17">
        <v>5.2965423118583398E-2</v>
      </c>
      <c r="Q12" s="17">
        <v>8.7327858497808594E-2</v>
      </c>
      <c r="R12" s="17">
        <v>6.1191708404938601E-2</v>
      </c>
      <c r="S12" s="17">
        <v>5.1516940999474202E-2</v>
      </c>
      <c r="T12" s="17">
        <v>4.01842877455581E-2</v>
      </c>
      <c r="U12" s="17">
        <v>2.90575475763022E-2</v>
      </c>
      <c r="V12" s="17">
        <v>0</v>
      </c>
      <c r="W12" s="17">
        <v>0.11454611390587401</v>
      </c>
      <c r="X12" s="17">
        <v>4.4668158250633E-2</v>
      </c>
      <c r="Y12" s="17">
        <v>3.3350798551373899E-2</v>
      </c>
      <c r="Z12" s="17"/>
      <c r="AA12" s="17">
        <v>4.6775365699395603E-2</v>
      </c>
      <c r="AB12" s="17">
        <v>4.6997213444274502E-2</v>
      </c>
    </row>
    <row r="13" spans="2:28" x14ac:dyDescent="0.5">
      <c r="B13" s="18" t="s">
        <v>92</v>
      </c>
      <c r="C13" s="17">
        <v>4.72880286294017E-2</v>
      </c>
      <c r="D13" s="17">
        <v>3.6984567455404203E-2</v>
      </c>
      <c r="E13" s="17">
        <v>5.73882307607647E-2</v>
      </c>
      <c r="F13" s="17"/>
      <c r="G13" s="17">
        <v>0</v>
      </c>
      <c r="H13" s="17">
        <v>0</v>
      </c>
      <c r="I13" s="17">
        <v>1.3654051267976501E-2</v>
      </c>
      <c r="J13" s="17">
        <v>5.9847137889835998E-2</v>
      </c>
      <c r="K13" s="17">
        <v>5.0784957531167699E-2</v>
      </c>
      <c r="L13" s="17">
        <v>0.108251564558718</v>
      </c>
      <c r="M13" s="17"/>
      <c r="N13" s="17">
        <v>3.8561280531438098E-2</v>
      </c>
      <c r="O13" s="17">
        <v>0.129633783329764</v>
      </c>
      <c r="P13" s="17">
        <v>5.10195349776153E-2</v>
      </c>
      <c r="Q13" s="17">
        <v>5.9026789417619803E-2</v>
      </c>
      <c r="R13" s="17">
        <v>0</v>
      </c>
      <c r="S13" s="17">
        <v>6.9643771138925906E-2</v>
      </c>
      <c r="T13" s="17">
        <v>0</v>
      </c>
      <c r="U13" s="17">
        <v>4.1974476428936598E-2</v>
      </c>
      <c r="V13" s="17">
        <v>5.3974218225284101E-2</v>
      </c>
      <c r="W13" s="17">
        <v>7.6545273898547997E-2</v>
      </c>
      <c r="X13" s="17">
        <v>1.4252787479908701E-2</v>
      </c>
      <c r="Y13" s="17">
        <v>2.6860619345001901E-2</v>
      </c>
      <c r="Z13" s="17"/>
      <c r="AA13" s="17">
        <v>1.2558935862783199E-2</v>
      </c>
      <c r="AB13" s="17">
        <v>7.3109139195917106E-2</v>
      </c>
    </row>
    <row r="14" spans="2:28" x14ac:dyDescent="0.5">
      <c r="B14" s="18" t="s">
        <v>72</v>
      </c>
      <c r="C14" s="17">
        <v>6.9001179075219202E-2</v>
      </c>
      <c r="D14" s="17">
        <v>4.4430686782287503E-2</v>
      </c>
      <c r="E14" s="17">
        <v>9.30079666798522E-2</v>
      </c>
      <c r="F14" s="17"/>
      <c r="G14" s="17">
        <v>1.0070348902174901E-2</v>
      </c>
      <c r="H14" s="17">
        <v>2.5430616674983898E-2</v>
      </c>
      <c r="I14" s="17">
        <v>3.6723838410094703E-2</v>
      </c>
      <c r="J14" s="17">
        <v>7.8794265669747995E-2</v>
      </c>
      <c r="K14" s="17">
        <v>7.8693908483493197E-2</v>
      </c>
      <c r="L14" s="17">
        <v>0.12963821615444099</v>
      </c>
      <c r="M14" s="17"/>
      <c r="N14" s="17">
        <v>9.8186529631136901E-2</v>
      </c>
      <c r="O14" s="17">
        <v>2.4977297279398101E-2</v>
      </c>
      <c r="P14" s="17">
        <v>5.33941577966991E-2</v>
      </c>
      <c r="Q14" s="17">
        <v>2.97672876576257E-2</v>
      </c>
      <c r="R14" s="17">
        <v>5.7728945714116499E-2</v>
      </c>
      <c r="S14" s="17">
        <v>7.0639764235223806E-2</v>
      </c>
      <c r="T14" s="17">
        <v>0.124473675808592</v>
      </c>
      <c r="U14" s="17">
        <v>8.1251532489030304E-2</v>
      </c>
      <c r="V14" s="17">
        <v>8.8614684647254499E-2</v>
      </c>
      <c r="W14" s="17">
        <v>7.5096099426056606E-2</v>
      </c>
      <c r="X14" s="17">
        <v>8.6214926492400104E-2</v>
      </c>
      <c r="Y14" s="17">
        <v>6.8470361580092898E-2</v>
      </c>
      <c r="Z14" s="17"/>
      <c r="AA14" s="17">
        <v>3.9525557882314502E-2</v>
      </c>
      <c r="AB14" s="17">
        <v>9.0916328974276595E-2</v>
      </c>
    </row>
    <row r="15" spans="2:28" x14ac:dyDescent="0.5">
      <c r="B15" s="18" t="s">
        <v>93</v>
      </c>
      <c r="C15" s="21">
        <v>0.68982039066741996</v>
      </c>
      <c r="D15" s="21">
        <v>0.74112439342945702</v>
      </c>
      <c r="E15" s="21">
        <v>0.64119858676530195</v>
      </c>
      <c r="F15" s="21"/>
      <c r="G15" s="21">
        <v>0.78827446270338597</v>
      </c>
      <c r="H15" s="21">
        <v>0.79992331820446805</v>
      </c>
      <c r="I15" s="21">
        <v>0.82090388179265406</v>
      </c>
      <c r="J15" s="21">
        <v>0.63984755301195995</v>
      </c>
      <c r="K15" s="21">
        <v>0.68289083980157494</v>
      </c>
      <c r="L15" s="21">
        <v>0.53509926106319305</v>
      </c>
      <c r="M15" s="21"/>
      <c r="N15" s="21">
        <v>0.75558264029480104</v>
      </c>
      <c r="O15" s="21">
        <v>0.68011319745146703</v>
      </c>
      <c r="P15" s="21">
        <v>0.74505889519967905</v>
      </c>
      <c r="Q15" s="21">
        <v>0.63282380016904605</v>
      </c>
      <c r="R15" s="21">
        <v>0.67529230490789804</v>
      </c>
      <c r="S15" s="21">
        <v>0.63762095320074796</v>
      </c>
      <c r="T15" s="21">
        <v>0.665488266685895</v>
      </c>
      <c r="U15" s="21">
        <v>0.75053264888817395</v>
      </c>
      <c r="V15" s="21">
        <v>0.71401532816940105</v>
      </c>
      <c r="W15" s="21">
        <v>0.621005084241118</v>
      </c>
      <c r="X15" s="21">
        <v>0.69946350066478802</v>
      </c>
      <c r="Y15" s="21">
        <v>0.68319191772736398</v>
      </c>
      <c r="Z15" s="21"/>
      <c r="AA15" s="21">
        <v>0.79112591054002801</v>
      </c>
      <c r="AB15" s="21">
        <v>0.61449964885572395</v>
      </c>
    </row>
    <row r="16" spans="2:28" x14ac:dyDescent="0.5">
      <c r="B16" s="18" t="s">
        <v>94</v>
      </c>
      <c r="C16" s="21">
        <v>9.4190637021436596E-2</v>
      </c>
      <c r="D16" s="21">
        <v>7.8308239358265197E-2</v>
      </c>
      <c r="E16" s="21">
        <v>0.10979816076606801</v>
      </c>
      <c r="F16" s="21"/>
      <c r="G16" s="21">
        <v>4.0997775918451898E-2</v>
      </c>
      <c r="H16" s="21">
        <v>1.4636983583831699E-2</v>
      </c>
      <c r="I16" s="21">
        <v>4.8768950107301097E-2</v>
      </c>
      <c r="J16" s="21">
        <v>9.6010064337092998E-2</v>
      </c>
      <c r="K16" s="21">
        <v>0.102723470867564</v>
      </c>
      <c r="L16" s="21">
        <v>0.18984422199439799</v>
      </c>
      <c r="M16" s="21"/>
      <c r="N16" s="21">
        <v>5.6688285756596297E-2</v>
      </c>
      <c r="O16" s="21">
        <v>0.211082046781499</v>
      </c>
      <c r="P16" s="21">
        <v>0.103984958096199</v>
      </c>
      <c r="Q16" s="21">
        <v>0.14635464791542799</v>
      </c>
      <c r="R16" s="21">
        <v>6.1191708404938601E-2</v>
      </c>
      <c r="S16" s="21">
        <v>0.1211607121384</v>
      </c>
      <c r="T16" s="21">
        <v>4.01842877455581E-2</v>
      </c>
      <c r="U16" s="21">
        <v>7.1032024005238795E-2</v>
      </c>
      <c r="V16" s="21">
        <v>5.3974218225284101E-2</v>
      </c>
      <c r="W16" s="21">
        <v>0.191091387804422</v>
      </c>
      <c r="X16" s="21">
        <v>5.8920945730541699E-2</v>
      </c>
      <c r="Y16" s="21">
        <v>6.0211417896375803E-2</v>
      </c>
      <c r="Z16" s="21"/>
      <c r="AA16" s="21">
        <v>5.93343015621789E-2</v>
      </c>
      <c r="AB16" s="21">
        <v>0.120106352640192</v>
      </c>
    </row>
    <row r="17" spans="2:28" x14ac:dyDescent="0.5">
      <c r="B17" s="18" t="s">
        <v>95</v>
      </c>
      <c r="C17" s="22">
        <v>0.59562975364598403</v>
      </c>
      <c r="D17" s="22">
        <v>0.66281615407119199</v>
      </c>
      <c r="E17" s="22">
        <v>0.53140042599923398</v>
      </c>
      <c r="F17" s="22"/>
      <c r="G17" s="22">
        <v>0.74727668678493397</v>
      </c>
      <c r="H17" s="22">
        <v>0.78528633462063602</v>
      </c>
      <c r="I17" s="22">
        <v>0.77213493168535297</v>
      </c>
      <c r="J17" s="22">
        <v>0.54383748867486703</v>
      </c>
      <c r="K17" s="22">
        <v>0.580167368934011</v>
      </c>
      <c r="L17" s="22">
        <v>0.34525503906879501</v>
      </c>
      <c r="M17" s="22"/>
      <c r="N17" s="22">
        <v>0.69889435453820503</v>
      </c>
      <c r="O17" s="22">
        <v>0.46903115066996798</v>
      </c>
      <c r="P17" s="22">
        <v>0.64107393710348004</v>
      </c>
      <c r="Q17" s="22">
        <v>0.48646915225361698</v>
      </c>
      <c r="R17" s="22">
        <v>0.61410059650296001</v>
      </c>
      <c r="S17" s="22">
        <v>0.516460241062348</v>
      </c>
      <c r="T17" s="22">
        <v>0.62530397894033696</v>
      </c>
      <c r="U17" s="22">
        <v>0.67950062488293606</v>
      </c>
      <c r="V17" s="22">
        <v>0.66004110994411702</v>
      </c>
      <c r="W17" s="22">
        <v>0.42991369643669602</v>
      </c>
      <c r="X17" s="22">
        <v>0.64054255493424594</v>
      </c>
      <c r="Y17" s="22">
        <v>0.62298049983098802</v>
      </c>
      <c r="Z17" s="22"/>
      <c r="AA17" s="22">
        <v>0.73179160897784901</v>
      </c>
      <c r="AB17" s="22">
        <v>0.49439329621553302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188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0.81292419059294896</v>
      </c>
      <c r="D9" s="17">
        <v>0.808549542621537</v>
      </c>
      <c r="E9" s="17">
        <v>0.81683863176000304</v>
      </c>
      <c r="F9" s="17"/>
      <c r="G9" s="17">
        <v>0.84742450373540401</v>
      </c>
      <c r="H9" s="17">
        <v>0.75761815559594903</v>
      </c>
      <c r="I9" s="17">
        <v>0.844515881374309</v>
      </c>
      <c r="J9" s="17">
        <v>0.80701244005599604</v>
      </c>
      <c r="K9" s="17">
        <v>0.84514012363416702</v>
      </c>
      <c r="L9" s="17">
        <v>0.79617553187234102</v>
      </c>
      <c r="M9" s="17"/>
      <c r="N9" s="17">
        <v>0.75180017932293997</v>
      </c>
      <c r="O9" s="17">
        <v>0.89180012858232804</v>
      </c>
      <c r="P9" s="17">
        <v>0.86094279812729202</v>
      </c>
      <c r="Q9" s="17">
        <v>0.76526780030587205</v>
      </c>
      <c r="R9" s="17">
        <v>0.91290831634358605</v>
      </c>
      <c r="S9" s="17">
        <v>0.81348459834428299</v>
      </c>
      <c r="T9" s="17">
        <v>0.88242180306960405</v>
      </c>
      <c r="U9" s="17">
        <v>0.84450777994819204</v>
      </c>
      <c r="V9" s="17">
        <v>0.82284853855272599</v>
      </c>
      <c r="W9" s="17">
        <v>0.73233900550355102</v>
      </c>
      <c r="X9" s="17">
        <v>0.79731326113010303</v>
      </c>
      <c r="Y9" s="17">
        <v>0.75279812832511495</v>
      </c>
      <c r="Z9" s="17"/>
      <c r="AA9" s="17">
        <v>0.81614163076712398</v>
      </c>
      <c r="AB9" s="17">
        <v>0.81053202103537303</v>
      </c>
    </row>
    <row r="10" spans="2:28" x14ac:dyDescent="0.5">
      <c r="B10" s="18" t="s">
        <v>89</v>
      </c>
      <c r="C10" s="17">
        <v>0.138788087958547</v>
      </c>
      <c r="D10" s="17">
        <v>0.13645214971737299</v>
      </c>
      <c r="E10" s="17">
        <v>0.14130910289287499</v>
      </c>
      <c r="F10" s="17"/>
      <c r="G10" s="17">
        <v>7.39454120387283E-2</v>
      </c>
      <c r="H10" s="17">
        <v>0.16197899333552501</v>
      </c>
      <c r="I10" s="17">
        <v>0.118272347979019</v>
      </c>
      <c r="J10" s="17">
        <v>0.151650230414479</v>
      </c>
      <c r="K10" s="17">
        <v>0.110269255971588</v>
      </c>
      <c r="L10" s="17">
        <v>0.17597221841281599</v>
      </c>
      <c r="M10" s="17"/>
      <c r="N10" s="17">
        <v>0.203312093319412</v>
      </c>
      <c r="O10" s="17">
        <v>7.8206814673789496E-2</v>
      </c>
      <c r="P10" s="17">
        <v>0.116547357055048</v>
      </c>
      <c r="Q10" s="17">
        <v>0.158632967173337</v>
      </c>
      <c r="R10" s="17">
        <v>2.7089408535334501E-2</v>
      </c>
      <c r="S10" s="17">
        <v>0.131574280383423</v>
      </c>
      <c r="T10" s="17">
        <v>0.11757819693039601</v>
      </c>
      <c r="U10" s="17">
        <v>0.12631207333079</v>
      </c>
      <c r="V10" s="17">
        <v>9.5075097559082306E-2</v>
      </c>
      <c r="W10" s="17">
        <v>0.14940225804232499</v>
      </c>
      <c r="X10" s="17">
        <v>0.18754965958955999</v>
      </c>
      <c r="Y10" s="17">
        <v>0.171651553714085</v>
      </c>
      <c r="Z10" s="17"/>
      <c r="AA10" s="17">
        <v>0.12517063363972999</v>
      </c>
      <c r="AB10" s="17">
        <v>0.14891267704480801</v>
      </c>
    </row>
    <row r="11" spans="2:28" ht="28.7" x14ac:dyDescent="0.5">
      <c r="B11" s="18" t="s">
        <v>184</v>
      </c>
      <c r="C11" s="17">
        <v>3.0702985523851901E-2</v>
      </c>
      <c r="D11" s="17">
        <v>3.5321771073937303E-2</v>
      </c>
      <c r="E11" s="17">
        <v>2.6268996098239499E-2</v>
      </c>
      <c r="F11" s="17"/>
      <c r="G11" s="17">
        <v>5.2732726882529203E-2</v>
      </c>
      <c r="H11" s="17">
        <v>5.35453452284326E-2</v>
      </c>
      <c r="I11" s="17">
        <v>2.2014533624111699E-2</v>
      </c>
      <c r="J11" s="17">
        <v>1.57692236268108E-2</v>
      </c>
      <c r="K11" s="17">
        <v>3.8902677857124403E-2</v>
      </c>
      <c r="L11" s="17">
        <v>1.5956906618838401E-2</v>
      </c>
      <c r="M11" s="17"/>
      <c r="N11" s="17">
        <v>2.44143675102769E-2</v>
      </c>
      <c r="O11" s="17">
        <v>2.99930567438828E-2</v>
      </c>
      <c r="P11" s="17">
        <v>1.56516026151532E-2</v>
      </c>
      <c r="Q11" s="17">
        <v>4.5006181852942202E-2</v>
      </c>
      <c r="R11" s="17">
        <v>6.0002275121079002E-2</v>
      </c>
      <c r="S11" s="17">
        <v>4.4669369383755597E-2</v>
      </c>
      <c r="T11" s="17">
        <v>0</v>
      </c>
      <c r="U11" s="17">
        <v>1.4540026835697E-2</v>
      </c>
      <c r="V11" s="17">
        <v>5.2970143604988397E-2</v>
      </c>
      <c r="W11" s="17">
        <v>0</v>
      </c>
      <c r="X11" s="17">
        <v>7.9093959128999098E-3</v>
      </c>
      <c r="Y11" s="17">
        <v>4.3443620259168002E-2</v>
      </c>
      <c r="Z11" s="17"/>
      <c r="AA11" s="17">
        <v>3.7363367120414902E-2</v>
      </c>
      <c r="AB11" s="17">
        <v>2.5750986035246198E-2</v>
      </c>
    </row>
    <row r="12" spans="2:28" x14ac:dyDescent="0.5">
      <c r="B12" s="18" t="s">
        <v>91</v>
      </c>
      <c r="C12" s="17">
        <v>9.8088988886556993E-3</v>
      </c>
      <c r="D12" s="17">
        <v>1.16682769735191E-2</v>
      </c>
      <c r="E12" s="17">
        <v>8.0193091402090497E-3</v>
      </c>
      <c r="F12" s="17"/>
      <c r="G12" s="17">
        <v>2.5897357343338898E-2</v>
      </c>
      <c r="H12" s="17">
        <v>1.35358170627599E-2</v>
      </c>
      <c r="I12" s="17">
        <v>7.9321490072422601E-3</v>
      </c>
      <c r="J12" s="17">
        <v>1.01798944196383E-2</v>
      </c>
      <c r="K12" s="17">
        <v>0</v>
      </c>
      <c r="L12" s="17">
        <v>7.7862479660521103E-3</v>
      </c>
      <c r="M12" s="17"/>
      <c r="N12" s="17">
        <v>2.0473359847370799E-2</v>
      </c>
      <c r="O12" s="17">
        <v>0</v>
      </c>
      <c r="P12" s="17">
        <v>6.8582422025066699E-3</v>
      </c>
      <c r="Q12" s="17">
        <v>1.7487753981227899E-2</v>
      </c>
      <c r="R12" s="17">
        <v>0</v>
      </c>
      <c r="S12" s="17">
        <v>4.9044640795270801E-3</v>
      </c>
      <c r="T12" s="17">
        <v>0</v>
      </c>
      <c r="U12" s="17">
        <v>1.46401198853206E-2</v>
      </c>
      <c r="V12" s="17">
        <v>2.9106220283203699E-2</v>
      </c>
      <c r="W12" s="17">
        <v>3.7741511881245499E-2</v>
      </c>
      <c r="X12" s="17">
        <v>0</v>
      </c>
      <c r="Y12" s="17">
        <v>1.2226825244277499E-2</v>
      </c>
      <c r="Z12" s="17"/>
      <c r="AA12" s="17">
        <v>1.18630350306762E-2</v>
      </c>
      <c r="AB12" s="17">
        <v>8.2816468870494705E-3</v>
      </c>
    </row>
    <row r="13" spans="2:28" x14ac:dyDescent="0.5">
      <c r="B13" s="18" t="s">
        <v>92</v>
      </c>
      <c r="C13" s="17">
        <v>1.0665559708922E-3</v>
      </c>
      <c r="D13" s="17">
        <v>2.16582906350521E-3</v>
      </c>
      <c r="E13" s="17">
        <v>0</v>
      </c>
      <c r="F13" s="17"/>
      <c r="G13" s="17">
        <v>0</v>
      </c>
      <c r="H13" s="17">
        <v>0</v>
      </c>
      <c r="I13" s="17">
        <v>7.26508801531843E-3</v>
      </c>
      <c r="J13" s="17">
        <v>0</v>
      </c>
      <c r="K13" s="17">
        <v>0</v>
      </c>
      <c r="L13" s="17">
        <v>0</v>
      </c>
      <c r="M13" s="17"/>
      <c r="N13" s="17">
        <v>0</v>
      </c>
      <c r="O13" s="17">
        <v>0</v>
      </c>
      <c r="P13" s="17">
        <v>0</v>
      </c>
      <c r="Q13" s="17">
        <v>0</v>
      </c>
      <c r="R13" s="17">
        <v>0</v>
      </c>
      <c r="S13" s="17">
        <v>0</v>
      </c>
      <c r="T13" s="17">
        <v>0</v>
      </c>
      <c r="U13" s="17">
        <v>0</v>
      </c>
      <c r="V13" s="17">
        <v>0</v>
      </c>
      <c r="W13" s="17">
        <v>4.4689208743101297E-2</v>
      </c>
      <c r="X13" s="17">
        <v>0</v>
      </c>
      <c r="Y13" s="17">
        <v>0</v>
      </c>
      <c r="Z13" s="17"/>
      <c r="AA13" s="17">
        <v>2.50106132101994E-3</v>
      </c>
      <c r="AB13" s="17">
        <v>0</v>
      </c>
    </row>
    <row r="14" spans="2:28" x14ac:dyDescent="0.5">
      <c r="B14" s="18" t="s">
        <v>72</v>
      </c>
      <c r="C14" s="17">
        <v>6.7092810651045E-3</v>
      </c>
      <c r="D14" s="17">
        <v>5.8424305501286198E-3</v>
      </c>
      <c r="E14" s="17">
        <v>7.5639601086732004E-3</v>
      </c>
      <c r="F14" s="17"/>
      <c r="G14" s="17">
        <v>0</v>
      </c>
      <c r="H14" s="17">
        <v>1.3321688777333101E-2</v>
      </c>
      <c r="I14" s="17">
        <v>0</v>
      </c>
      <c r="J14" s="17">
        <v>1.53882114830754E-2</v>
      </c>
      <c r="K14" s="17">
        <v>5.6879425371205803E-3</v>
      </c>
      <c r="L14" s="17">
        <v>4.1090951299525297E-3</v>
      </c>
      <c r="M14" s="17"/>
      <c r="N14" s="17">
        <v>0</v>
      </c>
      <c r="O14" s="17">
        <v>0</v>
      </c>
      <c r="P14" s="17">
        <v>0</v>
      </c>
      <c r="Q14" s="17">
        <v>1.36052966866212E-2</v>
      </c>
      <c r="R14" s="17">
        <v>0</v>
      </c>
      <c r="S14" s="17">
        <v>5.3672878090111897E-3</v>
      </c>
      <c r="T14" s="17">
        <v>0</v>
      </c>
      <c r="U14" s="17">
        <v>0</v>
      </c>
      <c r="V14" s="17">
        <v>0</v>
      </c>
      <c r="W14" s="17">
        <v>3.5828015829777002E-2</v>
      </c>
      <c r="X14" s="17">
        <v>7.22768336743754E-3</v>
      </c>
      <c r="Y14" s="17">
        <v>1.98798724573543E-2</v>
      </c>
      <c r="Z14" s="17"/>
      <c r="AA14" s="17">
        <v>6.9602721210351298E-3</v>
      </c>
      <c r="AB14" s="17">
        <v>6.5226689975234897E-3</v>
      </c>
    </row>
    <row r="15" spans="2:28" x14ac:dyDescent="0.5">
      <c r="B15" s="18" t="s">
        <v>93</v>
      </c>
      <c r="C15" s="21">
        <v>0.95171227855149598</v>
      </c>
      <c r="D15" s="21">
        <v>0.94500169233890996</v>
      </c>
      <c r="E15" s="21">
        <v>0.95814773465287795</v>
      </c>
      <c r="F15" s="21"/>
      <c r="G15" s="21">
        <v>0.92136991577413196</v>
      </c>
      <c r="H15" s="21">
        <v>0.91959714893147404</v>
      </c>
      <c r="I15" s="21">
        <v>0.96278822935332797</v>
      </c>
      <c r="J15" s="21">
        <v>0.95866267047047604</v>
      </c>
      <c r="K15" s="21">
        <v>0.955409379605755</v>
      </c>
      <c r="L15" s="21">
        <v>0.97214775028515699</v>
      </c>
      <c r="M15" s="21"/>
      <c r="N15" s="21">
        <v>0.95511227264235199</v>
      </c>
      <c r="O15" s="21">
        <v>0.97000694325611703</v>
      </c>
      <c r="P15" s="21">
        <v>0.97749015518233995</v>
      </c>
      <c r="Q15" s="21">
        <v>0.92390076747920902</v>
      </c>
      <c r="R15" s="21">
        <v>0.93999772487892097</v>
      </c>
      <c r="S15" s="21">
        <v>0.945058878727706</v>
      </c>
      <c r="T15" s="21">
        <v>1</v>
      </c>
      <c r="U15" s="21">
        <v>0.97081985327898201</v>
      </c>
      <c r="V15" s="21">
        <v>0.91792363611180805</v>
      </c>
      <c r="W15" s="21">
        <v>0.88174126354587601</v>
      </c>
      <c r="X15" s="21">
        <v>0.98486292071966297</v>
      </c>
      <c r="Y15" s="21">
        <v>0.92444968203919997</v>
      </c>
      <c r="Z15" s="21"/>
      <c r="AA15" s="21">
        <v>0.941312264406854</v>
      </c>
      <c r="AB15" s="21">
        <v>0.95944469808018096</v>
      </c>
    </row>
    <row r="16" spans="2:28" x14ac:dyDescent="0.5">
      <c r="B16" s="18" t="s">
        <v>94</v>
      </c>
      <c r="C16" s="21">
        <v>1.08754548595479E-2</v>
      </c>
      <c r="D16" s="21">
        <v>1.3834106037024301E-2</v>
      </c>
      <c r="E16" s="21">
        <v>8.0193091402090497E-3</v>
      </c>
      <c r="F16" s="21"/>
      <c r="G16" s="21">
        <v>2.5897357343338898E-2</v>
      </c>
      <c r="H16" s="21">
        <v>1.35358170627599E-2</v>
      </c>
      <c r="I16" s="21">
        <v>1.51972370225607E-2</v>
      </c>
      <c r="J16" s="21">
        <v>1.01798944196383E-2</v>
      </c>
      <c r="K16" s="21">
        <v>0</v>
      </c>
      <c r="L16" s="21">
        <v>7.7862479660521103E-3</v>
      </c>
      <c r="M16" s="21"/>
      <c r="N16" s="21">
        <v>2.0473359847370799E-2</v>
      </c>
      <c r="O16" s="21">
        <v>0</v>
      </c>
      <c r="P16" s="21">
        <v>6.8582422025066699E-3</v>
      </c>
      <c r="Q16" s="21">
        <v>1.7487753981227899E-2</v>
      </c>
      <c r="R16" s="21">
        <v>0</v>
      </c>
      <c r="S16" s="21">
        <v>4.9044640795270801E-3</v>
      </c>
      <c r="T16" s="21">
        <v>0</v>
      </c>
      <c r="U16" s="21">
        <v>1.46401198853206E-2</v>
      </c>
      <c r="V16" s="21">
        <v>2.9106220283203699E-2</v>
      </c>
      <c r="W16" s="21">
        <v>8.2430720624346795E-2</v>
      </c>
      <c r="X16" s="21">
        <v>0</v>
      </c>
      <c r="Y16" s="21">
        <v>1.2226825244277499E-2</v>
      </c>
      <c r="Z16" s="21"/>
      <c r="AA16" s="21">
        <v>1.4364096351696099E-2</v>
      </c>
      <c r="AB16" s="21">
        <v>8.2816468870494705E-3</v>
      </c>
    </row>
    <row r="17" spans="2:28" x14ac:dyDescent="0.5">
      <c r="B17" s="18" t="s">
        <v>95</v>
      </c>
      <c r="C17" s="22">
        <v>0.94083682369194799</v>
      </c>
      <c r="D17" s="22">
        <v>0.93116758630188601</v>
      </c>
      <c r="E17" s="22">
        <v>0.95012842551266896</v>
      </c>
      <c r="F17" s="22"/>
      <c r="G17" s="22">
        <v>0.89547255843079299</v>
      </c>
      <c r="H17" s="22">
        <v>0.90606133186871496</v>
      </c>
      <c r="I17" s="22">
        <v>0.94759099233076705</v>
      </c>
      <c r="J17" s="22">
        <v>0.94848277605083697</v>
      </c>
      <c r="K17" s="22">
        <v>0.955409379605755</v>
      </c>
      <c r="L17" s="22">
        <v>0.964361502319105</v>
      </c>
      <c r="M17" s="22"/>
      <c r="N17" s="22">
        <v>0.93463891279498201</v>
      </c>
      <c r="O17" s="22">
        <v>0.97000694325611703</v>
      </c>
      <c r="P17" s="22">
        <v>0.97063191297983398</v>
      </c>
      <c r="Q17" s="22">
        <v>0.90641301349798098</v>
      </c>
      <c r="R17" s="22">
        <v>0.93999772487892097</v>
      </c>
      <c r="S17" s="22">
        <v>0.94015441464817895</v>
      </c>
      <c r="T17" s="22">
        <v>1</v>
      </c>
      <c r="U17" s="22">
        <v>0.95617973339366202</v>
      </c>
      <c r="V17" s="22">
        <v>0.88881741582860396</v>
      </c>
      <c r="W17" s="22">
        <v>0.79931054292152903</v>
      </c>
      <c r="X17" s="22">
        <v>0.98486292071966297</v>
      </c>
      <c r="Y17" s="22">
        <v>0.91222285679492299</v>
      </c>
      <c r="Z17" s="22"/>
      <c r="AA17" s="22">
        <v>0.92694816805515801</v>
      </c>
      <c r="AB17" s="22">
        <v>0.95116305119313105</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189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0.50226513318975896</v>
      </c>
      <c r="D9" s="17">
        <v>0.52398228914189504</v>
      </c>
      <c r="E9" s="17">
        <v>0.48025790216063102</v>
      </c>
      <c r="F9" s="17"/>
      <c r="G9" s="17">
        <v>0.67734090831028204</v>
      </c>
      <c r="H9" s="17">
        <v>0.57607499066454504</v>
      </c>
      <c r="I9" s="17">
        <v>0.54757424306022795</v>
      </c>
      <c r="J9" s="17">
        <v>0.51703366881846002</v>
      </c>
      <c r="K9" s="17">
        <v>0.49185504366070099</v>
      </c>
      <c r="L9" s="17">
        <v>0.34520870331160403</v>
      </c>
      <c r="M9" s="17"/>
      <c r="N9" s="17">
        <v>0.481416387670969</v>
      </c>
      <c r="O9" s="17">
        <v>0.47514592951440798</v>
      </c>
      <c r="P9" s="17">
        <v>0.54560215470685003</v>
      </c>
      <c r="Q9" s="17">
        <v>0.414863483739635</v>
      </c>
      <c r="R9" s="17">
        <v>0.61435166808018205</v>
      </c>
      <c r="S9" s="17">
        <v>0.44029529230620001</v>
      </c>
      <c r="T9" s="17">
        <v>0.53641072506023801</v>
      </c>
      <c r="U9" s="17">
        <v>0.61257741481516703</v>
      </c>
      <c r="V9" s="17">
        <v>0.55134993245610797</v>
      </c>
      <c r="W9" s="17">
        <v>0.43135788150262599</v>
      </c>
      <c r="X9" s="17">
        <v>0.536860033055789</v>
      </c>
      <c r="Y9" s="17">
        <v>0.47327780956586302</v>
      </c>
      <c r="Z9" s="17"/>
      <c r="AA9" s="17">
        <v>0.55738100665919998</v>
      </c>
      <c r="AB9" s="17">
        <v>0.46128643350450799</v>
      </c>
    </row>
    <row r="10" spans="2:28" x14ac:dyDescent="0.5">
      <c r="B10" s="18" t="s">
        <v>89</v>
      </c>
      <c r="C10" s="17">
        <v>0.24156577980076099</v>
      </c>
      <c r="D10" s="17">
        <v>0.24079539863291999</v>
      </c>
      <c r="E10" s="17">
        <v>0.24275060219464301</v>
      </c>
      <c r="F10" s="17"/>
      <c r="G10" s="17">
        <v>0.17700324019554101</v>
      </c>
      <c r="H10" s="17">
        <v>0.27215407166800698</v>
      </c>
      <c r="I10" s="17">
        <v>0.275872683024521</v>
      </c>
      <c r="J10" s="17">
        <v>0.276242953505141</v>
      </c>
      <c r="K10" s="17">
        <v>0.23975006525100701</v>
      </c>
      <c r="L10" s="17">
        <v>0.20723085072810099</v>
      </c>
      <c r="M10" s="17"/>
      <c r="N10" s="17">
        <v>0.299188047487566</v>
      </c>
      <c r="O10" s="17">
        <v>0.22967478262757099</v>
      </c>
      <c r="P10" s="17">
        <v>0.243336682063265</v>
      </c>
      <c r="Q10" s="17">
        <v>0.241769511046836</v>
      </c>
      <c r="R10" s="17">
        <v>0.14538775342176999</v>
      </c>
      <c r="S10" s="17">
        <v>0.26755421031454801</v>
      </c>
      <c r="T10" s="17">
        <v>0.301127202209791</v>
      </c>
      <c r="U10" s="17">
        <v>0.19482359180280601</v>
      </c>
      <c r="V10" s="17">
        <v>0.23612648793682001</v>
      </c>
      <c r="W10" s="17">
        <v>0.25929199423882898</v>
      </c>
      <c r="X10" s="17">
        <v>0.225356043045781</v>
      </c>
      <c r="Y10" s="17">
        <v>0.23625095459432399</v>
      </c>
      <c r="Z10" s="17"/>
      <c r="AA10" s="17">
        <v>0.257974368787032</v>
      </c>
      <c r="AB10" s="17">
        <v>0.229365979670587</v>
      </c>
    </row>
    <row r="11" spans="2:28" ht="28.7" x14ac:dyDescent="0.5">
      <c r="B11" s="18" t="s">
        <v>184</v>
      </c>
      <c r="C11" s="17">
        <v>0.104155861334771</v>
      </c>
      <c r="D11" s="17">
        <v>0.11066783986984</v>
      </c>
      <c r="E11" s="17">
        <v>9.8014290343458502E-2</v>
      </c>
      <c r="F11" s="17"/>
      <c r="G11" s="17">
        <v>8.5794750021331995E-2</v>
      </c>
      <c r="H11" s="17">
        <v>7.6734666089299394E-2</v>
      </c>
      <c r="I11" s="17">
        <v>0.138013151275134</v>
      </c>
      <c r="J11" s="17">
        <v>0.114053104951156</v>
      </c>
      <c r="K11" s="17">
        <v>0.108805376718316</v>
      </c>
      <c r="L11" s="17">
        <v>9.9758643189560695E-2</v>
      </c>
      <c r="M11" s="17"/>
      <c r="N11" s="17">
        <v>0.123797475055468</v>
      </c>
      <c r="O11" s="17">
        <v>2.5713484327987101E-2</v>
      </c>
      <c r="P11" s="17">
        <v>8.1445921640439303E-2</v>
      </c>
      <c r="Q11" s="17">
        <v>0.23696380400255801</v>
      </c>
      <c r="R11" s="17">
        <v>9.6264159394912702E-2</v>
      </c>
      <c r="S11" s="17">
        <v>0.158852390574383</v>
      </c>
      <c r="T11" s="17">
        <v>4.1115533606031499E-2</v>
      </c>
      <c r="U11" s="17">
        <v>5.7280753168008201E-2</v>
      </c>
      <c r="V11" s="17">
        <v>6.49039535742367E-2</v>
      </c>
      <c r="W11" s="17">
        <v>3.7741511881245499E-2</v>
      </c>
      <c r="X11" s="17">
        <v>7.4317809372716301E-2</v>
      </c>
      <c r="Y11" s="17">
        <v>9.0048112796170698E-2</v>
      </c>
      <c r="Z11" s="17"/>
      <c r="AA11" s="17">
        <v>8.7683443373344994E-2</v>
      </c>
      <c r="AB11" s="17">
        <v>0.116403118363284</v>
      </c>
    </row>
    <row r="12" spans="2:28" x14ac:dyDescent="0.5">
      <c r="B12" s="18" t="s">
        <v>91</v>
      </c>
      <c r="C12" s="17">
        <v>5.9401850523499E-2</v>
      </c>
      <c r="D12" s="17">
        <v>7.1282743303904897E-2</v>
      </c>
      <c r="E12" s="17">
        <v>4.7960975345442802E-2</v>
      </c>
      <c r="F12" s="17"/>
      <c r="G12" s="17">
        <v>3.8982288871481599E-2</v>
      </c>
      <c r="H12" s="17">
        <v>5.6777098942882E-2</v>
      </c>
      <c r="I12" s="17">
        <v>2.6358514819007001E-2</v>
      </c>
      <c r="J12" s="17">
        <v>2.7630267595836401E-2</v>
      </c>
      <c r="K12" s="17">
        <v>6.7908895098815703E-2</v>
      </c>
      <c r="L12" s="17">
        <v>0.106467899693651</v>
      </c>
      <c r="M12" s="17"/>
      <c r="N12" s="17">
        <v>0</v>
      </c>
      <c r="O12" s="17">
        <v>8.2015751011782101E-2</v>
      </c>
      <c r="P12" s="17">
        <v>4.7971540942460297E-2</v>
      </c>
      <c r="Q12" s="17">
        <v>7.8109136966160994E-2</v>
      </c>
      <c r="R12" s="17">
        <v>3.05958542024693E-2</v>
      </c>
      <c r="S12" s="17">
        <v>5.5530406018106999E-2</v>
      </c>
      <c r="T12" s="17">
        <v>0</v>
      </c>
      <c r="U12" s="17">
        <v>5.2127226658075003E-2</v>
      </c>
      <c r="V12" s="17">
        <v>8.3291401302631102E-2</v>
      </c>
      <c r="W12" s="17">
        <v>0.119967239052696</v>
      </c>
      <c r="X12" s="17">
        <v>6.20216340278315E-2</v>
      </c>
      <c r="Y12" s="17">
        <v>7.5199348822431206E-2</v>
      </c>
      <c r="Z12" s="17"/>
      <c r="AA12" s="17">
        <v>5.7371561553268002E-2</v>
      </c>
      <c r="AB12" s="17">
        <v>6.0911372132215001E-2</v>
      </c>
    </row>
    <row r="13" spans="2:28" x14ac:dyDescent="0.5">
      <c r="B13" s="18" t="s">
        <v>92</v>
      </c>
      <c r="C13" s="17">
        <v>4.89109097174222E-2</v>
      </c>
      <c r="D13" s="17">
        <v>2.7486201387367602E-2</v>
      </c>
      <c r="E13" s="17">
        <v>6.9823768234762801E-2</v>
      </c>
      <c r="F13" s="17"/>
      <c r="G13" s="17">
        <v>2.08788126013634E-2</v>
      </c>
      <c r="H13" s="17">
        <v>1.22031911053789E-2</v>
      </c>
      <c r="I13" s="17">
        <v>5.8897363798422701E-3</v>
      </c>
      <c r="J13" s="17">
        <v>2.82904962261997E-2</v>
      </c>
      <c r="K13" s="17">
        <v>4.6288144661694099E-2</v>
      </c>
      <c r="L13" s="17">
        <v>0.127391192461558</v>
      </c>
      <c r="M13" s="17"/>
      <c r="N13" s="17">
        <v>5.5689370194471899E-2</v>
      </c>
      <c r="O13" s="17">
        <v>0.13551521938007199</v>
      </c>
      <c r="P13" s="17">
        <v>5.5082192373082199E-2</v>
      </c>
      <c r="Q13" s="17">
        <v>1.4688767558188799E-2</v>
      </c>
      <c r="R13" s="17">
        <v>0.113400564900666</v>
      </c>
      <c r="S13" s="17">
        <v>4.7631436748425397E-2</v>
      </c>
      <c r="T13" s="17">
        <v>0</v>
      </c>
      <c r="U13" s="17">
        <v>4.1953717026579497E-2</v>
      </c>
      <c r="V13" s="17">
        <v>2.49045018835535E-2</v>
      </c>
      <c r="W13" s="17">
        <v>0.115813357494828</v>
      </c>
      <c r="X13" s="17">
        <v>2.8401127040804101E-2</v>
      </c>
      <c r="Y13" s="17">
        <v>5.2383642478302302E-2</v>
      </c>
      <c r="Z13" s="17"/>
      <c r="AA13" s="17">
        <v>1.4396523921769299E-2</v>
      </c>
      <c r="AB13" s="17">
        <v>7.4572385464970095E-2</v>
      </c>
    </row>
    <row r="14" spans="2:28" x14ac:dyDescent="0.5">
      <c r="B14" s="18" t="s">
        <v>72</v>
      </c>
      <c r="C14" s="17">
        <v>4.3700465433787798E-2</v>
      </c>
      <c r="D14" s="17">
        <v>2.5785527664073101E-2</v>
      </c>
      <c r="E14" s="17">
        <v>6.11924617210617E-2</v>
      </c>
      <c r="F14" s="17"/>
      <c r="G14" s="17">
        <v>0</v>
      </c>
      <c r="H14" s="17">
        <v>6.0559815298876401E-3</v>
      </c>
      <c r="I14" s="17">
        <v>6.2916714412680104E-3</v>
      </c>
      <c r="J14" s="17">
        <v>3.6749508903207898E-2</v>
      </c>
      <c r="K14" s="17">
        <v>4.5392474609466202E-2</v>
      </c>
      <c r="L14" s="17">
        <v>0.11394271061552599</v>
      </c>
      <c r="M14" s="17"/>
      <c r="N14" s="17">
        <v>3.9908719591526101E-2</v>
      </c>
      <c r="O14" s="17">
        <v>5.1934833138179502E-2</v>
      </c>
      <c r="P14" s="17">
        <v>2.6561508273902398E-2</v>
      </c>
      <c r="Q14" s="17">
        <v>1.36052966866212E-2</v>
      </c>
      <c r="R14" s="17">
        <v>0</v>
      </c>
      <c r="S14" s="17">
        <v>3.0136264038336899E-2</v>
      </c>
      <c r="T14" s="17">
        <v>0.121346539123939</v>
      </c>
      <c r="U14" s="17">
        <v>4.1237296529363497E-2</v>
      </c>
      <c r="V14" s="17">
        <v>3.9423722846650598E-2</v>
      </c>
      <c r="W14" s="17">
        <v>3.5828015829777002E-2</v>
      </c>
      <c r="X14" s="17">
        <v>7.30433534570787E-2</v>
      </c>
      <c r="Y14" s="17">
        <v>7.2840131742908695E-2</v>
      </c>
      <c r="Z14" s="17"/>
      <c r="AA14" s="17">
        <v>2.5193095705386099E-2</v>
      </c>
      <c r="AB14" s="17">
        <v>5.7460710864436597E-2</v>
      </c>
    </row>
    <row r="15" spans="2:28" x14ac:dyDescent="0.5">
      <c r="B15" s="18" t="s">
        <v>93</v>
      </c>
      <c r="C15" s="21">
        <v>0.74383091299051995</v>
      </c>
      <c r="D15" s="21">
        <v>0.76477768777481503</v>
      </c>
      <c r="E15" s="21">
        <v>0.72300850435527397</v>
      </c>
      <c r="F15" s="21"/>
      <c r="G15" s="21">
        <v>0.85434414850582296</v>
      </c>
      <c r="H15" s="21">
        <v>0.84822906233255202</v>
      </c>
      <c r="I15" s="21">
        <v>0.82344692608474901</v>
      </c>
      <c r="J15" s="21">
        <v>0.79327662232360097</v>
      </c>
      <c r="K15" s="21">
        <v>0.73160510891170805</v>
      </c>
      <c r="L15" s="21">
        <v>0.55243955403970502</v>
      </c>
      <c r="M15" s="21"/>
      <c r="N15" s="21">
        <v>0.78060443515853395</v>
      </c>
      <c r="O15" s="21">
        <v>0.70482071214197906</v>
      </c>
      <c r="P15" s="21">
        <v>0.788938836770116</v>
      </c>
      <c r="Q15" s="21">
        <v>0.65663299478647097</v>
      </c>
      <c r="R15" s="21">
        <v>0.75973942150195195</v>
      </c>
      <c r="S15" s="21">
        <v>0.70784950262074797</v>
      </c>
      <c r="T15" s="21">
        <v>0.83753792727002896</v>
      </c>
      <c r="U15" s="21">
        <v>0.80740100661797398</v>
      </c>
      <c r="V15" s="21">
        <v>0.78747642039292798</v>
      </c>
      <c r="W15" s="21">
        <v>0.69064987574145398</v>
      </c>
      <c r="X15" s="21">
        <v>0.76221607610156905</v>
      </c>
      <c r="Y15" s="21">
        <v>0.70952876416018695</v>
      </c>
      <c r="Z15" s="21"/>
      <c r="AA15" s="21">
        <v>0.81535537544623204</v>
      </c>
      <c r="AB15" s="21">
        <v>0.69065241317509496</v>
      </c>
    </row>
    <row r="16" spans="2:28" x14ac:dyDescent="0.5">
      <c r="B16" s="18" t="s">
        <v>94</v>
      </c>
      <c r="C16" s="21">
        <v>0.108312760240921</v>
      </c>
      <c r="D16" s="21">
        <v>9.8768944691272495E-2</v>
      </c>
      <c r="E16" s="21">
        <v>0.11778474358020601</v>
      </c>
      <c r="F16" s="21"/>
      <c r="G16" s="21">
        <v>5.9861101472844999E-2</v>
      </c>
      <c r="H16" s="21">
        <v>6.8980290048260798E-2</v>
      </c>
      <c r="I16" s="21">
        <v>3.22482511988492E-2</v>
      </c>
      <c r="J16" s="21">
        <v>5.5920763822036097E-2</v>
      </c>
      <c r="K16" s="21">
        <v>0.11419703976051</v>
      </c>
      <c r="L16" s="21">
        <v>0.233859092155208</v>
      </c>
      <c r="M16" s="21"/>
      <c r="N16" s="21">
        <v>5.5689370194471899E-2</v>
      </c>
      <c r="O16" s="21">
        <v>0.21753097039185401</v>
      </c>
      <c r="P16" s="21">
        <v>0.103053733315542</v>
      </c>
      <c r="Q16" s="21">
        <v>9.2797904524349703E-2</v>
      </c>
      <c r="R16" s="21">
        <v>0.14399641910313499</v>
      </c>
      <c r="S16" s="21">
        <v>0.10316184276653199</v>
      </c>
      <c r="T16" s="21">
        <v>0</v>
      </c>
      <c r="U16" s="21">
        <v>9.40809436846545E-2</v>
      </c>
      <c r="V16" s="21">
        <v>0.10819590318618499</v>
      </c>
      <c r="W16" s="21">
        <v>0.23578059654752301</v>
      </c>
      <c r="X16" s="21">
        <v>9.0422761068635601E-2</v>
      </c>
      <c r="Y16" s="21">
        <v>0.127582991300733</v>
      </c>
      <c r="Z16" s="21"/>
      <c r="AA16" s="21">
        <v>7.1768085475037297E-2</v>
      </c>
      <c r="AB16" s="21">
        <v>0.13548375759718501</v>
      </c>
    </row>
    <row r="17" spans="2:28" x14ac:dyDescent="0.5">
      <c r="B17" s="18" t="s">
        <v>95</v>
      </c>
      <c r="C17" s="22">
        <v>0.635518152749599</v>
      </c>
      <c r="D17" s="22">
        <v>0.66600874308354197</v>
      </c>
      <c r="E17" s="22">
        <v>0.60522376077506901</v>
      </c>
      <c r="F17" s="22"/>
      <c r="G17" s="22">
        <v>0.79448304703297801</v>
      </c>
      <c r="H17" s="22">
        <v>0.77924877228429101</v>
      </c>
      <c r="I17" s="22">
        <v>0.79119867488589901</v>
      </c>
      <c r="J17" s="22">
        <v>0.73735585850156404</v>
      </c>
      <c r="K17" s="22">
        <v>0.61740806915119795</v>
      </c>
      <c r="L17" s="22">
        <v>0.31858046188449701</v>
      </c>
      <c r="M17" s="22"/>
      <c r="N17" s="22">
        <v>0.72491506496406299</v>
      </c>
      <c r="O17" s="22">
        <v>0.48728974175012502</v>
      </c>
      <c r="P17" s="22">
        <v>0.68588510345457399</v>
      </c>
      <c r="Q17" s="22">
        <v>0.56383509026212097</v>
      </c>
      <c r="R17" s="22">
        <v>0.61574300239881696</v>
      </c>
      <c r="S17" s="22">
        <v>0.60468765985421602</v>
      </c>
      <c r="T17" s="22">
        <v>0.83753792727002896</v>
      </c>
      <c r="U17" s="22">
        <v>0.71332006293331895</v>
      </c>
      <c r="V17" s="22">
        <v>0.67928051720674298</v>
      </c>
      <c r="W17" s="22">
        <v>0.454869279193931</v>
      </c>
      <c r="X17" s="22">
        <v>0.67179331503293405</v>
      </c>
      <c r="Y17" s="22">
        <v>0.58194577285945404</v>
      </c>
      <c r="Z17" s="22"/>
      <c r="AA17" s="22">
        <v>0.74358728997119405</v>
      </c>
      <c r="AB17" s="22">
        <v>0.55516865557790995</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190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0.56441320333416101</v>
      </c>
      <c r="D9" s="17">
        <v>0.53996606549748205</v>
      </c>
      <c r="E9" s="17">
        <v>0.58738932233649399</v>
      </c>
      <c r="F9" s="17"/>
      <c r="G9" s="17">
        <v>0.78027247388517695</v>
      </c>
      <c r="H9" s="17">
        <v>0.58240334451106002</v>
      </c>
      <c r="I9" s="17">
        <v>0.67021151124416101</v>
      </c>
      <c r="J9" s="17">
        <v>0.61796165167154005</v>
      </c>
      <c r="K9" s="17">
        <v>0.54282268280163204</v>
      </c>
      <c r="L9" s="17">
        <v>0.36949605708965899</v>
      </c>
      <c r="M9" s="17"/>
      <c r="N9" s="17">
        <v>0.57826273051619903</v>
      </c>
      <c r="O9" s="17">
        <v>0.65109254246803405</v>
      </c>
      <c r="P9" s="17">
        <v>0.64740136233544998</v>
      </c>
      <c r="Q9" s="17">
        <v>0.52684023696235405</v>
      </c>
      <c r="R9" s="17">
        <v>0.61342599001554099</v>
      </c>
      <c r="S9" s="17">
        <v>0.52993220166905997</v>
      </c>
      <c r="T9" s="17">
        <v>0.54255916911072799</v>
      </c>
      <c r="U9" s="17">
        <v>0.58083177326930502</v>
      </c>
      <c r="V9" s="17">
        <v>0.624342535153256</v>
      </c>
      <c r="W9" s="17">
        <v>0.39620348276369399</v>
      </c>
      <c r="X9" s="17">
        <v>0.60865579362376498</v>
      </c>
      <c r="Y9" s="17">
        <v>0.46531158329489097</v>
      </c>
      <c r="Z9" s="17"/>
      <c r="AA9" s="17">
        <v>0.58492914421327202</v>
      </c>
      <c r="AB9" s="17">
        <v>0.54915958351243099</v>
      </c>
    </row>
    <row r="10" spans="2:28" x14ac:dyDescent="0.5">
      <c r="B10" s="18" t="s">
        <v>89</v>
      </c>
      <c r="C10" s="17">
        <v>0.21552171635188</v>
      </c>
      <c r="D10" s="17">
        <v>0.22445392616569501</v>
      </c>
      <c r="E10" s="17">
        <v>0.20722872054044</v>
      </c>
      <c r="F10" s="17"/>
      <c r="G10" s="17">
        <v>0.100616633432971</v>
      </c>
      <c r="H10" s="17">
        <v>0.275704774050195</v>
      </c>
      <c r="I10" s="17">
        <v>0.21261877308802299</v>
      </c>
      <c r="J10" s="17">
        <v>0.19368838330065999</v>
      </c>
      <c r="K10" s="17">
        <v>0.25855291269498598</v>
      </c>
      <c r="L10" s="17">
        <v>0.21553181458415099</v>
      </c>
      <c r="M10" s="17"/>
      <c r="N10" s="17">
        <v>0.21190035025102699</v>
      </c>
      <c r="O10" s="17">
        <v>0.191748650783374</v>
      </c>
      <c r="P10" s="17">
        <v>0.19184307726246999</v>
      </c>
      <c r="Q10" s="17">
        <v>0.27492006561911703</v>
      </c>
      <c r="R10" s="17">
        <v>0.126860013597382</v>
      </c>
      <c r="S10" s="17">
        <v>0.21932636325962701</v>
      </c>
      <c r="T10" s="17">
        <v>0.41929388802205803</v>
      </c>
      <c r="U10" s="17">
        <v>0.194413928996966</v>
      </c>
      <c r="V10" s="17">
        <v>0.136217202459187</v>
      </c>
      <c r="W10" s="17">
        <v>0.33914272193040101</v>
      </c>
      <c r="X10" s="17">
        <v>0.17881837251994401</v>
      </c>
      <c r="Y10" s="17">
        <v>0.25869764609157597</v>
      </c>
      <c r="Z10" s="17"/>
      <c r="AA10" s="17">
        <v>0.24205760695152101</v>
      </c>
      <c r="AB10" s="17">
        <v>0.19579225869634101</v>
      </c>
    </row>
    <row r="11" spans="2:28" ht="28.7" x14ac:dyDescent="0.5">
      <c r="B11" s="18" t="s">
        <v>184</v>
      </c>
      <c r="C11" s="17">
        <v>9.66843291835809E-2</v>
      </c>
      <c r="D11" s="17">
        <v>0.11955651557067599</v>
      </c>
      <c r="E11" s="17">
        <v>7.4627334269201401E-2</v>
      </c>
      <c r="F11" s="17"/>
      <c r="G11" s="17">
        <v>9.2301437744485196E-2</v>
      </c>
      <c r="H11" s="17">
        <v>0.100850368664458</v>
      </c>
      <c r="I11" s="17">
        <v>7.6924250217271201E-2</v>
      </c>
      <c r="J11" s="17">
        <v>8.2416841485738801E-2</v>
      </c>
      <c r="K11" s="17">
        <v>6.13161217186921E-2</v>
      </c>
      <c r="L11" s="17">
        <v>0.14221396717955501</v>
      </c>
      <c r="M11" s="17"/>
      <c r="N11" s="17">
        <v>0.15080227885396499</v>
      </c>
      <c r="O11" s="17">
        <v>5.32385077468151E-2</v>
      </c>
      <c r="P11" s="17">
        <v>8.6569933883995295E-2</v>
      </c>
      <c r="Q11" s="17">
        <v>0.123050917029905</v>
      </c>
      <c r="R11" s="17">
        <v>6.0002275121079002E-2</v>
      </c>
      <c r="S11" s="17">
        <v>0.10487108714992099</v>
      </c>
      <c r="T11" s="17">
        <v>0</v>
      </c>
      <c r="U11" s="17">
        <v>9.5465038783706102E-2</v>
      </c>
      <c r="V11" s="17">
        <v>0.146284197635691</v>
      </c>
      <c r="W11" s="17">
        <v>3.7529398218809601E-2</v>
      </c>
      <c r="X11" s="17">
        <v>9.5249039715654404E-2</v>
      </c>
      <c r="Y11" s="17">
        <v>9.1400718176631396E-2</v>
      </c>
      <c r="Z11" s="17"/>
      <c r="AA11" s="17">
        <v>9.8043787322965203E-2</v>
      </c>
      <c r="AB11" s="17">
        <v>9.5673570878908695E-2</v>
      </c>
    </row>
    <row r="12" spans="2:28" x14ac:dyDescent="0.5">
      <c r="B12" s="18" t="s">
        <v>91</v>
      </c>
      <c r="C12" s="17">
        <v>2.2864510640245798E-2</v>
      </c>
      <c r="D12" s="17">
        <v>1.8344659139021901E-2</v>
      </c>
      <c r="E12" s="17">
        <v>2.72990253572334E-2</v>
      </c>
      <c r="F12" s="17"/>
      <c r="G12" s="17">
        <v>1.0471879433551301E-2</v>
      </c>
      <c r="H12" s="17">
        <v>1.31041730915516E-2</v>
      </c>
      <c r="I12" s="17">
        <v>6.2916714412680104E-3</v>
      </c>
      <c r="J12" s="17">
        <v>1.10625529331789E-2</v>
      </c>
      <c r="K12" s="17">
        <v>2.2569133945129199E-2</v>
      </c>
      <c r="L12" s="17">
        <v>5.31772690992382E-2</v>
      </c>
      <c r="M12" s="17"/>
      <c r="N12" s="17">
        <v>2.0473359847370799E-2</v>
      </c>
      <c r="O12" s="17">
        <v>0</v>
      </c>
      <c r="P12" s="17">
        <v>1.2930493809816999E-2</v>
      </c>
      <c r="Q12" s="17">
        <v>1.53663625864049E-2</v>
      </c>
      <c r="R12" s="17">
        <v>2.8582210651215099E-2</v>
      </c>
      <c r="S12" s="17">
        <v>3.0532313281082302E-2</v>
      </c>
      <c r="T12" s="17">
        <v>0</v>
      </c>
      <c r="U12" s="17">
        <v>5.5000487982306001E-2</v>
      </c>
      <c r="V12" s="17">
        <v>0</v>
      </c>
      <c r="W12" s="17">
        <v>0</v>
      </c>
      <c r="X12" s="17">
        <v>2.8755647306904299E-2</v>
      </c>
      <c r="Y12" s="17">
        <v>2.6786612471075499E-2</v>
      </c>
      <c r="Z12" s="17"/>
      <c r="AA12" s="17">
        <v>1.0227164777902101E-2</v>
      </c>
      <c r="AB12" s="17">
        <v>3.2260388239804698E-2</v>
      </c>
    </row>
    <row r="13" spans="2:28" x14ac:dyDescent="0.5">
      <c r="B13" s="18" t="s">
        <v>92</v>
      </c>
      <c r="C13" s="17">
        <v>4.3442244841344797E-2</v>
      </c>
      <c r="D13" s="17">
        <v>4.6160300450460899E-2</v>
      </c>
      <c r="E13" s="17">
        <v>4.0878737599693599E-2</v>
      </c>
      <c r="F13" s="17"/>
      <c r="G13" s="17">
        <v>1.6337575503815201E-2</v>
      </c>
      <c r="H13" s="17">
        <v>1.3379182385294199E-2</v>
      </c>
      <c r="I13" s="17">
        <v>8.9657350518149593E-3</v>
      </c>
      <c r="J13" s="17">
        <v>3.6191024304019902E-2</v>
      </c>
      <c r="K13" s="17">
        <v>6.2216311073838897E-2</v>
      </c>
      <c r="L13" s="17">
        <v>8.7946059561622103E-2</v>
      </c>
      <c r="M13" s="17"/>
      <c r="N13" s="17">
        <v>1.9125920787282698E-2</v>
      </c>
      <c r="O13" s="17">
        <v>0.103920299001777</v>
      </c>
      <c r="P13" s="17">
        <v>1.98209354561956E-2</v>
      </c>
      <c r="Q13" s="17">
        <v>4.62171211155981E-2</v>
      </c>
      <c r="R13" s="17">
        <v>0.14399641910313499</v>
      </c>
      <c r="S13" s="17">
        <v>3.8838796465342502E-2</v>
      </c>
      <c r="T13" s="17">
        <v>0</v>
      </c>
      <c r="U13" s="17">
        <v>4.6511149983157099E-2</v>
      </c>
      <c r="V13" s="17">
        <v>2.5838140617558299E-2</v>
      </c>
      <c r="W13" s="17">
        <v>7.7009595477525103E-2</v>
      </c>
      <c r="X13" s="17">
        <v>2.98455346899342E-2</v>
      </c>
      <c r="Y13" s="17">
        <v>6.6302937327640907E-2</v>
      </c>
      <c r="Z13" s="17"/>
      <c r="AA13" s="17">
        <v>1.7343140121436201E-2</v>
      </c>
      <c r="AB13" s="17">
        <v>6.2846951816805399E-2</v>
      </c>
    </row>
    <row r="14" spans="2:28" x14ac:dyDescent="0.5">
      <c r="B14" s="18" t="s">
        <v>72</v>
      </c>
      <c r="C14" s="17">
        <v>5.7073995648787297E-2</v>
      </c>
      <c r="D14" s="17">
        <v>5.1518533176664098E-2</v>
      </c>
      <c r="E14" s="17">
        <v>6.2576859896937703E-2</v>
      </c>
      <c r="F14" s="17"/>
      <c r="G14" s="17">
        <v>0</v>
      </c>
      <c r="H14" s="17">
        <v>1.45581572974419E-2</v>
      </c>
      <c r="I14" s="17">
        <v>2.4988058957461701E-2</v>
      </c>
      <c r="J14" s="17">
        <v>5.8679546304862898E-2</v>
      </c>
      <c r="K14" s="17">
        <v>5.25228377657211E-2</v>
      </c>
      <c r="L14" s="17">
        <v>0.13163483248577401</v>
      </c>
      <c r="M14" s="17"/>
      <c r="N14" s="17">
        <v>1.94353597441554E-2</v>
      </c>
      <c r="O14" s="17">
        <v>0</v>
      </c>
      <c r="P14" s="17">
        <v>4.1434197252072501E-2</v>
      </c>
      <c r="Q14" s="17">
        <v>1.36052966866212E-2</v>
      </c>
      <c r="R14" s="17">
        <v>2.7133091511647198E-2</v>
      </c>
      <c r="S14" s="17">
        <v>7.6499238174968107E-2</v>
      </c>
      <c r="T14" s="17">
        <v>3.8146942867214498E-2</v>
      </c>
      <c r="U14" s="17">
        <v>2.77776209845596E-2</v>
      </c>
      <c r="V14" s="17">
        <v>6.7317924134307705E-2</v>
      </c>
      <c r="W14" s="17">
        <v>0.150114801609571</v>
      </c>
      <c r="X14" s="17">
        <v>5.8675612143797899E-2</v>
      </c>
      <c r="Y14" s="17">
        <v>9.1500502638185502E-2</v>
      </c>
      <c r="Z14" s="17"/>
      <c r="AA14" s="17">
        <v>4.7399156612903302E-2</v>
      </c>
      <c r="AB14" s="17">
        <v>6.4267246855709795E-2</v>
      </c>
    </row>
    <row r="15" spans="2:28" x14ac:dyDescent="0.5">
      <c r="B15" s="18" t="s">
        <v>93</v>
      </c>
      <c r="C15" s="21">
        <v>0.77993491968604101</v>
      </c>
      <c r="D15" s="21">
        <v>0.76441999166317698</v>
      </c>
      <c r="E15" s="21">
        <v>0.79461804287693405</v>
      </c>
      <c r="F15" s="21"/>
      <c r="G15" s="21">
        <v>0.88088910731814896</v>
      </c>
      <c r="H15" s="21">
        <v>0.85810811856125502</v>
      </c>
      <c r="I15" s="21">
        <v>0.88283028433218402</v>
      </c>
      <c r="J15" s="21">
        <v>0.81165003497219901</v>
      </c>
      <c r="K15" s="21">
        <v>0.80137559549661896</v>
      </c>
      <c r="L15" s="21">
        <v>0.58502787167380998</v>
      </c>
      <c r="M15" s="21"/>
      <c r="N15" s="21">
        <v>0.79016308076722597</v>
      </c>
      <c r="O15" s="21">
        <v>0.84284119325140805</v>
      </c>
      <c r="P15" s="21">
        <v>0.83924443959791994</v>
      </c>
      <c r="Q15" s="21">
        <v>0.80176030258147102</v>
      </c>
      <c r="R15" s="21">
        <v>0.74028600361292296</v>
      </c>
      <c r="S15" s="21">
        <v>0.74925856492868703</v>
      </c>
      <c r="T15" s="21">
        <v>0.96185305713278502</v>
      </c>
      <c r="U15" s="21">
        <v>0.77524570226627099</v>
      </c>
      <c r="V15" s="21">
        <v>0.760559737612443</v>
      </c>
      <c r="W15" s="21">
        <v>0.73534620469409495</v>
      </c>
      <c r="X15" s="21">
        <v>0.78747416614370902</v>
      </c>
      <c r="Y15" s="21">
        <v>0.72400922938646695</v>
      </c>
      <c r="Z15" s="21"/>
      <c r="AA15" s="21">
        <v>0.82698675116479303</v>
      </c>
      <c r="AB15" s="21">
        <v>0.74495184220877098</v>
      </c>
    </row>
    <row r="16" spans="2:28" x14ac:dyDescent="0.5">
      <c r="B16" s="18" t="s">
        <v>94</v>
      </c>
      <c r="C16" s="21">
        <v>6.6306755481590707E-2</v>
      </c>
      <c r="D16" s="21">
        <v>6.4504959589482894E-2</v>
      </c>
      <c r="E16" s="21">
        <v>6.8177762956926902E-2</v>
      </c>
      <c r="F16" s="21"/>
      <c r="G16" s="21">
        <v>2.68094549373664E-2</v>
      </c>
      <c r="H16" s="21">
        <v>2.6483355476845799E-2</v>
      </c>
      <c r="I16" s="21">
        <v>1.5257406493082999E-2</v>
      </c>
      <c r="J16" s="21">
        <v>4.72535772371988E-2</v>
      </c>
      <c r="K16" s="21">
        <v>8.4785445018968106E-2</v>
      </c>
      <c r="L16" s="21">
        <v>0.14112332866086</v>
      </c>
      <c r="M16" s="21"/>
      <c r="N16" s="21">
        <v>3.9599280634653497E-2</v>
      </c>
      <c r="O16" s="21">
        <v>0.103920299001777</v>
      </c>
      <c r="P16" s="21">
        <v>3.2751429266012599E-2</v>
      </c>
      <c r="Q16" s="21">
        <v>6.1583483702002999E-2</v>
      </c>
      <c r="R16" s="21">
        <v>0.17257862975435001</v>
      </c>
      <c r="S16" s="21">
        <v>6.93711097464247E-2</v>
      </c>
      <c r="T16" s="21">
        <v>0</v>
      </c>
      <c r="U16" s="21">
        <v>0.101511637965463</v>
      </c>
      <c r="V16" s="21">
        <v>2.5838140617558299E-2</v>
      </c>
      <c r="W16" s="21">
        <v>7.7009595477525103E-2</v>
      </c>
      <c r="X16" s="21">
        <v>5.8601181996838503E-2</v>
      </c>
      <c r="Y16" s="21">
        <v>9.3089549798716406E-2</v>
      </c>
      <c r="Z16" s="21"/>
      <c r="AA16" s="21">
        <v>2.7570304899338299E-2</v>
      </c>
      <c r="AB16" s="21">
        <v>9.5107340056610104E-2</v>
      </c>
    </row>
    <row r="17" spans="2:28" x14ac:dyDescent="0.5">
      <c r="B17" s="18" t="s">
        <v>95</v>
      </c>
      <c r="C17" s="22">
        <v>0.71362816420444997</v>
      </c>
      <c r="D17" s="22">
        <v>0.69991503207369399</v>
      </c>
      <c r="E17" s="22">
        <v>0.72644027992000704</v>
      </c>
      <c r="F17" s="22"/>
      <c r="G17" s="22">
        <v>0.85407965238078198</v>
      </c>
      <c r="H17" s="22">
        <v>0.83162476308440902</v>
      </c>
      <c r="I17" s="22">
        <v>0.86757287783910098</v>
      </c>
      <c r="J17" s="22">
        <v>0.76439645773500098</v>
      </c>
      <c r="K17" s="22">
        <v>0.71659015047764996</v>
      </c>
      <c r="L17" s="22">
        <v>0.44390454301295001</v>
      </c>
      <c r="M17" s="22"/>
      <c r="N17" s="22">
        <v>0.75056380013257296</v>
      </c>
      <c r="O17" s="22">
        <v>0.73892089424963203</v>
      </c>
      <c r="P17" s="22">
        <v>0.80649301033190701</v>
      </c>
      <c r="Q17" s="22">
        <v>0.74017681887946796</v>
      </c>
      <c r="R17" s="22">
        <v>0.56770737385857295</v>
      </c>
      <c r="S17" s="22">
        <v>0.67988745518226201</v>
      </c>
      <c r="T17" s="22">
        <v>0.96185305713278502</v>
      </c>
      <c r="U17" s="22">
        <v>0.67373406430080796</v>
      </c>
      <c r="V17" s="22">
        <v>0.73472159699488504</v>
      </c>
      <c r="W17" s="22">
        <v>0.65833660921657</v>
      </c>
      <c r="X17" s="22">
        <v>0.72887298414687096</v>
      </c>
      <c r="Y17" s="22">
        <v>0.63091967958774997</v>
      </c>
      <c r="Z17" s="22"/>
      <c r="AA17" s="22">
        <v>0.79941644626545505</v>
      </c>
      <c r="AB17" s="22">
        <v>0.64984450215216105</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191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0.295055045428536</v>
      </c>
      <c r="D9" s="17">
        <v>0.36519879043101899</v>
      </c>
      <c r="E9" s="17">
        <v>0.22560370528551499</v>
      </c>
      <c r="F9" s="17"/>
      <c r="G9" s="17">
        <v>0.34347158341261902</v>
      </c>
      <c r="H9" s="17">
        <v>0.38257988826156603</v>
      </c>
      <c r="I9" s="17">
        <v>0.36853301826393198</v>
      </c>
      <c r="J9" s="17">
        <v>0.27081139555302097</v>
      </c>
      <c r="K9" s="17">
        <v>0.28749711489429203</v>
      </c>
      <c r="L9" s="17">
        <v>0.19454259072867899</v>
      </c>
      <c r="M9" s="17"/>
      <c r="N9" s="17">
        <v>0.33517487931303203</v>
      </c>
      <c r="O9" s="17">
        <v>0.28367160452298401</v>
      </c>
      <c r="P9" s="17">
        <v>0.29806802521954201</v>
      </c>
      <c r="Q9" s="17">
        <v>0.14315839827230201</v>
      </c>
      <c r="R9" s="17">
        <v>0.49264507506977101</v>
      </c>
      <c r="S9" s="17">
        <v>0.30547728584155598</v>
      </c>
      <c r="T9" s="17">
        <v>0.201430591929498</v>
      </c>
      <c r="U9" s="17">
        <v>0.36980083407270697</v>
      </c>
      <c r="V9" s="17">
        <v>0.31606907532865702</v>
      </c>
      <c r="W9" s="17">
        <v>0.27372266192224498</v>
      </c>
      <c r="X9" s="17">
        <v>0.30386670712526898</v>
      </c>
      <c r="Y9" s="17">
        <v>0.26140103512770402</v>
      </c>
      <c r="Z9" s="17"/>
      <c r="AA9" s="17">
        <v>0.40361033640273197</v>
      </c>
      <c r="AB9" s="17">
        <v>0.21434409252051101</v>
      </c>
    </row>
    <row r="10" spans="2:28" x14ac:dyDescent="0.5">
      <c r="B10" s="18" t="s">
        <v>89</v>
      </c>
      <c r="C10" s="17">
        <v>0.20683154582188701</v>
      </c>
      <c r="D10" s="17">
        <v>0.20196482928361401</v>
      </c>
      <c r="E10" s="17">
        <v>0.21193526563533999</v>
      </c>
      <c r="F10" s="17"/>
      <c r="G10" s="17">
        <v>0.22976732956180199</v>
      </c>
      <c r="H10" s="17">
        <v>0.27701787058667898</v>
      </c>
      <c r="I10" s="17">
        <v>0.29773097391405401</v>
      </c>
      <c r="J10" s="17">
        <v>0.17597261722548699</v>
      </c>
      <c r="K10" s="17">
        <v>0.19789772762986299</v>
      </c>
      <c r="L10" s="17">
        <v>0.12415759251214301</v>
      </c>
      <c r="M10" s="17"/>
      <c r="N10" s="17">
        <v>0.31432333952489999</v>
      </c>
      <c r="O10" s="17">
        <v>0.22601754537722701</v>
      </c>
      <c r="P10" s="17">
        <v>0.20572405780671599</v>
      </c>
      <c r="Q10" s="17">
        <v>0.26632444825048601</v>
      </c>
      <c r="R10" s="17">
        <v>0.119343602338423</v>
      </c>
      <c r="S10" s="17">
        <v>0.207024204089194</v>
      </c>
      <c r="T10" s="17">
        <v>0.24489543868392599</v>
      </c>
      <c r="U10" s="17">
        <v>0.19331318982335199</v>
      </c>
      <c r="V10" s="17">
        <v>0.26555525073747599</v>
      </c>
      <c r="W10" s="17">
        <v>0.190352589864449</v>
      </c>
      <c r="X10" s="17">
        <v>0.158037160817458</v>
      </c>
      <c r="Y10" s="17">
        <v>0.184073190593979</v>
      </c>
      <c r="Z10" s="17"/>
      <c r="AA10" s="17">
        <v>0.26954455721446802</v>
      </c>
      <c r="AB10" s="17">
        <v>0.16020436750747299</v>
      </c>
    </row>
    <row r="11" spans="2:28" ht="28.7" x14ac:dyDescent="0.5">
      <c r="B11" s="18" t="s">
        <v>184</v>
      </c>
      <c r="C11" s="17">
        <v>0.17537282981206501</v>
      </c>
      <c r="D11" s="17">
        <v>0.19619645364876001</v>
      </c>
      <c r="E11" s="17">
        <v>0.15544904554831501</v>
      </c>
      <c r="F11" s="17"/>
      <c r="G11" s="17">
        <v>0.265919983949993</v>
      </c>
      <c r="H11" s="17">
        <v>0.18361635099811299</v>
      </c>
      <c r="I11" s="17">
        <v>0.17381185421714501</v>
      </c>
      <c r="J11" s="17">
        <v>0.20673463104595899</v>
      </c>
      <c r="K11" s="17">
        <v>0.14447145404193301</v>
      </c>
      <c r="L11" s="17">
        <v>0.12959873678528699</v>
      </c>
      <c r="M11" s="17"/>
      <c r="N11" s="17">
        <v>9.04243957773333E-2</v>
      </c>
      <c r="O11" s="17">
        <v>0.12108097705759099</v>
      </c>
      <c r="P11" s="17">
        <v>0.17498309562949699</v>
      </c>
      <c r="Q11" s="17">
        <v>0.33957478490798898</v>
      </c>
      <c r="R11" s="17">
        <v>0.179225381569179</v>
      </c>
      <c r="S11" s="17">
        <v>0.17080911845948299</v>
      </c>
      <c r="T11" s="17">
        <v>0.20560754265710299</v>
      </c>
      <c r="U11" s="17">
        <v>0.17123219876655399</v>
      </c>
      <c r="V11" s="17">
        <v>0.175990031683675</v>
      </c>
      <c r="W11" s="17">
        <v>0.19456544168367601</v>
      </c>
      <c r="X11" s="17">
        <v>0.15844441741842399</v>
      </c>
      <c r="Y11" s="17">
        <v>0.14977859360576401</v>
      </c>
      <c r="Z11" s="17"/>
      <c r="AA11" s="17">
        <v>0.13976247751081899</v>
      </c>
      <c r="AB11" s="17">
        <v>0.20184915760623201</v>
      </c>
    </row>
    <row r="12" spans="2:28" x14ac:dyDescent="0.5">
      <c r="B12" s="18" t="s">
        <v>91</v>
      </c>
      <c r="C12" s="17">
        <v>7.9739437421420298E-2</v>
      </c>
      <c r="D12" s="17">
        <v>8.5064583569142996E-2</v>
      </c>
      <c r="E12" s="17">
        <v>7.4707383086608306E-2</v>
      </c>
      <c r="F12" s="17"/>
      <c r="G12" s="17">
        <v>0.10045996418206</v>
      </c>
      <c r="H12" s="17">
        <v>8.7259370884055401E-2</v>
      </c>
      <c r="I12" s="17">
        <v>6.2698913850878293E-2</v>
      </c>
      <c r="J12" s="17">
        <v>7.5300417320349894E-2</v>
      </c>
      <c r="K12" s="17">
        <v>7.3558382763511398E-2</v>
      </c>
      <c r="L12" s="17">
        <v>8.3129250031086496E-2</v>
      </c>
      <c r="M12" s="17"/>
      <c r="N12" s="17">
        <v>6.7704835727887103E-2</v>
      </c>
      <c r="O12" s="17">
        <v>3.1324969404396899E-2</v>
      </c>
      <c r="P12" s="17">
        <v>0.13168708817604599</v>
      </c>
      <c r="Q12" s="17">
        <v>5.7340242604607398E-2</v>
      </c>
      <c r="R12" s="17">
        <v>6.2775878368238197E-2</v>
      </c>
      <c r="S12" s="17">
        <v>8.4873356671147704E-2</v>
      </c>
      <c r="T12" s="17">
        <v>0.13549346437739501</v>
      </c>
      <c r="U12" s="17">
        <v>4.0093607458703599E-2</v>
      </c>
      <c r="V12" s="17">
        <v>6.4898451549160699E-2</v>
      </c>
      <c r="W12" s="17">
        <v>0</v>
      </c>
      <c r="X12" s="17">
        <v>8.2071910914519194E-2</v>
      </c>
      <c r="Y12" s="17">
        <v>7.1304051764779205E-2</v>
      </c>
      <c r="Z12" s="17"/>
      <c r="AA12" s="17">
        <v>6.1499443642948702E-2</v>
      </c>
      <c r="AB12" s="17">
        <v>9.3300888601601101E-2</v>
      </c>
    </row>
    <row r="13" spans="2:28" x14ac:dyDescent="0.5">
      <c r="B13" s="18" t="s">
        <v>92</v>
      </c>
      <c r="C13" s="17">
        <v>0.12609326508112101</v>
      </c>
      <c r="D13" s="17">
        <v>8.68673172672908E-2</v>
      </c>
      <c r="E13" s="17">
        <v>0.16444804045672301</v>
      </c>
      <c r="F13" s="17"/>
      <c r="G13" s="17">
        <v>9.2007667865596499E-3</v>
      </c>
      <c r="H13" s="17">
        <v>5.0356724162031803E-2</v>
      </c>
      <c r="I13" s="17">
        <v>4.3524245764337999E-2</v>
      </c>
      <c r="J13" s="17">
        <v>0.13396814373288399</v>
      </c>
      <c r="K13" s="17">
        <v>0.17527085134046499</v>
      </c>
      <c r="L13" s="17">
        <v>0.23795970358966401</v>
      </c>
      <c r="M13" s="17"/>
      <c r="N13" s="17">
        <v>5.6688285756596297E-2</v>
      </c>
      <c r="O13" s="17">
        <v>0.28778160959046301</v>
      </c>
      <c r="P13" s="17">
        <v>0.123025023808483</v>
      </c>
      <c r="Q13" s="17">
        <v>0.134495118633705</v>
      </c>
      <c r="R13" s="17">
        <v>5.7685262737803798E-2</v>
      </c>
      <c r="S13" s="17">
        <v>0.123089390503599</v>
      </c>
      <c r="T13" s="17">
        <v>0.124315129862756</v>
      </c>
      <c r="U13" s="17">
        <v>5.6491997169541702E-2</v>
      </c>
      <c r="V13" s="17">
        <v>0.102458088282868</v>
      </c>
      <c r="W13" s="17">
        <v>0.22672480335696299</v>
      </c>
      <c r="X13" s="17">
        <v>0.12804235219486601</v>
      </c>
      <c r="Y13" s="17">
        <v>0.152642368438767</v>
      </c>
      <c r="Z13" s="17"/>
      <c r="AA13" s="17">
        <v>7.0378003610655104E-2</v>
      </c>
      <c r="AB13" s="17">
        <v>0.16751761026453499</v>
      </c>
    </row>
    <row r="14" spans="2:28" x14ac:dyDescent="0.5">
      <c r="B14" s="18" t="s">
        <v>72</v>
      </c>
      <c r="C14" s="17">
        <v>0.116907876434971</v>
      </c>
      <c r="D14" s="17">
        <v>6.4708025800172805E-2</v>
      </c>
      <c r="E14" s="17">
        <v>0.16785655998749899</v>
      </c>
      <c r="F14" s="17"/>
      <c r="G14" s="17">
        <v>5.1180372106966798E-2</v>
      </c>
      <c r="H14" s="17">
        <v>1.9169795107555801E-2</v>
      </c>
      <c r="I14" s="17">
        <v>5.3700993989653202E-2</v>
      </c>
      <c r="J14" s="17">
        <v>0.1372127951223</v>
      </c>
      <c r="K14" s="17">
        <v>0.12130446932993499</v>
      </c>
      <c r="L14" s="17">
        <v>0.23061212635313999</v>
      </c>
      <c r="M14" s="17"/>
      <c r="N14" s="17">
        <v>0.13568426390025101</v>
      </c>
      <c r="O14" s="17">
        <v>5.01232940473385E-2</v>
      </c>
      <c r="P14" s="17">
        <v>6.6512709359715802E-2</v>
      </c>
      <c r="Q14" s="17">
        <v>5.9107007330911301E-2</v>
      </c>
      <c r="R14" s="17">
        <v>8.8324799916585803E-2</v>
      </c>
      <c r="S14" s="17">
        <v>0.10872664443502</v>
      </c>
      <c r="T14" s="17">
        <v>8.8257832489321494E-2</v>
      </c>
      <c r="U14" s="17">
        <v>0.16906817270914201</v>
      </c>
      <c r="V14" s="17">
        <v>7.5029102418162297E-2</v>
      </c>
      <c r="W14" s="17">
        <v>0.11463450317266601</v>
      </c>
      <c r="X14" s="17">
        <v>0.16953745152946401</v>
      </c>
      <c r="Y14" s="17">
        <v>0.18080076046900601</v>
      </c>
      <c r="Z14" s="17"/>
      <c r="AA14" s="17">
        <v>5.5205181618376897E-2</v>
      </c>
      <c r="AB14" s="17">
        <v>0.16278388349964801</v>
      </c>
    </row>
    <row r="15" spans="2:28" x14ac:dyDescent="0.5">
      <c r="B15" s="18" t="s">
        <v>93</v>
      </c>
      <c r="C15" s="21">
        <v>0.50188659125042301</v>
      </c>
      <c r="D15" s="21">
        <v>0.56716361971463303</v>
      </c>
      <c r="E15" s="21">
        <v>0.43753897092085497</v>
      </c>
      <c r="F15" s="21"/>
      <c r="G15" s="21">
        <v>0.57323891297442098</v>
      </c>
      <c r="H15" s="21">
        <v>0.65959775884824501</v>
      </c>
      <c r="I15" s="21">
        <v>0.66626399217798604</v>
      </c>
      <c r="J15" s="21">
        <v>0.44678401277850799</v>
      </c>
      <c r="K15" s="21">
        <v>0.48539484252415499</v>
      </c>
      <c r="L15" s="21">
        <v>0.318700183240822</v>
      </c>
      <c r="M15" s="21"/>
      <c r="N15" s="21">
        <v>0.64949821883793202</v>
      </c>
      <c r="O15" s="21">
        <v>0.50968914990021097</v>
      </c>
      <c r="P15" s="21">
        <v>0.503792083026258</v>
      </c>
      <c r="Q15" s="21">
        <v>0.40948284652278699</v>
      </c>
      <c r="R15" s="21">
        <v>0.61198867740819296</v>
      </c>
      <c r="S15" s="21">
        <v>0.51250148993075095</v>
      </c>
      <c r="T15" s="21">
        <v>0.44632603061342402</v>
      </c>
      <c r="U15" s="21">
        <v>0.56311402389605902</v>
      </c>
      <c r="V15" s="21">
        <v>0.58162432606613401</v>
      </c>
      <c r="W15" s="21">
        <v>0.46407525178669401</v>
      </c>
      <c r="X15" s="21">
        <v>0.46190386794272698</v>
      </c>
      <c r="Y15" s="21">
        <v>0.44547422572168299</v>
      </c>
      <c r="Z15" s="21"/>
      <c r="AA15" s="21">
        <v>0.67315489361720005</v>
      </c>
      <c r="AB15" s="21">
        <v>0.37454846002798298</v>
      </c>
    </row>
    <row r="16" spans="2:28" x14ac:dyDescent="0.5">
      <c r="B16" s="18" t="s">
        <v>94</v>
      </c>
      <c r="C16" s="21">
        <v>0.20583270250254099</v>
      </c>
      <c r="D16" s="21">
        <v>0.171931900836434</v>
      </c>
      <c r="E16" s="21">
        <v>0.239155423543331</v>
      </c>
      <c r="F16" s="21"/>
      <c r="G16" s="21">
        <v>0.109660730968619</v>
      </c>
      <c r="H16" s="21">
        <v>0.13761609504608699</v>
      </c>
      <c r="I16" s="21">
        <v>0.106223159615216</v>
      </c>
      <c r="J16" s="21">
        <v>0.20926856105323399</v>
      </c>
      <c r="K16" s="21">
        <v>0.248829234103977</v>
      </c>
      <c r="L16" s="21">
        <v>0.32108895362075102</v>
      </c>
      <c r="M16" s="21"/>
      <c r="N16" s="21">
        <v>0.124393121484483</v>
      </c>
      <c r="O16" s="21">
        <v>0.31910657899486</v>
      </c>
      <c r="P16" s="21">
        <v>0.25471211198452898</v>
      </c>
      <c r="Q16" s="21">
        <v>0.19183536123831199</v>
      </c>
      <c r="R16" s="21">
        <v>0.120461141106042</v>
      </c>
      <c r="S16" s="21">
        <v>0.207962747174746</v>
      </c>
      <c r="T16" s="21">
        <v>0.25980859424015101</v>
      </c>
      <c r="U16" s="21">
        <v>9.6585604628245406E-2</v>
      </c>
      <c r="V16" s="21">
        <v>0.167356539832029</v>
      </c>
      <c r="W16" s="21">
        <v>0.22672480335696299</v>
      </c>
      <c r="X16" s="21">
        <v>0.210114263109385</v>
      </c>
      <c r="Y16" s="21">
        <v>0.22394642020354699</v>
      </c>
      <c r="Z16" s="21"/>
      <c r="AA16" s="21">
        <v>0.13187744725360401</v>
      </c>
      <c r="AB16" s="21">
        <v>0.26081849886613601</v>
      </c>
    </row>
    <row r="17" spans="2:28" x14ac:dyDescent="0.5">
      <c r="B17" s="18" t="s">
        <v>95</v>
      </c>
      <c r="C17" s="22">
        <v>0.29605388874788202</v>
      </c>
      <c r="D17" s="22">
        <v>0.39523171887819902</v>
      </c>
      <c r="E17" s="22">
        <v>0.19838354737752401</v>
      </c>
      <c r="F17" s="22"/>
      <c r="G17" s="22">
        <v>0.46357818200580198</v>
      </c>
      <c r="H17" s="22">
        <v>0.52198166380215705</v>
      </c>
      <c r="I17" s="22">
        <v>0.56004083256276904</v>
      </c>
      <c r="J17" s="22">
        <v>0.237515451725274</v>
      </c>
      <c r="K17" s="22">
        <v>0.23656560842017799</v>
      </c>
      <c r="L17" s="22">
        <v>-2.3887703799289101E-3</v>
      </c>
      <c r="M17" s="22"/>
      <c r="N17" s="22">
        <v>0.52510509735344901</v>
      </c>
      <c r="O17" s="22">
        <v>0.19058257090535</v>
      </c>
      <c r="P17" s="22">
        <v>0.24907997104172899</v>
      </c>
      <c r="Q17" s="22">
        <v>0.217647485284475</v>
      </c>
      <c r="R17" s="22">
        <v>0.49152753630215101</v>
      </c>
      <c r="S17" s="22">
        <v>0.30453874275600401</v>
      </c>
      <c r="T17" s="22">
        <v>0.186517436373273</v>
      </c>
      <c r="U17" s="22">
        <v>0.46652841926781402</v>
      </c>
      <c r="V17" s="22">
        <v>0.41426778623410498</v>
      </c>
      <c r="W17" s="22">
        <v>0.23735044842973099</v>
      </c>
      <c r="X17" s="22">
        <v>0.25178960483334201</v>
      </c>
      <c r="Y17" s="22">
        <v>0.221527805518136</v>
      </c>
      <c r="Z17" s="22"/>
      <c r="AA17" s="22">
        <v>0.54127744636359698</v>
      </c>
      <c r="AB17" s="22">
        <v>0.113729961161847</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192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0.56058657351714503</v>
      </c>
      <c r="D9" s="17">
        <v>0.56068589631190902</v>
      </c>
      <c r="E9" s="17">
        <v>0.56150187849179001</v>
      </c>
      <c r="F9" s="17"/>
      <c r="G9" s="17">
        <v>0.62439828426030997</v>
      </c>
      <c r="H9" s="17">
        <v>0.602393113177767</v>
      </c>
      <c r="I9" s="17">
        <v>0.64565265319387599</v>
      </c>
      <c r="J9" s="17">
        <v>0.60164181685204099</v>
      </c>
      <c r="K9" s="17">
        <v>0.54842788646367902</v>
      </c>
      <c r="L9" s="17">
        <v>0.433370907405906</v>
      </c>
      <c r="M9" s="17"/>
      <c r="N9" s="17">
        <v>0.65596119540492004</v>
      </c>
      <c r="O9" s="17">
        <v>0.56189035466424098</v>
      </c>
      <c r="P9" s="17">
        <v>0.57753518693887296</v>
      </c>
      <c r="Q9" s="17">
        <v>0.53908629107283701</v>
      </c>
      <c r="R9" s="17">
        <v>0.494196141252427</v>
      </c>
      <c r="S9" s="17">
        <v>0.55576195529529204</v>
      </c>
      <c r="T9" s="17">
        <v>0.57645693919750096</v>
      </c>
      <c r="U9" s="17">
        <v>0.62531619014478301</v>
      </c>
      <c r="V9" s="17">
        <v>0.59749248000291</v>
      </c>
      <c r="W9" s="17">
        <v>0.55031017010434102</v>
      </c>
      <c r="X9" s="17">
        <v>0.56478124275441199</v>
      </c>
      <c r="Y9" s="17">
        <v>0.49306416129025998</v>
      </c>
      <c r="Z9" s="17"/>
      <c r="AA9" s="17">
        <v>0.60903877293644604</v>
      </c>
      <c r="AB9" s="17">
        <v>0.52456232126258595</v>
      </c>
    </row>
    <row r="10" spans="2:28" x14ac:dyDescent="0.5">
      <c r="B10" s="18" t="s">
        <v>89</v>
      </c>
      <c r="C10" s="17">
        <v>0.310839334082604</v>
      </c>
      <c r="D10" s="17">
        <v>0.31246725549045801</v>
      </c>
      <c r="E10" s="17">
        <v>0.30801309395377302</v>
      </c>
      <c r="F10" s="17"/>
      <c r="G10" s="17">
        <v>0.26607546166504098</v>
      </c>
      <c r="H10" s="17">
        <v>0.28341959790750298</v>
      </c>
      <c r="I10" s="17">
        <v>0.31974947029947598</v>
      </c>
      <c r="J10" s="17">
        <v>0.27947769340815098</v>
      </c>
      <c r="K10" s="17">
        <v>0.33944265941388702</v>
      </c>
      <c r="L10" s="17">
        <v>0.34560430908884399</v>
      </c>
      <c r="M10" s="17"/>
      <c r="N10" s="17">
        <v>0.17562022325614801</v>
      </c>
      <c r="O10" s="17">
        <v>0.33081823963378998</v>
      </c>
      <c r="P10" s="17">
        <v>0.35783986690613701</v>
      </c>
      <c r="Q10" s="17">
        <v>0.31159472443426001</v>
      </c>
      <c r="R10" s="17">
        <v>0.29728120928102603</v>
      </c>
      <c r="S10" s="17">
        <v>0.305181344308664</v>
      </c>
      <c r="T10" s="17">
        <v>0.38242455506560302</v>
      </c>
      <c r="U10" s="17">
        <v>0.30252473955924503</v>
      </c>
      <c r="V10" s="17">
        <v>0.294219092772181</v>
      </c>
      <c r="W10" s="17">
        <v>0.25984262311083201</v>
      </c>
      <c r="X10" s="17">
        <v>0.33814243344785899</v>
      </c>
      <c r="Y10" s="17">
        <v>0.28574543067684999</v>
      </c>
      <c r="Z10" s="17"/>
      <c r="AA10" s="17">
        <v>0.30207226150015198</v>
      </c>
      <c r="AB10" s="17">
        <v>0.31735766014477401</v>
      </c>
    </row>
    <row r="11" spans="2:28" ht="28.7" x14ac:dyDescent="0.5">
      <c r="B11" s="18" t="s">
        <v>184</v>
      </c>
      <c r="C11" s="17">
        <v>8.2227179993956095E-2</v>
      </c>
      <c r="D11" s="17">
        <v>8.9647999587255403E-2</v>
      </c>
      <c r="E11" s="17">
        <v>7.5162644962968206E-2</v>
      </c>
      <c r="F11" s="17"/>
      <c r="G11" s="17">
        <v>7.4302867649527302E-2</v>
      </c>
      <c r="H11" s="17">
        <v>7.96937885334639E-2</v>
      </c>
      <c r="I11" s="17">
        <v>1.8875014323804E-2</v>
      </c>
      <c r="J11" s="17">
        <v>8.2178483284099796E-2</v>
      </c>
      <c r="K11" s="17">
        <v>0.10065030778508</v>
      </c>
      <c r="L11" s="17">
        <v>0.112778196153959</v>
      </c>
      <c r="M11" s="17"/>
      <c r="N11" s="17">
        <v>0.147945221491561</v>
      </c>
      <c r="O11" s="17">
        <v>5.12866756043227E-2</v>
      </c>
      <c r="P11" s="17">
        <v>5.1211356623467701E-2</v>
      </c>
      <c r="Q11" s="17">
        <v>5.9046781429123597E-2</v>
      </c>
      <c r="R11" s="17">
        <v>0.112211131616806</v>
      </c>
      <c r="S11" s="17">
        <v>0.106980287528001</v>
      </c>
      <c r="T11" s="17">
        <v>4.1118505736895503E-2</v>
      </c>
      <c r="U11" s="17">
        <v>5.7619043460275098E-2</v>
      </c>
      <c r="V11" s="17">
        <v>9.4773398284765997E-2</v>
      </c>
      <c r="W11" s="17">
        <v>7.7009595477525103E-2</v>
      </c>
      <c r="X11" s="17">
        <v>4.4424345116532503E-2</v>
      </c>
      <c r="Y11" s="17">
        <v>0.120682483382969</v>
      </c>
      <c r="Z11" s="17"/>
      <c r="AA11" s="17">
        <v>6.06048064392299E-2</v>
      </c>
      <c r="AB11" s="17">
        <v>9.8303433468787296E-2</v>
      </c>
    </row>
    <row r="12" spans="2:28" x14ac:dyDescent="0.5">
      <c r="B12" s="18" t="s">
        <v>91</v>
      </c>
      <c r="C12" s="17">
        <v>1.7966055852853099E-2</v>
      </c>
      <c r="D12" s="17">
        <v>1.8229239733140602E-2</v>
      </c>
      <c r="E12" s="17">
        <v>1.7742672391313601E-2</v>
      </c>
      <c r="F12" s="17"/>
      <c r="G12" s="17">
        <v>1.8885810921306301E-2</v>
      </c>
      <c r="H12" s="17">
        <v>1.43569567568356E-2</v>
      </c>
      <c r="I12" s="17">
        <v>1.5722862182843699E-2</v>
      </c>
      <c r="J12" s="17">
        <v>1.02917240216936E-2</v>
      </c>
      <c r="K12" s="17">
        <v>5.7912038002334897E-3</v>
      </c>
      <c r="L12" s="17">
        <v>3.5010512169748501E-2</v>
      </c>
      <c r="M12" s="17"/>
      <c r="N12" s="17">
        <v>0</v>
      </c>
      <c r="O12" s="17">
        <v>5.6004730097647101E-2</v>
      </c>
      <c r="P12" s="17">
        <v>0</v>
      </c>
      <c r="Q12" s="17">
        <v>4.6531558319273199E-2</v>
      </c>
      <c r="R12" s="17">
        <v>3.5119809444802197E-2</v>
      </c>
      <c r="S12" s="17">
        <v>9.0017826324632292E-3</v>
      </c>
      <c r="T12" s="17">
        <v>0</v>
      </c>
      <c r="U12" s="17">
        <v>1.4540026835697E-2</v>
      </c>
      <c r="V12" s="17">
        <v>0</v>
      </c>
      <c r="W12" s="17">
        <v>0</v>
      </c>
      <c r="X12" s="17">
        <v>2.2864207452969298E-2</v>
      </c>
      <c r="Y12" s="17">
        <v>4.19899539089469E-2</v>
      </c>
      <c r="Z12" s="17"/>
      <c r="AA12" s="17">
        <v>1.45686672179134E-2</v>
      </c>
      <c r="AB12" s="17">
        <v>2.0492017246941701E-2</v>
      </c>
    </row>
    <row r="13" spans="2:28" x14ac:dyDescent="0.5">
      <c r="B13" s="18" t="s">
        <v>92</v>
      </c>
      <c r="C13" s="17">
        <v>8.4609667072690908E-3</v>
      </c>
      <c r="D13" s="17">
        <v>7.3171726888965997E-3</v>
      </c>
      <c r="E13" s="17">
        <v>9.5879934720648503E-3</v>
      </c>
      <c r="F13" s="17"/>
      <c r="G13" s="17">
        <v>1.6337575503815201E-2</v>
      </c>
      <c r="H13" s="17">
        <v>6.8148548470972096E-3</v>
      </c>
      <c r="I13" s="17">
        <v>0</v>
      </c>
      <c r="J13" s="17">
        <v>5.2691364522893499E-3</v>
      </c>
      <c r="K13" s="17">
        <v>0</v>
      </c>
      <c r="L13" s="17">
        <v>1.9133325870067101E-2</v>
      </c>
      <c r="M13" s="17"/>
      <c r="N13" s="17">
        <v>0</v>
      </c>
      <c r="O13" s="17">
        <v>0</v>
      </c>
      <c r="P13" s="17">
        <v>6.5553473290158098E-3</v>
      </c>
      <c r="Q13" s="17">
        <v>1.53663625864049E-2</v>
      </c>
      <c r="R13" s="17">
        <v>3.05958542024693E-2</v>
      </c>
      <c r="S13" s="17">
        <v>8.7055597941057793E-3</v>
      </c>
      <c r="T13" s="17">
        <v>0</v>
      </c>
      <c r="U13" s="17">
        <v>0</v>
      </c>
      <c r="V13" s="17">
        <v>0</v>
      </c>
      <c r="W13" s="17">
        <v>3.7741511881245499E-2</v>
      </c>
      <c r="X13" s="17">
        <v>7.5200292869298403E-3</v>
      </c>
      <c r="Y13" s="17">
        <v>1.2226825244277499E-2</v>
      </c>
      <c r="Z13" s="17"/>
      <c r="AA13" s="17">
        <v>6.7552197852233202E-3</v>
      </c>
      <c r="AB13" s="17">
        <v>9.7291910219270295E-3</v>
      </c>
    </row>
    <row r="14" spans="2:28" x14ac:dyDescent="0.5">
      <c r="B14" s="18" t="s">
        <v>72</v>
      </c>
      <c r="C14" s="17">
        <v>1.99198898461726E-2</v>
      </c>
      <c r="D14" s="17">
        <v>1.16524361883411E-2</v>
      </c>
      <c r="E14" s="17">
        <v>2.7991716728090098E-2</v>
      </c>
      <c r="F14" s="17"/>
      <c r="G14" s="17">
        <v>0</v>
      </c>
      <c r="H14" s="17">
        <v>1.3321688777333101E-2</v>
      </c>
      <c r="I14" s="17">
        <v>0</v>
      </c>
      <c r="J14" s="17">
        <v>2.1141145981724899E-2</v>
      </c>
      <c r="K14" s="17">
        <v>5.6879425371205803E-3</v>
      </c>
      <c r="L14" s="17">
        <v>5.4102749311474997E-2</v>
      </c>
      <c r="M14" s="17"/>
      <c r="N14" s="17">
        <v>2.0473359847370799E-2</v>
      </c>
      <c r="O14" s="17">
        <v>0</v>
      </c>
      <c r="P14" s="17">
        <v>6.8582422025066699E-3</v>
      </c>
      <c r="Q14" s="17">
        <v>2.8374282158101501E-2</v>
      </c>
      <c r="R14" s="17">
        <v>3.05958542024693E-2</v>
      </c>
      <c r="S14" s="17">
        <v>1.43690704414744E-2</v>
      </c>
      <c r="T14" s="17">
        <v>0</v>
      </c>
      <c r="U14" s="17">
        <v>0</v>
      </c>
      <c r="V14" s="17">
        <v>1.35150289401433E-2</v>
      </c>
      <c r="W14" s="17">
        <v>7.5096099426056606E-2</v>
      </c>
      <c r="X14" s="17">
        <v>2.2267741941297201E-2</v>
      </c>
      <c r="Y14" s="17">
        <v>4.62911454966973E-2</v>
      </c>
      <c r="Z14" s="17"/>
      <c r="AA14" s="17">
        <v>6.9602721210351298E-3</v>
      </c>
      <c r="AB14" s="17">
        <v>2.9555376854983599E-2</v>
      </c>
    </row>
    <row r="15" spans="2:28" x14ac:dyDescent="0.5">
      <c r="B15" s="18" t="s">
        <v>93</v>
      </c>
      <c r="C15" s="21">
        <v>0.87142590759974903</v>
      </c>
      <c r="D15" s="21">
        <v>0.87315315180236597</v>
      </c>
      <c r="E15" s="21">
        <v>0.86951497244556297</v>
      </c>
      <c r="F15" s="21"/>
      <c r="G15" s="21">
        <v>0.890473745925351</v>
      </c>
      <c r="H15" s="21">
        <v>0.88581271108527004</v>
      </c>
      <c r="I15" s="21">
        <v>0.96540212349335197</v>
      </c>
      <c r="J15" s="21">
        <v>0.88111951026019197</v>
      </c>
      <c r="K15" s="21">
        <v>0.88787054587756598</v>
      </c>
      <c r="L15" s="21">
        <v>0.77897521649474999</v>
      </c>
      <c r="M15" s="21"/>
      <c r="N15" s="21">
        <v>0.83158141866106805</v>
      </c>
      <c r="O15" s="21">
        <v>0.89270859429802996</v>
      </c>
      <c r="P15" s="21">
        <v>0.93537505384500996</v>
      </c>
      <c r="Q15" s="21">
        <v>0.85068101550709696</v>
      </c>
      <c r="R15" s="21">
        <v>0.79147735053345303</v>
      </c>
      <c r="S15" s="21">
        <v>0.86094329960395599</v>
      </c>
      <c r="T15" s="21">
        <v>0.95888149426310498</v>
      </c>
      <c r="U15" s="21">
        <v>0.92784092970402798</v>
      </c>
      <c r="V15" s="21">
        <v>0.89171157277509105</v>
      </c>
      <c r="W15" s="21">
        <v>0.81015279321517297</v>
      </c>
      <c r="X15" s="21">
        <v>0.90292367620227099</v>
      </c>
      <c r="Y15" s="21">
        <v>0.77880959196710997</v>
      </c>
      <c r="Z15" s="21"/>
      <c r="AA15" s="21">
        <v>0.91111103443659802</v>
      </c>
      <c r="AB15" s="21">
        <v>0.84191998140736002</v>
      </c>
    </row>
    <row r="16" spans="2:28" x14ac:dyDescent="0.5">
      <c r="B16" s="18" t="s">
        <v>94</v>
      </c>
      <c r="C16" s="21">
        <v>2.64270225601222E-2</v>
      </c>
      <c r="D16" s="21">
        <v>2.5546412422037201E-2</v>
      </c>
      <c r="E16" s="21">
        <v>2.7330665863378501E-2</v>
      </c>
      <c r="F16" s="21"/>
      <c r="G16" s="21">
        <v>3.5223386425121399E-2</v>
      </c>
      <c r="H16" s="21">
        <v>2.1171811603932899E-2</v>
      </c>
      <c r="I16" s="21">
        <v>1.5722862182843699E-2</v>
      </c>
      <c r="J16" s="21">
        <v>1.5560860473983E-2</v>
      </c>
      <c r="K16" s="21">
        <v>5.7912038002334897E-3</v>
      </c>
      <c r="L16" s="21">
        <v>5.4143838039815602E-2</v>
      </c>
      <c r="M16" s="21"/>
      <c r="N16" s="21">
        <v>0</v>
      </c>
      <c r="O16" s="21">
        <v>5.6004730097647101E-2</v>
      </c>
      <c r="P16" s="21">
        <v>6.5553473290158098E-3</v>
      </c>
      <c r="Q16" s="21">
        <v>6.1897920905678097E-2</v>
      </c>
      <c r="R16" s="21">
        <v>6.5715663647271494E-2</v>
      </c>
      <c r="S16" s="21">
        <v>1.7707342426569E-2</v>
      </c>
      <c r="T16" s="21">
        <v>0</v>
      </c>
      <c r="U16" s="21">
        <v>1.4540026835697E-2</v>
      </c>
      <c r="V16" s="21">
        <v>0</v>
      </c>
      <c r="W16" s="21">
        <v>3.7741511881245499E-2</v>
      </c>
      <c r="X16" s="21">
        <v>3.0384236739899199E-2</v>
      </c>
      <c r="Y16" s="21">
        <v>5.4216779153224301E-2</v>
      </c>
      <c r="Z16" s="21"/>
      <c r="AA16" s="21">
        <v>2.1323887003136699E-2</v>
      </c>
      <c r="AB16" s="21">
        <v>3.0221208268868802E-2</v>
      </c>
    </row>
    <row r="17" spans="2:28" x14ac:dyDescent="0.5">
      <c r="B17" s="18" t="s">
        <v>95</v>
      </c>
      <c r="C17" s="22">
        <v>0.84499888503962695</v>
      </c>
      <c r="D17" s="22">
        <v>0.84760673938032904</v>
      </c>
      <c r="E17" s="22">
        <v>0.84218430658218502</v>
      </c>
      <c r="F17" s="22"/>
      <c r="G17" s="22">
        <v>0.85525035950022998</v>
      </c>
      <c r="H17" s="22">
        <v>0.86464089948133704</v>
      </c>
      <c r="I17" s="22">
        <v>0.94967926131050895</v>
      </c>
      <c r="J17" s="22">
        <v>0.865558649786209</v>
      </c>
      <c r="K17" s="22">
        <v>0.88207934207733196</v>
      </c>
      <c r="L17" s="22">
        <v>0.72483137845493495</v>
      </c>
      <c r="M17" s="22"/>
      <c r="N17" s="22">
        <v>0.83158141866106805</v>
      </c>
      <c r="O17" s="22">
        <v>0.83670386420038301</v>
      </c>
      <c r="P17" s="22">
        <v>0.92881970651599399</v>
      </c>
      <c r="Q17" s="22">
        <v>0.78878309460141904</v>
      </c>
      <c r="R17" s="22">
        <v>0.72576168688618103</v>
      </c>
      <c r="S17" s="22">
        <v>0.84323595717738697</v>
      </c>
      <c r="T17" s="22">
        <v>0.95888149426310498</v>
      </c>
      <c r="U17" s="22">
        <v>0.91330090286833099</v>
      </c>
      <c r="V17" s="22">
        <v>0.89171157277509105</v>
      </c>
      <c r="W17" s="22">
        <v>0.772411281333927</v>
      </c>
      <c r="X17" s="22">
        <v>0.872539439462372</v>
      </c>
      <c r="Y17" s="22">
        <v>0.72459281281388599</v>
      </c>
      <c r="Z17" s="22"/>
      <c r="AA17" s="22">
        <v>0.88978714743346199</v>
      </c>
      <c r="AB17" s="22">
        <v>0.81169877313849204</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193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0.69194395485674398</v>
      </c>
      <c r="D9" s="17">
        <v>0.69548547960848905</v>
      </c>
      <c r="E9" s="17">
        <v>0.68794559870508998</v>
      </c>
      <c r="F9" s="17"/>
      <c r="G9" s="17">
        <v>0.73841017642574802</v>
      </c>
      <c r="H9" s="17">
        <v>0.67640535632632204</v>
      </c>
      <c r="I9" s="17">
        <v>0.748582226987902</v>
      </c>
      <c r="J9" s="17">
        <v>0.72958479155620704</v>
      </c>
      <c r="K9" s="17">
        <v>0.70640114200167403</v>
      </c>
      <c r="L9" s="17">
        <v>0.61080249013876897</v>
      </c>
      <c r="M9" s="17"/>
      <c r="N9" s="17">
        <v>0.73129758880636397</v>
      </c>
      <c r="O9" s="17">
        <v>0.71741788118610095</v>
      </c>
      <c r="P9" s="17">
        <v>0.760947742315911</v>
      </c>
      <c r="Q9" s="17">
        <v>0.70034225982451903</v>
      </c>
      <c r="R9" s="17">
        <v>0.79682489203773099</v>
      </c>
      <c r="S9" s="17">
        <v>0.69634910821718499</v>
      </c>
      <c r="T9" s="17">
        <v>0.70313735813554101</v>
      </c>
      <c r="U9" s="17">
        <v>0.71591099864508401</v>
      </c>
      <c r="V9" s="17">
        <v>0.64733572425960995</v>
      </c>
      <c r="W9" s="17">
        <v>0.50371381248817304</v>
      </c>
      <c r="X9" s="17">
        <v>0.63701728535207802</v>
      </c>
      <c r="Y9" s="17">
        <v>0.64895949902220396</v>
      </c>
      <c r="Z9" s="17"/>
      <c r="AA9" s="17">
        <v>0.74298332082943397</v>
      </c>
      <c r="AB9" s="17">
        <v>0.65399614202782796</v>
      </c>
    </row>
    <row r="10" spans="2:28" x14ac:dyDescent="0.5">
      <c r="B10" s="18" t="s">
        <v>89</v>
      </c>
      <c r="C10" s="17">
        <v>0.22906100328645301</v>
      </c>
      <c r="D10" s="17">
        <v>0.22519497740774799</v>
      </c>
      <c r="E10" s="17">
        <v>0.23323218668561099</v>
      </c>
      <c r="F10" s="17"/>
      <c r="G10" s="17">
        <v>0.20006156790484</v>
      </c>
      <c r="H10" s="17">
        <v>0.23258835905935801</v>
      </c>
      <c r="I10" s="17">
        <v>0.17377102110807</v>
      </c>
      <c r="J10" s="17">
        <v>0.20351591857781101</v>
      </c>
      <c r="K10" s="17">
        <v>0.22541710142089599</v>
      </c>
      <c r="L10" s="17">
        <v>0.29339410654620102</v>
      </c>
      <c r="M10" s="17"/>
      <c r="N10" s="17">
        <v>0.14065162627452901</v>
      </c>
      <c r="O10" s="17">
        <v>0.25505709539507099</v>
      </c>
      <c r="P10" s="17">
        <v>0.21774867234277301</v>
      </c>
      <c r="Q10" s="17">
        <v>0.17734138653909201</v>
      </c>
      <c r="R10" s="17">
        <v>0.14548984522446501</v>
      </c>
      <c r="S10" s="17">
        <v>0.24368741572118999</v>
      </c>
      <c r="T10" s="17">
        <v>0.25384733335329301</v>
      </c>
      <c r="U10" s="17">
        <v>0.201456557226698</v>
      </c>
      <c r="V10" s="17">
        <v>0.233137589885096</v>
      </c>
      <c r="W10" s="17">
        <v>0.38344857620452399</v>
      </c>
      <c r="X10" s="17">
        <v>0.26929357760926997</v>
      </c>
      <c r="Y10" s="17">
        <v>0.22765990629701299</v>
      </c>
      <c r="Z10" s="17"/>
      <c r="AA10" s="17">
        <v>0.20004320393702801</v>
      </c>
      <c r="AB10" s="17">
        <v>0.25063576224815598</v>
      </c>
    </row>
    <row r="11" spans="2:28" ht="28.7" x14ac:dyDescent="0.5">
      <c r="B11" s="18" t="s">
        <v>184</v>
      </c>
      <c r="C11" s="17">
        <v>4.8924448119787099E-2</v>
      </c>
      <c r="D11" s="17">
        <v>5.7777793842956102E-2</v>
      </c>
      <c r="E11" s="17">
        <v>4.0407403156475202E-2</v>
      </c>
      <c r="F11" s="17"/>
      <c r="G11" s="17">
        <v>3.5334299218097401E-2</v>
      </c>
      <c r="H11" s="17">
        <v>5.90873903323667E-2</v>
      </c>
      <c r="I11" s="17">
        <v>7.2867073242378705E-2</v>
      </c>
      <c r="J11" s="17">
        <v>5.15110783829065E-2</v>
      </c>
      <c r="K11" s="17">
        <v>4.5708505333744598E-2</v>
      </c>
      <c r="L11" s="17">
        <v>3.4495764964033802E-2</v>
      </c>
      <c r="M11" s="17"/>
      <c r="N11" s="17">
        <v>6.8529251060698501E-2</v>
      </c>
      <c r="O11" s="17">
        <v>0</v>
      </c>
      <c r="P11" s="17">
        <v>1.44453431388098E-2</v>
      </c>
      <c r="Q11" s="17">
        <v>4.9664275520644598E-2</v>
      </c>
      <c r="R11" s="17">
        <v>2.7089408535334501E-2</v>
      </c>
      <c r="S11" s="17">
        <v>4.08979805383414E-2</v>
      </c>
      <c r="T11" s="17">
        <v>4.3015308511166597E-2</v>
      </c>
      <c r="U11" s="17">
        <v>8.2632444128217894E-2</v>
      </c>
      <c r="V11" s="17">
        <v>7.75728823694532E-2</v>
      </c>
      <c r="W11" s="17">
        <v>3.7741511881245499E-2</v>
      </c>
      <c r="X11" s="17">
        <v>7.1421395097354498E-2</v>
      </c>
      <c r="Y11" s="17">
        <v>6.3836812446017993E-2</v>
      </c>
      <c r="Z11" s="17"/>
      <c r="AA11" s="17">
        <v>3.9903630327076001E-2</v>
      </c>
      <c r="AB11" s="17">
        <v>5.5631433965667602E-2</v>
      </c>
    </row>
    <row r="12" spans="2:28" x14ac:dyDescent="0.5">
      <c r="B12" s="18" t="s">
        <v>91</v>
      </c>
      <c r="C12" s="17">
        <v>1.1524337330562901E-2</v>
      </c>
      <c r="D12" s="17">
        <v>1.4226683663938099E-2</v>
      </c>
      <c r="E12" s="17">
        <v>8.9184882539450998E-3</v>
      </c>
      <c r="F12" s="17"/>
      <c r="G12" s="17">
        <v>2.6193956451314501E-2</v>
      </c>
      <c r="H12" s="17">
        <v>1.94834944792594E-2</v>
      </c>
      <c r="I12" s="17">
        <v>4.77967866164978E-3</v>
      </c>
      <c r="J12" s="17">
        <v>0</v>
      </c>
      <c r="K12" s="17">
        <v>1.18418837102935E-2</v>
      </c>
      <c r="L12" s="17">
        <v>1.1639222939552E-2</v>
      </c>
      <c r="M12" s="17"/>
      <c r="N12" s="17">
        <v>1.8574814163666801E-2</v>
      </c>
      <c r="O12" s="17">
        <v>0</v>
      </c>
      <c r="P12" s="17">
        <v>0</v>
      </c>
      <c r="Q12" s="17">
        <v>4.3680418842718699E-2</v>
      </c>
      <c r="R12" s="17">
        <v>0</v>
      </c>
      <c r="S12" s="17">
        <v>1.9065495523283502E-2</v>
      </c>
      <c r="T12" s="17">
        <v>0</v>
      </c>
      <c r="U12" s="17">
        <v>0</v>
      </c>
      <c r="V12" s="17">
        <v>2.9034733177062001E-2</v>
      </c>
      <c r="W12" s="17">
        <v>0</v>
      </c>
      <c r="X12" s="17">
        <v>0</v>
      </c>
      <c r="Y12" s="17">
        <v>1.32056365196715E-2</v>
      </c>
      <c r="Z12" s="17"/>
      <c r="AA12" s="17">
        <v>1.28121241642878E-2</v>
      </c>
      <c r="AB12" s="17">
        <v>1.0566866703755401E-2</v>
      </c>
    </row>
    <row r="13" spans="2:28" x14ac:dyDescent="0.5">
      <c r="B13" s="18" t="s">
        <v>92</v>
      </c>
      <c r="C13" s="17">
        <v>4.9784923195808203E-3</v>
      </c>
      <c r="D13" s="17">
        <v>0</v>
      </c>
      <c r="E13" s="17">
        <v>9.8265169089243806E-3</v>
      </c>
      <c r="F13" s="17"/>
      <c r="G13" s="17">
        <v>0</v>
      </c>
      <c r="H13" s="17">
        <v>6.3794182728058703E-3</v>
      </c>
      <c r="I13" s="17">
        <v>0</v>
      </c>
      <c r="J13" s="17">
        <v>0</v>
      </c>
      <c r="K13" s="17">
        <v>0</v>
      </c>
      <c r="L13" s="17">
        <v>1.6218363324911202E-2</v>
      </c>
      <c r="M13" s="17"/>
      <c r="N13" s="17">
        <v>0</v>
      </c>
      <c r="O13" s="17">
        <v>2.75250234188281E-2</v>
      </c>
      <c r="P13" s="17">
        <v>6.8582422025066699E-3</v>
      </c>
      <c r="Q13" s="17">
        <v>1.53663625864049E-2</v>
      </c>
      <c r="R13" s="17">
        <v>3.05958542024693E-2</v>
      </c>
      <c r="S13" s="17">
        <v>0</v>
      </c>
      <c r="T13" s="17">
        <v>0</v>
      </c>
      <c r="U13" s="17">
        <v>0</v>
      </c>
      <c r="V13" s="17">
        <v>0</v>
      </c>
      <c r="W13" s="17">
        <v>0</v>
      </c>
      <c r="X13" s="17">
        <v>0</v>
      </c>
      <c r="Y13" s="17">
        <v>6.8744916310619396E-3</v>
      </c>
      <c r="Z13" s="17"/>
      <c r="AA13" s="17">
        <v>0</v>
      </c>
      <c r="AB13" s="17">
        <v>8.6800056733072894E-3</v>
      </c>
    </row>
    <row r="14" spans="2:28" x14ac:dyDescent="0.5">
      <c r="B14" s="18" t="s">
        <v>72</v>
      </c>
      <c r="C14" s="17">
        <v>1.3567764086873E-2</v>
      </c>
      <c r="D14" s="17">
        <v>7.3150654768696401E-3</v>
      </c>
      <c r="E14" s="17">
        <v>1.9669806289953899E-2</v>
      </c>
      <c r="F14" s="17"/>
      <c r="G14" s="17">
        <v>0</v>
      </c>
      <c r="H14" s="17">
        <v>6.0559815298876401E-3</v>
      </c>
      <c r="I14" s="17">
        <v>0</v>
      </c>
      <c r="J14" s="17">
        <v>1.53882114830754E-2</v>
      </c>
      <c r="K14" s="17">
        <v>1.0631367533392199E-2</v>
      </c>
      <c r="L14" s="17">
        <v>3.3450052086532699E-2</v>
      </c>
      <c r="M14" s="17"/>
      <c r="N14" s="17">
        <v>4.09467196947415E-2</v>
      </c>
      <c r="O14" s="17">
        <v>0</v>
      </c>
      <c r="P14" s="17">
        <v>0</v>
      </c>
      <c r="Q14" s="17">
        <v>1.36052966866212E-2</v>
      </c>
      <c r="R14" s="17">
        <v>0</v>
      </c>
      <c r="S14" s="17">
        <v>0</v>
      </c>
      <c r="T14" s="17">
        <v>0</v>
      </c>
      <c r="U14" s="17">
        <v>0</v>
      </c>
      <c r="V14" s="17">
        <v>1.29190703087792E-2</v>
      </c>
      <c r="W14" s="17">
        <v>7.5096099426056606E-2</v>
      </c>
      <c r="X14" s="17">
        <v>2.2267741941297201E-2</v>
      </c>
      <c r="Y14" s="17">
        <v>3.9463654084032102E-2</v>
      </c>
      <c r="Z14" s="17"/>
      <c r="AA14" s="17">
        <v>4.2577207421735904E-3</v>
      </c>
      <c r="AB14" s="17">
        <v>2.0489789381285501E-2</v>
      </c>
    </row>
    <row r="15" spans="2:28" x14ac:dyDescent="0.5">
      <c r="B15" s="18" t="s">
        <v>93</v>
      </c>
      <c r="C15" s="21">
        <v>0.92100495814319605</v>
      </c>
      <c r="D15" s="21">
        <v>0.92068045701623602</v>
      </c>
      <c r="E15" s="21">
        <v>0.92117778539070105</v>
      </c>
      <c r="F15" s="21"/>
      <c r="G15" s="21">
        <v>0.938471744330588</v>
      </c>
      <c r="H15" s="21">
        <v>0.90899371538568097</v>
      </c>
      <c r="I15" s="21">
        <v>0.92235324809597197</v>
      </c>
      <c r="J15" s="21">
        <v>0.93310071013401796</v>
      </c>
      <c r="K15" s="21">
        <v>0.93181824342257003</v>
      </c>
      <c r="L15" s="21">
        <v>0.90419659668496999</v>
      </c>
      <c r="M15" s="21"/>
      <c r="N15" s="21">
        <v>0.87194921508089296</v>
      </c>
      <c r="O15" s="21">
        <v>0.97247497658117199</v>
      </c>
      <c r="P15" s="21">
        <v>0.97869641465868396</v>
      </c>
      <c r="Q15" s="21">
        <v>0.87768364636361096</v>
      </c>
      <c r="R15" s="21">
        <v>0.94231473726219595</v>
      </c>
      <c r="S15" s="21">
        <v>0.940036523938375</v>
      </c>
      <c r="T15" s="21">
        <v>0.95698469148883303</v>
      </c>
      <c r="U15" s="21">
        <v>0.91736755587178198</v>
      </c>
      <c r="V15" s="21">
        <v>0.88047331414470598</v>
      </c>
      <c r="W15" s="21">
        <v>0.88716238869269803</v>
      </c>
      <c r="X15" s="21">
        <v>0.906310862961348</v>
      </c>
      <c r="Y15" s="21">
        <v>0.87661940531921601</v>
      </c>
      <c r="Z15" s="21"/>
      <c r="AA15" s="21">
        <v>0.94302652476646298</v>
      </c>
      <c r="AB15" s="21">
        <v>0.90463190427598394</v>
      </c>
    </row>
    <row r="16" spans="2:28" x14ac:dyDescent="0.5">
      <c r="B16" s="18" t="s">
        <v>94</v>
      </c>
      <c r="C16" s="21">
        <v>1.65028296501438E-2</v>
      </c>
      <c r="D16" s="21">
        <v>1.4226683663938099E-2</v>
      </c>
      <c r="E16" s="21">
        <v>1.8745005162869501E-2</v>
      </c>
      <c r="F16" s="21"/>
      <c r="G16" s="21">
        <v>2.6193956451314501E-2</v>
      </c>
      <c r="H16" s="21">
        <v>2.58629127520652E-2</v>
      </c>
      <c r="I16" s="21">
        <v>4.77967866164978E-3</v>
      </c>
      <c r="J16" s="21">
        <v>0</v>
      </c>
      <c r="K16" s="21">
        <v>1.18418837102935E-2</v>
      </c>
      <c r="L16" s="21">
        <v>2.7857586264463201E-2</v>
      </c>
      <c r="M16" s="21"/>
      <c r="N16" s="21">
        <v>1.8574814163666801E-2</v>
      </c>
      <c r="O16" s="21">
        <v>2.75250234188281E-2</v>
      </c>
      <c r="P16" s="21">
        <v>6.8582422025066699E-3</v>
      </c>
      <c r="Q16" s="21">
        <v>5.9046781429123597E-2</v>
      </c>
      <c r="R16" s="21">
        <v>3.05958542024693E-2</v>
      </c>
      <c r="S16" s="21">
        <v>1.9065495523283502E-2</v>
      </c>
      <c r="T16" s="21">
        <v>0</v>
      </c>
      <c r="U16" s="21">
        <v>0</v>
      </c>
      <c r="V16" s="21">
        <v>2.9034733177062001E-2</v>
      </c>
      <c r="W16" s="21">
        <v>0</v>
      </c>
      <c r="X16" s="21">
        <v>0</v>
      </c>
      <c r="Y16" s="21">
        <v>2.0080128150733401E-2</v>
      </c>
      <c r="Z16" s="21"/>
      <c r="AA16" s="21">
        <v>1.28121241642878E-2</v>
      </c>
      <c r="AB16" s="21">
        <v>1.9246872377062699E-2</v>
      </c>
    </row>
    <row r="17" spans="2:28" x14ac:dyDescent="0.5">
      <c r="B17" s="18" t="s">
        <v>95</v>
      </c>
      <c r="C17" s="22">
        <v>0.904502128493053</v>
      </c>
      <c r="D17" s="22">
        <v>0.90645377335229804</v>
      </c>
      <c r="E17" s="22">
        <v>0.90243278022783202</v>
      </c>
      <c r="F17" s="22"/>
      <c r="G17" s="22">
        <v>0.91227778787927405</v>
      </c>
      <c r="H17" s="22">
        <v>0.88313080263361499</v>
      </c>
      <c r="I17" s="22">
        <v>0.917573569434322</v>
      </c>
      <c r="J17" s="22">
        <v>0.93310071013401796</v>
      </c>
      <c r="K17" s="22">
        <v>0.91997635971227598</v>
      </c>
      <c r="L17" s="22">
        <v>0.87633901042050699</v>
      </c>
      <c r="M17" s="22"/>
      <c r="N17" s="22">
        <v>0.85337440091722605</v>
      </c>
      <c r="O17" s="22">
        <v>0.94494995316234398</v>
      </c>
      <c r="P17" s="22">
        <v>0.97183817245617699</v>
      </c>
      <c r="Q17" s="22">
        <v>0.81863686493448695</v>
      </c>
      <c r="R17" s="22">
        <v>0.91171888305972704</v>
      </c>
      <c r="S17" s="22">
        <v>0.92097102841509204</v>
      </c>
      <c r="T17" s="22">
        <v>0.95698469148883303</v>
      </c>
      <c r="U17" s="22">
        <v>0.91736755587178198</v>
      </c>
      <c r="V17" s="22">
        <v>0.85143858096764302</v>
      </c>
      <c r="W17" s="22">
        <v>0.88716238869269803</v>
      </c>
      <c r="X17" s="22">
        <v>0.906310862961348</v>
      </c>
      <c r="Y17" s="22">
        <v>0.85653927716848299</v>
      </c>
      <c r="Z17" s="22"/>
      <c r="AA17" s="22">
        <v>0.93021440060217497</v>
      </c>
      <c r="AB17" s="22">
        <v>0.88538503189892104</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194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0.35602226042733898</v>
      </c>
      <c r="D9" s="17">
        <v>0.34829274189839698</v>
      </c>
      <c r="E9" s="17">
        <v>0.36237290076963902</v>
      </c>
      <c r="F9" s="17"/>
      <c r="G9" s="17">
        <v>0.57130192172445005</v>
      </c>
      <c r="H9" s="17">
        <v>0.39436892379991501</v>
      </c>
      <c r="I9" s="17">
        <v>0.43199659101057403</v>
      </c>
      <c r="J9" s="17">
        <v>0.36966926961700802</v>
      </c>
      <c r="K9" s="17">
        <v>0.27146538257386599</v>
      </c>
      <c r="L9" s="17">
        <v>0.237437550365727</v>
      </c>
      <c r="M9" s="17"/>
      <c r="N9" s="17">
        <v>0.48597414261103</v>
      </c>
      <c r="O9" s="17">
        <v>0.273211798850788</v>
      </c>
      <c r="P9" s="17">
        <v>0.39916724749803201</v>
      </c>
      <c r="Q9" s="17">
        <v>0.46241402669951898</v>
      </c>
      <c r="R9" s="17">
        <v>0.46018359868318098</v>
      </c>
      <c r="S9" s="17">
        <v>0.30103869363921298</v>
      </c>
      <c r="T9" s="17">
        <v>0.36513237543789001</v>
      </c>
      <c r="U9" s="17">
        <v>0.26145104387318802</v>
      </c>
      <c r="V9" s="17">
        <v>0.379965374766702</v>
      </c>
      <c r="W9" s="17">
        <v>0.286926181856551</v>
      </c>
      <c r="X9" s="17">
        <v>0.37934117608430001</v>
      </c>
      <c r="Y9" s="17">
        <v>0.33381255468513599</v>
      </c>
      <c r="Z9" s="17"/>
      <c r="AA9" s="17">
        <v>0.40249445204040402</v>
      </c>
      <c r="AB9" s="17">
        <v>0.32147014569249599</v>
      </c>
    </row>
    <row r="10" spans="2:28" x14ac:dyDescent="0.5">
      <c r="B10" s="18" t="s">
        <v>89</v>
      </c>
      <c r="C10" s="17">
        <v>0.29836098573786302</v>
      </c>
      <c r="D10" s="17">
        <v>0.31643485288710499</v>
      </c>
      <c r="E10" s="17">
        <v>0.28133192477619201</v>
      </c>
      <c r="F10" s="17"/>
      <c r="G10" s="17">
        <v>0.27760636810506401</v>
      </c>
      <c r="H10" s="17">
        <v>0.43000961759128598</v>
      </c>
      <c r="I10" s="17">
        <v>0.36300166744366202</v>
      </c>
      <c r="J10" s="17">
        <v>0.31384171183663001</v>
      </c>
      <c r="K10" s="17">
        <v>0.27838873401916098</v>
      </c>
      <c r="L10" s="17">
        <v>0.186499469175476</v>
      </c>
      <c r="M10" s="17"/>
      <c r="N10" s="17">
        <v>0.21951058864499701</v>
      </c>
      <c r="O10" s="17">
        <v>0.32455845868896199</v>
      </c>
      <c r="P10" s="17">
        <v>0.294986238422075</v>
      </c>
      <c r="Q10" s="17">
        <v>0.23316412539964301</v>
      </c>
      <c r="R10" s="17">
        <v>0.17806919441600899</v>
      </c>
      <c r="S10" s="17">
        <v>0.33765873688792403</v>
      </c>
      <c r="T10" s="17">
        <v>0.34586023437153102</v>
      </c>
      <c r="U10" s="17">
        <v>0.39387952580880498</v>
      </c>
      <c r="V10" s="17">
        <v>0.278644841354447</v>
      </c>
      <c r="W10" s="17">
        <v>0.33407449539242001</v>
      </c>
      <c r="X10" s="17">
        <v>0.32195589919350998</v>
      </c>
      <c r="Y10" s="17">
        <v>0.23961905423454399</v>
      </c>
      <c r="Z10" s="17"/>
      <c r="AA10" s="17">
        <v>0.37071490263741702</v>
      </c>
      <c r="AB10" s="17">
        <v>0.244565785824677</v>
      </c>
    </row>
    <row r="11" spans="2:28" ht="28.7" x14ac:dyDescent="0.5">
      <c r="B11" s="18" t="s">
        <v>184</v>
      </c>
      <c r="C11" s="17">
        <v>0.13495640380967699</v>
      </c>
      <c r="D11" s="17">
        <v>0.14498131858754701</v>
      </c>
      <c r="E11" s="17">
        <v>0.12545589256683801</v>
      </c>
      <c r="F11" s="17"/>
      <c r="G11" s="17">
        <v>0.10685947123233699</v>
      </c>
      <c r="H11" s="17">
        <v>0.12747591453159399</v>
      </c>
      <c r="I11" s="17">
        <v>0.12373487889217299</v>
      </c>
      <c r="J11" s="17">
        <v>0.15704822174421201</v>
      </c>
      <c r="K11" s="17">
        <v>0.149887792649298</v>
      </c>
      <c r="L11" s="17">
        <v>0.13344650784482001</v>
      </c>
      <c r="M11" s="17"/>
      <c r="N11" s="17">
        <v>0.196018031783118</v>
      </c>
      <c r="O11" s="17">
        <v>0.163015886076669</v>
      </c>
      <c r="P11" s="17">
        <v>0.10164033151176501</v>
      </c>
      <c r="Q11" s="17">
        <v>0.124966153163618</v>
      </c>
      <c r="R11" s="17">
        <v>0.18128379067368999</v>
      </c>
      <c r="S11" s="17">
        <v>0.14710562924870599</v>
      </c>
      <c r="T11" s="17">
        <v>4.5242523978154897E-2</v>
      </c>
      <c r="U11" s="17">
        <v>9.9639663629649503E-2</v>
      </c>
      <c r="V11" s="17">
        <v>0.167929856479198</v>
      </c>
      <c r="W11" s="17">
        <v>0.11281183552055001</v>
      </c>
      <c r="X11" s="17">
        <v>0.14901790574710999</v>
      </c>
      <c r="Y11" s="17">
        <v>0.13695985659169799</v>
      </c>
      <c r="Z11" s="17"/>
      <c r="AA11" s="17">
        <v>0.108211193308259</v>
      </c>
      <c r="AB11" s="17">
        <v>0.154841490993574</v>
      </c>
    </row>
    <row r="12" spans="2:28" x14ac:dyDescent="0.5">
      <c r="B12" s="18" t="s">
        <v>91</v>
      </c>
      <c r="C12" s="17">
        <v>6.3267642839809499E-2</v>
      </c>
      <c r="D12" s="17">
        <v>6.2049398141666399E-2</v>
      </c>
      <c r="E12" s="17">
        <v>6.4565959592435995E-2</v>
      </c>
      <c r="F12" s="17"/>
      <c r="G12" s="17">
        <v>2.7682009152080599E-2</v>
      </c>
      <c r="H12" s="17">
        <v>1.3788560614310099E-2</v>
      </c>
      <c r="I12" s="17">
        <v>4.2411187167328099E-2</v>
      </c>
      <c r="J12" s="17">
        <v>3.8178205889596702E-2</v>
      </c>
      <c r="K12" s="17">
        <v>0.13346743924948801</v>
      </c>
      <c r="L12" s="17">
        <v>9.2963519143349799E-2</v>
      </c>
      <c r="M12" s="17"/>
      <c r="N12" s="17">
        <v>1.94353597441554E-2</v>
      </c>
      <c r="O12" s="17">
        <v>5.7038453732383997E-2</v>
      </c>
      <c r="P12" s="17">
        <v>7.3423065327458306E-2</v>
      </c>
      <c r="Q12" s="17">
        <v>4.4410166924450198E-2</v>
      </c>
      <c r="R12" s="17">
        <v>9.2182299286847902E-2</v>
      </c>
      <c r="S12" s="17">
        <v>6.7054132072076E-2</v>
      </c>
      <c r="T12" s="17">
        <v>4.1118505736895503E-2</v>
      </c>
      <c r="U12" s="17">
        <v>6.9433925943790595E-2</v>
      </c>
      <c r="V12" s="17">
        <v>6.5879074612898297E-2</v>
      </c>
      <c r="W12" s="17">
        <v>7.6804602024628299E-2</v>
      </c>
      <c r="X12" s="17">
        <v>2.92854188412329E-2</v>
      </c>
      <c r="Y12" s="17">
        <v>8.6474315594563894E-2</v>
      </c>
      <c r="Z12" s="17"/>
      <c r="AA12" s="17">
        <v>3.7792695803144101E-2</v>
      </c>
      <c r="AB12" s="17">
        <v>8.2208288036914406E-2</v>
      </c>
    </row>
    <row r="13" spans="2:28" x14ac:dyDescent="0.5">
      <c r="B13" s="18" t="s">
        <v>92</v>
      </c>
      <c r="C13" s="17">
        <v>8.8619300036070298E-2</v>
      </c>
      <c r="D13" s="17">
        <v>7.6810677444915695E-2</v>
      </c>
      <c r="E13" s="17">
        <v>0.100257104107373</v>
      </c>
      <c r="F13" s="17"/>
      <c r="G13" s="17">
        <v>1.6550229786068699E-2</v>
      </c>
      <c r="H13" s="17">
        <v>2.8301001933007299E-2</v>
      </c>
      <c r="I13" s="17">
        <v>0</v>
      </c>
      <c r="J13" s="17">
        <v>7.3910216697438205E-2</v>
      </c>
      <c r="K13" s="17">
        <v>0.119888146349972</v>
      </c>
      <c r="L13" s="17">
        <v>0.20208119780772699</v>
      </c>
      <c r="M13" s="17"/>
      <c r="N13" s="17">
        <v>5.8588517369327998E-2</v>
      </c>
      <c r="O13" s="17">
        <v>0.182175402651197</v>
      </c>
      <c r="P13" s="17">
        <v>9.6461849528727397E-2</v>
      </c>
      <c r="Q13" s="17">
        <v>9.1304883068264397E-2</v>
      </c>
      <c r="R13" s="17">
        <v>2.7089408535334501E-2</v>
      </c>
      <c r="S13" s="17">
        <v>9.1308870654033897E-2</v>
      </c>
      <c r="T13" s="17">
        <v>8.1299821351589599E-2</v>
      </c>
      <c r="U13" s="17">
        <v>0.103836984623947</v>
      </c>
      <c r="V13" s="17">
        <v>6.6128440546951703E-2</v>
      </c>
      <c r="W13" s="17">
        <v>0.15355486937607299</v>
      </c>
      <c r="X13" s="17">
        <v>6.9259535147169204E-2</v>
      </c>
      <c r="Y13" s="17">
        <v>8.1429068093017698E-2</v>
      </c>
      <c r="Z13" s="17"/>
      <c r="AA13" s="17">
        <v>4.56963281612838E-2</v>
      </c>
      <c r="AB13" s="17">
        <v>0.120532566819924</v>
      </c>
    </row>
    <row r="14" spans="2:28" x14ac:dyDescent="0.5">
      <c r="B14" s="18" t="s">
        <v>72</v>
      </c>
      <c r="C14" s="17">
        <v>5.8773407149239898E-2</v>
      </c>
      <c r="D14" s="17">
        <v>5.1431011040368402E-2</v>
      </c>
      <c r="E14" s="17">
        <v>6.6016218187522402E-2</v>
      </c>
      <c r="F14" s="17"/>
      <c r="G14" s="17">
        <v>0</v>
      </c>
      <c r="H14" s="17">
        <v>6.0559815298876401E-3</v>
      </c>
      <c r="I14" s="17">
        <v>3.8855675486263098E-2</v>
      </c>
      <c r="J14" s="17">
        <v>4.7352374215115699E-2</v>
      </c>
      <c r="K14" s="17">
        <v>4.6902505158214799E-2</v>
      </c>
      <c r="L14" s="17">
        <v>0.14757175566290101</v>
      </c>
      <c r="M14" s="17"/>
      <c r="N14" s="17">
        <v>2.0473359847370799E-2</v>
      </c>
      <c r="O14" s="17">
        <v>0</v>
      </c>
      <c r="P14" s="17">
        <v>3.4321267711942702E-2</v>
      </c>
      <c r="Q14" s="17">
        <v>4.3740644744506403E-2</v>
      </c>
      <c r="R14" s="17">
        <v>6.1191708404938601E-2</v>
      </c>
      <c r="S14" s="17">
        <v>5.5833937498047499E-2</v>
      </c>
      <c r="T14" s="17">
        <v>0.121346539123939</v>
      </c>
      <c r="U14" s="17">
        <v>7.1758856120620496E-2</v>
      </c>
      <c r="V14" s="17">
        <v>4.1452412239803102E-2</v>
      </c>
      <c r="W14" s="17">
        <v>3.5828015829777002E-2</v>
      </c>
      <c r="X14" s="17">
        <v>5.1140064986677801E-2</v>
      </c>
      <c r="Y14" s="17">
        <v>0.121705150801041</v>
      </c>
      <c r="Z14" s="17"/>
      <c r="AA14" s="17">
        <v>3.5090428049492001E-2</v>
      </c>
      <c r="AB14" s="17">
        <v>7.63817226324148E-2</v>
      </c>
    </row>
    <row r="15" spans="2:28" x14ac:dyDescent="0.5">
      <c r="B15" s="18" t="s">
        <v>93</v>
      </c>
      <c r="C15" s="21">
        <v>0.65438324616520305</v>
      </c>
      <c r="D15" s="21">
        <v>0.66472759478550203</v>
      </c>
      <c r="E15" s="21">
        <v>0.64370482554583097</v>
      </c>
      <c r="F15" s="21"/>
      <c r="G15" s="21">
        <v>0.84890828982951305</v>
      </c>
      <c r="H15" s="21">
        <v>0.82437854139120104</v>
      </c>
      <c r="I15" s="21">
        <v>0.794998258454236</v>
      </c>
      <c r="J15" s="21">
        <v>0.68351098145363698</v>
      </c>
      <c r="K15" s="21">
        <v>0.54985411659302796</v>
      </c>
      <c r="L15" s="21">
        <v>0.423937019541203</v>
      </c>
      <c r="M15" s="21"/>
      <c r="N15" s="21">
        <v>0.70548473125602795</v>
      </c>
      <c r="O15" s="21">
        <v>0.59777025753974999</v>
      </c>
      <c r="P15" s="21">
        <v>0.69415348592010695</v>
      </c>
      <c r="Q15" s="21">
        <v>0.69557815209916096</v>
      </c>
      <c r="R15" s="21">
        <v>0.63825279309918903</v>
      </c>
      <c r="S15" s="21">
        <v>0.63869743052713701</v>
      </c>
      <c r="T15" s="21">
        <v>0.71099260980942103</v>
      </c>
      <c r="U15" s="21">
        <v>0.65533056968199299</v>
      </c>
      <c r="V15" s="21">
        <v>0.65861021612114901</v>
      </c>
      <c r="W15" s="21">
        <v>0.62100067724897201</v>
      </c>
      <c r="X15" s="21">
        <v>0.70129707527781004</v>
      </c>
      <c r="Y15" s="21">
        <v>0.57343160891968004</v>
      </c>
      <c r="Z15" s="21"/>
      <c r="AA15" s="21">
        <v>0.77320935467782104</v>
      </c>
      <c r="AB15" s="21">
        <v>0.56603593151717302</v>
      </c>
    </row>
    <row r="16" spans="2:28" x14ac:dyDescent="0.5">
      <c r="B16" s="18" t="s">
        <v>94</v>
      </c>
      <c r="C16" s="21">
        <v>0.15188694287588</v>
      </c>
      <c r="D16" s="21">
        <v>0.138860075586582</v>
      </c>
      <c r="E16" s="21">
        <v>0.16482306369980901</v>
      </c>
      <c r="F16" s="21"/>
      <c r="G16" s="21">
        <v>4.4232238938149301E-2</v>
      </c>
      <c r="H16" s="21">
        <v>4.2089562547317397E-2</v>
      </c>
      <c r="I16" s="21">
        <v>4.2411187167328099E-2</v>
      </c>
      <c r="J16" s="21">
        <v>0.112088422587035</v>
      </c>
      <c r="K16" s="21">
        <v>0.25335558559945898</v>
      </c>
      <c r="L16" s="21">
        <v>0.29504471695107598</v>
      </c>
      <c r="M16" s="21"/>
      <c r="N16" s="21">
        <v>7.8023877113483395E-2</v>
      </c>
      <c r="O16" s="21">
        <v>0.239213856383581</v>
      </c>
      <c r="P16" s="21">
        <v>0.16988491485618601</v>
      </c>
      <c r="Q16" s="21">
        <v>0.135715049992715</v>
      </c>
      <c r="R16" s="21">
        <v>0.11927170782218199</v>
      </c>
      <c r="S16" s="21">
        <v>0.15836300272611001</v>
      </c>
      <c r="T16" s="21">
        <v>0.122418327088485</v>
      </c>
      <c r="U16" s="21">
        <v>0.173270910567737</v>
      </c>
      <c r="V16" s="21">
        <v>0.13200751515984999</v>
      </c>
      <c r="W16" s="21">
        <v>0.23035947140070101</v>
      </c>
      <c r="X16" s="21">
        <v>9.8544953988402101E-2</v>
      </c>
      <c r="Y16" s="21">
        <v>0.16790338368758201</v>
      </c>
      <c r="Z16" s="21"/>
      <c r="AA16" s="21">
        <v>8.3489023964427894E-2</v>
      </c>
      <c r="AB16" s="21">
        <v>0.20274085485683799</v>
      </c>
    </row>
    <row r="17" spans="2:28" x14ac:dyDescent="0.5">
      <c r="B17" s="18" t="s">
        <v>95</v>
      </c>
      <c r="C17" s="22">
        <v>0.50249630328932304</v>
      </c>
      <c r="D17" s="22">
        <v>0.52586751919892005</v>
      </c>
      <c r="E17" s="22">
        <v>0.47888176184602299</v>
      </c>
      <c r="F17" s="22"/>
      <c r="G17" s="22">
        <v>0.80467605089136396</v>
      </c>
      <c r="H17" s="22">
        <v>0.78228897884388404</v>
      </c>
      <c r="I17" s="22">
        <v>0.75258707128690805</v>
      </c>
      <c r="J17" s="22">
        <v>0.57142255886660298</v>
      </c>
      <c r="K17" s="22">
        <v>0.29649853099356899</v>
      </c>
      <c r="L17" s="22">
        <v>0.12889230259012599</v>
      </c>
      <c r="M17" s="22"/>
      <c r="N17" s="22">
        <v>0.62746085414254404</v>
      </c>
      <c r="O17" s="22">
        <v>0.35855640115616899</v>
      </c>
      <c r="P17" s="22">
        <v>0.524268571063921</v>
      </c>
      <c r="Q17" s="22">
        <v>0.55986310210644696</v>
      </c>
      <c r="R17" s="22">
        <v>0.51898108527700704</v>
      </c>
      <c r="S17" s="22">
        <v>0.48033442780102698</v>
      </c>
      <c r="T17" s="22">
        <v>0.58857428272093604</v>
      </c>
      <c r="U17" s="22">
        <v>0.48205965911425502</v>
      </c>
      <c r="V17" s="22">
        <v>0.52660270096129902</v>
      </c>
      <c r="W17" s="22">
        <v>0.39064120584827</v>
      </c>
      <c r="X17" s="22">
        <v>0.60275212128940803</v>
      </c>
      <c r="Y17" s="22">
        <v>0.40552822523209803</v>
      </c>
      <c r="Z17" s="22"/>
      <c r="AA17" s="22">
        <v>0.689720330713393</v>
      </c>
      <c r="AB17" s="22">
        <v>0.363295076660335</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195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0.112732251202618</v>
      </c>
      <c r="D9" s="17">
        <v>0.146966929579957</v>
      </c>
      <c r="E9" s="17">
        <v>7.96600080224419E-2</v>
      </c>
      <c r="F9" s="17"/>
      <c r="G9" s="17">
        <v>0.18870977172436401</v>
      </c>
      <c r="H9" s="17">
        <v>0.19210588742854401</v>
      </c>
      <c r="I9" s="17">
        <v>0.16742141359252699</v>
      </c>
      <c r="J9" s="17">
        <v>9.0872520918984706E-2</v>
      </c>
      <c r="K9" s="17">
        <v>6.4666718359914194E-2</v>
      </c>
      <c r="L9" s="17">
        <v>4.2677344092679301E-2</v>
      </c>
      <c r="M9" s="17"/>
      <c r="N9" s="17">
        <v>0.18729570203146001</v>
      </c>
      <c r="O9" s="17">
        <v>0.17369664461953599</v>
      </c>
      <c r="P9" s="17">
        <v>0.13020172682272799</v>
      </c>
      <c r="Q9" s="17">
        <v>0.118979838789674</v>
      </c>
      <c r="R9" s="17">
        <v>0.18169874327300201</v>
      </c>
      <c r="S9" s="17">
        <v>9.0729174814465394E-2</v>
      </c>
      <c r="T9" s="17">
        <v>0.12039390127925501</v>
      </c>
      <c r="U9" s="17">
        <v>0.147590679404522</v>
      </c>
      <c r="V9" s="17">
        <v>0.15050494489937</v>
      </c>
      <c r="W9" s="17">
        <v>0.159153300482031</v>
      </c>
      <c r="X9" s="17">
        <v>7.1666055379048202E-2</v>
      </c>
      <c r="Y9" s="17">
        <v>6.6221898269741897E-2</v>
      </c>
      <c r="Z9" s="17"/>
      <c r="AA9" s="17">
        <v>0.14848962330472401</v>
      </c>
      <c r="AB9" s="17">
        <v>8.6146614059111296E-2</v>
      </c>
    </row>
    <row r="10" spans="2:28" x14ac:dyDescent="0.5">
      <c r="B10" s="18" t="s">
        <v>89</v>
      </c>
      <c r="C10" s="17">
        <v>0.15679071101432501</v>
      </c>
      <c r="D10" s="17">
        <v>0.198851217491638</v>
      </c>
      <c r="E10" s="17">
        <v>0.116191375446457</v>
      </c>
      <c r="F10" s="17"/>
      <c r="G10" s="17">
        <v>0.29725484195459201</v>
      </c>
      <c r="H10" s="17">
        <v>0.221344465138191</v>
      </c>
      <c r="I10" s="17">
        <v>0.219416860515354</v>
      </c>
      <c r="J10" s="17">
        <v>0.14925052048281001</v>
      </c>
      <c r="K10" s="17">
        <v>0.123554259275751</v>
      </c>
      <c r="L10" s="17">
        <v>4.2288273145713901E-2</v>
      </c>
      <c r="M10" s="17"/>
      <c r="N10" s="17">
        <v>0.170122845465564</v>
      </c>
      <c r="O10" s="17">
        <v>0.110511924151579</v>
      </c>
      <c r="P10" s="17">
        <v>0.236144528186919</v>
      </c>
      <c r="Q10" s="17">
        <v>0.14458711608513999</v>
      </c>
      <c r="R10" s="17">
        <v>8.5633565767645997E-2</v>
      </c>
      <c r="S10" s="17">
        <v>0.117558628502099</v>
      </c>
      <c r="T10" s="17">
        <v>7.8052783494676495E-2</v>
      </c>
      <c r="U10" s="17">
        <v>0.118178789541658</v>
      </c>
      <c r="V10" s="17">
        <v>0.166196114666707</v>
      </c>
      <c r="W10" s="17">
        <v>0.145666094338741</v>
      </c>
      <c r="X10" s="17">
        <v>0.18539039990143899</v>
      </c>
      <c r="Y10" s="17">
        <v>0.157597939942315</v>
      </c>
      <c r="Z10" s="17"/>
      <c r="AA10" s="17">
        <v>0.23072652849476499</v>
      </c>
      <c r="AB10" s="17">
        <v>0.10181936664845199</v>
      </c>
    </row>
    <row r="11" spans="2:28" ht="28.7" x14ac:dyDescent="0.5">
      <c r="B11" s="18" t="s">
        <v>184</v>
      </c>
      <c r="C11" s="17">
        <v>0.189227809180989</v>
      </c>
      <c r="D11" s="17">
        <v>0.20754131233870299</v>
      </c>
      <c r="E11" s="17">
        <v>0.17176884189153199</v>
      </c>
      <c r="F11" s="17"/>
      <c r="G11" s="17">
        <v>0.16460380983826001</v>
      </c>
      <c r="H11" s="17">
        <v>0.27837095003936202</v>
      </c>
      <c r="I11" s="17">
        <v>0.25684482390049701</v>
      </c>
      <c r="J11" s="17">
        <v>0.20657503205462999</v>
      </c>
      <c r="K11" s="17">
        <v>0.146572937982032</v>
      </c>
      <c r="L11" s="17">
        <v>0.119248824300692</v>
      </c>
      <c r="M11" s="17"/>
      <c r="N11" s="17">
        <v>0.18218096068556</v>
      </c>
      <c r="O11" s="17">
        <v>0.22830689721375999</v>
      </c>
      <c r="P11" s="17">
        <v>0.19600978996468399</v>
      </c>
      <c r="Q11" s="17">
        <v>0.11063788193183</v>
      </c>
      <c r="R11" s="17">
        <v>0.26514437817124298</v>
      </c>
      <c r="S11" s="17">
        <v>0.22461610919666999</v>
      </c>
      <c r="T11" s="17">
        <v>0.16662265068917501</v>
      </c>
      <c r="U11" s="17">
        <v>0.14234516865017999</v>
      </c>
      <c r="V11" s="17">
        <v>0.172511256528741</v>
      </c>
      <c r="W11" s="17">
        <v>0.161431632214565</v>
      </c>
      <c r="X11" s="17">
        <v>0.172389046959632</v>
      </c>
      <c r="Y11" s="17">
        <v>0.196542850039433</v>
      </c>
      <c r="Z11" s="17"/>
      <c r="AA11" s="17">
        <v>0.22290888438308301</v>
      </c>
      <c r="AB11" s="17">
        <v>0.164185900581859</v>
      </c>
    </row>
    <row r="12" spans="2:28" x14ac:dyDescent="0.5">
      <c r="B12" s="18" t="s">
        <v>91</v>
      </c>
      <c r="C12" s="17">
        <v>0.12888700280607299</v>
      </c>
      <c r="D12" s="17">
        <v>0.120683415108523</v>
      </c>
      <c r="E12" s="17">
        <v>0.13528845923567201</v>
      </c>
      <c r="F12" s="17"/>
      <c r="G12" s="17">
        <v>0.16951234079806399</v>
      </c>
      <c r="H12" s="17">
        <v>0.144469531350296</v>
      </c>
      <c r="I12" s="17">
        <v>0.110183792116867</v>
      </c>
      <c r="J12" s="17">
        <v>0.12562937574024299</v>
      </c>
      <c r="K12" s="17">
        <v>0.14469189005522901</v>
      </c>
      <c r="L12" s="17">
        <v>0.103071954644361</v>
      </c>
      <c r="M12" s="17"/>
      <c r="N12" s="17">
        <v>0.16391850036872699</v>
      </c>
      <c r="O12" s="17">
        <v>8.4105374739431693E-2</v>
      </c>
      <c r="P12" s="17">
        <v>7.6543359789541396E-2</v>
      </c>
      <c r="Q12" s="17">
        <v>0.182745208656068</v>
      </c>
      <c r="R12" s="17">
        <v>0.20744346937911801</v>
      </c>
      <c r="S12" s="17">
        <v>0.14094892853114799</v>
      </c>
      <c r="T12" s="17">
        <v>9.2120625198298403E-2</v>
      </c>
      <c r="U12" s="17">
        <v>0.14091863483411399</v>
      </c>
      <c r="V12" s="17">
        <v>0.119190470592314</v>
      </c>
      <c r="W12" s="17">
        <v>7.2310340009248103E-2</v>
      </c>
      <c r="X12" s="17">
        <v>0.13962137663896901</v>
      </c>
      <c r="Y12" s="17">
        <v>0.13541608412535999</v>
      </c>
      <c r="Z12" s="17"/>
      <c r="AA12" s="17">
        <v>0.15380259990496001</v>
      </c>
      <c r="AB12" s="17">
        <v>0.110362234772411</v>
      </c>
    </row>
    <row r="13" spans="2:28" x14ac:dyDescent="0.5">
      <c r="B13" s="18" t="s">
        <v>92</v>
      </c>
      <c r="C13" s="17">
        <v>0.26372999444380002</v>
      </c>
      <c r="D13" s="17">
        <v>0.219119925065244</v>
      </c>
      <c r="E13" s="17">
        <v>0.30756650647746098</v>
      </c>
      <c r="F13" s="17"/>
      <c r="G13" s="17">
        <v>0.140184628399179</v>
      </c>
      <c r="H13" s="17">
        <v>0.12349021214339</v>
      </c>
      <c r="I13" s="17">
        <v>0.15361173200329001</v>
      </c>
      <c r="J13" s="17">
        <v>0.26762440247225</v>
      </c>
      <c r="K13" s="17">
        <v>0.37089274869612499</v>
      </c>
      <c r="L13" s="17">
        <v>0.39970265960770401</v>
      </c>
      <c r="M13" s="17"/>
      <c r="N13" s="17">
        <v>0.18206700227609801</v>
      </c>
      <c r="O13" s="17">
        <v>0.32573084180952699</v>
      </c>
      <c r="P13" s="17">
        <v>0.25532114881478202</v>
      </c>
      <c r="Q13" s="17">
        <v>0.31056390728496702</v>
      </c>
      <c r="R13" s="17">
        <v>0.198888135004052</v>
      </c>
      <c r="S13" s="17">
        <v>0.28569229115846501</v>
      </c>
      <c r="T13" s="17">
        <v>0.37533412313195702</v>
      </c>
      <c r="U13" s="17">
        <v>0.26557424995034601</v>
      </c>
      <c r="V13" s="17">
        <v>0.28386980908812198</v>
      </c>
      <c r="W13" s="17">
        <v>0.30352669216419798</v>
      </c>
      <c r="X13" s="17">
        <v>0.23318055776673199</v>
      </c>
      <c r="Y13" s="17">
        <v>0.231491789037398</v>
      </c>
      <c r="Z13" s="17"/>
      <c r="AA13" s="17">
        <v>0.17381300701059599</v>
      </c>
      <c r="AB13" s="17">
        <v>0.33058335251805299</v>
      </c>
    </row>
    <row r="14" spans="2:28" x14ac:dyDescent="0.5">
      <c r="B14" s="18" t="s">
        <v>72</v>
      </c>
      <c r="C14" s="17">
        <v>0.148632231352195</v>
      </c>
      <c r="D14" s="17">
        <v>0.106837200415935</v>
      </c>
      <c r="E14" s="17">
        <v>0.189524808926436</v>
      </c>
      <c r="F14" s="17"/>
      <c r="G14" s="17">
        <v>3.9734607285541901E-2</v>
      </c>
      <c r="H14" s="17">
        <v>4.0218953900216799E-2</v>
      </c>
      <c r="I14" s="17">
        <v>9.2521377871464403E-2</v>
      </c>
      <c r="J14" s="17">
        <v>0.16004814833108399</v>
      </c>
      <c r="K14" s="17">
        <v>0.14962144563094901</v>
      </c>
      <c r="L14" s="17">
        <v>0.29301094420884999</v>
      </c>
      <c r="M14" s="17"/>
      <c r="N14" s="17">
        <v>0.11441498917259101</v>
      </c>
      <c r="O14" s="17">
        <v>7.76483174661666E-2</v>
      </c>
      <c r="P14" s="17">
        <v>0.105779446421346</v>
      </c>
      <c r="Q14" s="17">
        <v>0.13248604725232199</v>
      </c>
      <c r="R14" s="17">
        <v>6.1191708404938601E-2</v>
      </c>
      <c r="S14" s="17">
        <v>0.14045486779715299</v>
      </c>
      <c r="T14" s="17">
        <v>0.16747591620663899</v>
      </c>
      <c r="U14" s="17">
        <v>0.18539247761918001</v>
      </c>
      <c r="V14" s="17">
        <v>0.107727404224745</v>
      </c>
      <c r="W14" s="17">
        <v>0.15791194079121601</v>
      </c>
      <c r="X14" s="17">
        <v>0.19775256335418001</v>
      </c>
      <c r="Y14" s="17">
        <v>0.21272943858575299</v>
      </c>
      <c r="Z14" s="17"/>
      <c r="AA14" s="17">
        <v>7.0259356901871406E-2</v>
      </c>
      <c r="AB14" s="17">
        <v>0.206902531420113</v>
      </c>
    </row>
    <row r="15" spans="2:28" x14ac:dyDescent="0.5">
      <c r="B15" s="18" t="s">
        <v>93</v>
      </c>
      <c r="C15" s="21">
        <v>0.269522962216943</v>
      </c>
      <c r="D15" s="21">
        <v>0.34581814707159497</v>
      </c>
      <c r="E15" s="21">
        <v>0.19585138346889899</v>
      </c>
      <c r="F15" s="21"/>
      <c r="G15" s="21">
        <v>0.48596461367895599</v>
      </c>
      <c r="H15" s="21">
        <v>0.41345035256673501</v>
      </c>
      <c r="I15" s="21">
        <v>0.38683827410788202</v>
      </c>
      <c r="J15" s="21">
        <v>0.240123041401794</v>
      </c>
      <c r="K15" s="21">
        <v>0.188220977635665</v>
      </c>
      <c r="L15" s="21">
        <v>8.4965617238393201E-2</v>
      </c>
      <c r="M15" s="21"/>
      <c r="N15" s="21">
        <v>0.35741854749702301</v>
      </c>
      <c r="O15" s="21">
        <v>0.284208568771115</v>
      </c>
      <c r="P15" s="21">
        <v>0.36634625500964602</v>
      </c>
      <c r="Q15" s="21">
        <v>0.26356695487481402</v>
      </c>
      <c r="R15" s="21">
        <v>0.26733230904064798</v>
      </c>
      <c r="S15" s="21">
        <v>0.20828780331656399</v>
      </c>
      <c r="T15" s="21">
        <v>0.19844668477393199</v>
      </c>
      <c r="U15" s="21">
        <v>0.26576946894617998</v>
      </c>
      <c r="V15" s="21">
        <v>0.31670105956607703</v>
      </c>
      <c r="W15" s="21">
        <v>0.30481939482077203</v>
      </c>
      <c r="X15" s="21">
        <v>0.25705645528048698</v>
      </c>
      <c r="Y15" s="21">
        <v>0.223819838212057</v>
      </c>
      <c r="Z15" s="21"/>
      <c r="AA15" s="21">
        <v>0.37921615179948898</v>
      </c>
      <c r="AB15" s="21">
        <v>0.18796598070756301</v>
      </c>
    </row>
    <row r="16" spans="2:28" x14ac:dyDescent="0.5">
      <c r="B16" s="18" t="s">
        <v>94</v>
      </c>
      <c r="C16" s="21">
        <v>0.39261699724987198</v>
      </c>
      <c r="D16" s="21">
        <v>0.33980334017376701</v>
      </c>
      <c r="E16" s="21">
        <v>0.44285496571313299</v>
      </c>
      <c r="F16" s="21"/>
      <c r="G16" s="21">
        <v>0.30969696919724199</v>
      </c>
      <c r="H16" s="21">
        <v>0.26795974349368601</v>
      </c>
      <c r="I16" s="21">
        <v>0.263795524120157</v>
      </c>
      <c r="J16" s="21">
        <v>0.39325377821249202</v>
      </c>
      <c r="K16" s="21">
        <v>0.51558463875135396</v>
      </c>
      <c r="L16" s="21">
        <v>0.50277461425206504</v>
      </c>
      <c r="M16" s="21"/>
      <c r="N16" s="21">
        <v>0.34598550264482503</v>
      </c>
      <c r="O16" s="21">
        <v>0.40983621654895802</v>
      </c>
      <c r="P16" s="21">
        <v>0.33186450860432298</v>
      </c>
      <c r="Q16" s="21">
        <v>0.49330911594103499</v>
      </c>
      <c r="R16" s="21">
        <v>0.40633160438317001</v>
      </c>
      <c r="S16" s="21">
        <v>0.42664121968961399</v>
      </c>
      <c r="T16" s="21">
        <v>0.46745474833025502</v>
      </c>
      <c r="U16" s="21">
        <v>0.40649288478446</v>
      </c>
      <c r="V16" s="21">
        <v>0.40306027968043701</v>
      </c>
      <c r="W16" s="21">
        <v>0.375837032173446</v>
      </c>
      <c r="X16" s="21">
        <v>0.37280193440570097</v>
      </c>
      <c r="Y16" s="21">
        <v>0.36690787316275802</v>
      </c>
      <c r="Z16" s="21"/>
      <c r="AA16" s="21">
        <v>0.32761560691555702</v>
      </c>
      <c r="AB16" s="21">
        <v>0.44094558729046401</v>
      </c>
    </row>
    <row r="17" spans="2:28" x14ac:dyDescent="0.5">
      <c r="B17" s="18" t="s">
        <v>95</v>
      </c>
      <c r="C17" s="22">
        <v>-0.123094035032929</v>
      </c>
      <c r="D17" s="22">
        <v>6.0148068978278504E-3</v>
      </c>
      <c r="E17" s="22">
        <v>-0.24700358224423499</v>
      </c>
      <c r="F17" s="22"/>
      <c r="G17" s="22">
        <v>0.176267644481713</v>
      </c>
      <c r="H17" s="22">
        <v>0.145490609073049</v>
      </c>
      <c r="I17" s="22">
        <v>0.12304274998772501</v>
      </c>
      <c r="J17" s="22">
        <v>-0.153130736810698</v>
      </c>
      <c r="K17" s="22">
        <v>-0.32736366111568899</v>
      </c>
      <c r="L17" s="22">
        <v>-0.41780899701367202</v>
      </c>
      <c r="M17" s="22"/>
      <c r="N17" s="22">
        <v>1.14330448521984E-2</v>
      </c>
      <c r="O17" s="22">
        <v>-0.12562764777784299</v>
      </c>
      <c r="P17" s="22">
        <v>3.4481746405323102E-2</v>
      </c>
      <c r="Q17" s="22">
        <v>-0.229742161066221</v>
      </c>
      <c r="R17" s="22">
        <v>-0.13899929534252201</v>
      </c>
      <c r="S17" s="22">
        <v>-0.218353416373049</v>
      </c>
      <c r="T17" s="22">
        <v>-0.26900806355632401</v>
      </c>
      <c r="U17" s="22">
        <v>-0.14072341583827999</v>
      </c>
      <c r="V17" s="22">
        <v>-8.63592201143593E-2</v>
      </c>
      <c r="W17" s="22">
        <v>-7.1017637352674398E-2</v>
      </c>
      <c r="X17" s="22">
        <v>-0.115745479125214</v>
      </c>
      <c r="Y17" s="22">
        <v>-0.14308803495070199</v>
      </c>
      <c r="Z17" s="22"/>
      <c r="AA17" s="22">
        <v>5.1600544883932502E-2</v>
      </c>
      <c r="AB17" s="22">
        <v>-0.25297960658290097</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196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8.9968150903889405E-2</v>
      </c>
      <c r="D9" s="17">
        <v>0.111397590200802</v>
      </c>
      <c r="E9" s="17">
        <v>6.9301367386292598E-2</v>
      </c>
      <c r="F9" s="17"/>
      <c r="G9" s="17">
        <v>0.143019368859611</v>
      </c>
      <c r="H9" s="17">
        <v>0.13874654123250901</v>
      </c>
      <c r="I9" s="17">
        <v>0.143326149357314</v>
      </c>
      <c r="J9" s="17">
        <v>7.79301951462682E-2</v>
      </c>
      <c r="K9" s="17">
        <v>3.8698073615510399E-2</v>
      </c>
      <c r="L9" s="17">
        <v>4.6229139394292497E-2</v>
      </c>
      <c r="M9" s="17"/>
      <c r="N9" s="17">
        <v>0.12916376569309801</v>
      </c>
      <c r="O9" s="17">
        <v>0.13647841549946099</v>
      </c>
      <c r="P9" s="17">
        <v>0.13846759491869601</v>
      </c>
      <c r="Q9" s="17">
        <v>5.6145810640542998E-2</v>
      </c>
      <c r="R9" s="17">
        <v>0.145694838272484</v>
      </c>
      <c r="S9" s="17">
        <v>8.0874268943321795E-2</v>
      </c>
      <c r="T9" s="17">
        <v>8.19751180826465E-2</v>
      </c>
      <c r="U9" s="17">
        <v>8.4261432547879198E-2</v>
      </c>
      <c r="V9" s="17">
        <v>7.18318895882952E-2</v>
      </c>
      <c r="W9" s="17">
        <v>3.5633415552541299E-2</v>
      </c>
      <c r="X9" s="17">
        <v>8.2499640975865596E-2</v>
      </c>
      <c r="Y9" s="17">
        <v>5.9540146654875302E-2</v>
      </c>
      <c r="Z9" s="17"/>
      <c r="AA9" s="17">
        <v>0.11744966811994299</v>
      </c>
      <c r="AB9" s="17">
        <v>6.9535619039613694E-2</v>
      </c>
    </row>
    <row r="10" spans="2:28" x14ac:dyDescent="0.5">
      <c r="B10" s="18" t="s">
        <v>89</v>
      </c>
      <c r="C10" s="17">
        <v>0.113690274332999</v>
      </c>
      <c r="D10" s="17">
        <v>0.14067544689026901</v>
      </c>
      <c r="E10" s="17">
        <v>8.7666198463586295E-2</v>
      </c>
      <c r="F10" s="17"/>
      <c r="G10" s="17">
        <v>0.169494807933083</v>
      </c>
      <c r="H10" s="17">
        <v>0.170921849693045</v>
      </c>
      <c r="I10" s="17">
        <v>0.17819752745554401</v>
      </c>
      <c r="J10" s="17">
        <v>9.5992221962200003E-2</v>
      </c>
      <c r="K10" s="17">
        <v>7.7566309606270895E-2</v>
      </c>
      <c r="L10" s="17">
        <v>5.0033237276101102E-2</v>
      </c>
      <c r="M10" s="17"/>
      <c r="N10" s="17">
        <v>0.14332851449071801</v>
      </c>
      <c r="O10" s="17">
        <v>8.6849221918570502E-2</v>
      </c>
      <c r="P10" s="17">
        <v>0.124815277044486</v>
      </c>
      <c r="Q10" s="17">
        <v>0.120302485753102</v>
      </c>
      <c r="R10" s="17">
        <v>3.5119809444802197E-2</v>
      </c>
      <c r="S10" s="17">
        <v>0.109286283348191</v>
      </c>
      <c r="T10" s="17">
        <v>8.2337816177549206E-2</v>
      </c>
      <c r="U10" s="17">
        <v>8.6203385034377703E-2</v>
      </c>
      <c r="V10" s="17">
        <v>0.18951349379763399</v>
      </c>
      <c r="W10" s="17">
        <v>0.15281437766134701</v>
      </c>
      <c r="X10" s="17">
        <v>9.6499648201839996E-2</v>
      </c>
      <c r="Y10" s="17">
        <v>0.111786126644966</v>
      </c>
      <c r="Z10" s="17"/>
      <c r="AA10" s="17">
        <v>0.14855589132553501</v>
      </c>
      <c r="AB10" s="17">
        <v>8.7767657886207801E-2</v>
      </c>
    </row>
    <row r="11" spans="2:28" ht="28.7" x14ac:dyDescent="0.5">
      <c r="B11" s="18" t="s">
        <v>184</v>
      </c>
      <c r="C11" s="17">
        <v>0.167298514744226</v>
      </c>
      <c r="D11" s="17">
        <v>0.17090362146614901</v>
      </c>
      <c r="E11" s="17">
        <v>0.16409636146158599</v>
      </c>
      <c r="F11" s="17"/>
      <c r="G11" s="17">
        <v>0.19504796440600899</v>
      </c>
      <c r="H11" s="17">
        <v>0.23131212118338201</v>
      </c>
      <c r="I11" s="17">
        <v>0.21534188406021901</v>
      </c>
      <c r="J11" s="17">
        <v>0.15723485688276301</v>
      </c>
      <c r="K11" s="17">
        <v>0.13206633873676701</v>
      </c>
      <c r="L11" s="17">
        <v>0.11580985530235401</v>
      </c>
      <c r="M11" s="17"/>
      <c r="N11" s="17">
        <v>0.143937183454518</v>
      </c>
      <c r="O11" s="17">
        <v>0.19982121029820199</v>
      </c>
      <c r="P11" s="17">
        <v>0.18047065249927999</v>
      </c>
      <c r="Q11" s="17">
        <v>0.1896998807261</v>
      </c>
      <c r="R11" s="17">
        <v>0.14327147005062199</v>
      </c>
      <c r="S11" s="17">
        <v>0.173839832346109</v>
      </c>
      <c r="T11" s="17">
        <v>0.24052853388050999</v>
      </c>
      <c r="U11" s="17">
        <v>0.187381813954306</v>
      </c>
      <c r="V11" s="17">
        <v>0.13053388683106501</v>
      </c>
      <c r="W11" s="17">
        <v>4.9327897037365002E-2</v>
      </c>
      <c r="X11" s="17">
        <v>0.18502118105975099</v>
      </c>
      <c r="Y11" s="17">
        <v>0.13569902955319199</v>
      </c>
      <c r="Z11" s="17"/>
      <c r="AA11" s="17">
        <v>0.18239121222190099</v>
      </c>
      <c r="AB11" s="17">
        <v>0.15607708109098101</v>
      </c>
    </row>
    <row r="12" spans="2:28" x14ac:dyDescent="0.5">
      <c r="B12" s="18" t="s">
        <v>91</v>
      </c>
      <c r="C12" s="17">
        <v>0.15280022084383199</v>
      </c>
      <c r="D12" s="17">
        <v>0.15417599203935101</v>
      </c>
      <c r="E12" s="17">
        <v>0.14993381099296099</v>
      </c>
      <c r="F12" s="17"/>
      <c r="G12" s="17">
        <v>0.21303696883503301</v>
      </c>
      <c r="H12" s="17">
        <v>0.16094651108517699</v>
      </c>
      <c r="I12" s="17">
        <v>0.155576258074344</v>
      </c>
      <c r="J12" s="17">
        <v>0.158031070890359</v>
      </c>
      <c r="K12" s="17">
        <v>0.17266342483269301</v>
      </c>
      <c r="L12" s="17">
        <v>0.10134619657065901</v>
      </c>
      <c r="M12" s="17"/>
      <c r="N12" s="17">
        <v>0.20127701317208899</v>
      </c>
      <c r="O12" s="17">
        <v>0.14846825538696001</v>
      </c>
      <c r="P12" s="17">
        <v>0.123073112097094</v>
      </c>
      <c r="Q12" s="17">
        <v>0.22419402654836801</v>
      </c>
      <c r="R12" s="17">
        <v>0.203534680936964</v>
      </c>
      <c r="S12" s="17">
        <v>0.117502424781884</v>
      </c>
      <c r="T12" s="17">
        <v>8.0362499923655295E-2</v>
      </c>
      <c r="U12" s="17">
        <v>0.19816350299469099</v>
      </c>
      <c r="V12" s="17">
        <v>0.20577282591214399</v>
      </c>
      <c r="W12" s="17">
        <v>0.115726473520183</v>
      </c>
      <c r="X12" s="17">
        <v>0.16960098752443001</v>
      </c>
      <c r="Y12" s="17">
        <v>0.14042802147846001</v>
      </c>
      <c r="Z12" s="17"/>
      <c r="AA12" s="17">
        <v>0.172318739112895</v>
      </c>
      <c r="AB12" s="17">
        <v>0.13828818559698999</v>
      </c>
    </row>
    <row r="13" spans="2:28" x14ac:dyDescent="0.5">
      <c r="B13" s="18" t="s">
        <v>92</v>
      </c>
      <c r="C13" s="17">
        <v>0.30994219702229497</v>
      </c>
      <c r="D13" s="17">
        <v>0.30598951245016198</v>
      </c>
      <c r="E13" s="17">
        <v>0.314343600353784</v>
      </c>
      <c r="F13" s="17"/>
      <c r="G13" s="17">
        <v>0.20453598869036699</v>
      </c>
      <c r="H13" s="17">
        <v>0.25454811439683001</v>
      </c>
      <c r="I13" s="17">
        <v>0.19282046040609499</v>
      </c>
      <c r="J13" s="17">
        <v>0.339000111225157</v>
      </c>
      <c r="K13" s="17">
        <v>0.39663505300318302</v>
      </c>
      <c r="L13" s="17">
        <v>0.38346939189583101</v>
      </c>
      <c r="M13" s="17"/>
      <c r="N13" s="17">
        <v>0.22693181432224499</v>
      </c>
      <c r="O13" s="17">
        <v>0.37190767934645502</v>
      </c>
      <c r="P13" s="17">
        <v>0.32318866667944601</v>
      </c>
      <c r="Q13" s="17">
        <v>0.27658491769050503</v>
      </c>
      <c r="R13" s="17">
        <v>0.32450494534700702</v>
      </c>
      <c r="S13" s="17">
        <v>0.34499574490333101</v>
      </c>
      <c r="T13" s="17">
        <v>0.34333860318959297</v>
      </c>
      <c r="U13" s="17">
        <v>0.23207897642129399</v>
      </c>
      <c r="V13" s="17">
        <v>0.31403467976433302</v>
      </c>
      <c r="W13" s="17">
        <v>0.377787419800307</v>
      </c>
      <c r="X13" s="17">
        <v>0.26975071249673899</v>
      </c>
      <c r="Y13" s="17">
        <v>0.31831411724638398</v>
      </c>
      <c r="Z13" s="17"/>
      <c r="AA13" s="17">
        <v>0.27492127899706698</v>
      </c>
      <c r="AB13" s="17">
        <v>0.33598027992146701</v>
      </c>
    </row>
    <row r="14" spans="2:28" x14ac:dyDescent="0.5">
      <c r="B14" s="18" t="s">
        <v>72</v>
      </c>
      <c r="C14" s="17">
        <v>0.166300642152759</v>
      </c>
      <c r="D14" s="17">
        <v>0.116857836953266</v>
      </c>
      <c r="E14" s="17">
        <v>0.21465866134179001</v>
      </c>
      <c r="F14" s="17"/>
      <c r="G14" s="17">
        <v>7.48649012758969E-2</v>
      </c>
      <c r="H14" s="17">
        <v>4.3524862409056703E-2</v>
      </c>
      <c r="I14" s="17">
        <v>0.11473772064648501</v>
      </c>
      <c r="J14" s="17">
        <v>0.17181154389325201</v>
      </c>
      <c r="K14" s="17">
        <v>0.182370800205575</v>
      </c>
      <c r="L14" s="17">
        <v>0.30311217956076197</v>
      </c>
      <c r="M14" s="17"/>
      <c r="N14" s="17">
        <v>0.155361708867333</v>
      </c>
      <c r="O14" s="17">
        <v>5.6475217550350502E-2</v>
      </c>
      <c r="P14" s="17">
        <v>0.10998469676099699</v>
      </c>
      <c r="Q14" s="17">
        <v>0.13307287864138101</v>
      </c>
      <c r="R14" s="17">
        <v>0.14787425594812101</v>
      </c>
      <c r="S14" s="17">
        <v>0.173501445677164</v>
      </c>
      <c r="T14" s="17">
        <v>0.171457428746046</v>
      </c>
      <c r="U14" s="17">
        <v>0.21191088904745201</v>
      </c>
      <c r="V14" s="17">
        <v>8.8313224106528601E-2</v>
      </c>
      <c r="W14" s="17">
        <v>0.26871041642825699</v>
      </c>
      <c r="X14" s="17">
        <v>0.19662782974137399</v>
      </c>
      <c r="Y14" s="17">
        <v>0.23423255842212301</v>
      </c>
      <c r="Z14" s="17"/>
      <c r="AA14" s="17">
        <v>0.104363210222658</v>
      </c>
      <c r="AB14" s="17">
        <v>0.21235117646474</v>
      </c>
    </row>
    <row r="15" spans="2:28" x14ac:dyDescent="0.5">
      <c r="B15" s="18" t="s">
        <v>93</v>
      </c>
      <c r="C15" s="21">
        <v>0.20365842523688801</v>
      </c>
      <c r="D15" s="21">
        <v>0.25207303709107098</v>
      </c>
      <c r="E15" s="21">
        <v>0.156967565849879</v>
      </c>
      <c r="F15" s="21"/>
      <c r="G15" s="21">
        <v>0.312514176792694</v>
      </c>
      <c r="H15" s="21">
        <v>0.30966839092555498</v>
      </c>
      <c r="I15" s="21">
        <v>0.32152367681285798</v>
      </c>
      <c r="J15" s="21">
        <v>0.17392241710846801</v>
      </c>
      <c r="K15" s="21">
        <v>0.116264383221781</v>
      </c>
      <c r="L15" s="21">
        <v>9.6262376670393598E-2</v>
      </c>
      <c r="M15" s="21"/>
      <c r="N15" s="21">
        <v>0.27249228018381599</v>
      </c>
      <c r="O15" s="21">
        <v>0.22332763741803199</v>
      </c>
      <c r="P15" s="21">
        <v>0.26328287196318301</v>
      </c>
      <c r="Q15" s="21">
        <v>0.17644829639364501</v>
      </c>
      <c r="R15" s="21">
        <v>0.180814647717286</v>
      </c>
      <c r="S15" s="21">
        <v>0.19016055229151199</v>
      </c>
      <c r="T15" s="21">
        <v>0.164312934260196</v>
      </c>
      <c r="U15" s="21">
        <v>0.17046481758225701</v>
      </c>
      <c r="V15" s="21">
        <v>0.261345383385929</v>
      </c>
      <c r="W15" s="21">
        <v>0.18844779321388799</v>
      </c>
      <c r="X15" s="21">
        <v>0.17899928917770599</v>
      </c>
      <c r="Y15" s="21">
        <v>0.17132627329984099</v>
      </c>
      <c r="Z15" s="21"/>
      <c r="AA15" s="21">
        <v>0.26600555944547899</v>
      </c>
      <c r="AB15" s="21">
        <v>0.157303276925821</v>
      </c>
    </row>
    <row r="16" spans="2:28" x14ac:dyDescent="0.5">
      <c r="B16" s="18" t="s">
        <v>94</v>
      </c>
      <c r="C16" s="21">
        <v>0.46274241786612702</v>
      </c>
      <c r="D16" s="21">
        <v>0.46016550448951299</v>
      </c>
      <c r="E16" s="21">
        <v>0.46427741134674499</v>
      </c>
      <c r="F16" s="21"/>
      <c r="G16" s="21">
        <v>0.41757295752540002</v>
      </c>
      <c r="H16" s="21">
        <v>0.415494625482007</v>
      </c>
      <c r="I16" s="21">
        <v>0.34839671848043902</v>
      </c>
      <c r="J16" s="21">
        <v>0.497031182115516</v>
      </c>
      <c r="K16" s="21">
        <v>0.56929847783587695</v>
      </c>
      <c r="L16" s="21">
        <v>0.48481558846649098</v>
      </c>
      <c r="M16" s="21"/>
      <c r="N16" s="21">
        <v>0.42820882749433298</v>
      </c>
      <c r="O16" s="21">
        <v>0.52037593473341504</v>
      </c>
      <c r="P16" s="21">
        <v>0.44626177877654</v>
      </c>
      <c r="Q16" s="21">
        <v>0.50077894423887304</v>
      </c>
      <c r="R16" s="21">
        <v>0.52803962628397105</v>
      </c>
      <c r="S16" s="21">
        <v>0.46249816968521501</v>
      </c>
      <c r="T16" s="21">
        <v>0.42370110311324799</v>
      </c>
      <c r="U16" s="21">
        <v>0.43024247941598498</v>
      </c>
      <c r="V16" s="21">
        <v>0.51980750567647704</v>
      </c>
      <c r="W16" s="21">
        <v>0.49351389332049</v>
      </c>
      <c r="X16" s="21">
        <v>0.43935170002116902</v>
      </c>
      <c r="Y16" s="21">
        <v>0.45874213872484398</v>
      </c>
      <c r="Z16" s="21"/>
      <c r="AA16" s="21">
        <v>0.447240018109963</v>
      </c>
      <c r="AB16" s="21">
        <v>0.47426846551845803</v>
      </c>
    </row>
    <row r="17" spans="2:28" x14ac:dyDescent="0.5">
      <c r="B17" s="18" t="s">
        <v>95</v>
      </c>
      <c r="C17" s="22">
        <v>-0.25908399262923898</v>
      </c>
      <c r="D17" s="22">
        <v>-0.208092467398442</v>
      </c>
      <c r="E17" s="22">
        <v>-0.30730984549686602</v>
      </c>
      <c r="F17" s="22"/>
      <c r="G17" s="22">
        <v>-0.105058780732706</v>
      </c>
      <c r="H17" s="22">
        <v>-0.105826234556452</v>
      </c>
      <c r="I17" s="22">
        <v>-2.6873041667581001E-2</v>
      </c>
      <c r="J17" s="22">
        <v>-0.32310876500704799</v>
      </c>
      <c r="K17" s="22">
        <v>-0.453034094614095</v>
      </c>
      <c r="L17" s="22">
        <v>-0.38855321179609698</v>
      </c>
      <c r="M17" s="22"/>
      <c r="N17" s="22">
        <v>-0.15571654731051701</v>
      </c>
      <c r="O17" s="22">
        <v>-0.29704829731538401</v>
      </c>
      <c r="P17" s="22">
        <v>-0.18297890681335699</v>
      </c>
      <c r="Q17" s="22">
        <v>-0.32433064784522803</v>
      </c>
      <c r="R17" s="22">
        <v>-0.34722497856668499</v>
      </c>
      <c r="S17" s="22">
        <v>-0.27233761739370299</v>
      </c>
      <c r="T17" s="22">
        <v>-0.25938816885305199</v>
      </c>
      <c r="U17" s="22">
        <v>-0.25977766183372902</v>
      </c>
      <c r="V17" s="22">
        <v>-0.25846212229054799</v>
      </c>
      <c r="W17" s="22">
        <v>-0.30506610010660201</v>
      </c>
      <c r="X17" s="22">
        <v>-0.260352410843463</v>
      </c>
      <c r="Y17" s="22">
        <v>-0.28741586542500303</v>
      </c>
      <c r="Z17" s="22"/>
      <c r="AA17" s="22">
        <v>-0.18123445866448401</v>
      </c>
      <c r="AB17" s="22">
        <v>-0.316965188592636</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197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4.5351902257961103E-2</v>
      </c>
      <c r="D9" s="17">
        <v>7.0162371827525993E-2</v>
      </c>
      <c r="E9" s="17">
        <v>2.1318264069215099E-2</v>
      </c>
      <c r="F9" s="17"/>
      <c r="G9" s="17">
        <v>0.111866498338165</v>
      </c>
      <c r="H9" s="17">
        <v>6.8873768446573599E-2</v>
      </c>
      <c r="I9" s="17">
        <v>6.8955835152241199E-2</v>
      </c>
      <c r="J9" s="17">
        <v>3.30813777022404E-2</v>
      </c>
      <c r="K9" s="17">
        <v>2.5957209452127698E-2</v>
      </c>
      <c r="L9" s="17">
        <v>7.9393293872406599E-3</v>
      </c>
      <c r="M9" s="17"/>
      <c r="N9" s="17">
        <v>8.2183628752992594E-2</v>
      </c>
      <c r="O9" s="17">
        <v>5.9278407650990898E-2</v>
      </c>
      <c r="P9" s="17">
        <v>4.84098847039722E-2</v>
      </c>
      <c r="Q9" s="17">
        <v>6.06278704109319E-2</v>
      </c>
      <c r="R9" s="17">
        <v>0.15115024752536099</v>
      </c>
      <c r="S9" s="17">
        <v>2.9698256052389901E-2</v>
      </c>
      <c r="T9" s="17">
        <v>0</v>
      </c>
      <c r="U9" s="17">
        <v>5.3202724966869799E-2</v>
      </c>
      <c r="V9" s="17">
        <v>3.2233193370951201E-2</v>
      </c>
      <c r="W9" s="17">
        <v>7.8830676186388796E-2</v>
      </c>
      <c r="X9" s="17">
        <v>3.2679732828508098E-2</v>
      </c>
      <c r="Y9" s="17">
        <v>3.7876071846603403E-2</v>
      </c>
      <c r="Z9" s="17"/>
      <c r="AA9" s="17">
        <v>7.0453829539403601E-2</v>
      </c>
      <c r="AB9" s="17">
        <v>2.6688597572105101E-2</v>
      </c>
    </row>
    <row r="10" spans="2:28" x14ac:dyDescent="0.5">
      <c r="B10" s="18" t="s">
        <v>89</v>
      </c>
      <c r="C10" s="17">
        <v>8.2490063237577294E-2</v>
      </c>
      <c r="D10" s="17">
        <v>0.11201851034277099</v>
      </c>
      <c r="E10" s="17">
        <v>5.2132660929971E-2</v>
      </c>
      <c r="F10" s="17"/>
      <c r="G10" s="17">
        <v>0.14949476829859201</v>
      </c>
      <c r="H10" s="17">
        <v>0.13259116827494799</v>
      </c>
      <c r="I10" s="17">
        <v>0.14984390761045799</v>
      </c>
      <c r="J10" s="17">
        <v>4.9001088515457397E-2</v>
      </c>
      <c r="K10" s="17">
        <v>5.0911739186043102E-2</v>
      </c>
      <c r="L10" s="17">
        <v>2.4602231976270501E-2</v>
      </c>
      <c r="M10" s="17"/>
      <c r="N10" s="17">
        <v>0.18832433128138401</v>
      </c>
      <c r="O10" s="17">
        <v>2.6311280158817299E-2</v>
      </c>
      <c r="P10" s="17">
        <v>5.3847255509038801E-2</v>
      </c>
      <c r="Q10" s="17">
        <v>9.8930549935781903E-2</v>
      </c>
      <c r="R10" s="17">
        <v>3.1711147523822703E-2</v>
      </c>
      <c r="S10" s="17">
        <v>0.105137296280953</v>
      </c>
      <c r="T10" s="17">
        <v>0</v>
      </c>
      <c r="U10" s="17">
        <v>8.7909883148478807E-2</v>
      </c>
      <c r="V10" s="17">
        <v>0.17915009334760701</v>
      </c>
      <c r="W10" s="17">
        <v>3.5828015829777002E-2</v>
      </c>
      <c r="X10" s="17">
        <v>7.1265862170616798E-2</v>
      </c>
      <c r="Y10" s="17">
        <v>5.3569394740315003E-2</v>
      </c>
      <c r="Z10" s="17"/>
      <c r="AA10" s="17">
        <v>9.6626968599888202E-2</v>
      </c>
      <c r="AB10" s="17">
        <v>7.1979261850348003E-2</v>
      </c>
    </row>
    <row r="11" spans="2:28" ht="28.7" x14ac:dyDescent="0.5">
      <c r="B11" s="18" t="s">
        <v>184</v>
      </c>
      <c r="C11" s="17">
        <v>0.15304801476119001</v>
      </c>
      <c r="D11" s="17">
        <v>0.15857298283631599</v>
      </c>
      <c r="E11" s="17">
        <v>0.14795405602317499</v>
      </c>
      <c r="F11" s="17"/>
      <c r="G11" s="17">
        <v>0.18817527837670001</v>
      </c>
      <c r="H11" s="17">
        <v>0.26241548877102799</v>
      </c>
      <c r="I11" s="17">
        <v>0.170748126374968</v>
      </c>
      <c r="J11" s="17">
        <v>0.16221933683473699</v>
      </c>
      <c r="K11" s="17">
        <v>0.10365907496784001</v>
      </c>
      <c r="L11" s="17">
        <v>8.3367269193459603E-2</v>
      </c>
      <c r="M11" s="17"/>
      <c r="N11" s="17">
        <v>0.11043660133925901</v>
      </c>
      <c r="O11" s="17">
        <v>0.25865739671680499</v>
      </c>
      <c r="P11" s="17">
        <v>0.20269684430037799</v>
      </c>
      <c r="Q11" s="17">
        <v>0.156827428683326</v>
      </c>
      <c r="R11" s="17">
        <v>0.114959839489517</v>
      </c>
      <c r="S11" s="17">
        <v>0.124570167740938</v>
      </c>
      <c r="T11" s="17">
        <v>0.20754881734164801</v>
      </c>
      <c r="U11" s="17">
        <v>0.15061427304970401</v>
      </c>
      <c r="V11" s="17">
        <v>0.13065266036998199</v>
      </c>
      <c r="W11" s="17">
        <v>7.2509266750904799E-2</v>
      </c>
      <c r="X11" s="17">
        <v>0.1792277774372</v>
      </c>
      <c r="Y11" s="17">
        <v>0.12605433062726101</v>
      </c>
      <c r="Z11" s="17"/>
      <c r="AA11" s="17">
        <v>0.199998762344233</v>
      </c>
      <c r="AB11" s="17">
        <v>0.118140093247974</v>
      </c>
    </row>
    <row r="12" spans="2:28" x14ac:dyDescent="0.5">
      <c r="B12" s="18" t="s">
        <v>91</v>
      </c>
      <c r="C12" s="17">
        <v>0.125082189364982</v>
      </c>
      <c r="D12" s="17">
        <v>0.128532293947733</v>
      </c>
      <c r="E12" s="17">
        <v>0.121954496940961</v>
      </c>
      <c r="F12" s="17"/>
      <c r="G12" s="17">
        <v>0.124387422899167</v>
      </c>
      <c r="H12" s="17">
        <v>0.10537833654565699</v>
      </c>
      <c r="I12" s="17">
        <v>0.158311939027242</v>
      </c>
      <c r="J12" s="17">
        <v>0.159133841538426</v>
      </c>
      <c r="K12" s="17">
        <v>0.13648485257732901</v>
      </c>
      <c r="L12" s="17">
        <v>8.6553031542052405E-2</v>
      </c>
      <c r="M12" s="17"/>
      <c r="N12" s="17">
        <v>3.8622305813507903E-2</v>
      </c>
      <c r="O12" s="17">
        <v>0.152613070559981</v>
      </c>
      <c r="P12" s="17">
        <v>0.139451011091447</v>
      </c>
      <c r="Q12" s="17">
        <v>0.103463531780891</v>
      </c>
      <c r="R12" s="17">
        <v>0.113349311489076</v>
      </c>
      <c r="S12" s="17">
        <v>0.12066884644424899</v>
      </c>
      <c r="T12" s="17">
        <v>0.12039390127925501</v>
      </c>
      <c r="U12" s="17">
        <v>0.150862031609239</v>
      </c>
      <c r="V12" s="17">
        <v>0.14027386838939199</v>
      </c>
      <c r="W12" s="17">
        <v>8.4961312589906302E-2</v>
      </c>
      <c r="X12" s="17">
        <v>0.119038653921292</v>
      </c>
      <c r="Y12" s="17">
        <v>0.13561695087515299</v>
      </c>
      <c r="Z12" s="17"/>
      <c r="AA12" s="17">
        <v>0.12387370403292899</v>
      </c>
      <c r="AB12" s="17">
        <v>0.12598069925657901</v>
      </c>
    </row>
    <row r="13" spans="2:28" x14ac:dyDescent="0.5">
      <c r="B13" s="18" t="s">
        <v>92</v>
      </c>
      <c r="C13" s="17">
        <v>0.35388239008999001</v>
      </c>
      <c r="D13" s="17">
        <v>0.34477264842373001</v>
      </c>
      <c r="E13" s="17">
        <v>0.36337570591866702</v>
      </c>
      <c r="F13" s="17"/>
      <c r="G13" s="17">
        <v>0.26771153891906602</v>
      </c>
      <c r="H13" s="17">
        <v>0.334979942072967</v>
      </c>
      <c r="I13" s="17">
        <v>0.26454899970564</v>
      </c>
      <c r="J13" s="17">
        <v>0.391713653143487</v>
      </c>
      <c r="K13" s="17">
        <v>0.410911487576548</v>
      </c>
      <c r="L13" s="17">
        <v>0.39275167129389998</v>
      </c>
      <c r="M13" s="17"/>
      <c r="N13" s="17">
        <v>0.425316232202197</v>
      </c>
      <c r="O13" s="17">
        <v>0.39969584563840099</v>
      </c>
      <c r="P13" s="17">
        <v>0.34436335582123401</v>
      </c>
      <c r="Q13" s="17">
        <v>0.42638496895780698</v>
      </c>
      <c r="R13" s="17">
        <v>0.37817931965586399</v>
      </c>
      <c r="S13" s="17">
        <v>0.39558733420060999</v>
      </c>
      <c r="T13" s="17">
        <v>0.298034664462553</v>
      </c>
      <c r="U13" s="17">
        <v>0.28532867878902601</v>
      </c>
      <c r="V13" s="17">
        <v>0.31576124651583998</v>
      </c>
      <c r="W13" s="17">
        <v>0.45810328488129798</v>
      </c>
      <c r="X13" s="17">
        <v>0.303171705271023</v>
      </c>
      <c r="Y13" s="17">
        <v>0.32205392936562899</v>
      </c>
      <c r="Z13" s="17"/>
      <c r="AA13" s="17">
        <v>0.35136330022670298</v>
      </c>
      <c r="AB13" s="17">
        <v>0.35575533558626399</v>
      </c>
    </row>
    <row r="14" spans="2:28" x14ac:dyDescent="0.5">
      <c r="B14" s="18" t="s">
        <v>72</v>
      </c>
      <c r="C14" s="17">
        <v>0.24014544028829901</v>
      </c>
      <c r="D14" s="17">
        <v>0.18594119262192399</v>
      </c>
      <c r="E14" s="17">
        <v>0.29326481611801097</v>
      </c>
      <c r="F14" s="17"/>
      <c r="G14" s="17">
        <v>0.158364493168309</v>
      </c>
      <c r="H14" s="17">
        <v>9.5761295888826606E-2</v>
      </c>
      <c r="I14" s="17">
        <v>0.18759119212945</v>
      </c>
      <c r="J14" s="17">
        <v>0.204850702265653</v>
      </c>
      <c r="K14" s="17">
        <v>0.272075636240112</v>
      </c>
      <c r="L14" s="17">
        <v>0.40478646660707701</v>
      </c>
      <c r="M14" s="17"/>
      <c r="N14" s="17">
        <v>0.15511690061066</v>
      </c>
      <c r="O14" s="17">
        <v>0.103443999275005</v>
      </c>
      <c r="P14" s="17">
        <v>0.21123164857393001</v>
      </c>
      <c r="Q14" s="17">
        <v>0.15376565023126201</v>
      </c>
      <c r="R14" s="17">
        <v>0.21065013431635901</v>
      </c>
      <c r="S14" s="17">
        <v>0.22433809928085999</v>
      </c>
      <c r="T14" s="17">
        <v>0.37402261691654498</v>
      </c>
      <c r="U14" s="17">
        <v>0.27208240843668202</v>
      </c>
      <c r="V14" s="17">
        <v>0.20192893800622799</v>
      </c>
      <c r="W14" s="17">
        <v>0.26976744376172601</v>
      </c>
      <c r="X14" s="17">
        <v>0.29461626837136001</v>
      </c>
      <c r="Y14" s="17">
        <v>0.32482932254503899</v>
      </c>
      <c r="Z14" s="17"/>
      <c r="AA14" s="17">
        <v>0.157683435256843</v>
      </c>
      <c r="AB14" s="17">
        <v>0.30145601248673098</v>
      </c>
    </row>
    <row r="15" spans="2:28" x14ac:dyDescent="0.5">
      <c r="B15" s="18" t="s">
        <v>93</v>
      </c>
      <c r="C15" s="21">
        <v>0.127841965495538</v>
      </c>
      <c r="D15" s="21">
        <v>0.18218088217029599</v>
      </c>
      <c r="E15" s="21">
        <v>7.3450924999186096E-2</v>
      </c>
      <c r="F15" s="21"/>
      <c r="G15" s="21">
        <v>0.26136126663675702</v>
      </c>
      <c r="H15" s="21">
        <v>0.20146493672152199</v>
      </c>
      <c r="I15" s="21">
        <v>0.21879974276269901</v>
      </c>
      <c r="J15" s="21">
        <v>8.2082466217697797E-2</v>
      </c>
      <c r="K15" s="21">
        <v>7.6868948638170898E-2</v>
      </c>
      <c r="L15" s="21">
        <v>3.2541561363511197E-2</v>
      </c>
      <c r="M15" s="21"/>
      <c r="N15" s="21">
        <v>0.27050796003437599</v>
      </c>
      <c r="O15" s="21">
        <v>8.5589687809808204E-2</v>
      </c>
      <c r="P15" s="21">
        <v>0.10225714021301099</v>
      </c>
      <c r="Q15" s="21">
        <v>0.159558420346714</v>
      </c>
      <c r="R15" s="21">
        <v>0.182861395049184</v>
      </c>
      <c r="S15" s="21">
        <v>0.13483555233334299</v>
      </c>
      <c r="T15" s="21">
        <v>0</v>
      </c>
      <c r="U15" s="21">
        <v>0.14111260811534901</v>
      </c>
      <c r="V15" s="21">
        <v>0.21138328671855799</v>
      </c>
      <c r="W15" s="21">
        <v>0.11465869201616601</v>
      </c>
      <c r="X15" s="21">
        <v>0.10394559499912499</v>
      </c>
      <c r="Y15" s="21">
        <v>9.1445466586918406E-2</v>
      </c>
      <c r="Z15" s="21"/>
      <c r="AA15" s="21">
        <v>0.167080798139292</v>
      </c>
      <c r="AB15" s="21">
        <v>9.8667859422453097E-2</v>
      </c>
    </row>
    <row r="16" spans="2:28" x14ac:dyDescent="0.5">
      <c r="B16" s="18" t="s">
        <v>94</v>
      </c>
      <c r="C16" s="21">
        <v>0.47896457945497201</v>
      </c>
      <c r="D16" s="21">
        <v>0.47330494237146298</v>
      </c>
      <c r="E16" s="21">
        <v>0.48533020285962802</v>
      </c>
      <c r="F16" s="21"/>
      <c r="G16" s="21">
        <v>0.392098961818234</v>
      </c>
      <c r="H16" s="21">
        <v>0.44035827861862398</v>
      </c>
      <c r="I16" s="21">
        <v>0.422860938732882</v>
      </c>
      <c r="J16" s="21">
        <v>0.55084749468191296</v>
      </c>
      <c r="K16" s="21">
        <v>0.54739634015387695</v>
      </c>
      <c r="L16" s="21">
        <v>0.479304702835952</v>
      </c>
      <c r="M16" s="21"/>
      <c r="N16" s="21">
        <v>0.463938538015705</v>
      </c>
      <c r="O16" s="21">
        <v>0.55230891619838196</v>
      </c>
      <c r="P16" s="21">
        <v>0.48381436691268198</v>
      </c>
      <c r="Q16" s="21">
        <v>0.52984850073869805</v>
      </c>
      <c r="R16" s="21">
        <v>0.491528631144941</v>
      </c>
      <c r="S16" s="21">
        <v>0.51625618064485901</v>
      </c>
      <c r="T16" s="21">
        <v>0.41842856574180798</v>
      </c>
      <c r="U16" s="21">
        <v>0.43619071039826601</v>
      </c>
      <c r="V16" s="21">
        <v>0.45603511490523202</v>
      </c>
      <c r="W16" s="21">
        <v>0.54306459747120395</v>
      </c>
      <c r="X16" s="21">
        <v>0.42221035919231498</v>
      </c>
      <c r="Y16" s="21">
        <v>0.45767088024078201</v>
      </c>
      <c r="Z16" s="21"/>
      <c r="AA16" s="21">
        <v>0.475237004259632</v>
      </c>
      <c r="AB16" s="21">
        <v>0.481736034842842</v>
      </c>
    </row>
    <row r="17" spans="2:28" x14ac:dyDescent="0.5">
      <c r="B17" s="18" t="s">
        <v>95</v>
      </c>
      <c r="C17" s="22">
        <v>-0.351122613959434</v>
      </c>
      <c r="D17" s="22">
        <v>-0.29112406020116599</v>
      </c>
      <c r="E17" s="22">
        <v>-0.41187927786044198</v>
      </c>
      <c r="F17" s="22"/>
      <c r="G17" s="22">
        <v>-0.13073769518147599</v>
      </c>
      <c r="H17" s="22">
        <v>-0.23889334189710201</v>
      </c>
      <c r="I17" s="22">
        <v>-0.20406119597018299</v>
      </c>
      <c r="J17" s="22">
        <v>-0.46876502846421497</v>
      </c>
      <c r="K17" s="22">
        <v>-0.47052739151570599</v>
      </c>
      <c r="L17" s="22">
        <v>-0.44676314147244101</v>
      </c>
      <c r="M17" s="22"/>
      <c r="N17" s="22">
        <v>-0.19343057798132901</v>
      </c>
      <c r="O17" s="22">
        <v>-0.46671922838857399</v>
      </c>
      <c r="P17" s="22">
        <v>-0.38155722669967101</v>
      </c>
      <c r="Q17" s="22">
        <v>-0.37029008039198402</v>
      </c>
      <c r="R17" s="22">
        <v>-0.30866723609575702</v>
      </c>
      <c r="S17" s="22">
        <v>-0.38142062831151602</v>
      </c>
      <c r="T17" s="22">
        <v>-0.41842856574180798</v>
      </c>
      <c r="U17" s="22">
        <v>-0.29507810228291698</v>
      </c>
      <c r="V17" s="22">
        <v>-0.244651828186674</v>
      </c>
      <c r="W17" s="22">
        <v>-0.42840590545503798</v>
      </c>
      <c r="X17" s="22">
        <v>-0.31826476419319</v>
      </c>
      <c r="Y17" s="22">
        <v>-0.36622541365386302</v>
      </c>
      <c r="Z17" s="22"/>
      <c r="AA17" s="22">
        <v>-0.30815620612034</v>
      </c>
      <c r="AB17" s="22">
        <v>-0.38306817542038901</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198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0.59527409073470405</v>
      </c>
      <c r="D9" s="17">
        <v>0.60066629043289099</v>
      </c>
      <c r="E9" s="17">
        <v>0.58930241251800697</v>
      </c>
      <c r="F9" s="17"/>
      <c r="G9" s="17">
        <v>0.59193968726194601</v>
      </c>
      <c r="H9" s="17">
        <v>0.61097026598733095</v>
      </c>
      <c r="I9" s="17">
        <v>0.66257391881228</v>
      </c>
      <c r="J9" s="17">
        <v>0.56841812076672205</v>
      </c>
      <c r="K9" s="17">
        <v>0.63662609395673597</v>
      </c>
      <c r="L9" s="17">
        <v>0.53641432537964895</v>
      </c>
      <c r="M9" s="17"/>
      <c r="N9" s="17">
        <v>0.57302864424600797</v>
      </c>
      <c r="O9" s="17">
        <v>0.58126963154042899</v>
      </c>
      <c r="P9" s="17">
        <v>0.62634811104211896</v>
      </c>
      <c r="Q9" s="17">
        <v>0.56782025262952096</v>
      </c>
      <c r="R9" s="17">
        <v>0.67650231513890802</v>
      </c>
      <c r="S9" s="17">
        <v>0.61243335375320496</v>
      </c>
      <c r="T9" s="17">
        <v>0.66295307038998297</v>
      </c>
      <c r="U9" s="17">
        <v>0.61379265945235295</v>
      </c>
      <c r="V9" s="17">
        <v>0.60134574018097797</v>
      </c>
      <c r="W9" s="17">
        <v>0.472529067974713</v>
      </c>
      <c r="X9" s="17">
        <v>0.62099171339941905</v>
      </c>
      <c r="Y9" s="17">
        <v>0.51751877288779202</v>
      </c>
      <c r="Z9" s="17"/>
      <c r="AA9" s="17">
        <v>0.65901268526411805</v>
      </c>
      <c r="AB9" s="17">
        <v>0.54788439046933401</v>
      </c>
    </row>
    <row r="10" spans="2:28" x14ac:dyDescent="0.5">
      <c r="B10" s="18" t="s">
        <v>89</v>
      </c>
      <c r="C10" s="17">
        <v>0.25731944657530897</v>
      </c>
      <c r="D10" s="17">
        <v>0.26175481269013001</v>
      </c>
      <c r="E10" s="17">
        <v>0.25347277617309599</v>
      </c>
      <c r="F10" s="17"/>
      <c r="G10" s="17">
        <v>0.282652124479779</v>
      </c>
      <c r="H10" s="17">
        <v>0.263384375571317</v>
      </c>
      <c r="I10" s="17">
        <v>0.28369453519465898</v>
      </c>
      <c r="J10" s="17">
        <v>0.27196801515873598</v>
      </c>
      <c r="K10" s="17">
        <v>0.21742216450254401</v>
      </c>
      <c r="L10" s="17">
        <v>0.243457218609308</v>
      </c>
      <c r="M10" s="17"/>
      <c r="N10" s="17">
        <v>0.240462394267245</v>
      </c>
      <c r="O10" s="17">
        <v>0.30918752381005599</v>
      </c>
      <c r="P10" s="17">
        <v>0.25997459547736601</v>
      </c>
      <c r="Q10" s="17">
        <v>0.28362069928824402</v>
      </c>
      <c r="R10" s="17">
        <v>0.182139818181384</v>
      </c>
      <c r="S10" s="17">
        <v>0.19797866776627901</v>
      </c>
      <c r="T10" s="17">
        <v>0.29889998674280299</v>
      </c>
      <c r="U10" s="17">
        <v>0.28967703115500698</v>
      </c>
      <c r="V10" s="17">
        <v>0.26522593415108803</v>
      </c>
      <c r="W10" s="17">
        <v>0.26253969635951302</v>
      </c>
      <c r="X10" s="17">
        <v>0.25179426181421</v>
      </c>
      <c r="Y10" s="17">
        <v>0.31357605444681302</v>
      </c>
      <c r="Z10" s="17"/>
      <c r="AA10" s="17">
        <v>0.24974163891187601</v>
      </c>
      <c r="AB10" s="17">
        <v>0.26295355313962998</v>
      </c>
    </row>
    <row r="11" spans="2:28" ht="28.7" x14ac:dyDescent="0.5">
      <c r="B11" s="18" t="s">
        <v>184</v>
      </c>
      <c r="C11" s="17">
        <v>7.7671814374500797E-2</v>
      </c>
      <c r="D11" s="17">
        <v>7.5063087490907093E-2</v>
      </c>
      <c r="E11" s="17">
        <v>8.0347663360411506E-2</v>
      </c>
      <c r="F11" s="17"/>
      <c r="G11" s="17">
        <v>3.5310778412152098E-2</v>
      </c>
      <c r="H11" s="17">
        <v>9.2527695431962903E-2</v>
      </c>
      <c r="I11" s="17">
        <v>3.36562146501048E-2</v>
      </c>
      <c r="J11" s="17">
        <v>8.3143860715879495E-2</v>
      </c>
      <c r="K11" s="17">
        <v>7.7230414919576607E-2</v>
      </c>
      <c r="L11" s="17">
        <v>0.11001742363064899</v>
      </c>
      <c r="M11" s="17"/>
      <c r="N11" s="17">
        <v>8.3629030342212196E-2</v>
      </c>
      <c r="O11" s="17">
        <v>5.57065410718698E-2</v>
      </c>
      <c r="P11" s="17">
        <v>4.7639137929737403E-2</v>
      </c>
      <c r="Q11" s="17">
        <v>7.5906969966491003E-2</v>
      </c>
      <c r="R11" s="17">
        <v>5.65395124302569E-2</v>
      </c>
      <c r="S11" s="17">
        <v>0.106039681896009</v>
      </c>
      <c r="T11" s="17">
        <v>0</v>
      </c>
      <c r="U11" s="17">
        <v>7.0491702176321197E-2</v>
      </c>
      <c r="V11" s="17">
        <v>9.3033206587787395E-2</v>
      </c>
      <c r="W11" s="17">
        <v>0.15382518952640301</v>
      </c>
      <c r="X11" s="17">
        <v>7.6316643119831606E-2</v>
      </c>
      <c r="Y11" s="17">
        <v>7.5631014294589793E-2</v>
      </c>
      <c r="Z11" s="17"/>
      <c r="AA11" s="17">
        <v>4.9852293821145997E-2</v>
      </c>
      <c r="AB11" s="17">
        <v>9.8355652012956998E-2</v>
      </c>
    </row>
    <row r="12" spans="2:28" x14ac:dyDescent="0.5">
      <c r="B12" s="18" t="s">
        <v>91</v>
      </c>
      <c r="C12" s="17">
        <v>1.6483765699982899E-2</v>
      </c>
      <c r="D12" s="17">
        <v>1.9247366713345999E-2</v>
      </c>
      <c r="E12" s="17">
        <v>1.38273294153791E-2</v>
      </c>
      <c r="F12" s="17"/>
      <c r="G12" s="17">
        <v>5.5698760889322498E-2</v>
      </c>
      <c r="H12" s="17">
        <v>1.4121861340206999E-2</v>
      </c>
      <c r="I12" s="17">
        <v>0</v>
      </c>
      <c r="J12" s="17">
        <v>9.7280043036082706E-3</v>
      </c>
      <c r="K12" s="17">
        <v>1.6648309453016701E-2</v>
      </c>
      <c r="L12" s="17">
        <v>1.48553587807378E-2</v>
      </c>
      <c r="M12" s="17"/>
      <c r="N12" s="17">
        <v>1.9125920787282698E-2</v>
      </c>
      <c r="O12" s="17">
        <v>0</v>
      </c>
      <c r="P12" s="17">
        <v>2.0510178207394002E-2</v>
      </c>
      <c r="Q12" s="17">
        <v>2.75184278717143E-2</v>
      </c>
      <c r="R12" s="17">
        <v>2.7089408535334501E-2</v>
      </c>
      <c r="S12" s="17">
        <v>1.3477661456825199E-2</v>
      </c>
      <c r="T12" s="17">
        <v>0</v>
      </c>
      <c r="U12" s="17">
        <v>0</v>
      </c>
      <c r="V12" s="17">
        <v>2.9035666994254802E-2</v>
      </c>
      <c r="W12" s="17">
        <v>3.7536518428348799E-2</v>
      </c>
      <c r="X12" s="17">
        <v>0</v>
      </c>
      <c r="Y12" s="17">
        <v>2.7849070137878299E-2</v>
      </c>
      <c r="Z12" s="17"/>
      <c r="AA12" s="17">
        <v>1.39693466184163E-2</v>
      </c>
      <c r="AB12" s="17">
        <v>1.8353238466000499E-2</v>
      </c>
    </row>
    <row r="13" spans="2:28" x14ac:dyDescent="0.5">
      <c r="B13" s="18" t="s">
        <v>92</v>
      </c>
      <c r="C13" s="17">
        <v>2.2855122702107E-2</v>
      </c>
      <c r="D13" s="17">
        <v>2.4574571056407798E-2</v>
      </c>
      <c r="E13" s="17">
        <v>2.1225091205501E-2</v>
      </c>
      <c r="F13" s="17"/>
      <c r="G13" s="17">
        <v>1.7848419170730899E-2</v>
      </c>
      <c r="H13" s="17">
        <v>1.2939820139295099E-2</v>
      </c>
      <c r="I13" s="17">
        <v>6.2916714412680104E-3</v>
      </c>
      <c r="J13" s="17">
        <v>2.16468162653429E-2</v>
      </c>
      <c r="K13" s="17">
        <v>2.2775326117869001E-2</v>
      </c>
      <c r="L13" s="17">
        <v>4.2382658145325998E-2</v>
      </c>
      <c r="M13" s="17"/>
      <c r="N13" s="17">
        <v>4.6191645387939101E-2</v>
      </c>
      <c r="O13" s="17">
        <v>5.3836303577645399E-2</v>
      </c>
      <c r="P13" s="17">
        <v>2.6344083341339398E-2</v>
      </c>
      <c r="Q13" s="17">
        <v>3.1528353557409301E-2</v>
      </c>
      <c r="R13" s="17">
        <v>2.7133091511647198E-2</v>
      </c>
      <c r="S13" s="17">
        <v>2.17707923907022E-2</v>
      </c>
      <c r="T13" s="17">
        <v>0</v>
      </c>
      <c r="U13" s="17">
        <v>2.6038607216317899E-2</v>
      </c>
      <c r="V13" s="17">
        <v>0</v>
      </c>
      <c r="W13" s="17">
        <v>3.7741511881245499E-2</v>
      </c>
      <c r="X13" s="17">
        <v>2.1441213602575601E-2</v>
      </c>
      <c r="Y13" s="17">
        <v>1.32056365196715E-2</v>
      </c>
      <c r="Z13" s="17"/>
      <c r="AA13" s="17">
        <v>8.9803434167706007E-3</v>
      </c>
      <c r="AB13" s="17">
        <v>3.3171033123960199E-2</v>
      </c>
    </row>
    <row r="14" spans="2:28" x14ac:dyDescent="0.5">
      <c r="B14" s="18" t="s">
        <v>72</v>
      </c>
      <c r="C14" s="17">
        <v>3.0395759913395801E-2</v>
      </c>
      <c r="D14" s="17">
        <v>1.8693871616317598E-2</v>
      </c>
      <c r="E14" s="17">
        <v>4.1824727327604901E-2</v>
      </c>
      <c r="F14" s="17"/>
      <c r="G14" s="17">
        <v>1.6550229786068699E-2</v>
      </c>
      <c r="H14" s="17">
        <v>6.0559815298876401E-3</v>
      </c>
      <c r="I14" s="17">
        <v>1.37836599016882E-2</v>
      </c>
      <c r="J14" s="17">
        <v>4.5095182789711502E-2</v>
      </c>
      <c r="K14" s="17">
        <v>2.9297691050257601E-2</v>
      </c>
      <c r="L14" s="17">
        <v>5.2873015454331103E-2</v>
      </c>
      <c r="M14" s="17"/>
      <c r="N14" s="17">
        <v>3.7562364969313602E-2</v>
      </c>
      <c r="O14" s="17">
        <v>0</v>
      </c>
      <c r="P14" s="17">
        <v>1.9183894002044399E-2</v>
      </c>
      <c r="Q14" s="17">
        <v>1.36052966866212E-2</v>
      </c>
      <c r="R14" s="17">
        <v>3.05958542024693E-2</v>
      </c>
      <c r="S14" s="17">
        <v>4.8299842736979098E-2</v>
      </c>
      <c r="T14" s="17">
        <v>3.8146942867214498E-2</v>
      </c>
      <c r="U14" s="17">
        <v>0</v>
      </c>
      <c r="V14" s="17">
        <v>1.13594520858924E-2</v>
      </c>
      <c r="W14" s="17">
        <v>3.5828015829777002E-2</v>
      </c>
      <c r="X14" s="17">
        <v>2.9456168063964099E-2</v>
      </c>
      <c r="Y14" s="17">
        <v>5.2219451713254601E-2</v>
      </c>
      <c r="Z14" s="17"/>
      <c r="AA14" s="17">
        <v>1.8443691967672999E-2</v>
      </c>
      <c r="AB14" s="17">
        <v>3.92821327881187E-2</v>
      </c>
    </row>
    <row r="15" spans="2:28" x14ac:dyDescent="0.5">
      <c r="B15" s="18" t="s">
        <v>93</v>
      </c>
      <c r="C15" s="21">
        <v>0.85259353731001397</v>
      </c>
      <c r="D15" s="21">
        <v>0.862421103123022</v>
      </c>
      <c r="E15" s="21">
        <v>0.84277518869110302</v>
      </c>
      <c r="F15" s="21"/>
      <c r="G15" s="21">
        <v>0.87459181174172596</v>
      </c>
      <c r="H15" s="21">
        <v>0.87435464155864795</v>
      </c>
      <c r="I15" s="21">
        <v>0.94626845400693904</v>
      </c>
      <c r="J15" s="21">
        <v>0.84038613592545797</v>
      </c>
      <c r="K15" s="21">
        <v>0.85404825845928001</v>
      </c>
      <c r="L15" s="21">
        <v>0.77987154398895597</v>
      </c>
      <c r="M15" s="21"/>
      <c r="N15" s="21">
        <v>0.813491038513252</v>
      </c>
      <c r="O15" s="21">
        <v>0.89045715535048497</v>
      </c>
      <c r="P15" s="21">
        <v>0.88632270651948497</v>
      </c>
      <c r="Q15" s="21">
        <v>0.85144095191776403</v>
      </c>
      <c r="R15" s="21">
        <v>0.85864213332029204</v>
      </c>
      <c r="S15" s="21">
        <v>0.81041202151948399</v>
      </c>
      <c r="T15" s="21">
        <v>0.96185305713278502</v>
      </c>
      <c r="U15" s="21">
        <v>0.90346969060736104</v>
      </c>
      <c r="V15" s="21">
        <v>0.86657167433206495</v>
      </c>
      <c r="W15" s="21">
        <v>0.73506876433422597</v>
      </c>
      <c r="X15" s="21">
        <v>0.872785975213629</v>
      </c>
      <c r="Y15" s="21">
        <v>0.83109482733460605</v>
      </c>
      <c r="Z15" s="21"/>
      <c r="AA15" s="21">
        <v>0.908754324175994</v>
      </c>
      <c r="AB15" s="21">
        <v>0.810837943608964</v>
      </c>
    </row>
    <row r="16" spans="2:28" x14ac:dyDescent="0.5">
      <c r="B16" s="18" t="s">
        <v>94</v>
      </c>
      <c r="C16" s="21">
        <v>3.9338888402089899E-2</v>
      </c>
      <c r="D16" s="21">
        <v>4.3821937769753801E-2</v>
      </c>
      <c r="E16" s="21">
        <v>3.5052420620880098E-2</v>
      </c>
      <c r="F16" s="21"/>
      <c r="G16" s="21">
        <v>7.3547180060053396E-2</v>
      </c>
      <c r="H16" s="21">
        <v>2.7061681479502098E-2</v>
      </c>
      <c r="I16" s="21">
        <v>6.2916714412680104E-3</v>
      </c>
      <c r="J16" s="21">
        <v>3.1374820568951203E-2</v>
      </c>
      <c r="K16" s="21">
        <v>3.9423635570885698E-2</v>
      </c>
      <c r="L16" s="21">
        <v>5.7238016926063798E-2</v>
      </c>
      <c r="M16" s="21"/>
      <c r="N16" s="21">
        <v>6.5317566175221803E-2</v>
      </c>
      <c r="O16" s="21">
        <v>5.3836303577645399E-2</v>
      </c>
      <c r="P16" s="21">
        <v>4.68542615487334E-2</v>
      </c>
      <c r="Q16" s="21">
        <v>5.9046781429123597E-2</v>
      </c>
      <c r="R16" s="21">
        <v>5.4222500046981703E-2</v>
      </c>
      <c r="S16" s="21">
        <v>3.5248453847527499E-2</v>
      </c>
      <c r="T16" s="21">
        <v>0</v>
      </c>
      <c r="U16" s="21">
        <v>2.6038607216317899E-2</v>
      </c>
      <c r="V16" s="21">
        <v>2.9035666994254802E-2</v>
      </c>
      <c r="W16" s="21">
        <v>7.5278030309594304E-2</v>
      </c>
      <c r="X16" s="21">
        <v>2.1441213602575601E-2</v>
      </c>
      <c r="Y16" s="21">
        <v>4.1054706657549803E-2</v>
      </c>
      <c r="Z16" s="21"/>
      <c r="AA16" s="21">
        <v>2.29496900351869E-2</v>
      </c>
      <c r="AB16" s="21">
        <v>5.1524271589960598E-2</v>
      </c>
    </row>
    <row r="17" spans="2:28" x14ac:dyDescent="0.5">
      <c r="B17" s="18" t="s">
        <v>95</v>
      </c>
      <c r="C17" s="22">
        <v>0.81325464890792398</v>
      </c>
      <c r="D17" s="22">
        <v>0.81859916535326804</v>
      </c>
      <c r="E17" s="22">
        <v>0.80772276807022303</v>
      </c>
      <c r="F17" s="22"/>
      <c r="G17" s="22">
        <v>0.80104463168167195</v>
      </c>
      <c r="H17" s="22">
        <v>0.84729296007914501</v>
      </c>
      <c r="I17" s="22">
        <v>0.93997678256567097</v>
      </c>
      <c r="J17" s="22">
        <v>0.80901131535650594</v>
      </c>
      <c r="K17" s="22">
        <v>0.81462462288839399</v>
      </c>
      <c r="L17" s="22">
        <v>0.72263352706289197</v>
      </c>
      <c r="M17" s="22"/>
      <c r="N17" s="22">
        <v>0.74817347233803</v>
      </c>
      <c r="O17" s="22">
        <v>0.83662085177283896</v>
      </c>
      <c r="P17" s="22">
        <v>0.83946844497075102</v>
      </c>
      <c r="Q17" s="22">
        <v>0.79239417048864103</v>
      </c>
      <c r="R17" s="22">
        <v>0.80441963327331001</v>
      </c>
      <c r="S17" s="22">
        <v>0.77516356767195604</v>
      </c>
      <c r="T17" s="22">
        <v>0.96185305713278502</v>
      </c>
      <c r="U17" s="22">
        <v>0.87743108339104303</v>
      </c>
      <c r="V17" s="22">
        <v>0.83753600733781097</v>
      </c>
      <c r="W17" s="22">
        <v>0.65979073402463195</v>
      </c>
      <c r="X17" s="22">
        <v>0.85134476161105299</v>
      </c>
      <c r="Y17" s="22">
        <v>0.79004012067705598</v>
      </c>
      <c r="Z17" s="22"/>
      <c r="AA17" s="22">
        <v>0.88580463414080701</v>
      </c>
      <c r="AB17" s="22">
        <v>0.75931367201900302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199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0.391399884728728</v>
      </c>
      <c r="D9" s="17">
        <v>0.40738851742221299</v>
      </c>
      <c r="E9" s="17">
        <v>0.376565581229522</v>
      </c>
      <c r="F9" s="17"/>
      <c r="G9" s="17">
        <v>0.58410849985749802</v>
      </c>
      <c r="H9" s="17">
        <v>0.53334900480504699</v>
      </c>
      <c r="I9" s="17">
        <v>0.51262180927370904</v>
      </c>
      <c r="J9" s="17">
        <v>0.359980171183715</v>
      </c>
      <c r="K9" s="17">
        <v>0.35613009871839701</v>
      </c>
      <c r="L9" s="17">
        <v>0.186093749778944</v>
      </c>
      <c r="M9" s="17"/>
      <c r="N9" s="17">
        <v>0.46142981182306497</v>
      </c>
      <c r="O9" s="17">
        <v>0.39910194866681198</v>
      </c>
      <c r="P9" s="17">
        <v>0.41936057984167702</v>
      </c>
      <c r="Q9" s="17">
        <v>0.35648309584024901</v>
      </c>
      <c r="R9" s="17">
        <v>0.49872009649476001</v>
      </c>
      <c r="S9" s="17">
        <v>0.37286759913468798</v>
      </c>
      <c r="T9" s="17">
        <v>0.40692320577497798</v>
      </c>
      <c r="U9" s="17">
        <v>0.41857884605873302</v>
      </c>
      <c r="V9" s="17">
        <v>0.328523687783284</v>
      </c>
      <c r="W9" s="17">
        <v>0.35693539916741501</v>
      </c>
      <c r="X9" s="17">
        <v>0.40797851284499997</v>
      </c>
      <c r="Y9" s="17">
        <v>0.36553443275825898</v>
      </c>
      <c r="Z9" s="17"/>
      <c r="AA9" s="17">
        <v>0.51662797300561003</v>
      </c>
      <c r="AB9" s="17">
        <v>0.29829269257832502</v>
      </c>
    </row>
    <row r="10" spans="2:28" x14ac:dyDescent="0.5">
      <c r="B10" s="18" t="s">
        <v>89</v>
      </c>
      <c r="C10" s="17">
        <v>0.25244204986423202</v>
      </c>
      <c r="D10" s="17">
        <v>0.26124931817796698</v>
      </c>
      <c r="E10" s="17">
        <v>0.244337136121136</v>
      </c>
      <c r="F10" s="17"/>
      <c r="G10" s="17">
        <v>0.28014049919211198</v>
      </c>
      <c r="H10" s="17">
        <v>0.31146415949928802</v>
      </c>
      <c r="I10" s="17">
        <v>0.24885932605387601</v>
      </c>
      <c r="J10" s="17">
        <v>0.29546933995783198</v>
      </c>
      <c r="K10" s="17">
        <v>0.24401094006885399</v>
      </c>
      <c r="L10" s="17">
        <v>0.179585991550407</v>
      </c>
      <c r="M10" s="17"/>
      <c r="N10" s="17">
        <v>0.33587149235747898</v>
      </c>
      <c r="O10" s="17">
        <v>0.33430670279428198</v>
      </c>
      <c r="P10" s="17">
        <v>0.27502456683652998</v>
      </c>
      <c r="Q10" s="17">
        <v>0.27785682014354601</v>
      </c>
      <c r="R10" s="17">
        <v>0.177347353643312</v>
      </c>
      <c r="S10" s="17">
        <v>0.231276970717914</v>
      </c>
      <c r="T10" s="17">
        <v>0.132315859369352</v>
      </c>
      <c r="U10" s="17">
        <v>0.16177031810887599</v>
      </c>
      <c r="V10" s="17">
        <v>0.26734723540141597</v>
      </c>
      <c r="W10" s="17">
        <v>0.29445351318729901</v>
      </c>
      <c r="X10" s="17">
        <v>0.24862915916613099</v>
      </c>
      <c r="Y10" s="17">
        <v>0.27515721656571301</v>
      </c>
      <c r="Z10" s="17"/>
      <c r="AA10" s="17">
        <v>0.285156789418818</v>
      </c>
      <c r="AB10" s="17">
        <v>0.22811861265640199</v>
      </c>
    </row>
    <row r="11" spans="2:28" ht="28.7" x14ac:dyDescent="0.5">
      <c r="B11" s="18" t="s">
        <v>184</v>
      </c>
      <c r="C11" s="17">
        <v>0.14658796767865501</v>
      </c>
      <c r="D11" s="17">
        <v>0.14835846821306001</v>
      </c>
      <c r="E11" s="17">
        <v>0.14332667237979499</v>
      </c>
      <c r="F11" s="17"/>
      <c r="G11" s="17">
        <v>9.8468431994946898E-2</v>
      </c>
      <c r="H11" s="17">
        <v>0.109808352920479</v>
      </c>
      <c r="I11" s="17">
        <v>0.14059968898087899</v>
      </c>
      <c r="J11" s="17">
        <v>0.148674505319037</v>
      </c>
      <c r="K11" s="17">
        <v>0.144400722572361</v>
      </c>
      <c r="L11" s="17">
        <v>0.19576162241662401</v>
      </c>
      <c r="M11" s="17"/>
      <c r="N11" s="17">
        <v>0.105063690368118</v>
      </c>
      <c r="O11" s="17">
        <v>2.6311280158817299E-2</v>
      </c>
      <c r="P11" s="17">
        <v>0.112932085840125</v>
      </c>
      <c r="Q11" s="17">
        <v>0.138182595779691</v>
      </c>
      <c r="R11" s="17">
        <v>0.14934027655632301</v>
      </c>
      <c r="S11" s="17">
        <v>0.14943299381800301</v>
      </c>
      <c r="T11" s="17">
        <v>0.25781548633023299</v>
      </c>
      <c r="U11" s="17">
        <v>0.22806412319519501</v>
      </c>
      <c r="V11" s="17">
        <v>0.222692903222453</v>
      </c>
      <c r="W11" s="17">
        <v>0.11996011884315599</v>
      </c>
      <c r="X11" s="17">
        <v>0.135457588868758</v>
      </c>
      <c r="Y11" s="17">
        <v>0.14334529565634899</v>
      </c>
      <c r="Z11" s="17"/>
      <c r="AA11" s="17">
        <v>9.4374192962773107E-2</v>
      </c>
      <c r="AB11" s="17">
        <v>0.18540895442581801</v>
      </c>
    </row>
    <row r="12" spans="2:28" x14ac:dyDescent="0.5">
      <c r="B12" s="18" t="s">
        <v>91</v>
      </c>
      <c r="C12" s="17">
        <v>5.9813791831364399E-2</v>
      </c>
      <c r="D12" s="17">
        <v>6.9457532161285002E-2</v>
      </c>
      <c r="E12" s="17">
        <v>5.0548147212019501E-2</v>
      </c>
      <c r="F12" s="17"/>
      <c r="G12" s="17">
        <v>1.0661990267199399E-2</v>
      </c>
      <c r="H12" s="17">
        <v>1.45749456679775E-2</v>
      </c>
      <c r="I12" s="17">
        <v>4.5137127513038902E-2</v>
      </c>
      <c r="J12" s="17">
        <v>5.1359704389987097E-2</v>
      </c>
      <c r="K12" s="17">
        <v>8.5870840572059196E-2</v>
      </c>
      <c r="L12" s="17">
        <v>0.108016724710705</v>
      </c>
      <c r="M12" s="17"/>
      <c r="N12" s="17">
        <v>0</v>
      </c>
      <c r="O12" s="17">
        <v>8.3121261631496995E-2</v>
      </c>
      <c r="P12" s="17">
        <v>6.6007244740700605E-2</v>
      </c>
      <c r="Q12" s="17">
        <v>7.8423574169836099E-2</v>
      </c>
      <c r="R12" s="17">
        <v>2.8582210651215099E-2</v>
      </c>
      <c r="S12" s="17">
        <v>5.1528228086450197E-2</v>
      </c>
      <c r="T12" s="17">
        <v>4.1118505736895503E-2</v>
      </c>
      <c r="U12" s="17">
        <v>8.1287297522751101E-2</v>
      </c>
      <c r="V12" s="17">
        <v>7.6984109809521695E-2</v>
      </c>
      <c r="W12" s="17">
        <v>3.7741511881245499E-2</v>
      </c>
      <c r="X12" s="17">
        <v>5.00783725263469E-2</v>
      </c>
      <c r="Y12" s="17">
        <v>6.8421862844458101E-2</v>
      </c>
      <c r="Z12" s="17"/>
      <c r="AA12" s="17">
        <v>4.7410046770557199E-2</v>
      </c>
      <c r="AB12" s="17">
        <v>6.90359870325538E-2</v>
      </c>
    </row>
    <row r="13" spans="2:28" x14ac:dyDescent="0.5">
      <c r="B13" s="18" t="s">
        <v>92</v>
      </c>
      <c r="C13" s="17">
        <v>6.4778000223869606E-2</v>
      </c>
      <c r="D13" s="17">
        <v>5.8369777244870601E-2</v>
      </c>
      <c r="E13" s="17">
        <v>7.1123643638824702E-2</v>
      </c>
      <c r="F13" s="17"/>
      <c r="G13" s="17">
        <v>1.0070348902174901E-2</v>
      </c>
      <c r="H13" s="17">
        <v>1.19585806488504E-2</v>
      </c>
      <c r="I13" s="17">
        <v>1.6597569506068201E-2</v>
      </c>
      <c r="J13" s="17">
        <v>4.5182955308802702E-2</v>
      </c>
      <c r="K13" s="17">
        <v>7.4464236260141994E-2</v>
      </c>
      <c r="L13" s="17">
        <v>0.15960255039364499</v>
      </c>
      <c r="M13" s="17"/>
      <c r="N13" s="17">
        <v>1.9125920787282698E-2</v>
      </c>
      <c r="O13" s="17">
        <v>0.129633783329764</v>
      </c>
      <c r="P13" s="17">
        <v>7.41910288287011E-2</v>
      </c>
      <c r="Q13" s="17">
        <v>6.0572157895454601E-2</v>
      </c>
      <c r="R13" s="17">
        <v>0.11541420845192001</v>
      </c>
      <c r="S13" s="17">
        <v>9.0739247943087797E-2</v>
      </c>
      <c r="T13" s="17">
        <v>8.0368575491116104E-2</v>
      </c>
      <c r="U13" s="17">
        <v>1.31941966842146E-2</v>
      </c>
      <c r="V13" s="17">
        <v>3.6870637488189202E-2</v>
      </c>
      <c r="W13" s="17">
        <v>0.115813357494828</v>
      </c>
      <c r="X13" s="17">
        <v>5.7032130320856501E-2</v>
      </c>
      <c r="Y13" s="17">
        <v>3.9624264393156701E-2</v>
      </c>
      <c r="Z13" s="17"/>
      <c r="AA13" s="17">
        <v>2.7311285225491699E-2</v>
      </c>
      <c r="AB13" s="17">
        <v>9.2634535291987702E-2</v>
      </c>
    </row>
    <row r="14" spans="2:28" x14ac:dyDescent="0.5">
      <c r="B14" s="18" t="s">
        <v>72</v>
      </c>
      <c r="C14" s="17">
        <v>8.4978305673151802E-2</v>
      </c>
      <c r="D14" s="17">
        <v>5.5176386780603701E-2</v>
      </c>
      <c r="E14" s="17">
        <v>0.11409881941870199</v>
      </c>
      <c r="F14" s="17"/>
      <c r="G14" s="17">
        <v>1.6550229786068699E-2</v>
      </c>
      <c r="H14" s="17">
        <v>1.8844956458358202E-2</v>
      </c>
      <c r="I14" s="17">
        <v>3.6184478672428702E-2</v>
      </c>
      <c r="J14" s="17">
        <v>9.9333323840626306E-2</v>
      </c>
      <c r="K14" s="17">
        <v>9.5123161808186502E-2</v>
      </c>
      <c r="L14" s="17">
        <v>0.17093936114967601</v>
      </c>
      <c r="M14" s="17"/>
      <c r="N14" s="17">
        <v>7.8509084664055095E-2</v>
      </c>
      <c r="O14" s="17">
        <v>2.75250234188281E-2</v>
      </c>
      <c r="P14" s="17">
        <v>5.2484493912266901E-2</v>
      </c>
      <c r="Q14" s="17">
        <v>8.84817561712231E-2</v>
      </c>
      <c r="R14" s="17">
        <v>3.05958542024693E-2</v>
      </c>
      <c r="S14" s="17">
        <v>0.10415496029985601</v>
      </c>
      <c r="T14" s="17">
        <v>8.1458367297425394E-2</v>
      </c>
      <c r="U14" s="17">
        <v>9.7105218430229803E-2</v>
      </c>
      <c r="V14" s="17">
        <v>6.7581426295136901E-2</v>
      </c>
      <c r="W14" s="17">
        <v>7.5096099426056606E-2</v>
      </c>
      <c r="X14" s="17">
        <v>0.100824236272907</v>
      </c>
      <c r="Y14" s="17">
        <v>0.10791692778206401</v>
      </c>
      <c r="Z14" s="17"/>
      <c r="AA14" s="17">
        <v>2.9119712616750101E-2</v>
      </c>
      <c r="AB14" s="17">
        <v>0.12650921801491299</v>
      </c>
    </row>
    <row r="15" spans="2:28" x14ac:dyDescent="0.5">
      <c r="B15" s="18" t="s">
        <v>93</v>
      </c>
      <c r="C15" s="21">
        <v>0.64384193459295902</v>
      </c>
      <c r="D15" s="21">
        <v>0.66863783560017997</v>
      </c>
      <c r="E15" s="21">
        <v>0.62090271735065905</v>
      </c>
      <c r="F15" s="21"/>
      <c r="G15" s="21">
        <v>0.86424899904960995</v>
      </c>
      <c r="H15" s="21">
        <v>0.84481316430433495</v>
      </c>
      <c r="I15" s="21">
        <v>0.76148113532758499</v>
      </c>
      <c r="J15" s="21">
        <v>0.65544951114154704</v>
      </c>
      <c r="K15" s="21">
        <v>0.600141038787251</v>
      </c>
      <c r="L15" s="21">
        <v>0.36567974132935099</v>
      </c>
      <c r="M15" s="21"/>
      <c r="N15" s="21">
        <v>0.79730130418054501</v>
      </c>
      <c r="O15" s="21">
        <v>0.73340865146109402</v>
      </c>
      <c r="P15" s="21">
        <v>0.69438514667820705</v>
      </c>
      <c r="Q15" s="21">
        <v>0.63433991598379602</v>
      </c>
      <c r="R15" s="21">
        <v>0.67606745013807201</v>
      </c>
      <c r="S15" s="21">
        <v>0.60414456985260201</v>
      </c>
      <c r="T15" s="21">
        <v>0.53923906514432995</v>
      </c>
      <c r="U15" s="21">
        <v>0.58034916416760995</v>
      </c>
      <c r="V15" s="21">
        <v>0.59587092318469903</v>
      </c>
      <c r="W15" s="21">
        <v>0.65138891235471397</v>
      </c>
      <c r="X15" s="21">
        <v>0.65660767201113102</v>
      </c>
      <c r="Y15" s="21">
        <v>0.64069164932397205</v>
      </c>
      <c r="Z15" s="21"/>
      <c r="AA15" s="21">
        <v>0.80178476242442798</v>
      </c>
      <c r="AB15" s="21">
        <v>0.52641130523472701</v>
      </c>
    </row>
    <row r="16" spans="2:28" x14ac:dyDescent="0.5">
      <c r="B16" s="18" t="s">
        <v>94</v>
      </c>
      <c r="C16" s="21">
        <v>0.124591792055234</v>
      </c>
      <c r="D16" s="21">
        <v>0.127827309406156</v>
      </c>
      <c r="E16" s="21">
        <v>0.12167179085084399</v>
      </c>
      <c r="F16" s="21"/>
      <c r="G16" s="21">
        <v>2.0732339169374302E-2</v>
      </c>
      <c r="H16" s="21">
        <v>2.6533526316828E-2</v>
      </c>
      <c r="I16" s="21">
        <v>6.1734697019107103E-2</v>
      </c>
      <c r="J16" s="21">
        <v>9.6542659698789807E-2</v>
      </c>
      <c r="K16" s="21">
        <v>0.160335076832201</v>
      </c>
      <c r="L16" s="21">
        <v>0.26761927510434902</v>
      </c>
      <c r="M16" s="21"/>
      <c r="N16" s="21">
        <v>1.9125920787282698E-2</v>
      </c>
      <c r="O16" s="21">
        <v>0.21275504496126099</v>
      </c>
      <c r="P16" s="21">
        <v>0.14019827356940201</v>
      </c>
      <c r="Q16" s="21">
        <v>0.13899573206529101</v>
      </c>
      <c r="R16" s="21">
        <v>0.14399641910313499</v>
      </c>
      <c r="S16" s="21">
        <v>0.14226747602953799</v>
      </c>
      <c r="T16" s="21">
        <v>0.12148708122801199</v>
      </c>
      <c r="U16" s="21">
        <v>9.4481494206965694E-2</v>
      </c>
      <c r="V16" s="21">
        <v>0.113854747297711</v>
      </c>
      <c r="W16" s="21">
        <v>0.15355486937607299</v>
      </c>
      <c r="X16" s="21">
        <v>0.107110502847203</v>
      </c>
      <c r="Y16" s="21">
        <v>0.108046127237615</v>
      </c>
      <c r="Z16" s="21"/>
      <c r="AA16" s="21">
        <v>7.4721331996048898E-2</v>
      </c>
      <c r="AB16" s="21">
        <v>0.16167052232454199</v>
      </c>
    </row>
    <row r="17" spans="2:28" x14ac:dyDescent="0.5">
      <c r="B17" s="18" t="s">
        <v>95</v>
      </c>
      <c r="C17" s="22">
        <v>0.51925014253772495</v>
      </c>
      <c r="D17" s="22">
        <v>0.54081052619402503</v>
      </c>
      <c r="E17" s="22">
        <v>0.49923092649981399</v>
      </c>
      <c r="F17" s="22"/>
      <c r="G17" s="22">
        <v>0.84351665988023605</v>
      </c>
      <c r="H17" s="22">
        <v>0.81827963798750702</v>
      </c>
      <c r="I17" s="22">
        <v>0.69974643830847805</v>
      </c>
      <c r="J17" s="22">
        <v>0.55890685144275698</v>
      </c>
      <c r="K17" s="22">
        <v>0.43980596195505001</v>
      </c>
      <c r="L17" s="22">
        <v>9.8060466225001294E-2</v>
      </c>
      <c r="M17" s="22"/>
      <c r="N17" s="22">
        <v>0.77817538339326198</v>
      </c>
      <c r="O17" s="22">
        <v>0.52065360649983305</v>
      </c>
      <c r="P17" s="22">
        <v>0.55418687310880499</v>
      </c>
      <c r="Q17" s="22">
        <v>0.49534418391850499</v>
      </c>
      <c r="R17" s="22">
        <v>0.53207103103493703</v>
      </c>
      <c r="S17" s="22">
        <v>0.46187709382306402</v>
      </c>
      <c r="T17" s="22">
        <v>0.41775198391631901</v>
      </c>
      <c r="U17" s="22">
        <v>0.48586766996064401</v>
      </c>
      <c r="V17" s="22">
        <v>0.48201617588698897</v>
      </c>
      <c r="W17" s="22">
        <v>0.49783404297864098</v>
      </c>
      <c r="X17" s="22">
        <v>0.54949716916392799</v>
      </c>
      <c r="Y17" s="22">
        <v>0.53264552208635696</v>
      </c>
      <c r="Z17" s="22"/>
      <c r="AA17" s="22">
        <v>0.72706343042837895</v>
      </c>
      <c r="AB17" s="22">
        <v>0.36474078291018602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200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0.44414721633717402</v>
      </c>
      <c r="D9" s="17">
        <v>0.50870100059782597</v>
      </c>
      <c r="E9" s="17">
        <v>0.380398363019951</v>
      </c>
      <c r="F9" s="17"/>
      <c r="G9" s="17">
        <v>0.55873764356665601</v>
      </c>
      <c r="H9" s="17">
        <v>0.58589826888896002</v>
      </c>
      <c r="I9" s="17">
        <v>0.56173825505062802</v>
      </c>
      <c r="J9" s="17">
        <v>0.42699974339070601</v>
      </c>
      <c r="K9" s="17">
        <v>0.37775110532018302</v>
      </c>
      <c r="L9" s="17">
        <v>0.28785355514411998</v>
      </c>
      <c r="M9" s="17"/>
      <c r="N9" s="17">
        <v>0.47321201169944599</v>
      </c>
      <c r="O9" s="17">
        <v>0.43628201790353199</v>
      </c>
      <c r="P9" s="17">
        <v>0.49434271168503402</v>
      </c>
      <c r="Q9" s="17">
        <v>0.45365165606861002</v>
      </c>
      <c r="R9" s="17">
        <v>0.55678919030005602</v>
      </c>
      <c r="S9" s="17">
        <v>0.41436593719187798</v>
      </c>
      <c r="T9" s="17">
        <v>0.205352926517468</v>
      </c>
      <c r="U9" s="17">
        <v>0.497808500806034</v>
      </c>
      <c r="V9" s="17">
        <v>0.38649331593659703</v>
      </c>
      <c r="W9" s="17">
        <v>0.47523308725038499</v>
      </c>
      <c r="X9" s="17">
        <v>0.48246327424825503</v>
      </c>
      <c r="Y9" s="17">
        <v>0.39626040293218101</v>
      </c>
      <c r="Z9" s="17"/>
      <c r="AA9" s="17">
        <v>0.53782275194181495</v>
      </c>
      <c r="AB9" s="17">
        <v>0.37449937444048298</v>
      </c>
    </row>
    <row r="10" spans="2:28" x14ac:dyDescent="0.5">
      <c r="B10" s="18" t="s">
        <v>89</v>
      </c>
      <c r="C10" s="17">
        <v>0.21267611139613499</v>
      </c>
      <c r="D10" s="17">
        <v>0.205395086699314</v>
      </c>
      <c r="E10" s="17">
        <v>0.22013706088291801</v>
      </c>
      <c r="F10" s="17"/>
      <c r="G10" s="17">
        <v>0.22736124138334099</v>
      </c>
      <c r="H10" s="17">
        <v>0.21192556804496099</v>
      </c>
      <c r="I10" s="17">
        <v>0.26179984154038199</v>
      </c>
      <c r="J10" s="17">
        <v>0.31914031667107201</v>
      </c>
      <c r="K10" s="17">
        <v>0.20238722428369599</v>
      </c>
      <c r="L10" s="17">
        <v>0.109753331225695</v>
      </c>
      <c r="M10" s="17"/>
      <c r="N10" s="17">
        <v>0.22827368656154301</v>
      </c>
      <c r="O10" s="17">
        <v>0.158626526017806</v>
      </c>
      <c r="P10" s="17">
        <v>0.22311535008504099</v>
      </c>
      <c r="Q10" s="17">
        <v>0.247862225521881</v>
      </c>
      <c r="R10" s="17">
        <v>0.23414484534688501</v>
      </c>
      <c r="S10" s="17">
        <v>0.22900418603936401</v>
      </c>
      <c r="T10" s="17">
        <v>0.41716442441318802</v>
      </c>
      <c r="U10" s="17">
        <v>0.15286470121968501</v>
      </c>
      <c r="V10" s="17">
        <v>0.19533911842044799</v>
      </c>
      <c r="W10" s="17">
        <v>0.14787568632729101</v>
      </c>
      <c r="X10" s="17">
        <v>0.19451815438285</v>
      </c>
      <c r="Y10" s="17">
        <v>0.198691975348575</v>
      </c>
      <c r="Z10" s="17"/>
      <c r="AA10" s="17">
        <v>0.23979160914681699</v>
      </c>
      <c r="AB10" s="17">
        <v>0.192515715321537</v>
      </c>
    </row>
    <row r="11" spans="2:28" ht="28.7" x14ac:dyDescent="0.5">
      <c r="B11" s="18" t="s">
        <v>184</v>
      </c>
      <c r="C11" s="17">
        <v>0.101224397952137</v>
      </c>
      <c r="D11" s="17">
        <v>9.8622076257090102E-2</v>
      </c>
      <c r="E11" s="17">
        <v>0.10393653302765</v>
      </c>
      <c r="F11" s="17"/>
      <c r="G11" s="17">
        <v>0.103302784873119</v>
      </c>
      <c r="H11" s="17">
        <v>0.123339143198296</v>
      </c>
      <c r="I11" s="17">
        <v>6.8940272778790904E-2</v>
      </c>
      <c r="J11" s="17">
        <v>8.80576568357338E-2</v>
      </c>
      <c r="K11" s="17">
        <v>8.2998276011157196E-2</v>
      </c>
      <c r="L11" s="17">
        <v>0.12711356597659201</v>
      </c>
      <c r="M11" s="17"/>
      <c r="N11" s="17">
        <v>0.16152168331976299</v>
      </c>
      <c r="O11" s="17">
        <v>0.113522810260358</v>
      </c>
      <c r="P11" s="17">
        <v>9.1838209325643003E-2</v>
      </c>
      <c r="Q11" s="17">
        <v>0.13621613087541701</v>
      </c>
      <c r="R11" s="17">
        <v>3.05484957476411E-2</v>
      </c>
      <c r="S11" s="17">
        <v>0.121813553178794</v>
      </c>
      <c r="T11" s="17">
        <v>8.3495712175768996E-2</v>
      </c>
      <c r="U11" s="17">
        <v>9.6943468665039306E-2</v>
      </c>
      <c r="V11" s="17">
        <v>0.117680517032243</v>
      </c>
      <c r="W11" s="17">
        <v>7.5070323639304395E-2</v>
      </c>
      <c r="X11" s="17">
        <v>7.9574189724589295E-2</v>
      </c>
      <c r="Y11" s="17">
        <v>8.0965371754854604E-2</v>
      </c>
      <c r="Z11" s="17"/>
      <c r="AA11" s="17">
        <v>8.6570344616929001E-2</v>
      </c>
      <c r="AB11" s="17">
        <v>0.112119699305351</v>
      </c>
    </row>
    <row r="12" spans="2:28" x14ac:dyDescent="0.5">
      <c r="B12" s="18" t="s">
        <v>91</v>
      </c>
      <c r="C12" s="17">
        <v>3.3521593918321498E-2</v>
      </c>
      <c r="D12" s="17">
        <v>2.8782694661153699E-2</v>
      </c>
      <c r="E12" s="17">
        <v>3.81882563751402E-2</v>
      </c>
      <c r="F12" s="17"/>
      <c r="G12" s="17">
        <v>3.4989088301289099E-2</v>
      </c>
      <c r="H12" s="17">
        <v>1.18297416812267E-2</v>
      </c>
      <c r="I12" s="17">
        <v>2.12761823237432E-2</v>
      </c>
      <c r="J12" s="17">
        <v>3.4708690352212399E-2</v>
      </c>
      <c r="K12" s="17">
        <v>3.9782406438158599E-2</v>
      </c>
      <c r="L12" s="17">
        <v>4.9125971586999301E-2</v>
      </c>
      <c r="M12" s="17"/>
      <c r="N12" s="17">
        <v>0</v>
      </c>
      <c r="O12" s="17">
        <v>3.2997967584158502E-2</v>
      </c>
      <c r="P12" s="17">
        <v>1.8702564483266401E-2</v>
      </c>
      <c r="Q12" s="17">
        <v>7.4249599647095002E-2</v>
      </c>
      <c r="R12" s="17">
        <v>8.6729905998010295E-2</v>
      </c>
      <c r="S12" s="17">
        <v>1.6455574700469901E-2</v>
      </c>
      <c r="T12" s="17">
        <v>0</v>
      </c>
      <c r="U12" s="17">
        <v>0</v>
      </c>
      <c r="V12" s="17">
        <v>9.2700546299140402E-2</v>
      </c>
      <c r="W12" s="17">
        <v>0</v>
      </c>
      <c r="X12" s="17">
        <v>3.4930297545797899E-2</v>
      </c>
      <c r="Y12" s="17">
        <v>5.5372262296772799E-2</v>
      </c>
      <c r="Z12" s="17"/>
      <c r="AA12" s="17">
        <v>1.9613412002186598E-2</v>
      </c>
      <c r="AB12" s="17">
        <v>4.38623392251185E-2</v>
      </c>
    </row>
    <row r="13" spans="2:28" x14ac:dyDescent="0.5">
      <c r="B13" s="18" t="s">
        <v>92</v>
      </c>
      <c r="C13" s="17">
        <v>7.2967294990713999E-2</v>
      </c>
      <c r="D13" s="17">
        <v>6.22033470408343E-2</v>
      </c>
      <c r="E13" s="17">
        <v>8.3561435561186795E-2</v>
      </c>
      <c r="F13" s="17"/>
      <c r="G13" s="17">
        <v>1.9019416794418698E-2</v>
      </c>
      <c r="H13" s="17">
        <v>2.66118385214788E-2</v>
      </c>
      <c r="I13" s="17">
        <v>4.5468362160669899E-2</v>
      </c>
      <c r="J13" s="17">
        <v>3.6672832393314501E-2</v>
      </c>
      <c r="K13" s="17">
        <v>0.119630019327441</v>
      </c>
      <c r="L13" s="17">
        <v>0.13698080905055901</v>
      </c>
      <c r="M13" s="17"/>
      <c r="N13" s="17">
        <v>1.8574814163666801E-2</v>
      </c>
      <c r="O13" s="17">
        <v>0.12893689490438201</v>
      </c>
      <c r="P13" s="17">
        <v>8.7634890803433396E-2</v>
      </c>
      <c r="Q13" s="17">
        <v>7.4415091200375594E-2</v>
      </c>
      <c r="R13" s="17">
        <v>3.05958542024693E-2</v>
      </c>
      <c r="S13" s="17">
        <v>7.79981869045165E-2</v>
      </c>
      <c r="T13" s="17">
        <v>4.01842877455581E-2</v>
      </c>
      <c r="U13" s="17">
        <v>8.2954001971129801E-2</v>
      </c>
      <c r="V13" s="17">
        <v>6.4347675148462305E-2</v>
      </c>
      <c r="W13" s="17">
        <v>0.149920201332335</v>
      </c>
      <c r="X13" s="17">
        <v>5.9647539665364603E-2</v>
      </c>
      <c r="Y13" s="17">
        <v>5.98965248985458E-2</v>
      </c>
      <c r="Z13" s="17"/>
      <c r="AA13" s="17">
        <v>5.2167252989464903E-2</v>
      </c>
      <c r="AB13" s="17">
        <v>8.8432144242942601E-2</v>
      </c>
    </row>
    <row r="14" spans="2:28" x14ac:dyDescent="0.5">
      <c r="B14" s="18" t="s">
        <v>72</v>
      </c>
      <c r="C14" s="17">
        <v>0.135463385405518</v>
      </c>
      <c r="D14" s="17">
        <v>9.6295794743782304E-2</v>
      </c>
      <c r="E14" s="17">
        <v>0.17377835113315401</v>
      </c>
      <c r="F14" s="17"/>
      <c r="G14" s="17">
        <v>5.6589825081176402E-2</v>
      </c>
      <c r="H14" s="17">
        <v>4.0395439665078199E-2</v>
      </c>
      <c r="I14" s="17">
        <v>4.0777086145785402E-2</v>
      </c>
      <c r="J14" s="17">
        <v>9.4420760356961494E-2</v>
      </c>
      <c r="K14" s="17">
        <v>0.17745096861936399</v>
      </c>
      <c r="L14" s="17">
        <v>0.289172767016035</v>
      </c>
      <c r="M14" s="17"/>
      <c r="N14" s="17">
        <v>0.118417804255581</v>
      </c>
      <c r="O14" s="17">
        <v>0.129633783329764</v>
      </c>
      <c r="P14" s="17">
        <v>8.4366273617582602E-2</v>
      </c>
      <c r="Q14" s="17">
        <v>1.36052966866212E-2</v>
      </c>
      <c r="R14" s="17">
        <v>6.1191708404938601E-2</v>
      </c>
      <c r="S14" s="17">
        <v>0.14036256198497701</v>
      </c>
      <c r="T14" s="17">
        <v>0.25380264914801598</v>
      </c>
      <c r="U14" s="17">
        <v>0.169429327338112</v>
      </c>
      <c r="V14" s="17">
        <v>0.14343882716310999</v>
      </c>
      <c r="W14" s="17">
        <v>0.15190070145068499</v>
      </c>
      <c r="X14" s="17">
        <v>0.14886654443314301</v>
      </c>
      <c r="Y14" s="17">
        <v>0.20881346276907101</v>
      </c>
      <c r="Z14" s="17"/>
      <c r="AA14" s="17">
        <v>6.4034629302787693E-2</v>
      </c>
      <c r="AB14" s="17">
        <v>0.18857072746456799</v>
      </c>
    </row>
    <row r="15" spans="2:28" x14ac:dyDescent="0.5">
      <c r="B15" s="18" t="s">
        <v>93</v>
      </c>
      <c r="C15" s="21">
        <v>0.65682332773330898</v>
      </c>
      <c r="D15" s="21">
        <v>0.71409608729714003</v>
      </c>
      <c r="E15" s="21">
        <v>0.60053542390286896</v>
      </c>
      <c r="F15" s="21"/>
      <c r="G15" s="21">
        <v>0.78609888494999702</v>
      </c>
      <c r="H15" s="21">
        <v>0.79782383693392001</v>
      </c>
      <c r="I15" s="21">
        <v>0.82353809659101096</v>
      </c>
      <c r="J15" s="21">
        <v>0.74614006006177802</v>
      </c>
      <c r="K15" s="21">
        <v>0.58013832960387901</v>
      </c>
      <c r="L15" s="21">
        <v>0.397606886369815</v>
      </c>
      <c r="M15" s="21"/>
      <c r="N15" s="21">
        <v>0.70148569826098905</v>
      </c>
      <c r="O15" s="21">
        <v>0.59490854392133796</v>
      </c>
      <c r="P15" s="21">
        <v>0.71745806177007498</v>
      </c>
      <c r="Q15" s="21">
        <v>0.701513881590491</v>
      </c>
      <c r="R15" s="21">
        <v>0.79093403564694098</v>
      </c>
      <c r="S15" s="21">
        <v>0.64337012323124299</v>
      </c>
      <c r="T15" s="21">
        <v>0.62251735093065697</v>
      </c>
      <c r="U15" s="21">
        <v>0.65067320202571899</v>
      </c>
      <c r="V15" s="21">
        <v>0.58183243435704501</v>
      </c>
      <c r="W15" s="21">
        <v>0.62310877357767602</v>
      </c>
      <c r="X15" s="21">
        <v>0.676981428631105</v>
      </c>
      <c r="Y15" s="21">
        <v>0.59495237828075598</v>
      </c>
      <c r="Z15" s="21"/>
      <c r="AA15" s="21">
        <v>0.77761436108863202</v>
      </c>
      <c r="AB15" s="21">
        <v>0.56701508976201997</v>
      </c>
    </row>
    <row r="16" spans="2:28" x14ac:dyDescent="0.5">
      <c r="B16" s="18" t="s">
        <v>94</v>
      </c>
      <c r="C16" s="21">
        <v>0.106488888909036</v>
      </c>
      <c r="D16" s="21">
        <v>9.0986041701987999E-2</v>
      </c>
      <c r="E16" s="21">
        <v>0.121749691936327</v>
      </c>
      <c r="F16" s="21"/>
      <c r="G16" s="21">
        <v>5.4008505095707801E-2</v>
      </c>
      <c r="H16" s="21">
        <v>3.8441580202705501E-2</v>
      </c>
      <c r="I16" s="21">
        <v>6.6744544484413096E-2</v>
      </c>
      <c r="J16" s="21">
        <v>7.1381522745526907E-2</v>
      </c>
      <c r="K16" s="21">
        <v>0.1594124257656</v>
      </c>
      <c r="L16" s="21">
        <v>0.18610678063755901</v>
      </c>
      <c r="M16" s="21"/>
      <c r="N16" s="21">
        <v>1.8574814163666801E-2</v>
      </c>
      <c r="O16" s="21">
        <v>0.16193486248854</v>
      </c>
      <c r="P16" s="21">
        <v>0.10633745528669999</v>
      </c>
      <c r="Q16" s="21">
        <v>0.148664690847471</v>
      </c>
      <c r="R16" s="21">
        <v>0.11732576020047999</v>
      </c>
      <c r="S16" s="21">
        <v>9.4453761604986405E-2</v>
      </c>
      <c r="T16" s="21">
        <v>4.01842877455581E-2</v>
      </c>
      <c r="U16" s="21">
        <v>8.2954001971129801E-2</v>
      </c>
      <c r="V16" s="21">
        <v>0.157048221447603</v>
      </c>
      <c r="W16" s="21">
        <v>0.149920201332335</v>
      </c>
      <c r="X16" s="21">
        <v>9.4577837211162502E-2</v>
      </c>
      <c r="Y16" s="21">
        <v>0.11526878719531899</v>
      </c>
      <c r="Z16" s="21"/>
      <c r="AA16" s="21">
        <v>7.1780664991651505E-2</v>
      </c>
      <c r="AB16" s="21">
        <v>0.132294483468061</v>
      </c>
    </row>
    <row r="17" spans="2:28" x14ac:dyDescent="0.5">
      <c r="B17" s="18" t="s">
        <v>95</v>
      </c>
      <c r="C17" s="22">
        <v>0.55033443882427302</v>
      </c>
      <c r="D17" s="22">
        <v>0.62311004559515204</v>
      </c>
      <c r="E17" s="22">
        <v>0.47878573196654201</v>
      </c>
      <c r="F17" s="22"/>
      <c r="G17" s="22">
        <v>0.73209037985428904</v>
      </c>
      <c r="H17" s="22">
        <v>0.75938225673121496</v>
      </c>
      <c r="I17" s="22">
        <v>0.75679355210659804</v>
      </c>
      <c r="J17" s="22">
        <v>0.67475853731625102</v>
      </c>
      <c r="K17" s="22">
        <v>0.42072590383827901</v>
      </c>
      <c r="L17" s="22">
        <v>0.211500105732256</v>
      </c>
      <c r="M17" s="22"/>
      <c r="N17" s="22">
        <v>0.68291088409732204</v>
      </c>
      <c r="O17" s="22">
        <v>0.43297368143279802</v>
      </c>
      <c r="P17" s="22">
        <v>0.61112060648337496</v>
      </c>
      <c r="Q17" s="22">
        <v>0.55284919074302097</v>
      </c>
      <c r="R17" s="22">
        <v>0.67360827544646096</v>
      </c>
      <c r="S17" s="22">
        <v>0.54891636162625601</v>
      </c>
      <c r="T17" s="22">
        <v>0.58233306318509803</v>
      </c>
      <c r="U17" s="22">
        <v>0.56771920005458898</v>
      </c>
      <c r="V17" s="22">
        <v>0.42478421290944202</v>
      </c>
      <c r="W17" s="22">
        <v>0.473188572245341</v>
      </c>
      <c r="X17" s="22">
        <v>0.58240359141994302</v>
      </c>
      <c r="Y17" s="22">
        <v>0.47968359108543701</v>
      </c>
      <c r="Z17" s="22"/>
      <c r="AA17" s="22">
        <v>0.70583369609697999</v>
      </c>
      <c r="AB17" s="22">
        <v>0.43472060629395898</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201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0.16988711601119599</v>
      </c>
      <c r="D9" s="17">
        <v>0.191520982732721</v>
      </c>
      <c r="E9" s="17">
        <v>0.147360906653841</v>
      </c>
      <c r="F9" s="17"/>
      <c r="G9" s="17">
        <v>0.31983797873374598</v>
      </c>
      <c r="H9" s="17">
        <v>0.245983580387793</v>
      </c>
      <c r="I9" s="17">
        <v>0.23897103570581399</v>
      </c>
      <c r="J9" s="17">
        <v>0.17172264209527599</v>
      </c>
      <c r="K9" s="17">
        <v>9.8593423006702097E-2</v>
      </c>
      <c r="L9" s="17">
        <v>5.9477237049083101E-2</v>
      </c>
      <c r="M9" s="17"/>
      <c r="N9" s="17">
        <v>0.25543920692344901</v>
      </c>
      <c r="O9" s="17">
        <v>0.16402556242512101</v>
      </c>
      <c r="P9" s="17">
        <v>0.20075582236862399</v>
      </c>
      <c r="Q9" s="17">
        <v>0.21162082547188099</v>
      </c>
      <c r="R9" s="17">
        <v>0.32672720022093499</v>
      </c>
      <c r="S9" s="17">
        <v>0.13378965517939301</v>
      </c>
      <c r="T9" s="17">
        <v>0.124990426593813</v>
      </c>
      <c r="U9" s="17">
        <v>0.19025866129441199</v>
      </c>
      <c r="V9" s="17">
        <v>0.13889297277227899</v>
      </c>
      <c r="W9" s="17">
        <v>4.1301277967579202E-2</v>
      </c>
      <c r="X9" s="17">
        <v>0.160871834208446</v>
      </c>
      <c r="Y9" s="17">
        <v>0.15579479335528301</v>
      </c>
      <c r="Z9" s="17"/>
      <c r="AA9" s="17">
        <v>0.21419999503322501</v>
      </c>
      <c r="AB9" s="17">
        <v>0.13694045205894201</v>
      </c>
    </row>
    <row r="10" spans="2:28" x14ac:dyDescent="0.5">
      <c r="B10" s="18" t="s">
        <v>89</v>
      </c>
      <c r="C10" s="17">
        <v>0.20570633255389401</v>
      </c>
      <c r="D10" s="17">
        <v>0.22886054426174299</v>
      </c>
      <c r="E10" s="17">
        <v>0.18357199435889299</v>
      </c>
      <c r="F10" s="17"/>
      <c r="G10" s="17">
        <v>0.30625793069420498</v>
      </c>
      <c r="H10" s="17">
        <v>0.31982030266813899</v>
      </c>
      <c r="I10" s="17">
        <v>0.31693602091791101</v>
      </c>
      <c r="J10" s="17">
        <v>0.18183288644426701</v>
      </c>
      <c r="K10" s="17">
        <v>0.164414525348591</v>
      </c>
      <c r="L10" s="17">
        <v>6.4843397479017198E-2</v>
      </c>
      <c r="M10" s="17"/>
      <c r="N10" s="17">
        <v>0.21505100215362999</v>
      </c>
      <c r="O10" s="17">
        <v>0.204093707486806</v>
      </c>
      <c r="P10" s="17">
        <v>0.228333616310813</v>
      </c>
      <c r="Q10" s="17">
        <v>0.22048035459432599</v>
      </c>
      <c r="R10" s="17">
        <v>5.78267962466038E-2</v>
      </c>
      <c r="S10" s="17">
        <v>0.200744200265524</v>
      </c>
      <c r="T10" s="17">
        <v>0.21751984821914999</v>
      </c>
      <c r="U10" s="17">
        <v>0.194595074189089</v>
      </c>
      <c r="V10" s="17">
        <v>0.22053322724234201</v>
      </c>
      <c r="W10" s="17">
        <v>0.32239283047392298</v>
      </c>
      <c r="X10" s="17">
        <v>0.23671350282203299</v>
      </c>
      <c r="Y10" s="17">
        <v>0.161028478900132</v>
      </c>
      <c r="Z10" s="17"/>
      <c r="AA10" s="17">
        <v>0.27893351189051102</v>
      </c>
      <c r="AB10" s="17">
        <v>0.15126186126202401</v>
      </c>
    </row>
    <row r="11" spans="2:28" ht="28.7" x14ac:dyDescent="0.5">
      <c r="B11" s="18" t="s">
        <v>184</v>
      </c>
      <c r="C11" s="17">
        <v>0.185014146001727</v>
      </c>
      <c r="D11" s="17">
        <v>0.20485273956956401</v>
      </c>
      <c r="E11" s="17">
        <v>0.166065202427432</v>
      </c>
      <c r="F11" s="17"/>
      <c r="G11" s="17">
        <v>0.123253756505962</v>
      </c>
      <c r="H11" s="17">
        <v>0.26567437566823099</v>
      </c>
      <c r="I11" s="17">
        <v>0.18884680829028999</v>
      </c>
      <c r="J11" s="17">
        <v>0.22862768564144401</v>
      </c>
      <c r="K11" s="17">
        <v>0.1584600033835</v>
      </c>
      <c r="L11" s="17">
        <v>0.146072400668709</v>
      </c>
      <c r="M11" s="17"/>
      <c r="N11" s="17">
        <v>0.151279318461679</v>
      </c>
      <c r="O11" s="17">
        <v>0.18267085601366201</v>
      </c>
      <c r="P11" s="17">
        <v>0.18406962318220399</v>
      </c>
      <c r="Q11" s="17">
        <v>0.19305204576879001</v>
      </c>
      <c r="R11" s="17">
        <v>0.235829106096651</v>
      </c>
      <c r="S11" s="17">
        <v>0.17736768751148899</v>
      </c>
      <c r="T11" s="17">
        <v>0.29317807130540002</v>
      </c>
      <c r="U11" s="17">
        <v>0.19257606486081399</v>
      </c>
      <c r="V11" s="17">
        <v>0.13224336125525599</v>
      </c>
      <c r="W11" s="17">
        <v>0.184910061867362</v>
      </c>
      <c r="X11" s="17">
        <v>0.21324400581420999</v>
      </c>
      <c r="Y11" s="17">
        <v>0.17298747973668599</v>
      </c>
      <c r="Z11" s="17"/>
      <c r="AA11" s="17">
        <v>0.187886171133164</v>
      </c>
      <c r="AB11" s="17">
        <v>0.182878792827746</v>
      </c>
    </row>
    <row r="12" spans="2:28" x14ac:dyDescent="0.5">
      <c r="B12" s="18" t="s">
        <v>91</v>
      </c>
      <c r="C12" s="17">
        <v>0.12726005301014201</v>
      </c>
      <c r="D12" s="17">
        <v>0.12815489293458701</v>
      </c>
      <c r="E12" s="17">
        <v>0.126619980080519</v>
      </c>
      <c r="F12" s="17"/>
      <c r="G12" s="17">
        <v>0.19406050898491001</v>
      </c>
      <c r="H12" s="17">
        <v>9.8174057063024095E-2</v>
      </c>
      <c r="I12" s="17">
        <v>9.4543789938045505E-2</v>
      </c>
      <c r="J12" s="17">
        <v>0.10309985668310601</v>
      </c>
      <c r="K12" s="17">
        <v>0.13184507431459799</v>
      </c>
      <c r="L12" s="17">
        <v>0.14939460059472701</v>
      </c>
      <c r="M12" s="17"/>
      <c r="N12" s="17">
        <v>0.18699497708002899</v>
      </c>
      <c r="O12" s="17">
        <v>0.13568038779964101</v>
      </c>
      <c r="P12" s="17">
        <v>0.114966453677587</v>
      </c>
      <c r="Q12" s="17">
        <v>0.104361041764693</v>
      </c>
      <c r="R12" s="17">
        <v>0.14620244646554201</v>
      </c>
      <c r="S12" s="17">
        <v>0.131412873344735</v>
      </c>
      <c r="T12" s="17">
        <v>8.0365472054519202E-2</v>
      </c>
      <c r="U12" s="17">
        <v>0.114991181738515</v>
      </c>
      <c r="V12" s="17">
        <v>0.20814699028995601</v>
      </c>
      <c r="W12" s="17">
        <v>0.110306843311836</v>
      </c>
      <c r="X12" s="17">
        <v>0.105690279860413</v>
      </c>
      <c r="Y12" s="17">
        <v>0.122487433734839</v>
      </c>
      <c r="Z12" s="17"/>
      <c r="AA12" s="17">
        <v>0.118953085788369</v>
      </c>
      <c r="AB12" s="17">
        <v>0.13343629033794199</v>
      </c>
    </row>
    <row r="13" spans="2:28" x14ac:dyDescent="0.5">
      <c r="B13" s="18" t="s">
        <v>92</v>
      </c>
      <c r="C13" s="17">
        <v>0.20005728392234701</v>
      </c>
      <c r="D13" s="17">
        <v>0.17944442662891999</v>
      </c>
      <c r="E13" s="17">
        <v>0.22045384802479501</v>
      </c>
      <c r="F13" s="17"/>
      <c r="G13" s="17">
        <v>3.7092458121794902E-2</v>
      </c>
      <c r="H13" s="17">
        <v>5.8156894866648198E-2</v>
      </c>
      <c r="I13" s="17">
        <v>0.112057608533444</v>
      </c>
      <c r="J13" s="17">
        <v>0.202399717929268</v>
      </c>
      <c r="K13" s="17">
        <v>0.30147919986725202</v>
      </c>
      <c r="L13" s="17">
        <v>0.34663449978418798</v>
      </c>
      <c r="M13" s="17"/>
      <c r="N13" s="17">
        <v>9.3048965750075596E-2</v>
      </c>
      <c r="O13" s="17">
        <v>0.26159465313659003</v>
      </c>
      <c r="P13" s="17">
        <v>0.186626042107013</v>
      </c>
      <c r="Q13" s="17">
        <v>0.21254241385425801</v>
      </c>
      <c r="R13" s="17">
        <v>0.116088690769789</v>
      </c>
      <c r="S13" s="17">
        <v>0.24796885686129799</v>
      </c>
      <c r="T13" s="17">
        <v>0.283946181827118</v>
      </c>
      <c r="U13" s="17">
        <v>0.13866642641558999</v>
      </c>
      <c r="V13" s="17">
        <v>0.19350911615309599</v>
      </c>
      <c r="W13" s="17">
        <v>0.26599288695324302</v>
      </c>
      <c r="X13" s="17">
        <v>0.16596220610101201</v>
      </c>
      <c r="Y13" s="17">
        <v>0.208424409620943</v>
      </c>
      <c r="Z13" s="17"/>
      <c r="AA13" s="17">
        <v>0.14859165756861301</v>
      </c>
      <c r="AB13" s="17">
        <v>0.23832202171394401</v>
      </c>
    </row>
    <row r="14" spans="2:28" x14ac:dyDescent="0.5">
      <c r="B14" s="18" t="s">
        <v>72</v>
      </c>
      <c r="C14" s="17">
        <v>0.112075068500695</v>
      </c>
      <c r="D14" s="17">
        <v>6.7166413872465205E-2</v>
      </c>
      <c r="E14" s="17">
        <v>0.15592806845452001</v>
      </c>
      <c r="F14" s="17"/>
      <c r="G14" s="17">
        <v>1.94973669593815E-2</v>
      </c>
      <c r="H14" s="17">
        <v>1.2190789346165101E-2</v>
      </c>
      <c r="I14" s="17">
        <v>4.8644736614495802E-2</v>
      </c>
      <c r="J14" s="17">
        <v>0.112317211206639</v>
      </c>
      <c r="K14" s="17">
        <v>0.14520777407935601</v>
      </c>
      <c r="L14" s="17">
        <v>0.233577864424275</v>
      </c>
      <c r="M14" s="17"/>
      <c r="N14" s="17">
        <v>9.8186529631136901E-2</v>
      </c>
      <c r="O14" s="17">
        <v>5.1934833138179502E-2</v>
      </c>
      <c r="P14" s="17">
        <v>8.5248442353758794E-2</v>
      </c>
      <c r="Q14" s="17">
        <v>5.7943318546052197E-2</v>
      </c>
      <c r="R14" s="17">
        <v>0.11732576020047999</v>
      </c>
      <c r="S14" s="17">
        <v>0.10871672683756201</v>
      </c>
      <c r="T14" s="17">
        <v>0</v>
      </c>
      <c r="U14" s="17">
        <v>0.16891259150158</v>
      </c>
      <c r="V14" s="17">
        <v>0.106674332287072</v>
      </c>
      <c r="W14" s="17">
        <v>7.5096099426056606E-2</v>
      </c>
      <c r="X14" s="17">
        <v>0.117518171193886</v>
      </c>
      <c r="Y14" s="17">
        <v>0.179277404652117</v>
      </c>
      <c r="Z14" s="17"/>
      <c r="AA14" s="17">
        <v>5.1435578586118497E-2</v>
      </c>
      <c r="AB14" s="17">
        <v>0.15716058179940101</v>
      </c>
    </row>
    <row r="15" spans="2:28" x14ac:dyDescent="0.5">
      <c r="B15" s="18" t="s">
        <v>93</v>
      </c>
      <c r="C15" s="21">
        <v>0.37559344856509003</v>
      </c>
      <c r="D15" s="21">
        <v>0.42038152699446402</v>
      </c>
      <c r="E15" s="21">
        <v>0.33093290101273398</v>
      </c>
      <c r="F15" s="21"/>
      <c r="G15" s="21">
        <v>0.62609590942795101</v>
      </c>
      <c r="H15" s="21">
        <v>0.56580388305593099</v>
      </c>
      <c r="I15" s="21">
        <v>0.55590705662372497</v>
      </c>
      <c r="J15" s="21">
        <v>0.35355552853954297</v>
      </c>
      <c r="K15" s="21">
        <v>0.26300794835529301</v>
      </c>
      <c r="L15" s="21">
        <v>0.12432063452809999</v>
      </c>
      <c r="M15" s="21"/>
      <c r="N15" s="21">
        <v>0.47049020907708</v>
      </c>
      <c r="O15" s="21">
        <v>0.368119269911928</v>
      </c>
      <c r="P15" s="21">
        <v>0.429089438679437</v>
      </c>
      <c r="Q15" s="21">
        <v>0.43210118006620701</v>
      </c>
      <c r="R15" s="21">
        <v>0.38455399646753902</v>
      </c>
      <c r="S15" s="21">
        <v>0.33453385544491698</v>
      </c>
      <c r="T15" s="21">
        <v>0.34251027481296298</v>
      </c>
      <c r="U15" s="21">
        <v>0.38485373548350099</v>
      </c>
      <c r="V15" s="21">
        <v>0.359426200014621</v>
      </c>
      <c r="W15" s="21">
        <v>0.36369410844150202</v>
      </c>
      <c r="X15" s="21">
        <v>0.39758533703047899</v>
      </c>
      <c r="Y15" s="21">
        <v>0.31682327225541601</v>
      </c>
      <c r="Z15" s="21"/>
      <c r="AA15" s="21">
        <v>0.49313350692373598</v>
      </c>
      <c r="AB15" s="21">
        <v>0.28820231332096602</v>
      </c>
    </row>
    <row r="16" spans="2:28" x14ac:dyDescent="0.5">
      <c r="B16" s="18" t="s">
        <v>94</v>
      </c>
      <c r="C16" s="21">
        <v>0.32731733693248899</v>
      </c>
      <c r="D16" s="21">
        <v>0.307599319563507</v>
      </c>
      <c r="E16" s="21">
        <v>0.34707382810531401</v>
      </c>
      <c r="F16" s="21"/>
      <c r="G16" s="21">
        <v>0.23115296710670499</v>
      </c>
      <c r="H16" s="21">
        <v>0.156330951929672</v>
      </c>
      <c r="I16" s="21">
        <v>0.20660139847148901</v>
      </c>
      <c r="J16" s="21">
        <v>0.30549957461237498</v>
      </c>
      <c r="K16" s="21">
        <v>0.43332427418185099</v>
      </c>
      <c r="L16" s="21">
        <v>0.49602910037891601</v>
      </c>
      <c r="M16" s="21"/>
      <c r="N16" s="21">
        <v>0.28004394283010497</v>
      </c>
      <c r="O16" s="21">
        <v>0.39727504093623101</v>
      </c>
      <c r="P16" s="21">
        <v>0.30159249578460001</v>
      </c>
      <c r="Q16" s="21">
        <v>0.316903455618951</v>
      </c>
      <c r="R16" s="21">
        <v>0.26229113723532999</v>
      </c>
      <c r="S16" s="21">
        <v>0.379381730206033</v>
      </c>
      <c r="T16" s="21">
        <v>0.364311653881638</v>
      </c>
      <c r="U16" s="21">
        <v>0.25365760815410499</v>
      </c>
      <c r="V16" s="21">
        <v>0.401656106443051</v>
      </c>
      <c r="W16" s="21">
        <v>0.37629973026507901</v>
      </c>
      <c r="X16" s="21">
        <v>0.27165248596142499</v>
      </c>
      <c r="Y16" s="21">
        <v>0.330911843355782</v>
      </c>
      <c r="Z16" s="21"/>
      <c r="AA16" s="21">
        <v>0.26754474335698197</v>
      </c>
      <c r="AB16" s="21">
        <v>0.37175831205188598</v>
      </c>
    </row>
    <row r="17" spans="2:28" x14ac:dyDescent="0.5">
      <c r="B17" s="18" t="s">
        <v>95</v>
      </c>
      <c r="C17" s="22">
        <v>4.8276111632601003E-2</v>
      </c>
      <c r="D17" s="22">
        <v>0.112782207430956</v>
      </c>
      <c r="E17" s="22">
        <v>-1.61409270925797E-2</v>
      </c>
      <c r="F17" s="22"/>
      <c r="G17" s="22">
        <v>0.39494294232124599</v>
      </c>
      <c r="H17" s="22">
        <v>0.40947293112625899</v>
      </c>
      <c r="I17" s="22">
        <v>0.34930565815223502</v>
      </c>
      <c r="J17" s="22">
        <v>4.8055953927168098E-2</v>
      </c>
      <c r="K17" s="22">
        <v>-0.17031632582655801</v>
      </c>
      <c r="L17" s="22">
        <v>-0.37170846585081502</v>
      </c>
      <c r="M17" s="22"/>
      <c r="N17" s="22">
        <v>0.190446266246975</v>
      </c>
      <c r="O17" s="22">
        <v>-2.91557710243034E-2</v>
      </c>
      <c r="P17" s="22">
        <v>0.12749694289483701</v>
      </c>
      <c r="Q17" s="22">
        <v>0.115197724447256</v>
      </c>
      <c r="R17" s="22">
        <v>0.122262859232208</v>
      </c>
      <c r="S17" s="22">
        <v>-4.4847874761116201E-2</v>
      </c>
      <c r="T17" s="22">
        <v>-2.1801379068674898E-2</v>
      </c>
      <c r="U17" s="22">
        <v>0.13119612732939701</v>
      </c>
      <c r="V17" s="22">
        <v>-4.2229906428430199E-2</v>
      </c>
      <c r="W17" s="22">
        <v>-1.2605621823576701E-2</v>
      </c>
      <c r="X17" s="22">
        <v>0.125932851069054</v>
      </c>
      <c r="Y17" s="22">
        <v>-1.40885711003664E-2</v>
      </c>
      <c r="Z17" s="22"/>
      <c r="AA17" s="22">
        <v>0.225588763566754</v>
      </c>
      <c r="AB17" s="22">
        <v>-8.3555998730920095E-2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202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8.25601890309971E-2</v>
      </c>
      <c r="D9" s="17">
        <v>0.115650424361504</v>
      </c>
      <c r="E9" s="17">
        <v>5.0545871753185298E-2</v>
      </c>
      <c r="F9" s="17"/>
      <c r="G9" s="17">
        <v>0.115245209271685</v>
      </c>
      <c r="H9" s="17">
        <v>0.168084284361424</v>
      </c>
      <c r="I9" s="17">
        <v>0.105367337824551</v>
      </c>
      <c r="J9" s="17">
        <v>6.7164482518843605E-2</v>
      </c>
      <c r="K9" s="17">
        <v>5.8698304318366798E-2</v>
      </c>
      <c r="L9" s="17">
        <v>2.5920785135986099E-2</v>
      </c>
      <c r="M9" s="17"/>
      <c r="N9" s="17">
        <v>0.160456024533291</v>
      </c>
      <c r="O9" s="17">
        <v>7.7174158678281798E-2</v>
      </c>
      <c r="P9" s="17">
        <v>0.11297148811601899</v>
      </c>
      <c r="Q9" s="17">
        <v>7.0831791922666004E-2</v>
      </c>
      <c r="R9" s="17">
        <v>0.23459354351969799</v>
      </c>
      <c r="S9" s="17">
        <v>7.7875287250350506E-2</v>
      </c>
      <c r="T9" s="17">
        <v>3.9026391747338303E-2</v>
      </c>
      <c r="U9" s="17">
        <v>5.6905742466321303E-2</v>
      </c>
      <c r="V9" s="17">
        <v>7.1192899013596794E-2</v>
      </c>
      <c r="W9" s="17">
        <v>4.1301277967579202E-2</v>
      </c>
      <c r="X9" s="17">
        <v>6.3118305610142797E-2</v>
      </c>
      <c r="Y9" s="17">
        <v>5.9293515512662202E-2</v>
      </c>
      <c r="Z9" s="17"/>
      <c r="AA9" s="17">
        <v>0.131207878464634</v>
      </c>
      <c r="AB9" s="17">
        <v>4.6390589781378097E-2</v>
      </c>
    </row>
    <row r="10" spans="2:28" x14ac:dyDescent="0.5">
      <c r="B10" s="18" t="s">
        <v>89</v>
      </c>
      <c r="C10" s="17">
        <v>0.15442337841367501</v>
      </c>
      <c r="D10" s="17">
        <v>0.204253969841757</v>
      </c>
      <c r="E10" s="17">
        <v>0.106267334705891</v>
      </c>
      <c r="F10" s="17"/>
      <c r="G10" s="17">
        <v>0.239778266555912</v>
      </c>
      <c r="H10" s="17">
        <v>0.216053333608345</v>
      </c>
      <c r="I10" s="17">
        <v>0.22932531942747</v>
      </c>
      <c r="J10" s="17">
        <v>0.12992297356273799</v>
      </c>
      <c r="K10" s="17">
        <v>0.15751841123798599</v>
      </c>
      <c r="L10" s="17">
        <v>4.6035721838862599E-2</v>
      </c>
      <c r="M10" s="17"/>
      <c r="N10" s="17">
        <v>0.18603266866436</v>
      </c>
      <c r="O10" s="17">
        <v>0.29297462150090697</v>
      </c>
      <c r="P10" s="17">
        <v>0.188360337135937</v>
      </c>
      <c r="Q10" s="17">
        <v>0.137788572044416</v>
      </c>
      <c r="R10" s="17">
        <v>0.120890072838312</v>
      </c>
      <c r="S10" s="17">
        <v>0.13271290709532099</v>
      </c>
      <c r="T10" s="17">
        <v>3.9246966317623803E-2</v>
      </c>
      <c r="U10" s="17">
        <v>0.13859090133275401</v>
      </c>
      <c r="V10" s="17">
        <v>0.19836309742496799</v>
      </c>
      <c r="W10" s="17">
        <v>0.15555708328934301</v>
      </c>
      <c r="X10" s="17">
        <v>0.194428455998572</v>
      </c>
      <c r="Y10" s="17">
        <v>9.5318694394290499E-2</v>
      </c>
      <c r="Z10" s="17"/>
      <c r="AA10" s="17">
        <v>0.21385343423230399</v>
      </c>
      <c r="AB10" s="17">
        <v>0.110237080413343</v>
      </c>
    </row>
    <row r="11" spans="2:28" ht="28.7" x14ac:dyDescent="0.5">
      <c r="B11" s="18" t="s">
        <v>184</v>
      </c>
      <c r="C11" s="17">
        <v>0.18945272830729101</v>
      </c>
      <c r="D11" s="17">
        <v>0.21071068278215099</v>
      </c>
      <c r="E11" s="17">
        <v>0.16732721689593399</v>
      </c>
      <c r="F11" s="17"/>
      <c r="G11" s="17">
        <v>0.22646151925866201</v>
      </c>
      <c r="H11" s="17">
        <v>0.263866240643158</v>
      </c>
      <c r="I11" s="17">
        <v>0.273114577716011</v>
      </c>
      <c r="J11" s="17">
        <v>0.192043668467033</v>
      </c>
      <c r="K11" s="17">
        <v>0.11662965641076101</v>
      </c>
      <c r="L11" s="17">
        <v>0.122782671201668</v>
      </c>
      <c r="M11" s="17"/>
      <c r="N11" s="17">
        <v>0.19511789078649699</v>
      </c>
      <c r="O11" s="17">
        <v>0.196710292493427</v>
      </c>
      <c r="P11" s="17">
        <v>0.17215433511711101</v>
      </c>
      <c r="Q11" s="17">
        <v>0.223291858437316</v>
      </c>
      <c r="R11" s="17">
        <v>0.17736793059046199</v>
      </c>
      <c r="S11" s="17">
        <v>0.214130441866583</v>
      </c>
      <c r="T11" s="17">
        <v>0.28869575230327899</v>
      </c>
      <c r="U11" s="17">
        <v>0.21312651628814899</v>
      </c>
      <c r="V11" s="17">
        <v>9.5458885732722099E-2</v>
      </c>
      <c r="W11" s="17">
        <v>0.19231774360345699</v>
      </c>
      <c r="X11" s="17">
        <v>0.17861036180425099</v>
      </c>
      <c r="Y11" s="17">
        <v>0.179541777610769</v>
      </c>
      <c r="Z11" s="17"/>
      <c r="AA11" s="17">
        <v>0.23422875660602799</v>
      </c>
      <c r="AB11" s="17">
        <v>0.15616171246646299</v>
      </c>
    </row>
    <row r="12" spans="2:28" x14ac:dyDescent="0.5">
      <c r="B12" s="18" t="s">
        <v>91</v>
      </c>
      <c r="C12" s="17">
        <v>0.13167868966885801</v>
      </c>
      <c r="D12" s="17">
        <v>0.121779338421743</v>
      </c>
      <c r="E12" s="17">
        <v>0.14153842466081701</v>
      </c>
      <c r="F12" s="17"/>
      <c r="G12" s="17">
        <v>0.13581902862414699</v>
      </c>
      <c r="H12" s="17">
        <v>0.140082123279479</v>
      </c>
      <c r="I12" s="17">
        <v>0.152130404356496</v>
      </c>
      <c r="J12" s="17">
        <v>0.138328384298224</v>
      </c>
      <c r="K12" s="17">
        <v>0.125935490268553</v>
      </c>
      <c r="L12" s="17">
        <v>0.11140584391706899</v>
      </c>
      <c r="M12" s="17"/>
      <c r="N12" s="17">
        <v>0.114513314163754</v>
      </c>
      <c r="O12" s="17">
        <v>6.0545114509818102E-2</v>
      </c>
      <c r="P12" s="17">
        <v>0.101490927664677</v>
      </c>
      <c r="Q12" s="17">
        <v>0.182901016346252</v>
      </c>
      <c r="R12" s="17">
        <v>0.146513158070496</v>
      </c>
      <c r="S12" s="17">
        <v>0.11243432756376801</v>
      </c>
      <c r="T12" s="17">
        <v>5.4035097079969202E-2</v>
      </c>
      <c r="U12" s="17">
        <v>0.150682133341519</v>
      </c>
      <c r="V12" s="17">
        <v>0.24535407380095201</v>
      </c>
      <c r="W12" s="17">
        <v>7.3160461548845299E-2</v>
      </c>
      <c r="X12" s="17">
        <v>0.17096881795976199</v>
      </c>
      <c r="Y12" s="17">
        <v>0.117485733994454</v>
      </c>
      <c r="Z12" s="17"/>
      <c r="AA12" s="17">
        <v>0.12709411735412501</v>
      </c>
      <c r="AB12" s="17">
        <v>0.135087323157627</v>
      </c>
    </row>
    <row r="13" spans="2:28" x14ac:dyDescent="0.5">
      <c r="B13" s="18" t="s">
        <v>92</v>
      </c>
      <c r="C13" s="17">
        <v>0.237925987139155</v>
      </c>
      <c r="D13" s="17">
        <v>0.19822588459735399</v>
      </c>
      <c r="E13" s="17">
        <v>0.27694349101590099</v>
      </c>
      <c r="F13" s="17"/>
      <c r="G13" s="17">
        <v>0.14528252735280001</v>
      </c>
      <c r="H13" s="17">
        <v>0.142665979816021</v>
      </c>
      <c r="I13" s="17">
        <v>0.12912956847214399</v>
      </c>
      <c r="J13" s="17">
        <v>0.25879509317351002</v>
      </c>
      <c r="K13" s="17">
        <v>0.34715806483741501</v>
      </c>
      <c r="L13" s="17">
        <v>0.31672130710477697</v>
      </c>
      <c r="M13" s="17"/>
      <c r="N13" s="17">
        <v>0.188518392984765</v>
      </c>
      <c r="O13" s="17">
        <v>0.26854976524118301</v>
      </c>
      <c r="P13" s="17">
        <v>0.23574159904682501</v>
      </c>
      <c r="Q13" s="17">
        <v>0.29685326949320001</v>
      </c>
      <c r="R13" s="17">
        <v>0.17112951061478299</v>
      </c>
      <c r="S13" s="17">
        <v>0.272873653636451</v>
      </c>
      <c r="T13" s="17">
        <v>0.368504567833984</v>
      </c>
      <c r="U13" s="17">
        <v>0.216757981874692</v>
      </c>
      <c r="V13" s="17">
        <v>0.24496161173801601</v>
      </c>
      <c r="W13" s="17">
        <v>0.30352940538159201</v>
      </c>
      <c r="X13" s="17">
        <v>0.16878498042770801</v>
      </c>
      <c r="Y13" s="17">
        <v>0.215705393952628</v>
      </c>
      <c r="Z13" s="17"/>
      <c r="AA13" s="17">
        <v>0.166868528510801</v>
      </c>
      <c r="AB13" s="17">
        <v>0.29075726920425699</v>
      </c>
    </row>
    <row r="14" spans="2:28" x14ac:dyDescent="0.5">
      <c r="B14" s="18" t="s">
        <v>72</v>
      </c>
      <c r="C14" s="17">
        <v>0.203959027440024</v>
      </c>
      <c r="D14" s="17">
        <v>0.149379699995491</v>
      </c>
      <c r="E14" s="17">
        <v>0.25737766096827203</v>
      </c>
      <c r="F14" s="17"/>
      <c r="G14" s="17">
        <v>0.137413448936794</v>
      </c>
      <c r="H14" s="17">
        <v>6.9248038291573E-2</v>
      </c>
      <c r="I14" s="17">
        <v>0.110932792203328</v>
      </c>
      <c r="J14" s="17">
        <v>0.213745397979651</v>
      </c>
      <c r="K14" s="17">
        <v>0.19406007292691799</v>
      </c>
      <c r="L14" s="17">
        <v>0.37713367080163701</v>
      </c>
      <c r="M14" s="17"/>
      <c r="N14" s="17">
        <v>0.155361708867333</v>
      </c>
      <c r="O14" s="17">
        <v>0.104046047576383</v>
      </c>
      <c r="P14" s="17">
        <v>0.18928131291943101</v>
      </c>
      <c r="Q14" s="17">
        <v>8.8333491756150406E-2</v>
      </c>
      <c r="R14" s="17">
        <v>0.14950578436624901</v>
      </c>
      <c r="S14" s="17">
        <v>0.189973382587527</v>
      </c>
      <c r="T14" s="17">
        <v>0.21049122471780601</v>
      </c>
      <c r="U14" s="17">
        <v>0.223936724696565</v>
      </c>
      <c r="V14" s="17">
        <v>0.14466943228974599</v>
      </c>
      <c r="W14" s="17">
        <v>0.234134028209184</v>
      </c>
      <c r="X14" s="17">
        <v>0.224089078199563</v>
      </c>
      <c r="Y14" s="17">
        <v>0.33265488453519598</v>
      </c>
      <c r="Z14" s="17"/>
      <c r="AA14" s="17">
        <v>0.12674728483210901</v>
      </c>
      <c r="AB14" s="17">
        <v>0.26136602497693201</v>
      </c>
    </row>
    <row r="15" spans="2:28" x14ac:dyDescent="0.5">
      <c r="B15" s="18" t="s">
        <v>93</v>
      </c>
      <c r="C15" s="21">
        <v>0.236983567444672</v>
      </c>
      <c r="D15" s="21">
        <v>0.319904394203261</v>
      </c>
      <c r="E15" s="21">
        <v>0.15681320645907601</v>
      </c>
      <c r="F15" s="21"/>
      <c r="G15" s="21">
        <v>0.35502347582759702</v>
      </c>
      <c r="H15" s="21">
        <v>0.38413761796976897</v>
      </c>
      <c r="I15" s="21">
        <v>0.33469265725202102</v>
      </c>
      <c r="J15" s="21">
        <v>0.19708745608158099</v>
      </c>
      <c r="K15" s="21">
        <v>0.216216715556353</v>
      </c>
      <c r="L15" s="21">
        <v>7.1956506974848705E-2</v>
      </c>
      <c r="M15" s="21"/>
      <c r="N15" s="21">
        <v>0.34648869319765102</v>
      </c>
      <c r="O15" s="21">
        <v>0.37014878017918901</v>
      </c>
      <c r="P15" s="21">
        <v>0.30133182525195601</v>
      </c>
      <c r="Q15" s="21">
        <v>0.208620363967082</v>
      </c>
      <c r="R15" s="21">
        <v>0.35548361635801001</v>
      </c>
      <c r="S15" s="21">
        <v>0.210588194345672</v>
      </c>
      <c r="T15" s="21">
        <v>7.8273358064962106E-2</v>
      </c>
      <c r="U15" s="21">
        <v>0.195496643799075</v>
      </c>
      <c r="V15" s="21">
        <v>0.26955599643856398</v>
      </c>
      <c r="W15" s="21">
        <v>0.19685836125692199</v>
      </c>
      <c r="X15" s="21">
        <v>0.25754676160871498</v>
      </c>
      <c r="Y15" s="21">
        <v>0.15461220990695301</v>
      </c>
      <c r="Z15" s="21"/>
      <c r="AA15" s="21">
        <v>0.34506131269693802</v>
      </c>
      <c r="AB15" s="21">
        <v>0.15662767019472101</v>
      </c>
    </row>
    <row r="16" spans="2:28" x14ac:dyDescent="0.5">
      <c r="B16" s="18" t="s">
        <v>94</v>
      </c>
      <c r="C16" s="21">
        <v>0.36960467680801201</v>
      </c>
      <c r="D16" s="21">
        <v>0.32000522301909701</v>
      </c>
      <c r="E16" s="21">
        <v>0.418481915676718</v>
      </c>
      <c r="F16" s="21"/>
      <c r="G16" s="21">
        <v>0.28110155597694803</v>
      </c>
      <c r="H16" s="21">
        <v>0.28274810309550003</v>
      </c>
      <c r="I16" s="21">
        <v>0.28125997282864001</v>
      </c>
      <c r="J16" s="21">
        <v>0.39712347747173399</v>
      </c>
      <c r="K16" s="21">
        <v>0.47309355510596801</v>
      </c>
      <c r="L16" s="21">
        <v>0.42812715102184701</v>
      </c>
      <c r="M16" s="21"/>
      <c r="N16" s="21">
        <v>0.30303170714851901</v>
      </c>
      <c r="O16" s="21">
        <v>0.32909487975100099</v>
      </c>
      <c r="P16" s="21">
        <v>0.337232526711502</v>
      </c>
      <c r="Q16" s="21">
        <v>0.47975428583945201</v>
      </c>
      <c r="R16" s="21">
        <v>0.31764266868527902</v>
      </c>
      <c r="S16" s="21">
        <v>0.38530798120021897</v>
      </c>
      <c r="T16" s="21">
        <v>0.42253966491395301</v>
      </c>
      <c r="U16" s="21">
        <v>0.36744011521621101</v>
      </c>
      <c r="V16" s="21">
        <v>0.49031568553896798</v>
      </c>
      <c r="W16" s="21">
        <v>0.37668986693043699</v>
      </c>
      <c r="X16" s="21">
        <v>0.33975379838747</v>
      </c>
      <c r="Y16" s="21">
        <v>0.333191127947083</v>
      </c>
      <c r="Z16" s="21"/>
      <c r="AA16" s="21">
        <v>0.29396264586492599</v>
      </c>
      <c r="AB16" s="21">
        <v>0.42584459236188499</v>
      </c>
    </row>
    <row r="17" spans="2:28" x14ac:dyDescent="0.5">
      <c r="B17" s="18" t="s">
        <v>95</v>
      </c>
      <c r="C17" s="22">
        <v>-0.13262110936334001</v>
      </c>
      <c r="D17" s="22">
        <v>-1.00828815836063E-4</v>
      </c>
      <c r="E17" s="22">
        <v>-0.26166870921764201</v>
      </c>
      <c r="F17" s="22"/>
      <c r="G17" s="22">
        <v>7.3921919850649206E-2</v>
      </c>
      <c r="H17" s="22">
        <v>0.101389514874269</v>
      </c>
      <c r="I17" s="22">
        <v>5.3432684423380797E-2</v>
      </c>
      <c r="J17" s="22">
        <v>-0.200036021390153</v>
      </c>
      <c r="K17" s="22">
        <v>-0.25687683954961499</v>
      </c>
      <c r="L17" s="22">
        <v>-0.356170644046998</v>
      </c>
      <c r="M17" s="22"/>
      <c r="N17" s="22">
        <v>4.3456986049131799E-2</v>
      </c>
      <c r="O17" s="22">
        <v>4.1053900428187101E-2</v>
      </c>
      <c r="P17" s="22">
        <v>-3.59007014595462E-2</v>
      </c>
      <c r="Q17" s="22">
        <v>-0.27113392187236901</v>
      </c>
      <c r="R17" s="22">
        <v>3.7840947672731703E-2</v>
      </c>
      <c r="S17" s="22">
        <v>-0.174719786854547</v>
      </c>
      <c r="T17" s="22">
        <v>-0.34426630684899101</v>
      </c>
      <c r="U17" s="22">
        <v>-0.17194347141713601</v>
      </c>
      <c r="V17" s="22">
        <v>-0.220759689100403</v>
      </c>
      <c r="W17" s="22">
        <v>-0.179831505673515</v>
      </c>
      <c r="X17" s="22">
        <v>-8.2207036778755002E-2</v>
      </c>
      <c r="Y17" s="22">
        <v>-0.17857891804013001</v>
      </c>
      <c r="Z17" s="22"/>
      <c r="AA17" s="22">
        <v>5.1098666832011697E-2</v>
      </c>
      <c r="AB17" s="22">
        <v>-0.26921692216716298</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B2:Y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25" width="20.703125" customWidth="1"/>
  </cols>
  <sheetData>
    <row r="2" spans="2:25" ht="39.950000000000003" customHeight="1" x14ac:dyDescent="0.5">
      <c r="D2" s="30" t="s">
        <v>228</v>
      </c>
      <c r="E2" s="26"/>
      <c r="F2" s="26"/>
      <c r="G2" s="26"/>
      <c r="H2" s="26"/>
      <c r="I2" s="26"/>
      <c r="J2" s="26"/>
      <c r="K2" s="26"/>
      <c r="L2" s="26"/>
      <c r="M2" s="26"/>
      <c r="N2" s="26"/>
      <c r="O2" s="26"/>
      <c r="P2" s="26"/>
      <c r="Q2" s="26"/>
      <c r="R2" s="26"/>
      <c r="S2" s="26"/>
      <c r="T2" s="26"/>
      <c r="U2" s="26"/>
      <c r="V2" s="26"/>
      <c r="W2" s="26"/>
      <c r="X2" s="26"/>
      <c r="Y2" s="26"/>
    </row>
    <row r="6" spans="2:25" ht="50.1" customHeight="1" x14ac:dyDescent="0.5">
      <c r="B6" s="20" t="s">
        <v>15</v>
      </c>
      <c r="C6" s="20" t="s">
        <v>203</v>
      </c>
      <c r="D6" s="20" t="s">
        <v>204</v>
      </c>
      <c r="E6" s="20" t="s">
        <v>205</v>
      </c>
      <c r="F6" s="20" t="s">
        <v>206</v>
      </c>
      <c r="G6" s="20" t="s">
        <v>207</v>
      </c>
      <c r="H6" s="20" t="s">
        <v>208</v>
      </c>
      <c r="I6" s="20" t="s">
        <v>209</v>
      </c>
      <c r="J6" s="20" t="s">
        <v>210</v>
      </c>
      <c r="K6" s="20" t="s">
        <v>211</v>
      </c>
      <c r="L6" s="20" t="s">
        <v>212</v>
      </c>
      <c r="M6" s="20" t="s">
        <v>213</v>
      </c>
      <c r="N6" s="20" t="s">
        <v>214</v>
      </c>
      <c r="O6" s="20" t="s">
        <v>215</v>
      </c>
      <c r="P6" s="20" t="s">
        <v>216</v>
      </c>
      <c r="Q6" s="20" t="s">
        <v>217</v>
      </c>
      <c r="R6" s="20" t="s">
        <v>218</v>
      </c>
      <c r="S6" s="20" t="s">
        <v>219</v>
      </c>
      <c r="T6" s="20" t="s">
        <v>220</v>
      </c>
      <c r="U6" s="20" t="s">
        <v>221</v>
      </c>
      <c r="V6" s="20" t="s">
        <v>222</v>
      </c>
      <c r="W6" s="20" t="s">
        <v>223</v>
      </c>
      <c r="X6" s="20" t="s">
        <v>224</v>
      </c>
    </row>
    <row r="7" spans="2:25" ht="28.7" x14ac:dyDescent="0.5">
      <c r="B7" s="18" t="s">
        <v>225</v>
      </c>
      <c r="C7" s="17">
        <v>0.270249242607777</v>
      </c>
      <c r="D7" s="17">
        <v>0.27901391296733302</v>
      </c>
      <c r="E7" s="17">
        <v>0.240513897781928</v>
      </c>
      <c r="F7" s="17">
        <v>0.14374595602162701</v>
      </c>
      <c r="G7" s="17">
        <v>0.29907727237084902</v>
      </c>
      <c r="H7" s="17">
        <v>4.5557316652482298E-2</v>
      </c>
      <c r="I7" s="17">
        <v>0.18079761425854499</v>
      </c>
      <c r="J7" s="17">
        <v>0.28482911492410601</v>
      </c>
      <c r="K7" s="17">
        <v>0.71724450861696698</v>
      </c>
      <c r="L7" s="17">
        <v>0.332950521538045</v>
      </c>
      <c r="M7" s="17">
        <v>0.32949032826963698</v>
      </c>
      <c r="N7" s="17">
        <v>0.59937808140869897</v>
      </c>
      <c r="O7" s="17">
        <v>0.10494772439451</v>
      </c>
      <c r="P7" s="17">
        <v>0.528583508470435</v>
      </c>
      <c r="Q7" s="17">
        <v>0.63654696629651097</v>
      </c>
      <c r="R7" s="17">
        <v>7.28086864933844E-2</v>
      </c>
      <c r="S7" s="17">
        <v>0.48864887495556197</v>
      </c>
      <c r="T7" s="17">
        <v>0.58574693798925104</v>
      </c>
      <c r="U7" s="17">
        <v>0.54012459318001504</v>
      </c>
      <c r="V7" s="17">
        <v>0.59500111707964398</v>
      </c>
      <c r="W7" s="17">
        <v>0.701829317016744</v>
      </c>
      <c r="X7" s="17">
        <v>0.817544205884572</v>
      </c>
    </row>
    <row r="8" spans="2:25" ht="28.7" x14ac:dyDescent="0.5">
      <c r="B8" s="18" t="s">
        <v>226</v>
      </c>
      <c r="C8" s="17">
        <v>0.70491936287360002</v>
      </c>
      <c r="D8" s="17">
        <v>0.69514314129705701</v>
      </c>
      <c r="E8" s="17">
        <v>0.73739250511630094</v>
      </c>
      <c r="F8" s="17">
        <v>0.84088646728964</v>
      </c>
      <c r="G8" s="17">
        <v>0.68201876613482804</v>
      </c>
      <c r="H8" s="17">
        <v>0.94544880647838503</v>
      </c>
      <c r="I8" s="17">
        <v>0.80525906587252005</v>
      </c>
      <c r="J8" s="17">
        <v>0.69868918568107696</v>
      </c>
      <c r="K8" s="17">
        <v>0.238862646397803</v>
      </c>
      <c r="L8" s="17">
        <v>0.639763001749586</v>
      </c>
      <c r="M8" s="17">
        <v>0.645363639361476</v>
      </c>
      <c r="N8" s="17">
        <v>0.33714814530903697</v>
      </c>
      <c r="O8" s="17">
        <v>0.88187297113399898</v>
      </c>
      <c r="P8" s="17">
        <v>0.45190976110856501</v>
      </c>
      <c r="Q8" s="17">
        <v>0.303466540888506</v>
      </c>
      <c r="R8" s="17">
        <v>0.914438012132336</v>
      </c>
      <c r="S8" s="17">
        <v>0.46222420010723297</v>
      </c>
      <c r="T8" s="17">
        <v>0.33693592797965899</v>
      </c>
      <c r="U8" s="17">
        <v>0.431701590859141</v>
      </c>
      <c r="V8" s="17">
        <v>0.37907353292787699</v>
      </c>
      <c r="W8" s="17">
        <v>0.245448656054474</v>
      </c>
      <c r="X8" s="17">
        <v>0.13434399753675599</v>
      </c>
    </row>
    <row r="9" spans="2:25" x14ac:dyDescent="0.5">
      <c r="B9" s="18" t="s">
        <v>227</v>
      </c>
      <c r="C9" s="17">
        <v>2.48313945186222E-2</v>
      </c>
      <c r="D9" s="17">
        <v>2.58429457356102E-2</v>
      </c>
      <c r="E9" s="17">
        <v>2.2093597101770699E-2</v>
      </c>
      <c r="F9" s="17">
        <v>1.5367576688733099E-2</v>
      </c>
      <c r="G9" s="17">
        <v>1.8903961494322601E-2</v>
      </c>
      <c r="H9" s="17">
        <v>8.9938768691328903E-3</v>
      </c>
      <c r="I9" s="17">
        <v>1.3943319868934E-2</v>
      </c>
      <c r="J9" s="17">
        <v>1.6481699394817799E-2</v>
      </c>
      <c r="K9" s="17">
        <v>4.3892844985229398E-2</v>
      </c>
      <c r="L9" s="17">
        <v>2.7286476712369501E-2</v>
      </c>
      <c r="M9" s="17">
        <v>2.5146032368886E-2</v>
      </c>
      <c r="N9" s="17">
        <v>6.3473773282264098E-2</v>
      </c>
      <c r="O9" s="17">
        <v>1.31793044714918E-2</v>
      </c>
      <c r="P9" s="17">
        <v>1.9506730420999801E-2</v>
      </c>
      <c r="Q9" s="17">
        <v>5.9986492814983798E-2</v>
      </c>
      <c r="R9" s="17">
        <v>1.27533013742798E-2</v>
      </c>
      <c r="S9" s="17">
        <v>4.9126924937204997E-2</v>
      </c>
      <c r="T9" s="17">
        <v>7.7317134031089904E-2</v>
      </c>
      <c r="U9" s="17">
        <v>2.8173815960843701E-2</v>
      </c>
      <c r="V9" s="17">
        <v>2.59253499924787E-2</v>
      </c>
      <c r="W9" s="17">
        <v>5.27220269287818E-2</v>
      </c>
      <c r="X9" s="17">
        <v>4.8111796578672698E-2</v>
      </c>
    </row>
    <row r="10" spans="2:25" x14ac:dyDescent="0.5">
      <c r="B10" s="16"/>
      <c r="C10" s="16"/>
      <c r="D10" s="16"/>
      <c r="E10" s="16"/>
      <c r="F10" s="16"/>
      <c r="G10" s="16"/>
      <c r="H10" s="16"/>
      <c r="I10" s="16"/>
      <c r="J10" s="16"/>
      <c r="K10" s="16"/>
      <c r="L10" s="16"/>
      <c r="M10" s="16"/>
      <c r="N10" s="16"/>
      <c r="O10" s="16"/>
      <c r="P10" s="16"/>
      <c r="Q10" s="16"/>
      <c r="R10" s="16"/>
      <c r="S10" s="16"/>
      <c r="T10" s="16"/>
      <c r="U10" s="16"/>
      <c r="V10" s="16"/>
      <c r="W10" s="16"/>
      <c r="X10" s="16"/>
    </row>
    <row r="11" spans="2:25" x14ac:dyDescent="0.5">
      <c r="B11" t="s">
        <v>54</v>
      </c>
    </row>
    <row r="12" spans="2:25" x14ac:dyDescent="0.5">
      <c r="B12" t="s">
        <v>55</v>
      </c>
    </row>
    <row r="16" spans="2:25" x14ac:dyDescent="0.5">
      <c r="B16" s="8" t="str">
        <f>HYPERLINK("#'Contents'!A1", "Return to Contents")</f>
        <v>Return to Contents</v>
      </c>
    </row>
  </sheetData>
  <mergeCells count="1">
    <mergeCell ref="D2:Y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229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0.270249242607777</v>
      </c>
      <c r="D9" s="17">
        <v>0.23145344732894699</v>
      </c>
      <c r="E9" s="17">
        <v>0.30844611271602201</v>
      </c>
      <c r="F9" s="17"/>
      <c r="G9" s="17">
        <v>0.18439816306807</v>
      </c>
      <c r="H9" s="17">
        <v>0.17296935932389201</v>
      </c>
      <c r="I9" s="17">
        <v>0.14175764987915701</v>
      </c>
      <c r="J9" s="17">
        <v>0.25201397073224202</v>
      </c>
      <c r="K9" s="17">
        <v>0.32892457077000398</v>
      </c>
      <c r="L9" s="17">
        <v>0.42136222952494601</v>
      </c>
      <c r="M9" s="17"/>
      <c r="N9" s="17">
        <v>0.35306326221874901</v>
      </c>
      <c r="O9" s="17">
        <v>0.29586843990713901</v>
      </c>
      <c r="P9" s="17">
        <v>0.25265734492787001</v>
      </c>
      <c r="Q9" s="17">
        <v>0.31508450708729702</v>
      </c>
      <c r="R9" s="17">
        <v>0.261485441667274</v>
      </c>
      <c r="S9" s="17">
        <v>0.27340978034991298</v>
      </c>
      <c r="T9" s="17">
        <v>0.345232302527267</v>
      </c>
      <c r="U9" s="17">
        <v>0.25717098251336301</v>
      </c>
      <c r="V9" s="17">
        <v>0.300082134214466</v>
      </c>
      <c r="W9" s="17">
        <v>0.114364183022336</v>
      </c>
      <c r="X9" s="17">
        <v>0.25365367213062101</v>
      </c>
      <c r="Y9" s="17">
        <v>0.26095008164322703</v>
      </c>
      <c r="Z9" s="17"/>
      <c r="AA9" s="17">
        <v>0.15708753694430999</v>
      </c>
      <c r="AB9" s="17">
        <v>0.35438506882896897</v>
      </c>
    </row>
    <row r="10" spans="2:28" ht="28.7" x14ac:dyDescent="0.5">
      <c r="B10" s="18" t="s">
        <v>226</v>
      </c>
      <c r="C10" s="17">
        <v>0.70491936287360002</v>
      </c>
      <c r="D10" s="17">
        <v>0.75376227380278404</v>
      </c>
      <c r="E10" s="17">
        <v>0.65691198929687</v>
      </c>
      <c r="F10" s="17"/>
      <c r="G10" s="17">
        <v>0.81560183693193</v>
      </c>
      <c r="H10" s="17">
        <v>0.80095839409783698</v>
      </c>
      <c r="I10" s="17">
        <v>0.81642336442221297</v>
      </c>
      <c r="J10" s="17">
        <v>0.71158794847509699</v>
      </c>
      <c r="K10" s="17">
        <v>0.660000678113283</v>
      </c>
      <c r="L10" s="17">
        <v>0.55220827611336998</v>
      </c>
      <c r="M10" s="17"/>
      <c r="N10" s="17">
        <v>0.62880973255609196</v>
      </c>
      <c r="O10" s="17">
        <v>0.67113359250870297</v>
      </c>
      <c r="P10" s="17">
        <v>0.72053485808819795</v>
      </c>
      <c r="Q10" s="17">
        <v>0.64152333298787201</v>
      </c>
      <c r="R10" s="17">
        <v>0.73851455833272595</v>
      </c>
      <c r="S10" s="17">
        <v>0.70875190948475797</v>
      </c>
      <c r="T10" s="17">
        <v>0.654767697472733</v>
      </c>
      <c r="U10" s="17">
        <v>0.72893014758307595</v>
      </c>
      <c r="V10" s="17">
        <v>0.68793243421076</v>
      </c>
      <c r="W10" s="17">
        <v>0.80882022292878597</v>
      </c>
      <c r="X10" s="17">
        <v>0.70907329116614004</v>
      </c>
      <c r="Y10" s="17">
        <v>0.71357560516721896</v>
      </c>
      <c r="Z10" s="17"/>
      <c r="AA10" s="17">
        <v>0.82045356312427198</v>
      </c>
      <c r="AB10" s="17">
        <v>0.619019584870935</v>
      </c>
    </row>
    <row r="11" spans="2:28" x14ac:dyDescent="0.5">
      <c r="B11" s="18" t="s">
        <v>227</v>
      </c>
      <c r="C11" s="19">
        <v>2.48313945186222E-2</v>
      </c>
      <c r="D11" s="19">
        <v>1.47842788682684E-2</v>
      </c>
      <c r="E11" s="19">
        <v>3.4641897987108303E-2</v>
      </c>
      <c r="F11" s="19"/>
      <c r="G11" s="19">
        <v>0</v>
      </c>
      <c r="H11" s="19">
        <v>2.6072246578271001E-2</v>
      </c>
      <c r="I11" s="19">
        <v>4.1818985698629803E-2</v>
      </c>
      <c r="J11" s="19">
        <v>3.6398080792660902E-2</v>
      </c>
      <c r="K11" s="19">
        <v>1.10747511167129E-2</v>
      </c>
      <c r="L11" s="19">
        <v>2.6429494361684899E-2</v>
      </c>
      <c r="M11" s="19"/>
      <c r="N11" s="19">
        <v>1.8127005225158199E-2</v>
      </c>
      <c r="O11" s="19">
        <v>3.2997967584158502E-2</v>
      </c>
      <c r="P11" s="19">
        <v>2.6807796983932201E-2</v>
      </c>
      <c r="Q11" s="19">
        <v>4.3392159924831503E-2</v>
      </c>
      <c r="R11" s="19">
        <v>0</v>
      </c>
      <c r="S11" s="19">
        <v>1.7838310165329802E-2</v>
      </c>
      <c r="T11" s="19">
        <v>0</v>
      </c>
      <c r="U11" s="19">
        <v>1.38988699035605E-2</v>
      </c>
      <c r="V11" s="19">
        <v>1.1985431574774301E-2</v>
      </c>
      <c r="W11" s="19">
        <v>7.6815594048877806E-2</v>
      </c>
      <c r="X11" s="19">
        <v>3.7273036703238803E-2</v>
      </c>
      <c r="Y11" s="19">
        <v>2.5474313189554499E-2</v>
      </c>
      <c r="Z11" s="19"/>
      <c r="AA11" s="19">
        <v>2.24588999314187E-2</v>
      </c>
      <c r="AB11" s="19">
        <v>2.6595346300095898E-2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230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0.27901391296733302</v>
      </c>
      <c r="D9" s="17">
        <v>0.27128124686783101</v>
      </c>
      <c r="E9" s="17">
        <v>0.285228614452264</v>
      </c>
      <c r="F9" s="17"/>
      <c r="G9" s="17">
        <v>0.19123519081385501</v>
      </c>
      <c r="H9" s="17">
        <v>0.18966460387870901</v>
      </c>
      <c r="I9" s="17">
        <v>0.22716181750968201</v>
      </c>
      <c r="J9" s="17">
        <v>0.31217526931083101</v>
      </c>
      <c r="K9" s="17">
        <v>0.29339818349734997</v>
      </c>
      <c r="L9" s="17">
        <v>0.37451082433453903</v>
      </c>
      <c r="M9" s="17"/>
      <c r="N9" s="17">
        <v>0.31155385822680798</v>
      </c>
      <c r="O9" s="17">
        <v>0.21574783773790401</v>
      </c>
      <c r="P9" s="17">
        <v>0.27877524705575601</v>
      </c>
      <c r="Q9" s="17">
        <v>0.38146546582386798</v>
      </c>
      <c r="R9" s="17">
        <v>0.26260073498862802</v>
      </c>
      <c r="S9" s="17">
        <v>0.29486425330906502</v>
      </c>
      <c r="T9" s="17">
        <v>0.37975425729225998</v>
      </c>
      <c r="U9" s="17">
        <v>0.206730653062558</v>
      </c>
      <c r="V9" s="17">
        <v>0.23272873446171599</v>
      </c>
      <c r="W9" s="17">
        <v>0.34087452049435801</v>
      </c>
      <c r="X9" s="17">
        <v>0.26195401367580601</v>
      </c>
      <c r="Y9" s="17">
        <v>0.26554315975245701</v>
      </c>
      <c r="Z9" s="17"/>
      <c r="AA9" s="17">
        <v>0.20921797193539499</v>
      </c>
      <c r="AB9" s="17">
        <v>0.33090725560633</v>
      </c>
    </row>
    <row r="10" spans="2:28" ht="28.7" x14ac:dyDescent="0.5">
      <c r="B10" s="18" t="s">
        <v>226</v>
      </c>
      <c r="C10" s="17">
        <v>0.69514314129705701</v>
      </c>
      <c r="D10" s="17">
        <v>0.70394148452753202</v>
      </c>
      <c r="E10" s="17">
        <v>0.68784596771871698</v>
      </c>
      <c r="F10" s="17"/>
      <c r="G10" s="17">
        <v>0.79869446028396995</v>
      </c>
      <c r="H10" s="17">
        <v>0.77062479139248596</v>
      </c>
      <c r="I10" s="17">
        <v>0.737523254750584</v>
      </c>
      <c r="J10" s="17">
        <v>0.65808032767758695</v>
      </c>
      <c r="K10" s="17">
        <v>0.70116258616293103</v>
      </c>
      <c r="L10" s="17">
        <v>0.595858323659755</v>
      </c>
      <c r="M10" s="17"/>
      <c r="N10" s="17">
        <v>0.64829533695873898</v>
      </c>
      <c r="O10" s="17">
        <v>0.72628163528041501</v>
      </c>
      <c r="P10" s="17">
        <v>0.70701282932111698</v>
      </c>
      <c r="Q10" s="17">
        <v>0.59093304525375201</v>
      </c>
      <c r="R10" s="17">
        <v>0.73739926501137198</v>
      </c>
      <c r="S10" s="17">
        <v>0.67676569554102595</v>
      </c>
      <c r="T10" s="17">
        <v>0.62024574270774002</v>
      </c>
      <c r="U10" s="17">
        <v>0.76710867169376895</v>
      </c>
      <c r="V10" s="17">
        <v>0.713594984879105</v>
      </c>
      <c r="W10" s="17">
        <v>0.65912547950564204</v>
      </c>
      <c r="X10" s="17">
        <v>0.71394066095082998</v>
      </c>
      <c r="Y10" s="17">
        <v>0.70898252705798803</v>
      </c>
      <c r="Z10" s="17"/>
      <c r="AA10" s="17">
        <v>0.76888909909972203</v>
      </c>
      <c r="AB10" s="17">
        <v>0.64031295776613195</v>
      </c>
    </row>
    <row r="11" spans="2:28" x14ac:dyDescent="0.5">
      <c r="B11" s="18" t="s">
        <v>227</v>
      </c>
      <c r="C11" s="19">
        <v>2.58429457356102E-2</v>
      </c>
      <c r="D11" s="19">
        <v>2.4777268604636402E-2</v>
      </c>
      <c r="E11" s="19">
        <v>2.6925417829018701E-2</v>
      </c>
      <c r="F11" s="19"/>
      <c r="G11" s="19">
        <v>1.0070348902174901E-2</v>
      </c>
      <c r="H11" s="19">
        <v>3.9710604728805603E-2</v>
      </c>
      <c r="I11" s="19">
        <v>3.5314927739733902E-2</v>
      </c>
      <c r="J11" s="19">
        <v>2.9744403011582599E-2</v>
      </c>
      <c r="K11" s="19">
        <v>5.4392303397189801E-3</v>
      </c>
      <c r="L11" s="19">
        <v>2.9630852005705199E-2</v>
      </c>
      <c r="M11" s="19"/>
      <c r="N11" s="19">
        <v>4.0150804814452497E-2</v>
      </c>
      <c r="O11" s="19">
        <v>5.7970526981680502E-2</v>
      </c>
      <c r="P11" s="19">
        <v>1.42119236231268E-2</v>
      </c>
      <c r="Q11" s="19">
        <v>2.76014889223801E-2</v>
      </c>
      <c r="R11" s="19">
        <v>0</v>
      </c>
      <c r="S11" s="19">
        <v>2.8370051149909498E-2</v>
      </c>
      <c r="T11" s="19">
        <v>0</v>
      </c>
      <c r="U11" s="19">
        <v>2.6160675243673302E-2</v>
      </c>
      <c r="V11" s="19">
        <v>5.3676280659178698E-2</v>
      </c>
      <c r="W11" s="19">
        <v>0</v>
      </c>
      <c r="X11" s="19">
        <v>2.4105325373364399E-2</v>
      </c>
      <c r="Y11" s="19">
        <v>2.5474313189554499E-2</v>
      </c>
      <c r="Z11" s="19"/>
      <c r="AA11" s="19">
        <v>2.1892928964882399E-2</v>
      </c>
      <c r="AB11" s="19">
        <v>2.8779786627537801E-2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231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0.240513897781928</v>
      </c>
      <c r="D9" s="17">
        <v>0.23414160073441101</v>
      </c>
      <c r="E9" s="17">
        <v>0.245336844228037</v>
      </c>
      <c r="F9" s="17"/>
      <c r="G9" s="17">
        <v>0.286430971989514</v>
      </c>
      <c r="H9" s="17">
        <v>0.216223116085381</v>
      </c>
      <c r="I9" s="17">
        <v>0.182188263173689</v>
      </c>
      <c r="J9" s="17">
        <v>0.230779972733264</v>
      </c>
      <c r="K9" s="17">
        <v>0.207696109059849</v>
      </c>
      <c r="L9" s="17">
        <v>0.30006245111167701</v>
      </c>
      <c r="M9" s="17"/>
      <c r="N9" s="17">
        <v>0.23993607522926599</v>
      </c>
      <c r="O9" s="17">
        <v>0.24669365311813399</v>
      </c>
      <c r="P9" s="17">
        <v>0.236583780447403</v>
      </c>
      <c r="Q9" s="17">
        <v>0.39437190811831901</v>
      </c>
      <c r="R9" s="17">
        <v>0.17848701161922501</v>
      </c>
      <c r="S9" s="17">
        <v>0.20346752667794701</v>
      </c>
      <c r="T9" s="17">
        <v>0.25980859424015101</v>
      </c>
      <c r="U9" s="17">
        <v>0.211227718522177</v>
      </c>
      <c r="V9" s="17">
        <v>0.32365331833967798</v>
      </c>
      <c r="W9" s="17">
        <v>0.243395804845631</v>
      </c>
      <c r="X9" s="17">
        <v>0.188487552233087</v>
      </c>
      <c r="Y9" s="17">
        <v>0.25794509613732902</v>
      </c>
      <c r="Z9" s="17"/>
      <c r="AA9" s="17">
        <v>0.18314963182171101</v>
      </c>
      <c r="AB9" s="17">
        <v>0.28316427923241799</v>
      </c>
    </row>
    <row r="10" spans="2:28" ht="28.7" x14ac:dyDescent="0.5">
      <c r="B10" s="18" t="s">
        <v>226</v>
      </c>
      <c r="C10" s="17">
        <v>0.73739250511630094</v>
      </c>
      <c r="D10" s="17">
        <v>0.75316790286144497</v>
      </c>
      <c r="E10" s="17">
        <v>0.72338997215081602</v>
      </c>
      <c r="F10" s="17"/>
      <c r="G10" s="17">
        <v>0.67685975291386502</v>
      </c>
      <c r="H10" s="17">
        <v>0.73884186331332802</v>
      </c>
      <c r="I10" s="17">
        <v>0.81115042446038799</v>
      </c>
      <c r="J10" s="17">
        <v>0.74831803037421696</v>
      </c>
      <c r="K10" s="17">
        <v>0.781229139823438</v>
      </c>
      <c r="L10" s="17">
        <v>0.68153554609346001</v>
      </c>
      <c r="M10" s="17"/>
      <c r="N10" s="17">
        <v>0.71608997913234795</v>
      </c>
      <c r="O10" s="17">
        <v>0.75330634688186604</v>
      </c>
      <c r="P10" s="17">
        <v>0.76341621955259698</v>
      </c>
      <c r="Q10" s="17">
        <v>0.57802660295930197</v>
      </c>
      <c r="R10" s="17">
        <v>0.82151298838077502</v>
      </c>
      <c r="S10" s="17">
        <v>0.77956055964950299</v>
      </c>
      <c r="T10" s="17">
        <v>0.74019140575984899</v>
      </c>
      <c r="U10" s="17">
        <v>0.74491721905858399</v>
      </c>
      <c r="V10" s="17">
        <v>0.67634668166032197</v>
      </c>
      <c r="W10" s="17">
        <v>0.679788601105491</v>
      </c>
      <c r="X10" s="17">
        <v>0.76173599077751197</v>
      </c>
      <c r="Y10" s="17">
        <v>0.716123161293169</v>
      </c>
      <c r="Z10" s="17"/>
      <c r="AA10" s="17">
        <v>0.80143810415287198</v>
      </c>
      <c r="AB10" s="17">
        <v>0.68977454673382499</v>
      </c>
    </row>
    <row r="11" spans="2:28" x14ac:dyDescent="0.5">
      <c r="B11" s="18" t="s">
        <v>227</v>
      </c>
      <c r="C11" s="19">
        <v>2.2093597101770699E-2</v>
      </c>
      <c r="D11" s="19">
        <v>1.26904964041445E-2</v>
      </c>
      <c r="E11" s="19">
        <v>3.1273183621147699E-2</v>
      </c>
      <c r="F11" s="19"/>
      <c r="G11" s="19">
        <v>3.67092750966211E-2</v>
      </c>
      <c r="H11" s="19">
        <v>4.4935020601291301E-2</v>
      </c>
      <c r="I11" s="19">
        <v>6.6613123659228796E-3</v>
      </c>
      <c r="J11" s="19">
        <v>2.0901996892519401E-2</v>
      </c>
      <c r="K11" s="19">
        <v>1.10747511167129E-2</v>
      </c>
      <c r="L11" s="19">
        <v>1.84020027948632E-2</v>
      </c>
      <c r="M11" s="19"/>
      <c r="N11" s="19">
        <v>4.3973945638386101E-2</v>
      </c>
      <c r="O11" s="19">
        <v>0</v>
      </c>
      <c r="P11" s="19">
        <v>0</v>
      </c>
      <c r="Q11" s="19">
        <v>2.76014889223801E-2</v>
      </c>
      <c r="R11" s="19">
        <v>0</v>
      </c>
      <c r="S11" s="19">
        <v>1.6971913672550201E-2</v>
      </c>
      <c r="T11" s="19">
        <v>0</v>
      </c>
      <c r="U11" s="19">
        <v>4.38550624192387E-2</v>
      </c>
      <c r="V11" s="19">
        <v>0</v>
      </c>
      <c r="W11" s="19">
        <v>7.6815594048877806E-2</v>
      </c>
      <c r="X11" s="19">
        <v>4.97764569894006E-2</v>
      </c>
      <c r="Y11" s="19">
        <v>2.59317425695023E-2</v>
      </c>
      <c r="Z11" s="19"/>
      <c r="AA11" s="19">
        <v>1.54122640254167E-2</v>
      </c>
      <c r="AB11" s="19">
        <v>2.7061174033756599E-2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232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0.14374595602162701</v>
      </c>
      <c r="D9" s="17">
        <v>0.131810909437133</v>
      </c>
      <c r="E9" s="17">
        <v>0.15560614511298701</v>
      </c>
      <c r="F9" s="17"/>
      <c r="G9" s="17">
        <v>0.149733453481882</v>
      </c>
      <c r="H9" s="17">
        <v>0.16797229180623899</v>
      </c>
      <c r="I9" s="17">
        <v>7.0179894013441296E-2</v>
      </c>
      <c r="J9" s="17">
        <v>0.17962580393779401</v>
      </c>
      <c r="K9" s="17">
        <v>0.13326144174785901</v>
      </c>
      <c r="L9" s="17">
        <v>0.151656890248628</v>
      </c>
      <c r="M9" s="17"/>
      <c r="N9" s="17">
        <v>0.226091587093394</v>
      </c>
      <c r="O9" s="17">
        <v>0.119494177659291</v>
      </c>
      <c r="P9" s="17">
        <v>0.15800474363346201</v>
      </c>
      <c r="Q9" s="17">
        <v>0.25665046276742998</v>
      </c>
      <c r="R9" s="17">
        <v>0.14832707503766501</v>
      </c>
      <c r="S9" s="17">
        <v>0.123028824574806</v>
      </c>
      <c r="T9" s="17">
        <v>0.167785100238803</v>
      </c>
      <c r="U9" s="17">
        <v>0.14675640644670199</v>
      </c>
      <c r="V9" s="17">
        <v>9.4076876360151704E-2</v>
      </c>
      <c r="W9" s="17">
        <v>0.24186923313059699</v>
      </c>
      <c r="X9" s="17">
        <v>0.105718889289211</v>
      </c>
      <c r="Y9" s="17">
        <v>0.122315529753922</v>
      </c>
      <c r="Z9" s="17"/>
      <c r="AA9" s="17">
        <v>8.3636136191377095E-2</v>
      </c>
      <c r="AB9" s="17">
        <v>0.18843765915364999</v>
      </c>
    </row>
    <row r="10" spans="2:28" ht="28.7" x14ac:dyDescent="0.5">
      <c r="B10" s="18" t="s">
        <v>226</v>
      </c>
      <c r="C10" s="17">
        <v>0.84088646728964</v>
      </c>
      <c r="D10" s="17">
        <v>0.85429627890290705</v>
      </c>
      <c r="E10" s="17">
        <v>0.82756508506575199</v>
      </c>
      <c r="F10" s="17"/>
      <c r="G10" s="17">
        <v>0.83455541399572497</v>
      </c>
      <c r="H10" s="17">
        <v>0.79982065379921297</v>
      </c>
      <c r="I10" s="17">
        <v>0.92327756953538898</v>
      </c>
      <c r="J10" s="17">
        <v>0.809508716015376</v>
      </c>
      <c r="K10" s="17">
        <v>0.860524614047393</v>
      </c>
      <c r="L10" s="17">
        <v>0.82928636069969097</v>
      </c>
      <c r="M10" s="17"/>
      <c r="N10" s="17">
        <v>0.77390841290660595</v>
      </c>
      <c r="O10" s="17">
        <v>0.88050582234070796</v>
      </c>
      <c r="P10" s="17">
        <v>0.84199525636653805</v>
      </c>
      <c r="Q10" s="17">
        <v>0.74334953723257002</v>
      </c>
      <c r="R10" s="17">
        <v>0.85167292496233504</v>
      </c>
      <c r="S10" s="17">
        <v>0.85502664935560302</v>
      </c>
      <c r="T10" s="17">
        <v>0.832214899761197</v>
      </c>
      <c r="U10" s="17">
        <v>0.826078471163607</v>
      </c>
      <c r="V10" s="17">
        <v>0.89240809469970495</v>
      </c>
      <c r="W10" s="17">
        <v>0.71859236312279295</v>
      </c>
      <c r="X10" s="17">
        <v>0.87779348841187299</v>
      </c>
      <c r="Y10" s="17">
        <v>0.84504954555642597</v>
      </c>
      <c r="Z10" s="17"/>
      <c r="AA10" s="17">
        <v>0.90247123149620101</v>
      </c>
      <c r="AB10" s="17">
        <v>0.79509814173571502</v>
      </c>
    </row>
    <row r="11" spans="2:28" x14ac:dyDescent="0.5">
      <c r="B11" s="18" t="s">
        <v>227</v>
      </c>
      <c r="C11" s="19">
        <v>1.5367576688733099E-2</v>
      </c>
      <c r="D11" s="19">
        <v>1.38928116599604E-2</v>
      </c>
      <c r="E11" s="19">
        <v>1.6828769821261299E-2</v>
      </c>
      <c r="F11" s="19"/>
      <c r="G11" s="19">
        <v>1.5711132522392899E-2</v>
      </c>
      <c r="H11" s="19">
        <v>3.22070543945484E-2</v>
      </c>
      <c r="I11" s="19">
        <v>6.5425364511697004E-3</v>
      </c>
      <c r="J11" s="19">
        <v>1.08654800468299E-2</v>
      </c>
      <c r="K11" s="19">
        <v>6.2139442047476198E-3</v>
      </c>
      <c r="L11" s="19">
        <v>1.9056749051681299E-2</v>
      </c>
      <c r="M11" s="19"/>
      <c r="N11" s="19">
        <v>0</v>
      </c>
      <c r="O11" s="19">
        <v>0</v>
      </c>
      <c r="P11" s="19">
        <v>0</v>
      </c>
      <c r="Q11" s="19">
        <v>0</v>
      </c>
      <c r="R11" s="19">
        <v>0</v>
      </c>
      <c r="S11" s="19">
        <v>2.1944526069590301E-2</v>
      </c>
      <c r="T11" s="19">
        <v>0</v>
      </c>
      <c r="U11" s="19">
        <v>2.71651223896913E-2</v>
      </c>
      <c r="V11" s="19">
        <v>1.35150289401433E-2</v>
      </c>
      <c r="W11" s="19">
        <v>3.9538403746609399E-2</v>
      </c>
      <c r="X11" s="19">
        <v>1.64876222989155E-2</v>
      </c>
      <c r="Y11" s="19">
        <v>3.26349246896517E-2</v>
      </c>
      <c r="Z11" s="19"/>
      <c r="AA11" s="19">
        <v>1.3892632312422E-2</v>
      </c>
      <c r="AB11" s="19">
        <v>1.6464199110635101E-2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233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0.29907727237084902</v>
      </c>
      <c r="D9" s="17">
        <v>0.33828925847177299</v>
      </c>
      <c r="E9" s="17">
        <v>0.26150349046869098</v>
      </c>
      <c r="F9" s="17"/>
      <c r="G9" s="17">
        <v>0.36999210464895799</v>
      </c>
      <c r="H9" s="17">
        <v>0.22144543137550199</v>
      </c>
      <c r="I9" s="17">
        <v>0.26078693748881898</v>
      </c>
      <c r="J9" s="17">
        <v>0.29433644725234098</v>
      </c>
      <c r="K9" s="17">
        <v>0.32442017944339802</v>
      </c>
      <c r="L9" s="17">
        <v>0.32628098722649901</v>
      </c>
      <c r="M9" s="17"/>
      <c r="N9" s="17">
        <v>0.32764461437827802</v>
      </c>
      <c r="O9" s="17">
        <v>0.38708554452884097</v>
      </c>
      <c r="P9" s="17">
        <v>0.31152432506920602</v>
      </c>
      <c r="Q9" s="17">
        <v>0.31926004097454602</v>
      </c>
      <c r="R9" s="17">
        <v>0.27079450453277198</v>
      </c>
      <c r="S9" s="17">
        <v>0.28143286928684602</v>
      </c>
      <c r="T9" s="17">
        <v>0.42350876402882598</v>
      </c>
      <c r="U9" s="17">
        <v>0.24412034397980101</v>
      </c>
      <c r="V9" s="17">
        <v>0.34132868366662</v>
      </c>
      <c r="W9" s="17">
        <v>0.32492928802693699</v>
      </c>
      <c r="X9" s="17">
        <v>0.201647267360581</v>
      </c>
      <c r="Y9" s="17">
        <v>0.34633277228894199</v>
      </c>
      <c r="Z9" s="17"/>
      <c r="AA9" s="17">
        <v>0.23423744031635499</v>
      </c>
      <c r="AB9" s="17">
        <v>0.347285743690395</v>
      </c>
    </row>
    <row r="10" spans="2:28" ht="28.7" x14ac:dyDescent="0.5">
      <c r="B10" s="18" t="s">
        <v>226</v>
      </c>
      <c r="C10" s="17">
        <v>0.68201876613482804</v>
      </c>
      <c r="D10" s="17">
        <v>0.64535533752830099</v>
      </c>
      <c r="E10" s="17">
        <v>0.71708125761623098</v>
      </c>
      <c r="F10" s="17"/>
      <c r="G10" s="17">
        <v>0.60323798379298899</v>
      </c>
      <c r="H10" s="17">
        <v>0.74501483876882002</v>
      </c>
      <c r="I10" s="17">
        <v>0.73267052606001104</v>
      </c>
      <c r="J10" s="17">
        <v>0.67670375506674196</v>
      </c>
      <c r="K10" s="17">
        <v>0.66447600633668802</v>
      </c>
      <c r="L10" s="17">
        <v>0.66207216102904998</v>
      </c>
      <c r="M10" s="17"/>
      <c r="N10" s="17">
        <v>0.65267794065464002</v>
      </c>
      <c r="O10" s="17">
        <v>0.588543944375015</v>
      </c>
      <c r="P10" s="17">
        <v>0.68847567493079398</v>
      </c>
      <c r="Q10" s="17">
        <v>0.66782445138519697</v>
      </c>
      <c r="R10" s="17">
        <v>0.72920549546722802</v>
      </c>
      <c r="S10" s="17">
        <v>0.69760709300210499</v>
      </c>
      <c r="T10" s="17">
        <v>0.57649123597117402</v>
      </c>
      <c r="U10" s="17">
        <v>0.73854075505707395</v>
      </c>
      <c r="V10" s="17">
        <v>0.64575317984179403</v>
      </c>
      <c r="W10" s="17">
        <v>0.67507071197306301</v>
      </c>
      <c r="X10" s="17">
        <v>0.76450918186448202</v>
      </c>
      <c r="Y10" s="17">
        <v>0.61453061485996596</v>
      </c>
      <c r="Z10" s="17"/>
      <c r="AA10" s="17">
        <v>0.749561050277466</v>
      </c>
      <c r="AB10" s="17">
        <v>0.63180101934593502</v>
      </c>
    </row>
    <row r="11" spans="2:28" x14ac:dyDescent="0.5">
      <c r="B11" s="18" t="s">
        <v>227</v>
      </c>
      <c r="C11" s="19">
        <v>1.8903961494322601E-2</v>
      </c>
      <c r="D11" s="19">
        <v>1.63554039999259E-2</v>
      </c>
      <c r="E11" s="19">
        <v>2.14152519150782E-2</v>
      </c>
      <c r="F11" s="19"/>
      <c r="G11" s="19">
        <v>2.6769911558053101E-2</v>
      </c>
      <c r="H11" s="19">
        <v>3.3539729855678699E-2</v>
      </c>
      <c r="I11" s="19">
        <v>6.5425364511697004E-3</v>
      </c>
      <c r="J11" s="19">
        <v>2.8959797680917099E-2</v>
      </c>
      <c r="K11" s="19">
        <v>1.11038142199139E-2</v>
      </c>
      <c r="L11" s="19">
        <v>1.1646851744451301E-2</v>
      </c>
      <c r="M11" s="19"/>
      <c r="N11" s="19">
        <v>1.9677444967081799E-2</v>
      </c>
      <c r="O11" s="19">
        <v>2.4370511096144101E-2</v>
      </c>
      <c r="P11" s="19">
        <v>0</v>
      </c>
      <c r="Q11" s="19">
        <v>1.2915507640257E-2</v>
      </c>
      <c r="R11" s="19">
        <v>0</v>
      </c>
      <c r="S11" s="19">
        <v>2.0960037711049099E-2</v>
      </c>
      <c r="T11" s="19">
        <v>0</v>
      </c>
      <c r="U11" s="19">
        <v>1.7338900963125702E-2</v>
      </c>
      <c r="V11" s="19">
        <v>1.29181364915864E-2</v>
      </c>
      <c r="W11" s="19">
        <v>0</v>
      </c>
      <c r="X11" s="19">
        <v>3.3843550774937198E-2</v>
      </c>
      <c r="Y11" s="19">
        <v>3.9136612851092399E-2</v>
      </c>
      <c r="Z11" s="19"/>
      <c r="AA11" s="19">
        <v>1.6201509406179301E-2</v>
      </c>
      <c r="AB11" s="19">
        <v>2.091323696367E-2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234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4.5557316652482298E-2</v>
      </c>
      <c r="D9" s="17">
        <v>4.9246714957443899E-2</v>
      </c>
      <c r="E9" s="17">
        <v>4.2053492892896602E-2</v>
      </c>
      <c r="F9" s="17"/>
      <c r="G9" s="17">
        <v>8.6080290921299499E-2</v>
      </c>
      <c r="H9" s="17">
        <v>1.4430510228290099E-2</v>
      </c>
      <c r="I9" s="17">
        <v>2.0893939369772501E-2</v>
      </c>
      <c r="J9" s="17">
        <v>6.4084202111348507E-2</v>
      </c>
      <c r="K9" s="17">
        <v>5.0039794186993003E-2</v>
      </c>
      <c r="L9" s="17">
        <v>4.6251828260155198E-2</v>
      </c>
      <c r="M9" s="17"/>
      <c r="N9" s="17">
        <v>8.1870034097824604E-2</v>
      </c>
      <c r="O9" s="17">
        <v>2.5713484327987101E-2</v>
      </c>
      <c r="P9" s="17">
        <v>7.8454497092113704E-2</v>
      </c>
      <c r="Q9" s="17">
        <v>7.3977841125968294E-2</v>
      </c>
      <c r="R9" s="17">
        <v>0</v>
      </c>
      <c r="S9" s="17">
        <v>3.9953348065324697E-2</v>
      </c>
      <c r="T9" s="17">
        <v>0</v>
      </c>
      <c r="U9" s="17">
        <v>1.2220968145846899E-2</v>
      </c>
      <c r="V9" s="17">
        <v>5.1440329498172697E-2</v>
      </c>
      <c r="W9" s="17">
        <v>0</v>
      </c>
      <c r="X9" s="17">
        <v>3.2493007756359202E-2</v>
      </c>
      <c r="Y9" s="17">
        <v>4.7537508897676398E-2</v>
      </c>
      <c r="Z9" s="17"/>
      <c r="AA9" s="17">
        <v>4.7198157690072101E-2</v>
      </c>
      <c r="AB9" s="17">
        <v>4.4337349919161599E-2</v>
      </c>
    </row>
    <row r="10" spans="2:28" ht="28.7" x14ac:dyDescent="0.5">
      <c r="B10" s="18" t="s">
        <v>226</v>
      </c>
      <c r="C10" s="17">
        <v>0.94544880647838503</v>
      </c>
      <c r="D10" s="17">
        <v>0.94252508694080905</v>
      </c>
      <c r="E10" s="17">
        <v>0.94819216535306605</v>
      </c>
      <c r="F10" s="17"/>
      <c r="G10" s="17">
        <v>0.91391970907870101</v>
      </c>
      <c r="H10" s="17">
        <v>0.95883023559280101</v>
      </c>
      <c r="I10" s="17">
        <v>0.972563524179058</v>
      </c>
      <c r="J10" s="17">
        <v>0.93075758658232999</v>
      </c>
      <c r="K10" s="17">
        <v>0.949960205813007</v>
      </c>
      <c r="L10" s="17">
        <v>0.94184888129431998</v>
      </c>
      <c r="M10" s="17"/>
      <c r="N10" s="17">
        <v>0.91812996590217599</v>
      </c>
      <c r="O10" s="17">
        <v>0.97428651567201296</v>
      </c>
      <c r="P10" s="17">
        <v>0.92154550290788595</v>
      </c>
      <c r="Q10" s="17">
        <v>0.92602215887403205</v>
      </c>
      <c r="R10" s="17">
        <v>1</v>
      </c>
      <c r="S10" s="17">
        <v>0.94607188062164005</v>
      </c>
      <c r="T10" s="17">
        <v>1</v>
      </c>
      <c r="U10" s="17">
        <v>0.97388116658973201</v>
      </c>
      <c r="V10" s="17">
        <v>0.94855967050182699</v>
      </c>
      <c r="W10" s="17">
        <v>1</v>
      </c>
      <c r="X10" s="17">
        <v>0.95853939923165499</v>
      </c>
      <c r="Y10" s="17">
        <v>0.92620571151967801</v>
      </c>
      <c r="Z10" s="17"/>
      <c r="AA10" s="17">
        <v>0.94078815084755596</v>
      </c>
      <c r="AB10" s="17">
        <v>0.94891400797860204</v>
      </c>
    </row>
    <row r="11" spans="2:28" x14ac:dyDescent="0.5">
      <c r="B11" s="18" t="s">
        <v>227</v>
      </c>
      <c r="C11" s="19">
        <v>8.9938768691328903E-3</v>
      </c>
      <c r="D11" s="19">
        <v>8.2281981017470803E-3</v>
      </c>
      <c r="E11" s="19">
        <v>9.7543417540372108E-3</v>
      </c>
      <c r="F11" s="19"/>
      <c r="G11" s="19">
        <v>0</v>
      </c>
      <c r="H11" s="19">
        <v>2.6739254178908801E-2</v>
      </c>
      <c r="I11" s="19">
        <v>6.5425364511697004E-3</v>
      </c>
      <c r="J11" s="19">
        <v>5.1582113063217199E-3</v>
      </c>
      <c r="K11" s="19">
        <v>0</v>
      </c>
      <c r="L11" s="19">
        <v>1.18992904455252E-2</v>
      </c>
      <c r="M11" s="19"/>
      <c r="N11" s="19">
        <v>0</v>
      </c>
      <c r="O11" s="19">
        <v>0</v>
      </c>
      <c r="P11" s="19">
        <v>0</v>
      </c>
      <c r="Q11" s="19">
        <v>0</v>
      </c>
      <c r="R11" s="19">
        <v>0</v>
      </c>
      <c r="S11" s="19">
        <v>1.3974771313034999E-2</v>
      </c>
      <c r="T11" s="19">
        <v>0</v>
      </c>
      <c r="U11" s="19">
        <v>1.38978652644211E-2</v>
      </c>
      <c r="V11" s="19">
        <v>0</v>
      </c>
      <c r="W11" s="19">
        <v>0</v>
      </c>
      <c r="X11" s="19">
        <v>8.9675930119856792E-3</v>
      </c>
      <c r="Y11" s="19">
        <v>2.6256779582645402E-2</v>
      </c>
      <c r="Z11" s="19"/>
      <c r="AA11" s="19">
        <v>1.2013691462371899E-2</v>
      </c>
      <c r="AB11" s="19">
        <v>6.7486421022359203E-3</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235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0.18079761425854499</v>
      </c>
      <c r="D9" s="17">
        <v>0.20177385025960701</v>
      </c>
      <c r="E9" s="17">
        <v>0.15893030775663</v>
      </c>
      <c r="F9" s="17"/>
      <c r="G9" s="17">
        <v>0.102556290440016</v>
      </c>
      <c r="H9" s="17">
        <v>0.13103694498305399</v>
      </c>
      <c r="I9" s="17">
        <v>0.15034292041334901</v>
      </c>
      <c r="J9" s="17">
        <v>0.20232198974836499</v>
      </c>
      <c r="K9" s="17">
        <v>0.170161775851599</v>
      </c>
      <c r="L9" s="17">
        <v>0.258891476263022</v>
      </c>
      <c r="M9" s="17"/>
      <c r="N9" s="17">
        <v>0.20395610227271299</v>
      </c>
      <c r="O9" s="17">
        <v>0.246554461423271</v>
      </c>
      <c r="P9" s="17">
        <v>0.18062373360008899</v>
      </c>
      <c r="Q9" s="17">
        <v>0.27851327657027403</v>
      </c>
      <c r="R9" s="17">
        <v>0.17610230330639801</v>
      </c>
      <c r="S9" s="17">
        <v>0.1586359381993</v>
      </c>
      <c r="T9" s="17">
        <v>0.16543116710387401</v>
      </c>
      <c r="U9" s="17">
        <v>0.13899320446424099</v>
      </c>
      <c r="V9" s="17">
        <v>0.18266594644579101</v>
      </c>
      <c r="W9" s="17">
        <v>0.303935822419928</v>
      </c>
      <c r="X9" s="17">
        <v>0.19681960946409799</v>
      </c>
      <c r="Y9" s="17">
        <v>0.13884493490147701</v>
      </c>
      <c r="Z9" s="17"/>
      <c r="AA9" s="17">
        <v>0.18745972495940599</v>
      </c>
      <c r="AB9" s="17">
        <v>0.17584432917939599</v>
      </c>
    </row>
    <row r="10" spans="2:28" ht="28.7" x14ac:dyDescent="0.5">
      <c r="B10" s="18" t="s">
        <v>226</v>
      </c>
      <c r="C10" s="17">
        <v>0.80525906587252005</v>
      </c>
      <c r="D10" s="17">
        <v>0.78204495828383302</v>
      </c>
      <c r="E10" s="17">
        <v>0.82927639101670902</v>
      </c>
      <c r="F10" s="17"/>
      <c r="G10" s="17">
        <v>0.87103578515399405</v>
      </c>
      <c r="H10" s="17">
        <v>0.84997071846666705</v>
      </c>
      <c r="I10" s="17">
        <v>0.83522242393924895</v>
      </c>
      <c r="J10" s="17">
        <v>0.79181809420578597</v>
      </c>
      <c r="K10" s="17">
        <v>0.82412491072049998</v>
      </c>
      <c r="L10" s="17">
        <v>0.72501558912192798</v>
      </c>
      <c r="M10" s="17"/>
      <c r="N10" s="17">
        <v>0.79604389772728701</v>
      </c>
      <c r="O10" s="17">
        <v>0.75344553857672902</v>
      </c>
      <c r="P10" s="17">
        <v>0.81937626639991101</v>
      </c>
      <c r="Q10" s="17">
        <v>0.72148672342972597</v>
      </c>
      <c r="R10" s="17">
        <v>0.82389769669360202</v>
      </c>
      <c r="S10" s="17">
        <v>0.81727514283618197</v>
      </c>
      <c r="T10" s="17">
        <v>0.83456883289612604</v>
      </c>
      <c r="U10" s="17">
        <v>0.83415745734324298</v>
      </c>
      <c r="V10" s="17">
        <v>0.81733405355420996</v>
      </c>
      <c r="W10" s="17">
        <v>0.696064177580072</v>
      </c>
      <c r="X10" s="17">
        <v>0.79421279752391705</v>
      </c>
      <c r="Y10" s="17">
        <v>0.82267146027160098</v>
      </c>
      <c r="Z10" s="17"/>
      <c r="AA10" s="17">
        <v>0.79892557652118201</v>
      </c>
      <c r="AB10" s="17">
        <v>0.80996802069353302</v>
      </c>
    </row>
    <row r="11" spans="2:28" x14ac:dyDescent="0.5">
      <c r="B11" s="18" t="s">
        <v>227</v>
      </c>
      <c r="C11" s="19">
        <v>1.3943319868934E-2</v>
      </c>
      <c r="D11" s="19">
        <v>1.6181191456559701E-2</v>
      </c>
      <c r="E11" s="19">
        <v>1.17933012266608E-2</v>
      </c>
      <c r="F11" s="19"/>
      <c r="G11" s="19">
        <v>2.6407924405990098E-2</v>
      </c>
      <c r="H11" s="19">
        <v>1.8992336550279501E-2</v>
      </c>
      <c r="I11" s="19">
        <v>1.44346556474021E-2</v>
      </c>
      <c r="J11" s="19">
        <v>5.8599160458492E-3</v>
      </c>
      <c r="K11" s="19">
        <v>5.7133134279010499E-3</v>
      </c>
      <c r="L11" s="19">
        <v>1.60929346150499E-2</v>
      </c>
      <c r="M11" s="19"/>
      <c r="N11" s="19">
        <v>0</v>
      </c>
      <c r="O11" s="19">
        <v>0</v>
      </c>
      <c r="P11" s="19">
        <v>0</v>
      </c>
      <c r="Q11" s="19">
        <v>0</v>
      </c>
      <c r="R11" s="19">
        <v>0</v>
      </c>
      <c r="S11" s="19">
        <v>2.4088918964518001E-2</v>
      </c>
      <c r="T11" s="19">
        <v>0</v>
      </c>
      <c r="U11" s="19">
        <v>2.6849338192516201E-2</v>
      </c>
      <c r="V11" s="19">
        <v>0</v>
      </c>
      <c r="W11" s="19">
        <v>0</v>
      </c>
      <c r="X11" s="19">
        <v>8.9675930119856792E-3</v>
      </c>
      <c r="Y11" s="19">
        <v>3.8483604826922799E-2</v>
      </c>
      <c r="Z11" s="19"/>
      <c r="AA11" s="19">
        <v>1.36146985194122E-2</v>
      </c>
      <c r="AB11" s="19">
        <v>1.41876501270706E-2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236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0.28482911492410601</v>
      </c>
      <c r="D9" s="17">
        <v>0.284330964311094</v>
      </c>
      <c r="E9" s="17">
        <v>0.28582742158617402</v>
      </c>
      <c r="F9" s="17"/>
      <c r="G9" s="17">
        <v>9.9876903694436706E-2</v>
      </c>
      <c r="H9" s="17">
        <v>0.14738818239059001</v>
      </c>
      <c r="I9" s="17">
        <v>0.172053535106651</v>
      </c>
      <c r="J9" s="17">
        <v>0.250170727748872</v>
      </c>
      <c r="K9" s="17">
        <v>0.363177519382888</v>
      </c>
      <c r="L9" s="17">
        <v>0.495085022332166</v>
      </c>
      <c r="M9" s="17"/>
      <c r="N9" s="17">
        <v>0.34192678121607101</v>
      </c>
      <c r="O9" s="17">
        <v>0.31980879348046398</v>
      </c>
      <c r="P9" s="17">
        <v>0.30853080979522601</v>
      </c>
      <c r="Q9" s="17">
        <v>0.29286940973282999</v>
      </c>
      <c r="R9" s="17">
        <v>0.29499133010674899</v>
      </c>
      <c r="S9" s="17">
        <v>0.289136889685359</v>
      </c>
      <c r="T9" s="17">
        <v>0.374434201914292</v>
      </c>
      <c r="U9" s="17">
        <v>0.208530294808428</v>
      </c>
      <c r="V9" s="17">
        <v>0.35011362970559701</v>
      </c>
      <c r="W9" s="17">
        <v>0.201033998210814</v>
      </c>
      <c r="X9" s="17">
        <v>0.23924635571719099</v>
      </c>
      <c r="Y9" s="17">
        <v>0.271681165213639</v>
      </c>
      <c r="Z9" s="17"/>
      <c r="AA9" s="17">
        <v>0.195521025222642</v>
      </c>
      <c r="AB9" s="17">
        <v>0.35122975700716902</v>
      </c>
    </row>
    <row r="10" spans="2:28" ht="28.7" x14ac:dyDescent="0.5">
      <c r="B10" s="18" t="s">
        <v>226</v>
      </c>
      <c r="C10" s="17">
        <v>0.69868918568107696</v>
      </c>
      <c r="D10" s="17">
        <v>0.70162027395734305</v>
      </c>
      <c r="E10" s="17">
        <v>0.69529634189968403</v>
      </c>
      <c r="F10" s="17"/>
      <c r="G10" s="17">
        <v>0.90012309630556298</v>
      </c>
      <c r="H10" s="17">
        <v>0.83248858162796302</v>
      </c>
      <c r="I10" s="17">
        <v>0.82140392844217902</v>
      </c>
      <c r="J10" s="17">
        <v>0.73517726133121497</v>
      </c>
      <c r="K10" s="17">
        <v>0.60764633982838701</v>
      </c>
      <c r="L10" s="17">
        <v>0.48489292709300802</v>
      </c>
      <c r="M10" s="17"/>
      <c r="N10" s="17">
        <v>0.65807321878392899</v>
      </c>
      <c r="O10" s="17">
        <v>0.68019120651953602</v>
      </c>
      <c r="P10" s="17">
        <v>0.68461094800226696</v>
      </c>
      <c r="Q10" s="17">
        <v>0.69244182270898103</v>
      </c>
      <c r="R10" s="17">
        <v>0.67560224897464105</v>
      </c>
      <c r="S10" s="17">
        <v>0.688010201307102</v>
      </c>
      <c r="T10" s="17">
        <v>0.625565798085708</v>
      </c>
      <c r="U10" s="17">
        <v>0.77757083528801196</v>
      </c>
      <c r="V10" s="17">
        <v>0.63567156998136698</v>
      </c>
      <c r="W10" s="17">
        <v>0.79896600178918598</v>
      </c>
      <c r="X10" s="17">
        <v>0.73760782756960297</v>
      </c>
      <c r="Y10" s="17">
        <v>0.70206205520371601</v>
      </c>
      <c r="Z10" s="17"/>
      <c r="AA10" s="17">
        <v>0.79257974631497796</v>
      </c>
      <c r="AB10" s="17">
        <v>0.6288814724888</v>
      </c>
    </row>
    <row r="11" spans="2:28" x14ac:dyDescent="0.5">
      <c r="B11" s="18" t="s">
        <v>227</v>
      </c>
      <c r="C11" s="19">
        <v>1.6481699394817799E-2</v>
      </c>
      <c r="D11" s="19">
        <v>1.40487617315631E-2</v>
      </c>
      <c r="E11" s="19">
        <v>1.88762365141424E-2</v>
      </c>
      <c r="F11" s="19"/>
      <c r="G11" s="19">
        <v>0</v>
      </c>
      <c r="H11" s="19">
        <v>2.0123235981447499E-2</v>
      </c>
      <c r="I11" s="19">
        <v>6.5425364511697004E-3</v>
      </c>
      <c r="J11" s="19">
        <v>1.4652010919913101E-2</v>
      </c>
      <c r="K11" s="19">
        <v>2.9176140788725401E-2</v>
      </c>
      <c r="L11" s="19">
        <v>2.0022050574825801E-2</v>
      </c>
      <c r="M11" s="19"/>
      <c r="N11" s="19">
        <v>0</v>
      </c>
      <c r="O11" s="19">
        <v>0</v>
      </c>
      <c r="P11" s="19">
        <v>6.8582422025066699E-3</v>
      </c>
      <c r="Q11" s="19">
        <v>1.4688767558188799E-2</v>
      </c>
      <c r="R11" s="19">
        <v>2.9406420918609701E-2</v>
      </c>
      <c r="S11" s="19">
        <v>2.2852909007539401E-2</v>
      </c>
      <c r="T11" s="19">
        <v>0</v>
      </c>
      <c r="U11" s="19">
        <v>1.38988699035605E-2</v>
      </c>
      <c r="V11" s="19">
        <v>1.42148003130364E-2</v>
      </c>
      <c r="W11" s="19">
        <v>0</v>
      </c>
      <c r="X11" s="19">
        <v>2.31458167132059E-2</v>
      </c>
      <c r="Y11" s="19">
        <v>2.6256779582645402E-2</v>
      </c>
      <c r="Z11" s="19"/>
      <c r="AA11" s="19">
        <v>1.1899228462379801E-2</v>
      </c>
      <c r="AB11" s="19">
        <v>1.98887705040308E-2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237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0.71724450861696698</v>
      </c>
      <c r="D9" s="17">
        <v>0.65932531811900996</v>
      </c>
      <c r="E9" s="17">
        <v>0.77483591971209897</v>
      </c>
      <c r="F9" s="17"/>
      <c r="G9" s="17">
        <v>0.649729348481487</v>
      </c>
      <c r="H9" s="17">
        <v>0.59833578324707404</v>
      </c>
      <c r="I9" s="17">
        <v>0.63123593630346098</v>
      </c>
      <c r="J9" s="17">
        <v>0.67872362128360197</v>
      </c>
      <c r="K9" s="17">
        <v>0.85716494658086495</v>
      </c>
      <c r="L9" s="17">
        <v>0.80669939239751098</v>
      </c>
      <c r="M9" s="17"/>
      <c r="N9" s="17">
        <v>0.66762186576204996</v>
      </c>
      <c r="O9" s="17">
        <v>0.72064718669706496</v>
      </c>
      <c r="P9" s="17">
        <v>0.68785000480033498</v>
      </c>
      <c r="Q9" s="17">
        <v>0.82260550500372898</v>
      </c>
      <c r="R9" s="17">
        <v>0.73379212923896697</v>
      </c>
      <c r="S9" s="17">
        <v>0.72543521852511705</v>
      </c>
      <c r="T9" s="17">
        <v>0.79327936577936797</v>
      </c>
      <c r="U9" s="17">
        <v>0.77086329462366099</v>
      </c>
      <c r="V9" s="17">
        <v>0.60989590520075598</v>
      </c>
      <c r="W9" s="17">
        <v>0.68589872453772804</v>
      </c>
      <c r="X9" s="17">
        <v>0.69845916845718403</v>
      </c>
      <c r="Y9" s="17">
        <v>0.72803475289889596</v>
      </c>
      <c r="Z9" s="17"/>
      <c r="AA9" s="17">
        <v>0.62135663091764703</v>
      </c>
      <c r="AB9" s="17">
        <v>0.78853722877816002</v>
      </c>
    </row>
    <row r="10" spans="2:28" ht="28.7" x14ac:dyDescent="0.5">
      <c r="B10" s="18" t="s">
        <v>226</v>
      </c>
      <c r="C10" s="17">
        <v>0.238862646397803</v>
      </c>
      <c r="D10" s="17">
        <v>0.298679457204516</v>
      </c>
      <c r="E10" s="17">
        <v>0.179347544154975</v>
      </c>
      <c r="F10" s="17"/>
      <c r="G10" s="17">
        <v>0.33037175402775498</v>
      </c>
      <c r="H10" s="17">
        <v>0.36472264885379602</v>
      </c>
      <c r="I10" s="17">
        <v>0.34723534479942098</v>
      </c>
      <c r="J10" s="17">
        <v>0.253448616254353</v>
      </c>
      <c r="K10" s="17">
        <v>0.102894559432241</v>
      </c>
      <c r="L10" s="17">
        <v>0.134668350650647</v>
      </c>
      <c r="M10" s="17"/>
      <c r="N10" s="17">
        <v>0.33237813423794998</v>
      </c>
      <c r="O10" s="17">
        <v>0.230009742809269</v>
      </c>
      <c r="P10" s="17">
        <v>0.26576305121862398</v>
      </c>
      <c r="Q10" s="17">
        <v>0.16447898735601399</v>
      </c>
      <c r="R10" s="17">
        <v>0.23565937501339199</v>
      </c>
      <c r="S10" s="17">
        <v>0.23475916138456801</v>
      </c>
      <c r="T10" s="17">
        <v>0.163705325709466</v>
      </c>
      <c r="U10" s="17">
        <v>0.202439435682672</v>
      </c>
      <c r="V10" s="17">
        <v>0.33739695645082901</v>
      </c>
      <c r="W10" s="17">
        <v>0.23988378657995801</v>
      </c>
      <c r="X10" s="17">
        <v>0.23153917550623701</v>
      </c>
      <c r="Y10" s="17">
        <v>0.219437359595404</v>
      </c>
      <c r="Z10" s="17"/>
      <c r="AA10" s="17">
        <v>0.33840381375123901</v>
      </c>
      <c r="AB10" s="17">
        <v>0.16485370221301299</v>
      </c>
    </row>
    <row r="11" spans="2:28" x14ac:dyDescent="0.5">
      <c r="B11" s="18" t="s">
        <v>227</v>
      </c>
      <c r="C11" s="19">
        <v>4.3892844985229398E-2</v>
      </c>
      <c r="D11" s="19">
        <v>4.1995224676473597E-2</v>
      </c>
      <c r="E11" s="19">
        <v>4.5816536132926501E-2</v>
      </c>
      <c r="F11" s="19"/>
      <c r="G11" s="19">
        <v>1.9898897490757801E-2</v>
      </c>
      <c r="H11" s="19">
        <v>3.6941567899129397E-2</v>
      </c>
      <c r="I11" s="19">
        <v>2.1528718897118399E-2</v>
      </c>
      <c r="J11" s="19">
        <v>6.7827762462044902E-2</v>
      </c>
      <c r="K11" s="19">
        <v>3.99404939868944E-2</v>
      </c>
      <c r="L11" s="19">
        <v>5.8632256951842002E-2</v>
      </c>
      <c r="M11" s="19"/>
      <c r="N11" s="19">
        <v>0</v>
      </c>
      <c r="O11" s="19">
        <v>4.9343070493666097E-2</v>
      </c>
      <c r="P11" s="19">
        <v>4.6386943981041297E-2</v>
      </c>
      <c r="Q11" s="19">
        <v>1.2915507640257E-2</v>
      </c>
      <c r="R11" s="19">
        <v>3.05484957476411E-2</v>
      </c>
      <c r="S11" s="19">
        <v>3.9805620090315103E-2</v>
      </c>
      <c r="T11" s="19">
        <v>4.3015308511166597E-2</v>
      </c>
      <c r="U11" s="19">
        <v>2.6697269693666498E-2</v>
      </c>
      <c r="V11" s="19">
        <v>5.2707138348415297E-2</v>
      </c>
      <c r="W11" s="19">
        <v>7.4217488882313998E-2</v>
      </c>
      <c r="X11" s="19">
        <v>7.0001656036578902E-2</v>
      </c>
      <c r="Y11" s="19">
        <v>5.2527887505700303E-2</v>
      </c>
      <c r="Z11" s="19"/>
      <c r="AA11" s="19">
        <v>4.0239555331114202E-2</v>
      </c>
      <c r="AB11" s="19">
        <v>4.6609069008826297E-2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238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0.332950521538045</v>
      </c>
      <c r="D9" s="17">
        <v>0.301652453353566</v>
      </c>
      <c r="E9" s="17">
        <v>0.36397285959613301</v>
      </c>
      <c r="F9" s="17"/>
      <c r="G9" s="17">
        <v>0.26103875697078899</v>
      </c>
      <c r="H9" s="17">
        <v>0.18743457826380799</v>
      </c>
      <c r="I9" s="17">
        <v>0.23031373818779399</v>
      </c>
      <c r="J9" s="17">
        <v>0.37453003288307102</v>
      </c>
      <c r="K9" s="17">
        <v>0.374465810747723</v>
      </c>
      <c r="L9" s="17">
        <v>0.46359151438824803</v>
      </c>
      <c r="M9" s="17"/>
      <c r="N9" s="17">
        <v>0.40549286272346502</v>
      </c>
      <c r="O9" s="17">
        <v>0.35148418613627502</v>
      </c>
      <c r="P9" s="17">
        <v>0.33242136406224099</v>
      </c>
      <c r="Q9" s="17">
        <v>0.38770171681748</v>
      </c>
      <c r="R9" s="17">
        <v>0.41578559108683999</v>
      </c>
      <c r="S9" s="17">
        <v>0.31177614343665</v>
      </c>
      <c r="T9" s="17">
        <v>0.28597795477308802</v>
      </c>
      <c r="U9" s="17">
        <v>0.27242166390428901</v>
      </c>
      <c r="V9" s="17">
        <v>0.407852176069189</v>
      </c>
      <c r="W9" s="17">
        <v>0.30732981834804501</v>
      </c>
      <c r="X9" s="17">
        <v>0.28648568695691101</v>
      </c>
      <c r="Y9" s="17">
        <v>0.34784016925559602</v>
      </c>
      <c r="Z9" s="17"/>
      <c r="AA9" s="17">
        <v>0.20233976680304899</v>
      </c>
      <c r="AB9" s="17">
        <v>0.43005973086441102</v>
      </c>
    </row>
    <row r="10" spans="2:28" ht="28.7" x14ac:dyDescent="0.5">
      <c r="B10" s="18" t="s">
        <v>226</v>
      </c>
      <c r="C10" s="17">
        <v>0.639763001749586</v>
      </c>
      <c r="D10" s="17">
        <v>0.672868666327747</v>
      </c>
      <c r="E10" s="17">
        <v>0.60693444888164505</v>
      </c>
      <c r="F10" s="17"/>
      <c r="G10" s="17">
        <v>0.73896124302921096</v>
      </c>
      <c r="H10" s="17">
        <v>0.77436669734112695</v>
      </c>
      <c r="I10" s="17">
        <v>0.75755259883398696</v>
      </c>
      <c r="J10" s="17">
        <v>0.60516505192669601</v>
      </c>
      <c r="K10" s="17">
        <v>0.60321864446534901</v>
      </c>
      <c r="L10" s="17">
        <v>0.48650093980465497</v>
      </c>
      <c r="M10" s="17"/>
      <c r="N10" s="17">
        <v>0.57638013205137695</v>
      </c>
      <c r="O10" s="17">
        <v>0.622802329535738</v>
      </c>
      <c r="P10" s="17">
        <v>0.65508972047587599</v>
      </c>
      <c r="Q10" s="17">
        <v>0.596931920596115</v>
      </c>
      <c r="R10" s="17">
        <v>0.58421440891316001</v>
      </c>
      <c r="S10" s="17">
        <v>0.64889290948079503</v>
      </c>
      <c r="T10" s="17">
        <v>0.71402204522691204</v>
      </c>
      <c r="U10" s="17">
        <v>0.68587318687032295</v>
      </c>
      <c r="V10" s="17">
        <v>0.55302945555141403</v>
      </c>
      <c r="W10" s="17">
        <v>0.62031255689165399</v>
      </c>
      <c r="X10" s="17">
        <v>0.68075747995181202</v>
      </c>
      <c r="Y10" s="17">
        <v>0.63273054257442396</v>
      </c>
      <c r="Z10" s="17"/>
      <c r="AA10" s="17">
        <v>0.76950812862839102</v>
      </c>
      <c r="AB10" s="17">
        <v>0.54329738748440803</v>
      </c>
    </row>
    <row r="11" spans="2:28" x14ac:dyDescent="0.5">
      <c r="B11" s="18" t="s">
        <v>227</v>
      </c>
      <c r="C11" s="19">
        <v>2.7286476712369501E-2</v>
      </c>
      <c r="D11" s="19">
        <v>2.5478880318686802E-2</v>
      </c>
      <c r="E11" s="19">
        <v>2.9092691522222401E-2</v>
      </c>
      <c r="F11" s="19"/>
      <c r="G11" s="19">
        <v>0</v>
      </c>
      <c r="H11" s="19">
        <v>3.8198724395065997E-2</v>
      </c>
      <c r="I11" s="19">
        <v>1.2133662978219601E-2</v>
      </c>
      <c r="J11" s="19">
        <v>2.0304915190232999E-2</v>
      </c>
      <c r="K11" s="19">
        <v>2.2315544786928598E-2</v>
      </c>
      <c r="L11" s="19">
        <v>4.9907545807097199E-2</v>
      </c>
      <c r="M11" s="19"/>
      <c r="N11" s="19">
        <v>1.8127005225158199E-2</v>
      </c>
      <c r="O11" s="19">
        <v>2.5713484327987101E-2</v>
      </c>
      <c r="P11" s="19">
        <v>1.24889154618835E-2</v>
      </c>
      <c r="Q11" s="19">
        <v>1.53663625864049E-2</v>
      </c>
      <c r="R11" s="19">
        <v>0</v>
      </c>
      <c r="S11" s="19">
        <v>3.93309470825546E-2</v>
      </c>
      <c r="T11" s="19">
        <v>0</v>
      </c>
      <c r="U11" s="19">
        <v>4.1705149225388302E-2</v>
      </c>
      <c r="V11" s="19">
        <v>3.9118368379397202E-2</v>
      </c>
      <c r="W11" s="19">
        <v>7.2357624760300804E-2</v>
      </c>
      <c r="X11" s="19">
        <v>3.2756833091277401E-2</v>
      </c>
      <c r="Y11" s="19">
        <v>1.9429288169980199E-2</v>
      </c>
      <c r="Z11" s="19"/>
      <c r="AA11" s="19">
        <v>2.8152104568559402E-2</v>
      </c>
      <c r="AB11" s="19">
        <v>2.6642881651181501E-2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239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0.32949032826963698</v>
      </c>
      <c r="D9" s="17">
        <v>0.27167050290988598</v>
      </c>
      <c r="E9" s="17">
        <v>0.38628527036949001</v>
      </c>
      <c r="F9" s="17"/>
      <c r="G9" s="17">
        <v>0.21678941634771101</v>
      </c>
      <c r="H9" s="17">
        <v>0.175862100238802</v>
      </c>
      <c r="I9" s="17">
        <v>0.21615656066557701</v>
      </c>
      <c r="J9" s="17">
        <v>0.34062578051179798</v>
      </c>
      <c r="K9" s="17">
        <v>0.40952609990032102</v>
      </c>
      <c r="L9" s="17">
        <v>0.48486351426511598</v>
      </c>
      <c r="M9" s="17"/>
      <c r="N9" s="17">
        <v>0.360791826430921</v>
      </c>
      <c r="O9" s="17">
        <v>0.32686884185913301</v>
      </c>
      <c r="P9" s="17">
        <v>0.32255705361055398</v>
      </c>
      <c r="Q9" s="17">
        <v>0.35604217287512602</v>
      </c>
      <c r="R9" s="17">
        <v>0.30000316776341901</v>
      </c>
      <c r="S9" s="17">
        <v>0.31861825541063898</v>
      </c>
      <c r="T9" s="17">
        <v>0.42827088434237798</v>
      </c>
      <c r="U9" s="17">
        <v>0.40087954239074902</v>
      </c>
      <c r="V9" s="17">
        <v>0.41740282118090799</v>
      </c>
      <c r="W9" s="17">
        <v>0.38462727171613498</v>
      </c>
      <c r="X9" s="17">
        <v>0.25393793641998402</v>
      </c>
      <c r="Y9" s="17">
        <v>0.302359026769351</v>
      </c>
      <c r="Z9" s="17"/>
      <c r="AA9" s="17">
        <v>0.231889933046413</v>
      </c>
      <c r="AB9" s="17">
        <v>0.40205630669383702</v>
      </c>
    </row>
    <row r="10" spans="2:28" ht="28.7" x14ac:dyDescent="0.5">
      <c r="B10" s="18" t="s">
        <v>226</v>
      </c>
      <c r="C10" s="17">
        <v>0.645363639361476</v>
      </c>
      <c r="D10" s="17">
        <v>0.71690194362690396</v>
      </c>
      <c r="E10" s="17">
        <v>0.57518910209719298</v>
      </c>
      <c r="F10" s="17"/>
      <c r="G10" s="17">
        <v>0.72746424007388</v>
      </c>
      <c r="H10" s="17">
        <v>0.805132255567935</v>
      </c>
      <c r="I10" s="17">
        <v>0.77657835131910502</v>
      </c>
      <c r="J10" s="17">
        <v>0.633788944128031</v>
      </c>
      <c r="K10" s="17">
        <v>0.57871161133304005</v>
      </c>
      <c r="L10" s="17">
        <v>0.48012249985671501</v>
      </c>
      <c r="M10" s="17"/>
      <c r="N10" s="17">
        <v>0.639208173569079</v>
      </c>
      <c r="O10" s="17">
        <v>0.67313115814086699</v>
      </c>
      <c r="P10" s="17">
        <v>0.65144657618201096</v>
      </c>
      <c r="Q10" s="17">
        <v>0.61569974205497302</v>
      </c>
      <c r="R10" s="17">
        <v>0.69999683223658105</v>
      </c>
      <c r="S10" s="17">
        <v>0.64617312970955898</v>
      </c>
      <c r="T10" s="17">
        <v>0.57172911565762197</v>
      </c>
      <c r="U10" s="17">
        <v>0.58243051757970399</v>
      </c>
      <c r="V10" s="17">
        <v>0.55709671830417395</v>
      </c>
      <c r="W10" s="17">
        <v>0.57068351954076402</v>
      </c>
      <c r="X10" s="17">
        <v>0.71549521330532895</v>
      </c>
      <c r="Y10" s="17">
        <v>0.67206070192317802</v>
      </c>
      <c r="Z10" s="17"/>
      <c r="AA10" s="17">
        <v>0.73666572966053601</v>
      </c>
      <c r="AB10" s="17">
        <v>0.57748045610619703</v>
      </c>
    </row>
    <row r="11" spans="2:28" x14ac:dyDescent="0.5">
      <c r="B11" s="18" t="s">
        <v>227</v>
      </c>
      <c r="C11" s="19">
        <v>2.5146032368886E-2</v>
      </c>
      <c r="D11" s="19">
        <v>1.14275534632108E-2</v>
      </c>
      <c r="E11" s="19">
        <v>3.8525627533316197E-2</v>
      </c>
      <c r="F11" s="19"/>
      <c r="G11" s="19">
        <v>5.5746343578409498E-2</v>
      </c>
      <c r="H11" s="19">
        <v>1.9005644193262301E-2</v>
      </c>
      <c r="I11" s="19">
        <v>7.26508801531843E-3</v>
      </c>
      <c r="J11" s="19">
        <v>2.5585275360170499E-2</v>
      </c>
      <c r="K11" s="19">
        <v>1.17622887666387E-2</v>
      </c>
      <c r="L11" s="19">
        <v>3.5013985878169097E-2</v>
      </c>
      <c r="M11" s="19"/>
      <c r="N11" s="19">
        <v>0</v>
      </c>
      <c r="O11" s="19">
        <v>0</v>
      </c>
      <c r="P11" s="19">
        <v>2.5996370207435199E-2</v>
      </c>
      <c r="Q11" s="19">
        <v>2.8258085069901601E-2</v>
      </c>
      <c r="R11" s="19">
        <v>0</v>
      </c>
      <c r="S11" s="19">
        <v>3.5208614879802203E-2</v>
      </c>
      <c r="T11" s="19">
        <v>0</v>
      </c>
      <c r="U11" s="19">
        <v>1.66899400295475E-2</v>
      </c>
      <c r="V11" s="19">
        <v>2.5500460514917601E-2</v>
      </c>
      <c r="W11" s="19">
        <v>4.4689208743101297E-2</v>
      </c>
      <c r="X11" s="19">
        <v>3.05668502746867E-2</v>
      </c>
      <c r="Y11" s="19">
        <v>2.55802713074702E-2</v>
      </c>
      <c r="Z11" s="19"/>
      <c r="AA11" s="19">
        <v>3.1444337293051502E-2</v>
      </c>
      <c r="AB11" s="19">
        <v>2.04632371999658E-2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240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0.59937808140869897</v>
      </c>
      <c r="D9" s="17">
        <v>0.495676937398288</v>
      </c>
      <c r="E9" s="17">
        <v>0.69945131360343904</v>
      </c>
      <c r="F9" s="17"/>
      <c r="G9" s="17">
        <v>0.53811231586219699</v>
      </c>
      <c r="H9" s="17">
        <v>0.45691701539906598</v>
      </c>
      <c r="I9" s="17">
        <v>0.54337862220219901</v>
      </c>
      <c r="J9" s="17">
        <v>0.57584148983849504</v>
      </c>
      <c r="K9" s="17">
        <v>0.68354428801802103</v>
      </c>
      <c r="L9" s="17">
        <v>0.71130871981760302</v>
      </c>
      <c r="M9" s="17"/>
      <c r="N9" s="17">
        <v>0.612412031543771</v>
      </c>
      <c r="O9" s="17">
        <v>0.63568227279383405</v>
      </c>
      <c r="P9" s="17">
        <v>0.55859032352557103</v>
      </c>
      <c r="Q9" s="17">
        <v>0.66921136243835799</v>
      </c>
      <c r="R9" s="17">
        <v>0.62578629094931404</v>
      </c>
      <c r="S9" s="17">
        <v>0.59058307439220703</v>
      </c>
      <c r="T9" s="17">
        <v>0.67411864079605599</v>
      </c>
      <c r="U9" s="17">
        <v>0.57788268487401595</v>
      </c>
      <c r="V9" s="17">
        <v>0.64045770154813297</v>
      </c>
      <c r="W9" s="17">
        <v>0.58129018856562198</v>
      </c>
      <c r="X9" s="17">
        <v>0.57046348098631705</v>
      </c>
      <c r="Y9" s="17">
        <v>0.61790300359000805</v>
      </c>
      <c r="Z9" s="17"/>
      <c r="AA9" s="17">
        <v>0.51968319103637595</v>
      </c>
      <c r="AB9" s="17">
        <v>0.65863130146021798</v>
      </c>
    </row>
    <row r="10" spans="2:28" ht="28.7" x14ac:dyDescent="0.5">
      <c r="B10" s="18" t="s">
        <v>226</v>
      </c>
      <c r="C10" s="17">
        <v>0.33714814530903697</v>
      </c>
      <c r="D10" s="17">
        <v>0.46041927765628299</v>
      </c>
      <c r="E10" s="17">
        <v>0.21793853593801599</v>
      </c>
      <c r="F10" s="17"/>
      <c r="G10" s="17">
        <v>0.43138414343117698</v>
      </c>
      <c r="H10" s="17">
        <v>0.472442654966721</v>
      </c>
      <c r="I10" s="17">
        <v>0.41394838745511398</v>
      </c>
      <c r="J10" s="17">
        <v>0.34767590421890099</v>
      </c>
      <c r="K10" s="17">
        <v>0.26489743689669398</v>
      </c>
      <c r="L10" s="17">
        <v>0.203393662093244</v>
      </c>
      <c r="M10" s="17"/>
      <c r="N10" s="17">
        <v>0.34978351826398901</v>
      </c>
      <c r="O10" s="17">
        <v>0.31242219269119398</v>
      </c>
      <c r="P10" s="17">
        <v>0.37737828469514201</v>
      </c>
      <c r="Q10" s="17">
        <v>0.28782078605285799</v>
      </c>
      <c r="R10" s="17">
        <v>0.25812474058889401</v>
      </c>
      <c r="S10" s="17">
        <v>0.32356665631799397</v>
      </c>
      <c r="T10" s="17">
        <v>0.32588135920394401</v>
      </c>
      <c r="U10" s="17">
        <v>0.380413170539735</v>
      </c>
      <c r="V10" s="17">
        <v>0.34662322814308799</v>
      </c>
      <c r="W10" s="17">
        <v>0.38388599188503297</v>
      </c>
      <c r="X10" s="17">
        <v>0.32806087326908201</v>
      </c>
      <c r="Y10" s="17">
        <v>0.32729137570140998</v>
      </c>
      <c r="Z10" s="17"/>
      <c r="AA10" s="17">
        <v>0.42565137777500001</v>
      </c>
      <c r="AB10" s="17">
        <v>0.27134591527801799</v>
      </c>
    </row>
    <row r="11" spans="2:28" x14ac:dyDescent="0.5">
      <c r="B11" s="18" t="s">
        <v>227</v>
      </c>
      <c r="C11" s="19">
        <v>6.3473773282264098E-2</v>
      </c>
      <c r="D11" s="19">
        <v>4.3903784945428799E-2</v>
      </c>
      <c r="E11" s="19">
        <v>8.2610150458545403E-2</v>
      </c>
      <c r="F11" s="19"/>
      <c r="G11" s="19">
        <v>3.0503540706626298E-2</v>
      </c>
      <c r="H11" s="19">
        <v>7.0640329634213198E-2</v>
      </c>
      <c r="I11" s="19">
        <v>4.2672990342687102E-2</v>
      </c>
      <c r="J11" s="19">
        <v>7.6482605942603699E-2</v>
      </c>
      <c r="K11" s="19">
        <v>5.1558275085284301E-2</v>
      </c>
      <c r="L11" s="19">
        <v>8.5297618089153204E-2</v>
      </c>
      <c r="M11" s="19"/>
      <c r="N11" s="19">
        <v>3.7804450192239998E-2</v>
      </c>
      <c r="O11" s="19">
        <v>5.18955345149721E-2</v>
      </c>
      <c r="P11" s="19">
        <v>6.4031391779287503E-2</v>
      </c>
      <c r="Q11" s="19">
        <v>4.2967851508785002E-2</v>
      </c>
      <c r="R11" s="19">
        <v>0.11608896846179199</v>
      </c>
      <c r="S11" s="19">
        <v>8.5850269289799705E-2</v>
      </c>
      <c r="T11" s="19">
        <v>0</v>
      </c>
      <c r="U11" s="19">
        <v>4.1704144586248999E-2</v>
      </c>
      <c r="V11" s="19">
        <v>1.29190703087792E-2</v>
      </c>
      <c r="W11" s="19">
        <v>3.48238195493452E-2</v>
      </c>
      <c r="X11" s="19">
        <v>0.101475645744601</v>
      </c>
      <c r="Y11" s="19">
        <v>5.4805620708581797E-2</v>
      </c>
      <c r="Z11" s="19"/>
      <c r="AA11" s="19">
        <v>5.4665431188624602E-2</v>
      </c>
      <c r="AB11" s="19">
        <v>7.0022783261763893E-2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241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0.10494772439451</v>
      </c>
      <c r="D9" s="17">
        <v>0.103374270997961</v>
      </c>
      <c r="E9" s="17">
        <v>0.10666653157534101</v>
      </c>
      <c r="F9" s="17"/>
      <c r="G9" s="17">
        <v>9.9140738428727795E-2</v>
      </c>
      <c r="H9" s="17">
        <v>7.1711193662775799E-2</v>
      </c>
      <c r="I9" s="17">
        <v>4.6330871177919099E-2</v>
      </c>
      <c r="J9" s="17">
        <v>9.2719498212109605E-2</v>
      </c>
      <c r="K9" s="17">
        <v>9.7671991403600195E-2</v>
      </c>
      <c r="L9" s="17">
        <v>0.17787499081305699</v>
      </c>
      <c r="M9" s="17"/>
      <c r="N9" s="17">
        <v>8.4750986973457801E-2</v>
      </c>
      <c r="O9" s="17">
        <v>0.18551914805887801</v>
      </c>
      <c r="P9" s="17">
        <v>0.114391967084447</v>
      </c>
      <c r="Q9" s="17">
        <v>0.144628977954779</v>
      </c>
      <c r="R9" s="17">
        <v>0.117941841653683</v>
      </c>
      <c r="S9" s="17">
        <v>7.9900004086858503E-2</v>
      </c>
      <c r="T9" s="17">
        <v>0</v>
      </c>
      <c r="U9" s="17">
        <v>0.10369130558819301</v>
      </c>
      <c r="V9" s="17">
        <v>0.116556562528067</v>
      </c>
      <c r="W9" s="17">
        <v>0.11283761130730199</v>
      </c>
      <c r="X9" s="17">
        <v>6.7422262224269905E-2</v>
      </c>
      <c r="Y9" s="17">
        <v>0.13763321272468201</v>
      </c>
      <c r="Z9" s="17"/>
      <c r="AA9" s="17">
        <v>9.1399703984413799E-2</v>
      </c>
      <c r="AB9" s="17">
        <v>0.115020689309468</v>
      </c>
    </row>
    <row r="10" spans="2:28" ht="28.7" x14ac:dyDescent="0.5">
      <c r="B10" s="18" t="s">
        <v>226</v>
      </c>
      <c r="C10" s="17">
        <v>0.88187297113399898</v>
      </c>
      <c r="D10" s="17">
        <v>0.88692379498179297</v>
      </c>
      <c r="E10" s="17">
        <v>0.87675041065895598</v>
      </c>
      <c r="F10" s="17"/>
      <c r="G10" s="17">
        <v>0.87595447776715096</v>
      </c>
      <c r="H10" s="17">
        <v>0.91566637301985099</v>
      </c>
      <c r="I10" s="17">
        <v>0.92760906546262001</v>
      </c>
      <c r="J10" s="17">
        <v>0.90224954894318199</v>
      </c>
      <c r="K10" s="17">
        <v>0.90232800859640006</v>
      </c>
      <c r="L10" s="17">
        <v>0.80680100460639204</v>
      </c>
      <c r="M10" s="17"/>
      <c r="N10" s="17">
        <v>0.89477565317917096</v>
      </c>
      <c r="O10" s="17">
        <v>0.81448085194112196</v>
      </c>
      <c r="P10" s="17">
        <v>0.87874979071304604</v>
      </c>
      <c r="Q10" s="17">
        <v>0.82776953312284096</v>
      </c>
      <c r="R10" s="17">
        <v>0.84693834890151498</v>
      </c>
      <c r="S10" s="17">
        <v>0.91203969847139499</v>
      </c>
      <c r="T10" s="17">
        <v>1</v>
      </c>
      <c r="U10" s="17">
        <v>0.89630869441180605</v>
      </c>
      <c r="V10" s="17">
        <v>0.86732684078645805</v>
      </c>
      <c r="W10" s="17">
        <v>0.84247317994959603</v>
      </c>
      <c r="X10" s="17">
        <v>0.91823503025955999</v>
      </c>
      <c r="Y10" s="17">
        <v>0.842937499105338</v>
      </c>
      <c r="Z10" s="17"/>
      <c r="AA10" s="17">
        <v>0.89340411728094005</v>
      </c>
      <c r="AB10" s="17">
        <v>0.87329955398142001</v>
      </c>
    </row>
    <row r="11" spans="2:28" x14ac:dyDescent="0.5">
      <c r="B11" s="18" t="s">
        <v>227</v>
      </c>
      <c r="C11" s="19">
        <v>1.31793044714918E-2</v>
      </c>
      <c r="D11" s="19">
        <v>9.7019340202459392E-3</v>
      </c>
      <c r="E11" s="19">
        <v>1.6583057765703301E-2</v>
      </c>
      <c r="F11" s="19"/>
      <c r="G11" s="19">
        <v>2.49047838041217E-2</v>
      </c>
      <c r="H11" s="19">
        <v>1.2622433317373401E-2</v>
      </c>
      <c r="I11" s="19">
        <v>2.6060063359461001E-2</v>
      </c>
      <c r="J11" s="19">
        <v>5.0309528447088202E-3</v>
      </c>
      <c r="K11" s="19">
        <v>0</v>
      </c>
      <c r="L11" s="19">
        <v>1.5324004580550899E-2</v>
      </c>
      <c r="M11" s="19"/>
      <c r="N11" s="19">
        <v>2.0473359847370799E-2</v>
      </c>
      <c r="O11" s="19">
        <v>0</v>
      </c>
      <c r="P11" s="19">
        <v>6.8582422025066699E-3</v>
      </c>
      <c r="Q11" s="19">
        <v>2.76014889223801E-2</v>
      </c>
      <c r="R11" s="19">
        <v>3.5119809444802197E-2</v>
      </c>
      <c r="S11" s="19">
        <v>8.0602974417462708E-3</v>
      </c>
      <c r="T11" s="19">
        <v>0</v>
      </c>
      <c r="U11" s="19">
        <v>0</v>
      </c>
      <c r="V11" s="19">
        <v>1.61165966854756E-2</v>
      </c>
      <c r="W11" s="19">
        <v>4.4689208743101297E-2</v>
      </c>
      <c r="X11" s="19">
        <v>1.43427075161699E-2</v>
      </c>
      <c r="Y11" s="19">
        <v>1.9429288169980199E-2</v>
      </c>
      <c r="Z11" s="19"/>
      <c r="AA11" s="19">
        <v>1.51961787346461E-2</v>
      </c>
      <c r="AB11" s="19">
        <v>1.1679756709111901E-2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242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0.528583508470435</v>
      </c>
      <c r="D9" s="17">
        <v>0.54557444521004494</v>
      </c>
      <c r="E9" s="17">
        <v>0.511217613396729</v>
      </c>
      <c r="F9" s="17"/>
      <c r="G9" s="17">
        <v>0.60961934638723003</v>
      </c>
      <c r="H9" s="17">
        <v>0.34159295388769101</v>
      </c>
      <c r="I9" s="17">
        <v>0.36866697525542602</v>
      </c>
      <c r="J9" s="17">
        <v>0.472939773413524</v>
      </c>
      <c r="K9" s="17">
        <v>0.60452422865180799</v>
      </c>
      <c r="L9" s="17">
        <v>0.695797216845497</v>
      </c>
      <c r="M9" s="17"/>
      <c r="N9" s="17">
        <v>0.48135834668305</v>
      </c>
      <c r="O9" s="17">
        <v>0.52520756059004303</v>
      </c>
      <c r="P9" s="17">
        <v>0.53204078206148997</v>
      </c>
      <c r="Q9" s="17">
        <v>0.51422097352753604</v>
      </c>
      <c r="R9" s="17">
        <v>0.64496467075325703</v>
      </c>
      <c r="S9" s="17">
        <v>0.52828852818454597</v>
      </c>
      <c r="T9" s="17">
        <v>0.62666541321205904</v>
      </c>
      <c r="U9" s="17">
        <v>0.524467813663134</v>
      </c>
      <c r="V9" s="17">
        <v>0.50433106598078203</v>
      </c>
      <c r="W9" s="17">
        <v>0.57530957905832203</v>
      </c>
      <c r="X9" s="17">
        <v>0.51946223437684902</v>
      </c>
      <c r="Y9" s="17">
        <v>0.51979197036712499</v>
      </c>
      <c r="Z9" s="17"/>
      <c r="AA9" s="17">
        <v>0.44686733908575998</v>
      </c>
      <c r="AB9" s="17">
        <v>0.58933955121918002</v>
      </c>
    </row>
    <row r="10" spans="2:28" ht="28.7" x14ac:dyDescent="0.5">
      <c r="B10" s="18" t="s">
        <v>226</v>
      </c>
      <c r="C10" s="17">
        <v>0.45190976110856501</v>
      </c>
      <c r="D10" s="17">
        <v>0.443857606846705</v>
      </c>
      <c r="E10" s="17">
        <v>0.46055205098278901</v>
      </c>
      <c r="F10" s="17"/>
      <c r="G10" s="17">
        <v>0.39038065361277002</v>
      </c>
      <c r="H10" s="17">
        <v>0.61933143455512396</v>
      </c>
      <c r="I10" s="17">
        <v>0.61812917592748096</v>
      </c>
      <c r="J10" s="17">
        <v>0.512063053024571</v>
      </c>
      <c r="K10" s="17">
        <v>0.37835350811215401</v>
      </c>
      <c r="L10" s="17">
        <v>0.280019474855082</v>
      </c>
      <c r="M10" s="17"/>
      <c r="N10" s="17">
        <v>0.518641653316949</v>
      </c>
      <c r="O10" s="17">
        <v>0.448483061085033</v>
      </c>
      <c r="P10" s="17">
        <v>0.461100975736004</v>
      </c>
      <c r="Q10" s="17">
        <v>0.458177537550084</v>
      </c>
      <c r="R10" s="17">
        <v>0.32562890832813302</v>
      </c>
      <c r="S10" s="17">
        <v>0.44968826841736298</v>
      </c>
      <c r="T10" s="17">
        <v>0.33031927827677499</v>
      </c>
      <c r="U10" s="17">
        <v>0.44429542010931899</v>
      </c>
      <c r="V10" s="17">
        <v>0.49566893401921802</v>
      </c>
      <c r="W10" s="17">
        <v>0.42469042094167803</v>
      </c>
      <c r="X10" s="17">
        <v>0.44856895049886403</v>
      </c>
      <c r="Y10" s="17">
        <v>0.46032939515723598</v>
      </c>
      <c r="Z10" s="17"/>
      <c r="AA10" s="17">
        <v>0.53871747958025595</v>
      </c>
      <c r="AB10" s="17">
        <v>0.38736814720153701</v>
      </c>
    </row>
    <row r="11" spans="2:28" x14ac:dyDescent="0.5">
      <c r="B11" s="18" t="s">
        <v>227</v>
      </c>
      <c r="C11" s="19">
        <v>1.9506730420999801E-2</v>
      </c>
      <c r="D11" s="19">
        <v>1.0567947943249899E-2</v>
      </c>
      <c r="E11" s="19">
        <v>2.8230335620481599E-2</v>
      </c>
      <c r="F11" s="19"/>
      <c r="G11" s="19">
        <v>0</v>
      </c>
      <c r="H11" s="19">
        <v>3.9075611557184899E-2</v>
      </c>
      <c r="I11" s="19">
        <v>1.3203848817092601E-2</v>
      </c>
      <c r="J11" s="19">
        <v>1.49971735619054E-2</v>
      </c>
      <c r="K11" s="19">
        <v>1.7122263236038202E-2</v>
      </c>
      <c r="L11" s="19">
        <v>2.41833082994211E-2</v>
      </c>
      <c r="M11" s="19"/>
      <c r="N11" s="19">
        <v>0</v>
      </c>
      <c r="O11" s="19">
        <v>2.6309378324924599E-2</v>
      </c>
      <c r="P11" s="19">
        <v>6.8582422025066699E-3</v>
      </c>
      <c r="Q11" s="19">
        <v>2.76014889223801E-2</v>
      </c>
      <c r="R11" s="19">
        <v>2.9406420918609701E-2</v>
      </c>
      <c r="S11" s="19">
        <v>2.20232033980906E-2</v>
      </c>
      <c r="T11" s="19">
        <v>4.3015308511166597E-2</v>
      </c>
      <c r="U11" s="19">
        <v>3.12367662275468E-2</v>
      </c>
      <c r="V11" s="19">
        <v>0</v>
      </c>
      <c r="W11" s="19">
        <v>0</v>
      </c>
      <c r="X11" s="19">
        <v>3.1968815124286301E-2</v>
      </c>
      <c r="Y11" s="19">
        <v>1.9878634475639E-2</v>
      </c>
      <c r="Z11" s="19"/>
      <c r="AA11" s="19">
        <v>1.44151813339838E-2</v>
      </c>
      <c r="AB11" s="19">
        <v>2.3292301579283799E-2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243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0.63654696629651097</v>
      </c>
      <c r="D9" s="17">
        <v>0.60620119640099202</v>
      </c>
      <c r="E9" s="17">
        <v>0.66719166559130405</v>
      </c>
      <c r="F9" s="17"/>
      <c r="G9" s="17">
        <v>0.37345819567852501</v>
      </c>
      <c r="H9" s="17">
        <v>0.451687917850638</v>
      </c>
      <c r="I9" s="17">
        <v>0.57862875422585902</v>
      </c>
      <c r="J9" s="17">
        <v>0.67362517914661102</v>
      </c>
      <c r="K9" s="17">
        <v>0.74862403252169996</v>
      </c>
      <c r="L9" s="17">
        <v>0.80638897352435401</v>
      </c>
      <c r="M9" s="17"/>
      <c r="N9" s="17">
        <v>0.61956931515521596</v>
      </c>
      <c r="O9" s="17">
        <v>0.63854040383706401</v>
      </c>
      <c r="P9" s="17">
        <v>0.60501070569182303</v>
      </c>
      <c r="Q9" s="17">
        <v>0.73525460081498295</v>
      </c>
      <c r="R9" s="17">
        <v>0.70150574923461095</v>
      </c>
      <c r="S9" s="17">
        <v>0.61783701494619603</v>
      </c>
      <c r="T9" s="17">
        <v>0.70827778441009304</v>
      </c>
      <c r="U9" s="17">
        <v>0.62728256649409797</v>
      </c>
      <c r="V9" s="17">
        <v>0.551788814699678</v>
      </c>
      <c r="W9" s="17">
        <v>0.72219728746827405</v>
      </c>
      <c r="X9" s="17">
        <v>0.59727524257856102</v>
      </c>
      <c r="Y9" s="17">
        <v>0.69520321528844498</v>
      </c>
      <c r="Z9" s="17"/>
      <c r="AA9" s="17">
        <v>0.54555514523683402</v>
      </c>
      <c r="AB9" s="17">
        <v>0.70419946410344503</v>
      </c>
    </row>
    <row r="10" spans="2:28" ht="28.7" x14ac:dyDescent="0.5">
      <c r="B10" s="18" t="s">
        <v>226</v>
      </c>
      <c r="C10" s="17">
        <v>0.303466540888506</v>
      </c>
      <c r="D10" s="17">
        <v>0.34654289620055301</v>
      </c>
      <c r="E10" s="17">
        <v>0.26033958157336601</v>
      </c>
      <c r="F10" s="17"/>
      <c r="G10" s="17">
        <v>0.56584268318880604</v>
      </c>
      <c r="H10" s="17">
        <v>0.49717918015932899</v>
      </c>
      <c r="I10" s="17">
        <v>0.398148940344696</v>
      </c>
      <c r="J10" s="17">
        <v>0.250354496449056</v>
      </c>
      <c r="K10" s="17">
        <v>0.19852098465321699</v>
      </c>
      <c r="L10" s="17">
        <v>0.112417976233633</v>
      </c>
      <c r="M10" s="17"/>
      <c r="N10" s="17">
        <v>0.38043068484478398</v>
      </c>
      <c r="O10" s="17">
        <v>0.31211652566926901</v>
      </c>
      <c r="P10" s="17">
        <v>0.36299134312287201</v>
      </c>
      <c r="Q10" s="17">
        <v>0.25005663162682801</v>
      </c>
      <c r="R10" s="17">
        <v>0.26794575501774798</v>
      </c>
      <c r="S10" s="17">
        <v>0.31908414862601497</v>
      </c>
      <c r="T10" s="17">
        <v>0.24870690707873999</v>
      </c>
      <c r="U10" s="17">
        <v>0.31472647165911399</v>
      </c>
      <c r="V10" s="17">
        <v>0.38431142374903898</v>
      </c>
      <c r="W10" s="17">
        <v>0.240268907320771</v>
      </c>
      <c r="X10" s="17">
        <v>0.30503261176513302</v>
      </c>
      <c r="Y10" s="17">
        <v>0.199218295996448</v>
      </c>
      <c r="Z10" s="17"/>
      <c r="AA10" s="17">
        <v>0.410915008093722</v>
      </c>
      <c r="AB10" s="17">
        <v>0.22357851241183699</v>
      </c>
    </row>
    <row r="11" spans="2:28" x14ac:dyDescent="0.5">
      <c r="B11" s="18" t="s">
        <v>227</v>
      </c>
      <c r="C11" s="19">
        <v>5.9986492814983798E-2</v>
      </c>
      <c r="D11" s="19">
        <v>4.7255907398455602E-2</v>
      </c>
      <c r="E11" s="19">
        <v>7.2468752835329706E-2</v>
      </c>
      <c r="F11" s="19"/>
      <c r="G11" s="19">
        <v>6.0699121132669301E-2</v>
      </c>
      <c r="H11" s="19">
        <v>5.11329019900333E-2</v>
      </c>
      <c r="I11" s="19">
        <v>2.3222305429444801E-2</v>
      </c>
      <c r="J11" s="19">
        <v>7.6020324404332804E-2</v>
      </c>
      <c r="K11" s="19">
        <v>5.2854982825082802E-2</v>
      </c>
      <c r="L11" s="19">
        <v>8.1193050242013204E-2</v>
      </c>
      <c r="M11" s="19"/>
      <c r="N11" s="19">
        <v>0</v>
      </c>
      <c r="O11" s="19">
        <v>4.9343070493666097E-2</v>
      </c>
      <c r="P11" s="19">
        <v>3.1997951185304803E-2</v>
      </c>
      <c r="Q11" s="19">
        <v>1.4688767558188799E-2</v>
      </c>
      <c r="R11" s="19">
        <v>3.05484957476411E-2</v>
      </c>
      <c r="S11" s="19">
        <v>6.3078836427788401E-2</v>
      </c>
      <c r="T11" s="19">
        <v>4.3015308511166597E-2</v>
      </c>
      <c r="U11" s="19">
        <v>5.7990961846788397E-2</v>
      </c>
      <c r="V11" s="19">
        <v>6.3899761551283005E-2</v>
      </c>
      <c r="W11" s="19">
        <v>3.7533805210955597E-2</v>
      </c>
      <c r="X11" s="19">
        <v>9.7692145656305907E-2</v>
      </c>
      <c r="Y11" s="19">
        <v>0.105578488715107</v>
      </c>
      <c r="Z11" s="19"/>
      <c r="AA11" s="19">
        <v>4.3529846669443997E-2</v>
      </c>
      <c r="AB11" s="19">
        <v>7.2222023484717901E-2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244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7.28086864933844E-2</v>
      </c>
      <c r="D9" s="17">
        <v>7.2218320161235097E-2</v>
      </c>
      <c r="E9" s="17">
        <v>7.3513933897742897E-2</v>
      </c>
      <c r="F9" s="17"/>
      <c r="G9" s="17">
        <v>0.12831418697702601</v>
      </c>
      <c r="H9" s="17">
        <v>5.7418649333505503E-2</v>
      </c>
      <c r="I9" s="17">
        <v>4.95121857102271E-2</v>
      </c>
      <c r="J9" s="17">
        <v>6.2165160223525799E-2</v>
      </c>
      <c r="K9" s="17">
        <v>6.2923730258289304E-2</v>
      </c>
      <c r="L9" s="17">
        <v>8.6038801173320398E-2</v>
      </c>
      <c r="M9" s="17"/>
      <c r="N9" s="17">
        <v>8.1723761029813297E-2</v>
      </c>
      <c r="O9" s="17">
        <v>0.14159494972865699</v>
      </c>
      <c r="P9" s="17">
        <v>0.107601236467651</v>
      </c>
      <c r="Q9" s="17">
        <v>0.118457366839372</v>
      </c>
      <c r="R9" s="17">
        <v>0</v>
      </c>
      <c r="S9" s="17">
        <v>6.1532813626914901E-2</v>
      </c>
      <c r="T9" s="17">
        <v>4.3311424430210903E-2</v>
      </c>
      <c r="U9" s="17">
        <v>2.6760994981543901E-2</v>
      </c>
      <c r="V9" s="17">
        <v>6.6346331706617107E-2</v>
      </c>
      <c r="W9" s="17">
        <v>3.5828015829777002E-2</v>
      </c>
      <c r="X9" s="17">
        <v>2.8934037217940502E-2</v>
      </c>
      <c r="Y9" s="17">
        <v>9.8513658893272002E-2</v>
      </c>
      <c r="Z9" s="17"/>
      <c r="AA9" s="17">
        <v>6.6882454468305597E-2</v>
      </c>
      <c r="AB9" s="17">
        <v>7.7214845139413499E-2</v>
      </c>
    </row>
    <row r="10" spans="2:28" ht="28.7" x14ac:dyDescent="0.5">
      <c r="B10" s="18" t="s">
        <v>226</v>
      </c>
      <c r="C10" s="17">
        <v>0.914438012132336</v>
      </c>
      <c r="D10" s="17">
        <v>0.916020574610377</v>
      </c>
      <c r="E10" s="17">
        <v>0.91274534182640898</v>
      </c>
      <c r="F10" s="17"/>
      <c r="G10" s="17">
        <v>0.85597468050058201</v>
      </c>
      <c r="H10" s="17">
        <v>0.92315737014500698</v>
      </c>
      <c r="I10" s="17">
        <v>0.94382650192384998</v>
      </c>
      <c r="J10" s="17">
        <v>0.92628842058719596</v>
      </c>
      <c r="K10" s="17">
        <v>0.93707626974171099</v>
      </c>
      <c r="L10" s="17">
        <v>0.89355915304678801</v>
      </c>
      <c r="M10" s="17"/>
      <c r="N10" s="17">
        <v>0.91827623897018695</v>
      </c>
      <c r="O10" s="17">
        <v>0.85840505027134295</v>
      </c>
      <c r="P10" s="17">
        <v>0.88554052132984196</v>
      </c>
      <c r="Q10" s="17">
        <v>0.86685665187850502</v>
      </c>
      <c r="R10" s="17">
        <v>1</v>
      </c>
      <c r="S10" s="17">
        <v>0.92613419297168997</v>
      </c>
      <c r="T10" s="17">
        <v>0.95668857556978903</v>
      </c>
      <c r="U10" s="17">
        <v>0.93255906234144303</v>
      </c>
      <c r="V10" s="17">
        <v>0.91753707160790698</v>
      </c>
      <c r="W10" s="17">
        <v>0.96417198417022298</v>
      </c>
      <c r="X10" s="17">
        <v>0.95457834048314405</v>
      </c>
      <c r="Y10" s="17">
        <v>0.88858224134919395</v>
      </c>
      <c r="Z10" s="17"/>
      <c r="AA10" s="17">
        <v>0.91733360866631897</v>
      </c>
      <c r="AB10" s="17">
        <v>0.91228513360013697</v>
      </c>
    </row>
    <row r="11" spans="2:28" x14ac:dyDescent="0.5">
      <c r="B11" s="18" t="s">
        <v>227</v>
      </c>
      <c r="C11" s="19">
        <v>1.27533013742798E-2</v>
      </c>
      <c r="D11" s="19">
        <v>1.1761105228387501E-2</v>
      </c>
      <c r="E11" s="19">
        <v>1.3740724275848701E-2</v>
      </c>
      <c r="F11" s="19"/>
      <c r="G11" s="19">
        <v>1.5711132522392899E-2</v>
      </c>
      <c r="H11" s="19">
        <v>1.9423980521487801E-2</v>
      </c>
      <c r="I11" s="19">
        <v>6.6613123659228796E-3</v>
      </c>
      <c r="J11" s="19">
        <v>1.1546419189278701E-2</v>
      </c>
      <c r="K11" s="19">
        <v>0</v>
      </c>
      <c r="L11" s="19">
        <v>2.0402045779891201E-2</v>
      </c>
      <c r="M11" s="19"/>
      <c r="N11" s="19">
        <v>0</v>
      </c>
      <c r="O11" s="19">
        <v>0</v>
      </c>
      <c r="P11" s="19">
        <v>6.8582422025066699E-3</v>
      </c>
      <c r="Q11" s="19">
        <v>1.4685981282122999E-2</v>
      </c>
      <c r="R11" s="19">
        <v>0</v>
      </c>
      <c r="S11" s="19">
        <v>1.2332993401395501E-2</v>
      </c>
      <c r="T11" s="19">
        <v>0</v>
      </c>
      <c r="U11" s="19">
        <v>4.0679942677013199E-2</v>
      </c>
      <c r="V11" s="19">
        <v>1.61165966854756E-2</v>
      </c>
      <c r="W11" s="19">
        <v>0</v>
      </c>
      <c r="X11" s="19">
        <v>1.64876222989155E-2</v>
      </c>
      <c r="Y11" s="19">
        <v>1.2904099757533901E-2</v>
      </c>
      <c r="Z11" s="19"/>
      <c r="AA11" s="19">
        <v>1.5783936865375901E-2</v>
      </c>
      <c r="AB11" s="19">
        <v>1.05000212604492E-2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245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0.48864887495556197</v>
      </c>
      <c r="D9" s="17">
        <v>0.41179420372418002</v>
      </c>
      <c r="E9" s="17">
        <v>0.562427774007073</v>
      </c>
      <c r="F9" s="17"/>
      <c r="G9" s="17">
        <v>0.51852958712016795</v>
      </c>
      <c r="H9" s="17">
        <v>0.45014060860948901</v>
      </c>
      <c r="I9" s="17">
        <v>0.29780227853984198</v>
      </c>
      <c r="J9" s="17">
        <v>0.458975470993707</v>
      </c>
      <c r="K9" s="17">
        <v>0.55536872318628505</v>
      </c>
      <c r="L9" s="17">
        <v>0.58938635791761296</v>
      </c>
      <c r="M9" s="17"/>
      <c r="N9" s="17">
        <v>0.55126716601449299</v>
      </c>
      <c r="O9" s="17">
        <v>0.53213716081941698</v>
      </c>
      <c r="P9" s="17">
        <v>0.445140470248927</v>
      </c>
      <c r="Q9" s="17">
        <v>0.61940511193439296</v>
      </c>
      <c r="R9" s="17">
        <v>0.61861740603693005</v>
      </c>
      <c r="S9" s="17">
        <v>0.462368916156705</v>
      </c>
      <c r="T9" s="17">
        <v>0.46288416793652998</v>
      </c>
      <c r="U9" s="17">
        <v>0.464598545035316</v>
      </c>
      <c r="V9" s="17">
        <v>0.41777643063053999</v>
      </c>
      <c r="W9" s="17">
        <v>0.54571074669137698</v>
      </c>
      <c r="X9" s="17">
        <v>0.54777381849667806</v>
      </c>
      <c r="Y9" s="17">
        <v>0.454765762385832</v>
      </c>
      <c r="Z9" s="17"/>
      <c r="AA9" s="17">
        <v>0.36248736375687302</v>
      </c>
      <c r="AB9" s="17">
        <v>0.582450067857186</v>
      </c>
    </row>
    <row r="10" spans="2:28" ht="28.7" x14ac:dyDescent="0.5">
      <c r="B10" s="18" t="s">
        <v>226</v>
      </c>
      <c r="C10" s="17">
        <v>0.46222420010723297</v>
      </c>
      <c r="D10" s="17">
        <v>0.56153420001071697</v>
      </c>
      <c r="E10" s="17">
        <v>0.36653030125779801</v>
      </c>
      <c r="F10" s="17"/>
      <c r="G10" s="17">
        <v>0.37906758933552998</v>
      </c>
      <c r="H10" s="17">
        <v>0.48055727646296598</v>
      </c>
      <c r="I10" s="17">
        <v>0.67743006265005401</v>
      </c>
      <c r="J10" s="17">
        <v>0.496108836444553</v>
      </c>
      <c r="K10" s="17">
        <v>0.42643082769462198</v>
      </c>
      <c r="L10" s="17">
        <v>0.359645652367927</v>
      </c>
      <c r="M10" s="17"/>
      <c r="N10" s="17">
        <v>0.38111736464406998</v>
      </c>
      <c r="O10" s="17">
        <v>0.46786283918058302</v>
      </c>
      <c r="P10" s="17">
        <v>0.52816034531576395</v>
      </c>
      <c r="Q10" s="17">
        <v>0.32405107492973201</v>
      </c>
      <c r="R10" s="17">
        <v>0.38138259396306901</v>
      </c>
      <c r="S10" s="17">
        <v>0.48430423373852</v>
      </c>
      <c r="T10" s="17">
        <v>0.49410052355230399</v>
      </c>
      <c r="U10" s="17">
        <v>0.475253780561743</v>
      </c>
      <c r="V10" s="17">
        <v>0.53237177924818901</v>
      </c>
      <c r="W10" s="17">
        <v>0.41701206300635502</v>
      </c>
      <c r="X10" s="17">
        <v>0.39858116267099403</v>
      </c>
      <c r="Y10" s="17">
        <v>0.47114087625423501</v>
      </c>
      <c r="Z10" s="17"/>
      <c r="AA10" s="17">
        <v>0.60630788075216102</v>
      </c>
      <c r="AB10" s="17">
        <v>0.35509785869185301</v>
      </c>
    </row>
    <row r="11" spans="2:28" x14ac:dyDescent="0.5">
      <c r="B11" s="18" t="s">
        <v>227</v>
      </c>
      <c r="C11" s="19">
        <v>4.9126924937204997E-2</v>
      </c>
      <c r="D11" s="19">
        <v>2.66715962651029E-2</v>
      </c>
      <c r="E11" s="19">
        <v>7.1041924735129006E-2</v>
      </c>
      <c r="F11" s="19"/>
      <c r="G11" s="19">
        <v>0.102402823544302</v>
      </c>
      <c r="H11" s="19">
        <v>6.93021149275449E-2</v>
      </c>
      <c r="I11" s="19">
        <v>2.47676588101041E-2</v>
      </c>
      <c r="J11" s="19">
        <v>4.4915692561739801E-2</v>
      </c>
      <c r="K11" s="19">
        <v>1.8200449119092701E-2</v>
      </c>
      <c r="L11" s="19">
        <v>5.0967989714459497E-2</v>
      </c>
      <c r="M11" s="19"/>
      <c r="N11" s="19">
        <v>6.7615469341437001E-2</v>
      </c>
      <c r="O11" s="19">
        <v>0</v>
      </c>
      <c r="P11" s="19">
        <v>2.6699184435309501E-2</v>
      </c>
      <c r="Q11" s="19">
        <v>5.6543813135874997E-2</v>
      </c>
      <c r="R11" s="19">
        <v>0</v>
      </c>
      <c r="S11" s="19">
        <v>5.3326850104774899E-2</v>
      </c>
      <c r="T11" s="19">
        <v>4.3015308511166597E-2</v>
      </c>
      <c r="U11" s="19">
        <v>6.0147674402941199E-2</v>
      </c>
      <c r="V11" s="19">
        <v>4.9851790121271299E-2</v>
      </c>
      <c r="W11" s="19">
        <v>3.72771903022684E-2</v>
      </c>
      <c r="X11" s="19">
        <v>5.3645018832328903E-2</v>
      </c>
      <c r="Y11" s="19">
        <v>7.4093361359933205E-2</v>
      </c>
      <c r="Z11" s="19"/>
      <c r="AA11" s="19">
        <v>3.1204755490965599E-2</v>
      </c>
      <c r="AB11" s="19">
        <v>6.2452073450960197E-2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246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0.58574693798925104</v>
      </c>
      <c r="D9" s="17">
        <v>0.49197167905050998</v>
      </c>
      <c r="E9" s="17">
        <v>0.67614771766463899</v>
      </c>
      <c r="F9" s="17"/>
      <c r="G9" s="17">
        <v>0.53160507274003699</v>
      </c>
      <c r="H9" s="17">
        <v>0.51873189313754497</v>
      </c>
      <c r="I9" s="17">
        <v>0.470728887240012</v>
      </c>
      <c r="J9" s="17">
        <v>0.61244034002924397</v>
      </c>
      <c r="K9" s="17">
        <v>0.60478356128991095</v>
      </c>
      <c r="L9" s="17">
        <v>0.69083184568130995</v>
      </c>
      <c r="M9" s="17"/>
      <c r="N9" s="17">
        <v>0.56558884337115301</v>
      </c>
      <c r="O9" s="17">
        <v>0.58816207262696996</v>
      </c>
      <c r="P9" s="17">
        <v>0.57446549904738498</v>
      </c>
      <c r="Q9" s="17">
        <v>0.76455810708757799</v>
      </c>
      <c r="R9" s="17">
        <v>0.62370802166736505</v>
      </c>
      <c r="S9" s="17">
        <v>0.56775071554477696</v>
      </c>
      <c r="T9" s="17">
        <v>0.71726848071444305</v>
      </c>
      <c r="U9" s="17">
        <v>0.56213919745001895</v>
      </c>
      <c r="V9" s="17">
        <v>0.57847897170250495</v>
      </c>
      <c r="W9" s="17">
        <v>0.57298052660364196</v>
      </c>
      <c r="X9" s="17">
        <v>0.56969505409921295</v>
      </c>
      <c r="Y9" s="17">
        <v>0.55187019349308397</v>
      </c>
      <c r="Z9" s="17"/>
      <c r="AA9" s="17">
        <v>0.44255454348397599</v>
      </c>
      <c r="AB9" s="17">
        <v>0.69221060738745399</v>
      </c>
    </row>
    <row r="10" spans="2:28" ht="28.7" x14ac:dyDescent="0.5">
      <c r="B10" s="18" t="s">
        <v>226</v>
      </c>
      <c r="C10" s="17">
        <v>0.33693592797965899</v>
      </c>
      <c r="D10" s="17">
        <v>0.44751925716290403</v>
      </c>
      <c r="E10" s="17">
        <v>0.23005833750127599</v>
      </c>
      <c r="F10" s="17"/>
      <c r="G10" s="17">
        <v>0.30444400974663899</v>
      </c>
      <c r="H10" s="17">
        <v>0.41351275547032501</v>
      </c>
      <c r="I10" s="17">
        <v>0.47562927114041398</v>
      </c>
      <c r="J10" s="17">
        <v>0.32318774283552398</v>
      </c>
      <c r="K10" s="17">
        <v>0.31983957790421103</v>
      </c>
      <c r="L10" s="17">
        <v>0.24007159810561801</v>
      </c>
      <c r="M10" s="17"/>
      <c r="N10" s="17">
        <v>0.36773254007973499</v>
      </c>
      <c r="O10" s="17">
        <v>0.33678137255137702</v>
      </c>
      <c r="P10" s="17">
        <v>0.36980408087316902</v>
      </c>
      <c r="Q10" s="17">
        <v>0.19314991189036801</v>
      </c>
      <c r="R10" s="17">
        <v>0.318606715594831</v>
      </c>
      <c r="S10" s="17">
        <v>0.35409557415582998</v>
      </c>
      <c r="T10" s="17">
        <v>0.20158458432392601</v>
      </c>
      <c r="U10" s="17">
        <v>0.32433888201529998</v>
      </c>
      <c r="V10" s="17">
        <v>0.35406680512046801</v>
      </c>
      <c r="W10" s="17">
        <v>0.38748106964974899</v>
      </c>
      <c r="X10" s="17">
        <v>0.34279606633354298</v>
      </c>
      <c r="Y10" s="17">
        <v>0.34192627144024501</v>
      </c>
      <c r="Z10" s="17"/>
      <c r="AA10" s="17">
        <v>0.50404185402825497</v>
      </c>
      <c r="AB10" s="17">
        <v>0.21269252715670001</v>
      </c>
    </row>
    <row r="11" spans="2:28" x14ac:dyDescent="0.5">
      <c r="B11" s="18" t="s">
        <v>227</v>
      </c>
      <c r="C11" s="19">
        <v>7.7317134031089904E-2</v>
      </c>
      <c r="D11" s="19">
        <v>6.0509063786586E-2</v>
      </c>
      <c r="E11" s="19">
        <v>9.3793944834085E-2</v>
      </c>
      <c r="F11" s="19"/>
      <c r="G11" s="19">
        <v>0.163950917513324</v>
      </c>
      <c r="H11" s="19">
        <v>6.7755351392130098E-2</v>
      </c>
      <c r="I11" s="19">
        <v>5.3641841619573402E-2</v>
      </c>
      <c r="J11" s="19">
        <v>6.4371917135231493E-2</v>
      </c>
      <c r="K11" s="19">
        <v>7.5376860805878396E-2</v>
      </c>
      <c r="L11" s="19">
        <v>6.9096556213071703E-2</v>
      </c>
      <c r="M11" s="19"/>
      <c r="N11" s="19">
        <v>6.6678616549112404E-2</v>
      </c>
      <c r="O11" s="19">
        <v>7.5056554821653201E-2</v>
      </c>
      <c r="P11" s="19">
        <v>5.5730420079446202E-2</v>
      </c>
      <c r="Q11" s="19">
        <v>4.2291981022054698E-2</v>
      </c>
      <c r="R11" s="19">
        <v>5.7685262737803798E-2</v>
      </c>
      <c r="S11" s="19">
        <v>7.8153710299393497E-2</v>
      </c>
      <c r="T11" s="19">
        <v>8.1146934961631195E-2</v>
      </c>
      <c r="U11" s="19">
        <v>0.11352192053468201</v>
      </c>
      <c r="V11" s="19">
        <v>6.7454223177027303E-2</v>
      </c>
      <c r="W11" s="19">
        <v>3.9538403746609399E-2</v>
      </c>
      <c r="X11" s="19">
        <v>8.7508879567243805E-2</v>
      </c>
      <c r="Y11" s="19">
        <v>0.106203535066671</v>
      </c>
      <c r="Z11" s="19"/>
      <c r="AA11" s="19">
        <v>5.3403602487769403E-2</v>
      </c>
      <c r="AB11" s="19">
        <v>9.5096865455846502E-2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247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0.54012459318001504</v>
      </c>
      <c r="D9" s="17">
        <v>0.48915085425027199</v>
      </c>
      <c r="E9" s="17">
        <v>0.59064540619378902</v>
      </c>
      <c r="F9" s="17"/>
      <c r="G9" s="17">
        <v>0.303980595223175</v>
      </c>
      <c r="H9" s="17">
        <v>0.40845048717469301</v>
      </c>
      <c r="I9" s="17">
        <v>0.40392762704614399</v>
      </c>
      <c r="J9" s="17">
        <v>0.603656297443804</v>
      </c>
      <c r="K9" s="17">
        <v>0.63306052052671902</v>
      </c>
      <c r="L9" s="17">
        <v>0.70505232441597099</v>
      </c>
      <c r="M9" s="17"/>
      <c r="N9" s="17">
        <v>0.62738591585218995</v>
      </c>
      <c r="O9" s="17">
        <v>0.557457534485018</v>
      </c>
      <c r="P9" s="17">
        <v>0.48169155363670402</v>
      </c>
      <c r="Q9" s="17">
        <v>0.59214992562035695</v>
      </c>
      <c r="R9" s="17">
        <v>0.53065977065567205</v>
      </c>
      <c r="S9" s="17">
        <v>0.52374343752649399</v>
      </c>
      <c r="T9" s="17">
        <v>0.67612528169275898</v>
      </c>
      <c r="U9" s="17">
        <v>0.66987980908198996</v>
      </c>
      <c r="V9" s="17">
        <v>0.51970966824915799</v>
      </c>
      <c r="W9" s="17">
        <v>0.52766432660520202</v>
      </c>
      <c r="X9" s="17">
        <v>0.51138647182888897</v>
      </c>
      <c r="Y9" s="17">
        <v>0.52912012148413201</v>
      </c>
      <c r="Z9" s="17"/>
      <c r="AA9" s="17">
        <v>0.421297725979763</v>
      </c>
      <c r="AB9" s="17">
        <v>0.62847247191295796</v>
      </c>
    </row>
    <row r="10" spans="2:28" ht="28.7" x14ac:dyDescent="0.5">
      <c r="B10" s="18" t="s">
        <v>226</v>
      </c>
      <c r="C10" s="17">
        <v>0.431701590859141</v>
      </c>
      <c r="D10" s="17">
        <v>0.490116573508453</v>
      </c>
      <c r="E10" s="17">
        <v>0.37389711958573102</v>
      </c>
      <c r="F10" s="17"/>
      <c r="G10" s="17">
        <v>0.67023792335225796</v>
      </c>
      <c r="H10" s="17">
        <v>0.53832844607713004</v>
      </c>
      <c r="I10" s="17">
        <v>0.58381993406088295</v>
      </c>
      <c r="J10" s="17">
        <v>0.3589843877319</v>
      </c>
      <c r="K10" s="17">
        <v>0.36122616604537999</v>
      </c>
      <c r="L10" s="17">
        <v>0.26329375339300498</v>
      </c>
      <c r="M10" s="17"/>
      <c r="N10" s="17">
        <v>0.37261408414781</v>
      </c>
      <c r="O10" s="17">
        <v>0.41817195441883798</v>
      </c>
      <c r="P10" s="17">
        <v>0.492714077269507</v>
      </c>
      <c r="Q10" s="17">
        <v>0.38024858545726298</v>
      </c>
      <c r="R10" s="17">
        <v>0.46934022934432701</v>
      </c>
      <c r="S10" s="17">
        <v>0.440612042091022</v>
      </c>
      <c r="T10" s="17">
        <v>0.32387471830724102</v>
      </c>
      <c r="U10" s="17">
        <v>0.31622232565358799</v>
      </c>
      <c r="V10" s="17">
        <v>0.45065870612522302</v>
      </c>
      <c r="W10" s="17">
        <v>0.43279726964818899</v>
      </c>
      <c r="X10" s="17">
        <v>0.44023090765355699</v>
      </c>
      <c r="Y10" s="17">
        <v>0.444320795933004</v>
      </c>
      <c r="Z10" s="17"/>
      <c r="AA10" s="17">
        <v>0.54946487669048205</v>
      </c>
      <c r="AB10" s="17">
        <v>0.34414448579563101</v>
      </c>
    </row>
    <row r="11" spans="2:28" x14ac:dyDescent="0.5">
      <c r="B11" s="18" t="s">
        <v>227</v>
      </c>
      <c r="C11" s="19">
        <v>2.8173815960843701E-2</v>
      </c>
      <c r="D11" s="19">
        <v>2.0732572241275501E-2</v>
      </c>
      <c r="E11" s="19">
        <v>3.5457474220479603E-2</v>
      </c>
      <c r="F11" s="19"/>
      <c r="G11" s="19">
        <v>2.57814814245679E-2</v>
      </c>
      <c r="H11" s="19">
        <v>5.3221066748177101E-2</v>
      </c>
      <c r="I11" s="19">
        <v>1.2252438892972801E-2</v>
      </c>
      <c r="J11" s="19">
        <v>3.7359314824295602E-2</v>
      </c>
      <c r="K11" s="19">
        <v>5.7133134279010499E-3</v>
      </c>
      <c r="L11" s="19">
        <v>3.1653922191023698E-2</v>
      </c>
      <c r="M11" s="19"/>
      <c r="N11" s="19">
        <v>0</v>
      </c>
      <c r="O11" s="19">
        <v>2.4370511096144101E-2</v>
      </c>
      <c r="P11" s="19">
        <v>2.5594369093788899E-2</v>
      </c>
      <c r="Q11" s="19">
        <v>2.76014889223801E-2</v>
      </c>
      <c r="R11" s="19">
        <v>0</v>
      </c>
      <c r="S11" s="19">
        <v>3.5644520382483898E-2</v>
      </c>
      <c r="T11" s="19">
        <v>0</v>
      </c>
      <c r="U11" s="19">
        <v>1.38978652644211E-2</v>
      </c>
      <c r="V11" s="19">
        <v>2.9631625625618899E-2</v>
      </c>
      <c r="W11" s="19">
        <v>3.9538403746609399E-2</v>
      </c>
      <c r="X11" s="19">
        <v>4.8382620517553397E-2</v>
      </c>
      <c r="Y11" s="19">
        <v>2.65590825828643E-2</v>
      </c>
      <c r="Z11" s="19"/>
      <c r="AA11" s="19">
        <v>2.9237397329754899E-2</v>
      </c>
      <c r="AB11" s="19">
        <v>2.7383042291410701E-2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248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0.59500111707964398</v>
      </c>
      <c r="D9" s="17">
        <v>0.550953684582001</v>
      </c>
      <c r="E9" s="17">
        <v>0.63708371245941098</v>
      </c>
      <c r="F9" s="17"/>
      <c r="G9" s="17">
        <v>0.26389252042508299</v>
      </c>
      <c r="H9" s="17">
        <v>0.478932324248865</v>
      </c>
      <c r="I9" s="17">
        <v>0.49131505454623497</v>
      </c>
      <c r="J9" s="17">
        <v>0.612497472591639</v>
      </c>
      <c r="K9" s="17">
        <v>0.72992700551974099</v>
      </c>
      <c r="L9" s="17">
        <v>0.776246498824538</v>
      </c>
      <c r="M9" s="17"/>
      <c r="N9" s="17">
        <v>0.587188036700097</v>
      </c>
      <c r="O9" s="17">
        <v>0.54025088906896102</v>
      </c>
      <c r="P9" s="17">
        <v>0.57343592519481401</v>
      </c>
      <c r="Q9" s="17">
        <v>0.73805112342236801</v>
      </c>
      <c r="R9" s="17">
        <v>0.68145324367679105</v>
      </c>
      <c r="S9" s="17">
        <v>0.62017403898485102</v>
      </c>
      <c r="T9" s="17">
        <v>0.55078634262781401</v>
      </c>
      <c r="U9" s="17">
        <v>0.57250652346782405</v>
      </c>
      <c r="V9" s="17">
        <v>0.54898545188770798</v>
      </c>
      <c r="W9" s="17">
        <v>0.60671120027526304</v>
      </c>
      <c r="X9" s="17">
        <v>0.52920957493907295</v>
      </c>
      <c r="Y9" s="17">
        <v>0.60555198922485798</v>
      </c>
      <c r="Z9" s="17"/>
      <c r="AA9" s="17">
        <v>0.477425299061005</v>
      </c>
      <c r="AB9" s="17">
        <v>0.68241883966196004</v>
      </c>
    </row>
    <row r="10" spans="2:28" ht="28.7" x14ac:dyDescent="0.5">
      <c r="B10" s="18" t="s">
        <v>226</v>
      </c>
      <c r="C10" s="17">
        <v>0.37907353292787699</v>
      </c>
      <c r="D10" s="17">
        <v>0.43866487183466402</v>
      </c>
      <c r="E10" s="17">
        <v>0.32183564073600701</v>
      </c>
      <c r="F10" s="17"/>
      <c r="G10" s="17">
        <v>0.71797826868258197</v>
      </c>
      <c r="H10" s="17">
        <v>0.50210399746151402</v>
      </c>
      <c r="I10" s="17">
        <v>0.495481096636672</v>
      </c>
      <c r="J10" s="17">
        <v>0.35790894833369402</v>
      </c>
      <c r="K10" s="17">
        <v>0.25759110337256802</v>
      </c>
      <c r="L10" s="17">
        <v>0.175445920866212</v>
      </c>
      <c r="M10" s="17"/>
      <c r="N10" s="17">
        <v>0.389311377508888</v>
      </c>
      <c r="O10" s="17">
        <v>0.45974911093103799</v>
      </c>
      <c r="P10" s="17">
        <v>0.41249248930620303</v>
      </c>
      <c r="Q10" s="17">
        <v>0.23434738765525201</v>
      </c>
      <c r="R10" s="17">
        <v>0.318546756323209</v>
      </c>
      <c r="S10" s="17">
        <v>0.344790185940344</v>
      </c>
      <c r="T10" s="17">
        <v>0.44921365737218599</v>
      </c>
      <c r="U10" s="17">
        <v>0.39915060276035502</v>
      </c>
      <c r="V10" s="17">
        <v>0.42328471885911201</v>
      </c>
      <c r="W10" s="17">
        <v>0.39328879972473701</v>
      </c>
      <c r="X10" s="17">
        <v>0.43293567746982398</v>
      </c>
      <c r="Y10" s="17">
        <v>0.36136373977983199</v>
      </c>
      <c r="Z10" s="17"/>
      <c r="AA10" s="17">
        <v>0.51180506474834997</v>
      </c>
      <c r="AB10" s="17">
        <v>0.280387524000698</v>
      </c>
    </row>
    <row r="11" spans="2:28" x14ac:dyDescent="0.5">
      <c r="B11" s="18" t="s">
        <v>227</v>
      </c>
      <c r="C11" s="19">
        <v>2.59253499924787E-2</v>
      </c>
      <c r="D11" s="19">
        <v>1.03814435833346E-2</v>
      </c>
      <c r="E11" s="19">
        <v>4.1080646804581997E-2</v>
      </c>
      <c r="F11" s="19"/>
      <c r="G11" s="19">
        <v>1.81292108923348E-2</v>
      </c>
      <c r="H11" s="19">
        <v>1.8963678289620998E-2</v>
      </c>
      <c r="I11" s="19">
        <v>1.3203848817092601E-2</v>
      </c>
      <c r="J11" s="19">
        <v>2.9593579074667E-2</v>
      </c>
      <c r="K11" s="19">
        <v>1.2481891107690799E-2</v>
      </c>
      <c r="L11" s="19">
        <v>4.8307580309250198E-2</v>
      </c>
      <c r="M11" s="19"/>
      <c r="N11" s="19">
        <v>2.3500585791015299E-2</v>
      </c>
      <c r="O11" s="19">
        <v>0</v>
      </c>
      <c r="P11" s="19">
        <v>1.4071585498983401E-2</v>
      </c>
      <c r="Q11" s="19">
        <v>2.76014889223801E-2</v>
      </c>
      <c r="R11" s="19">
        <v>0</v>
      </c>
      <c r="S11" s="19">
        <v>3.5035775074805202E-2</v>
      </c>
      <c r="T11" s="19">
        <v>0</v>
      </c>
      <c r="U11" s="19">
        <v>2.8342873771821001E-2</v>
      </c>
      <c r="V11" s="19">
        <v>2.77298292531797E-2</v>
      </c>
      <c r="W11" s="19">
        <v>0</v>
      </c>
      <c r="X11" s="19">
        <v>3.7854747591103202E-2</v>
      </c>
      <c r="Y11" s="19">
        <v>3.30842709953105E-2</v>
      </c>
      <c r="Z11" s="19"/>
      <c r="AA11" s="19">
        <v>1.07696361906452E-2</v>
      </c>
      <c r="AB11" s="19">
        <v>3.7193636337342698E-2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249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0.701829317016744</v>
      </c>
      <c r="D9" s="17">
        <v>0.64509738136288797</v>
      </c>
      <c r="E9" s="17">
        <v>0.75643392916069296</v>
      </c>
      <c r="F9" s="17"/>
      <c r="G9" s="17">
        <v>0.61217152830490695</v>
      </c>
      <c r="H9" s="17">
        <v>0.60862337969244096</v>
      </c>
      <c r="I9" s="17">
        <v>0.59164672654894201</v>
      </c>
      <c r="J9" s="17">
        <v>0.746210935996511</v>
      </c>
      <c r="K9" s="17">
        <v>0.76440979301472201</v>
      </c>
      <c r="L9" s="17">
        <v>0.79456152812190295</v>
      </c>
      <c r="M9" s="17"/>
      <c r="N9" s="17">
        <v>0.68654134909167697</v>
      </c>
      <c r="O9" s="17">
        <v>0.69027001006556099</v>
      </c>
      <c r="P9" s="17">
        <v>0.65806305733453796</v>
      </c>
      <c r="Q9" s="17">
        <v>0.81516120938319403</v>
      </c>
      <c r="R9" s="17">
        <v>0.71225619935638496</v>
      </c>
      <c r="S9" s="17">
        <v>0.70306245005692303</v>
      </c>
      <c r="T9" s="17">
        <v>0.79726828254319604</v>
      </c>
      <c r="U9" s="17">
        <v>0.74040204005337995</v>
      </c>
      <c r="V9" s="17">
        <v>0.69904839267478702</v>
      </c>
      <c r="W9" s="17">
        <v>0.739775077477135</v>
      </c>
      <c r="X9" s="17">
        <v>0.66183926565195705</v>
      </c>
      <c r="Y9" s="17">
        <v>0.69610545051780204</v>
      </c>
      <c r="Z9" s="17"/>
      <c r="AA9" s="17">
        <v>0.59116612923780998</v>
      </c>
      <c r="AB9" s="17">
        <v>0.78410749302569205</v>
      </c>
    </row>
    <row r="10" spans="2:28" ht="28.7" x14ac:dyDescent="0.5">
      <c r="B10" s="18" t="s">
        <v>226</v>
      </c>
      <c r="C10" s="17">
        <v>0.245448656054474</v>
      </c>
      <c r="D10" s="17">
        <v>0.31657733753835099</v>
      </c>
      <c r="E10" s="17">
        <v>0.17675540690276401</v>
      </c>
      <c r="F10" s="17"/>
      <c r="G10" s="17">
        <v>0.30583670649987599</v>
      </c>
      <c r="H10" s="17">
        <v>0.33367914315472602</v>
      </c>
      <c r="I10" s="17">
        <v>0.389558298106916</v>
      </c>
      <c r="J10" s="17">
        <v>0.198122405000592</v>
      </c>
      <c r="K10" s="17">
        <v>0.21720026438349199</v>
      </c>
      <c r="L10" s="17">
        <v>0.12711165063480601</v>
      </c>
      <c r="M10" s="17"/>
      <c r="N10" s="17">
        <v>0.26645747932629199</v>
      </c>
      <c r="O10" s="17">
        <v>0.28535947883829499</v>
      </c>
      <c r="P10" s="17">
        <v>0.30091250442346801</v>
      </c>
      <c r="Q10" s="17">
        <v>0.142549595870817</v>
      </c>
      <c r="R10" s="17">
        <v>0.25869915738340798</v>
      </c>
      <c r="S10" s="17">
        <v>0.247454143511317</v>
      </c>
      <c r="T10" s="17">
        <v>0.20273171745680399</v>
      </c>
      <c r="U10" s="17">
        <v>0.21745223923867499</v>
      </c>
      <c r="V10" s="17">
        <v>0.26408190365421602</v>
      </c>
      <c r="W10" s="17">
        <v>0.220686518776256</v>
      </c>
      <c r="X10" s="17">
        <v>0.249634931640633</v>
      </c>
      <c r="Y10" s="17">
        <v>0.222911880622604</v>
      </c>
      <c r="Z10" s="17"/>
      <c r="AA10" s="17">
        <v>0.37470071561511697</v>
      </c>
      <c r="AB10" s="17">
        <v>0.149349637767618</v>
      </c>
    </row>
    <row r="11" spans="2:28" x14ac:dyDescent="0.5">
      <c r="B11" s="18" t="s">
        <v>227</v>
      </c>
      <c r="C11" s="19">
        <v>5.27220269287818E-2</v>
      </c>
      <c r="D11" s="19">
        <v>3.83252810987606E-2</v>
      </c>
      <c r="E11" s="19">
        <v>6.6810663936542794E-2</v>
      </c>
      <c r="F11" s="19"/>
      <c r="G11" s="19">
        <v>8.1991765195217906E-2</v>
      </c>
      <c r="H11" s="19">
        <v>5.7697477152833201E-2</v>
      </c>
      <c r="I11" s="19">
        <v>1.8794975344142501E-2</v>
      </c>
      <c r="J11" s="19">
        <v>5.5666659002896697E-2</v>
      </c>
      <c r="K11" s="19">
        <v>1.8389942601786499E-2</v>
      </c>
      <c r="L11" s="19">
        <v>7.8326821243290698E-2</v>
      </c>
      <c r="M11" s="19"/>
      <c r="N11" s="19">
        <v>4.7001171582030599E-2</v>
      </c>
      <c r="O11" s="19">
        <v>2.4370511096144101E-2</v>
      </c>
      <c r="P11" s="19">
        <v>4.10244382419939E-2</v>
      </c>
      <c r="Q11" s="19">
        <v>4.2289194745989002E-2</v>
      </c>
      <c r="R11" s="19">
        <v>2.9044643260206501E-2</v>
      </c>
      <c r="S11" s="19">
        <v>4.9483406431759497E-2</v>
      </c>
      <c r="T11" s="19">
        <v>0</v>
      </c>
      <c r="U11" s="19">
        <v>4.2145720707944999E-2</v>
      </c>
      <c r="V11" s="19">
        <v>3.6869703670996401E-2</v>
      </c>
      <c r="W11" s="19">
        <v>3.9538403746609399E-2</v>
      </c>
      <c r="X11" s="19">
        <v>8.8525802707410201E-2</v>
      </c>
      <c r="Y11" s="19">
        <v>8.0982668859594001E-2</v>
      </c>
      <c r="Z11" s="19"/>
      <c r="AA11" s="19">
        <v>3.4133155147072498E-2</v>
      </c>
      <c r="AB11" s="19">
        <v>6.6542869206690503E-2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B2:AB1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250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225</v>
      </c>
      <c r="C9" s="17">
        <v>0.817544205884572</v>
      </c>
      <c r="D9" s="17">
        <v>0.76606037068613098</v>
      </c>
      <c r="E9" s="17">
        <v>0.86725658608575495</v>
      </c>
      <c r="F9" s="17"/>
      <c r="G9" s="17">
        <v>0.77225810997933597</v>
      </c>
      <c r="H9" s="17">
        <v>0.71533282600936099</v>
      </c>
      <c r="I9" s="17">
        <v>0.77662626904078202</v>
      </c>
      <c r="J9" s="17">
        <v>0.81016052605421696</v>
      </c>
      <c r="K9" s="17">
        <v>0.87506256964815299</v>
      </c>
      <c r="L9" s="17">
        <v>0.89423263101679296</v>
      </c>
      <c r="M9" s="17"/>
      <c r="N9" s="17">
        <v>0.75215765301819404</v>
      </c>
      <c r="O9" s="17">
        <v>0.83875526642861198</v>
      </c>
      <c r="P9" s="17">
        <v>0.82122498073885097</v>
      </c>
      <c r="Q9" s="17">
        <v>0.79230910794974696</v>
      </c>
      <c r="R9" s="17">
        <v>0.72972937177149799</v>
      </c>
      <c r="S9" s="17">
        <v>0.80222330542818898</v>
      </c>
      <c r="T9" s="17">
        <v>0.92056874593681803</v>
      </c>
      <c r="U9" s="17">
        <v>0.82005470176661799</v>
      </c>
      <c r="V9" s="17">
        <v>0.84608018770390303</v>
      </c>
      <c r="W9" s="17">
        <v>0.83538712352009703</v>
      </c>
      <c r="X9" s="17">
        <v>0.81672429965461701</v>
      </c>
      <c r="Y9" s="17">
        <v>0.84494823237608097</v>
      </c>
      <c r="Z9" s="17"/>
      <c r="AA9" s="17">
        <v>0.75731344820472501</v>
      </c>
      <c r="AB9" s="17">
        <v>0.86232582641256805</v>
      </c>
    </row>
    <row r="10" spans="2:28" ht="28.7" x14ac:dyDescent="0.5">
      <c r="B10" s="18" t="s">
        <v>226</v>
      </c>
      <c r="C10" s="17">
        <v>0.13434399753675599</v>
      </c>
      <c r="D10" s="17">
        <v>0.199440863824769</v>
      </c>
      <c r="E10" s="17">
        <v>7.1313063596505397E-2</v>
      </c>
      <c r="F10" s="17"/>
      <c r="G10" s="17">
        <v>0.17009063447565101</v>
      </c>
      <c r="H10" s="17">
        <v>0.25340276355953001</v>
      </c>
      <c r="I10" s="17">
        <v>0.20384513829931</v>
      </c>
      <c r="J10" s="17">
        <v>0.105020922304407</v>
      </c>
      <c r="K10" s="17">
        <v>8.4431187171072494E-2</v>
      </c>
      <c r="L10" s="17">
        <v>5.4273091127286802E-2</v>
      </c>
      <c r="M10" s="17"/>
      <c r="N10" s="17">
        <v>0.20848745704764199</v>
      </c>
      <c r="O10" s="17">
        <v>0.136874222475244</v>
      </c>
      <c r="P10" s="17">
        <v>0.159243109976419</v>
      </c>
      <c r="Q10" s="17">
        <v>0.16539891102819801</v>
      </c>
      <c r="R10" s="17">
        <v>0.27027062822850201</v>
      </c>
      <c r="S10" s="17">
        <v>0.13666553925253699</v>
      </c>
      <c r="T10" s="17">
        <v>4.01842877455581E-2</v>
      </c>
      <c r="U10" s="17">
        <v>0.139285433348277</v>
      </c>
      <c r="V10" s="17">
        <v>0.141953676691462</v>
      </c>
      <c r="W10" s="17">
        <v>0.129845121610243</v>
      </c>
      <c r="X10" s="17">
        <v>9.980585041442E-2</v>
      </c>
      <c r="Y10" s="17">
        <v>7.9854486037961303E-2</v>
      </c>
      <c r="Z10" s="17"/>
      <c r="AA10" s="17">
        <v>0.21703474718454399</v>
      </c>
      <c r="AB10" s="17">
        <v>7.2863353517862994E-2</v>
      </c>
    </row>
    <row r="11" spans="2:28" x14ac:dyDescent="0.5">
      <c r="B11" s="18" t="s">
        <v>227</v>
      </c>
      <c r="C11" s="19">
        <v>4.8111796578672698E-2</v>
      </c>
      <c r="D11" s="19">
        <v>3.4498765489099997E-2</v>
      </c>
      <c r="E11" s="19">
        <v>6.1430350317740003E-2</v>
      </c>
      <c r="F11" s="19"/>
      <c r="G11" s="19">
        <v>5.7651255545013401E-2</v>
      </c>
      <c r="H11" s="19">
        <v>3.12644104311086E-2</v>
      </c>
      <c r="I11" s="19">
        <v>1.95285926599079E-2</v>
      </c>
      <c r="J11" s="19">
        <v>8.4818551641375903E-2</v>
      </c>
      <c r="K11" s="19">
        <v>4.05062431807744E-2</v>
      </c>
      <c r="L11" s="19">
        <v>5.14942778559207E-2</v>
      </c>
      <c r="M11" s="19"/>
      <c r="N11" s="19">
        <v>3.9354889934163598E-2</v>
      </c>
      <c r="O11" s="19">
        <v>2.4370511096144101E-2</v>
      </c>
      <c r="P11" s="19">
        <v>1.953190928473E-2</v>
      </c>
      <c r="Q11" s="19">
        <v>4.2291981022054698E-2</v>
      </c>
      <c r="R11" s="19">
        <v>0</v>
      </c>
      <c r="S11" s="19">
        <v>6.1111155319273497E-2</v>
      </c>
      <c r="T11" s="19">
        <v>3.9246966317623803E-2</v>
      </c>
      <c r="U11" s="19">
        <v>4.0659864885104403E-2</v>
      </c>
      <c r="V11" s="19">
        <v>1.19661356046357E-2</v>
      </c>
      <c r="W11" s="19">
        <v>3.4767754869659197E-2</v>
      </c>
      <c r="X11" s="19">
        <v>8.3469849930963E-2</v>
      </c>
      <c r="Y11" s="19">
        <v>7.5197281585957301E-2</v>
      </c>
      <c r="Z11" s="19"/>
      <c r="AA11" s="19">
        <v>2.56518046107309E-2</v>
      </c>
      <c r="AB11" s="19">
        <v>6.48108200695688E-2</v>
      </c>
    </row>
    <row r="12" spans="2:28" x14ac:dyDescent="0.5">
      <c r="B12" s="16"/>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B2:AB23"/>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259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251</v>
      </c>
      <c r="C9" s="17">
        <v>0.64653523871905405</v>
      </c>
      <c r="D9" s="17">
        <v>0.664911991854085</v>
      </c>
      <c r="E9" s="17">
        <v>0.629840222345043</v>
      </c>
      <c r="F9" s="17"/>
      <c r="G9" s="17">
        <v>0.65329312529628503</v>
      </c>
      <c r="H9" s="17">
        <v>0.50135694303527301</v>
      </c>
      <c r="I9" s="17">
        <v>0.58150698768022202</v>
      </c>
      <c r="J9" s="17">
        <v>0.66782808173437602</v>
      </c>
      <c r="K9" s="17">
        <v>0.71327900057925497</v>
      </c>
      <c r="L9" s="17">
        <v>0.71570645415780998</v>
      </c>
      <c r="M9" s="17"/>
      <c r="N9" s="17">
        <v>0.48738175564972303</v>
      </c>
      <c r="O9" s="17">
        <v>0.57672104573854599</v>
      </c>
      <c r="P9" s="17">
        <v>0.62395392667041005</v>
      </c>
      <c r="Q9" s="17">
        <v>0.68027560362496098</v>
      </c>
      <c r="R9" s="17">
        <v>0.73517329405923804</v>
      </c>
      <c r="S9" s="17">
        <v>0.65522932754979002</v>
      </c>
      <c r="T9" s="17">
        <v>0.62833044222696399</v>
      </c>
      <c r="U9" s="17">
        <v>0.729903798822362</v>
      </c>
      <c r="V9" s="17">
        <v>0.53812783694178101</v>
      </c>
      <c r="W9" s="17">
        <v>0.69528687872457895</v>
      </c>
      <c r="X9" s="17">
        <v>0.61311909740821502</v>
      </c>
      <c r="Y9" s="17">
        <v>0.71033606188296605</v>
      </c>
      <c r="Z9" s="17"/>
      <c r="AA9" s="17">
        <v>0.63768024044527205</v>
      </c>
      <c r="AB9" s="17">
        <v>0.65311893760892004</v>
      </c>
    </row>
    <row r="10" spans="2:28" ht="28.7" x14ac:dyDescent="0.5">
      <c r="B10" s="18" t="s">
        <v>252</v>
      </c>
      <c r="C10" s="17">
        <v>0.58355658343794603</v>
      </c>
      <c r="D10" s="17">
        <v>0.57999627194679904</v>
      </c>
      <c r="E10" s="17">
        <v>0.58626549555738705</v>
      </c>
      <c r="F10" s="17"/>
      <c r="G10" s="17">
        <v>0.78140858537885405</v>
      </c>
      <c r="H10" s="17">
        <v>0.62836055865481499</v>
      </c>
      <c r="I10" s="17">
        <v>0.60929790907686898</v>
      </c>
      <c r="J10" s="17">
        <v>0.60062001436214196</v>
      </c>
      <c r="K10" s="17">
        <v>0.50459021042108199</v>
      </c>
      <c r="L10" s="17">
        <v>0.49253742411145801</v>
      </c>
      <c r="M10" s="17"/>
      <c r="N10" s="17">
        <v>0.71499133281618299</v>
      </c>
      <c r="O10" s="17">
        <v>0.52962467292151005</v>
      </c>
      <c r="P10" s="17">
        <v>0.56485952346102497</v>
      </c>
      <c r="Q10" s="17">
        <v>0.57683330095706598</v>
      </c>
      <c r="R10" s="17">
        <v>0.64746309753221998</v>
      </c>
      <c r="S10" s="17">
        <v>0.55373200198775097</v>
      </c>
      <c r="T10" s="17">
        <v>0.70410118084754703</v>
      </c>
      <c r="U10" s="17">
        <v>0.60148887124631201</v>
      </c>
      <c r="V10" s="17">
        <v>0.56055488895527195</v>
      </c>
      <c r="W10" s="17">
        <v>0.56807041467105901</v>
      </c>
      <c r="X10" s="17">
        <v>0.62542302234545399</v>
      </c>
      <c r="Y10" s="17">
        <v>0.56845581677839996</v>
      </c>
      <c r="Z10" s="17"/>
      <c r="AA10" s="17">
        <v>0.62172013345477195</v>
      </c>
      <c r="AB10" s="17">
        <v>0.55518195092976796</v>
      </c>
    </row>
    <row r="11" spans="2:28" ht="28.7" x14ac:dyDescent="0.5">
      <c r="B11" s="18" t="s">
        <v>253</v>
      </c>
      <c r="C11" s="17">
        <v>0.36727759060301501</v>
      </c>
      <c r="D11" s="17">
        <v>0.29973982330425702</v>
      </c>
      <c r="E11" s="17">
        <v>0.43178149152460799</v>
      </c>
      <c r="F11" s="17"/>
      <c r="G11" s="17">
        <v>0.41899286796471402</v>
      </c>
      <c r="H11" s="17">
        <v>0.29569287197365601</v>
      </c>
      <c r="I11" s="17">
        <v>0.33570267710755303</v>
      </c>
      <c r="J11" s="17">
        <v>0.30775765685839701</v>
      </c>
      <c r="K11" s="17">
        <v>0.37073768923789102</v>
      </c>
      <c r="L11" s="17">
        <v>0.44857596591260901</v>
      </c>
      <c r="M11" s="17"/>
      <c r="N11" s="17">
        <v>0.56309357275644101</v>
      </c>
      <c r="O11" s="17">
        <v>0.49631984276716701</v>
      </c>
      <c r="P11" s="17">
        <v>0.28854708999977502</v>
      </c>
      <c r="Q11" s="17">
        <v>0.33024303687467599</v>
      </c>
      <c r="R11" s="17">
        <v>0.29652127031463998</v>
      </c>
      <c r="S11" s="17">
        <v>0.377294293486229</v>
      </c>
      <c r="T11" s="17">
        <v>0.41653074769095499</v>
      </c>
      <c r="U11" s="17">
        <v>0.40601914631892999</v>
      </c>
      <c r="V11" s="17">
        <v>0.37203495081804999</v>
      </c>
      <c r="W11" s="17">
        <v>0.26756047117923898</v>
      </c>
      <c r="X11" s="17">
        <v>0.364995571661067</v>
      </c>
      <c r="Y11" s="17">
        <v>0.38035076952112301</v>
      </c>
      <c r="Z11" s="17"/>
      <c r="AA11" s="17">
        <v>0.32166367986083799</v>
      </c>
      <c r="AB11" s="17">
        <v>0.40119157276660899</v>
      </c>
    </row>
    <row r="12" spans="2:28" x14ac:dyDescent="0.5">
      <c r="B12" s="18" t="s">
        <v>254</v>
      </c>
      <c r="C12" s="17">
        <v>0.129270016119367</v>
      </c>
      <c r="D12" s="17">
        <v>0.138760126091934</v>
      </c>
      <c r="E12" s="17">
        <v>0.120279065334448</v>
      </c>
      <c r="F12" s="17"/>
      <c r="G12" s="17">
        <v>0.22659887312144</v>
      </c>
      <c r="H12" s="17">
        <v>0.229178452925895</v>
      </c>
      <c r="I12" s="17">
        <v>0.22007087077406101</v>
      </c>
      <c r="J12" s="17">
        <v>0.10178745278883899</v>
      </c>
      <c r="K12" s="17">
        <v>6.5827729622135206E-2</v>
      </c>
      <c r="L12" s="17">
        <v>2.9153054689141599E-2</v>
      </c>
      <c r="M12" s="17"/>
      <c r="N12" s="17">
        <v>0.205531451573011</v>
      </c>
      <c r="O12" s="17">
        <v>0.16293898126545001</v>
      </c>
      <c r="P12" s="17">
        <v>0.11232236697252</v>
      </c>
      <c r="Q12" s="17">
        <v>0.169507581455001</v>
      </c>
      <c r="R12" s="17">
        <v>0.17575910234418701</v>
      </c>
      <c r="S12" s="17">
        <v>0.11957967148080099</v>
      </c>
      <c r="T12" s="17">
        <v>0.236539617116682</v>
      </c>
      <c r="U12" s="17">
        <v>9.1639167729366103E-2</v>
      </c>
      <c r="V12" s="17">
        <v>0.11350610827259899</v>
      </c>
      <c r="W12" s="17">
        <v>0.147329104727669</v>
      </c>
      <c r="X12" s="17">
        <v>0.13837133936511001</v>
      </c>
      <c r="Y12" s="17">
        <v>0.107694278533799</v>
      </c>
      <c r="Z12" s="17"/>
      <c r="AA12" s="17">
        <v>0.161909626149986</v>
      </c>
      <c r="AB12" s="17">
        <v>0.105002437777711</v>
      </c>
    </row>
    <row r="13" spans="2:28" x14ac:dyDescent="0.5">
      <c r="B13" s="18" t="s">
        <v>255</v>
      </c>
      <c r="C13" s="17">
        <v>0.115078884415907</v>
      </c>
      <c r="D13" s="17">
        <v>0.14630301581686</v>
      </c>
      <c r="E13" s="17">
        <v>8.4937094646570899E-2</v>
      </c>
      <c r="F13" s="17"/>
      <c r="G13" s="17">
        <v>0.11796839401699601</v>
      </c>
      <c r="H13" s="17">
        <v>0.205014176649777</v>
      </c>
      <c r="I13" s="17">
        <v>0.164218176179312</v>
      </c>
      <c r="J13" s="17">
        <v>8.6115294675345302E-2</v>
      </c>
      <c r="K13" s="17">
        <v>6.8316391353978295E-2</v>
      </c>
      <c r="L13" s="17">
        <v>7.8490764740258206E-2</v>
      </c>
      <c r="M13" s="17"/>
      <c r="N13" s="17">
        <v>0.13218042916595399</v>
      </c>
      <c r="O13" s="17">
        <v>0.17183921206365599</v>
      </c>
      <c r="P13" s="17">
        <v>0.13279762183813201</v>
      </c>
      <c r="Q13" s="17">
        <v>0.12589887721152901</v>
      </c>
      <c r="R13" s="17">
        <v>3.0806475020956701E-2</v>
      </c>
      <c r="S13" s="17">
        <v>0.11398793606473499</v>
      </c>
      <c r="T13" s="17">
        <v>3.8085528118329201E-2</v>
      </c>
      <c r="U13" s="17">
        <v>0.10878770001229</v>
      </c>
      <c r="V13" s="17">
        <v>0.17712630103744101</v>
      </c>
      <c r="W13" s="17">
        <v>0.1197783729246</v>
      </c>
      <c r="X13" s="17">
        <v>9.0725049597727994E-2</v>
      </c>
      <c r="Y13" s="17">
        <v>9.7588349582941103E-2</v>
      </c>
      <c r="Z13" s="17"/>
      <c r="AA13" s="17">
        <v>0.16560491845127401</v>
      </c>
      <c r="AB13" s="17">
        <v>7.7512734327219099E-2</v>
      </c>
    </row>
    <row r="14" spans="2:28" ht="28.7" x14ac:dyDescent="0.5">
      <c r="B14" s="18" t="s">
        <v>256</v>
      </c>
      <c r="C14" s="17">
        <v>0.11134265856556801</v>
      </c>
      <c r="D14" s="17">
        <v>0.15375263451798299</v>
      </c>
      <c r="E14" s="17">
        <v>7.0321609930913895E-2</v>
      </c>
      <c r="F14" s="17"/>
      <c r="G14" s="17">
        <v>7.3425164191217598E-2</v>
      </c>
      <c r="H14" s="17">
        <v>0.108014073699382</v>
      </c>
      <c r="I14" s="17">
        <v>0.110111952853364</v>
      </c>
      <c r="J14" s="17">
        <v>9.4440976319617301E-2</v>
      </c>
      <c r="K14" s="17">
        <v>0.134905041456163</v>
      </c>
      <c r="L14" s="17">
        <v>0.126860842136962</v>
      </c>
      <c r="M14" s="17"/>
      <c r="N14" s="17">
        <v>8.8936963818864206E-2</v>
      </c>
      <c r="O14" s="17">
        <v>0.165715605411903</v>
      </c>
      <c r="P14" s="17">
        <v>9.1123526562124996E-2</v>
      </c>
      <c r="Q14" s="17">
        <v>0.111815135693189</v>
      </c>
      <c r="R14" s="17">
        <v>5.9130706398856203E-2</v>
      </c>
      <c r="S14" s="17">
        <v>0.122117655680307</v>
      </c>
      <c r="T14" s="17">
        <v>0.16270328823206801</v>
      </c>
      <c r="U14" s="17">
        <v>0.151799748697068</v>
      </c>
      <c r="V14" s="17">
        <v>7.1992870434204506E-2</v>
      </c>
      <c r="W14" s="17">
        <v>0.11175851306946601</v>
      </c>
      <c r="X14" s="17">
        <v>8.3537016220476504E-2</v>
      </c>
      <c r="Y14" s="17">
        <v>0.13310499377377699</v>
      </c>
      <c r="Z14" s="17"/>
      <c r="AA14" s="17">
        <v>0.18064769607662501</v>
      </c>
      <c r="AB14" s="17">
        <v>5.9814303119739301E-2</v>
      </c>
    </row>
    <row r="15" spans="2:28" x14ac:dyDescent="0.5">
      <c r="B15" s="18" t="s">
        <v>257</v>
      </c>
      <c r="C15" s="17">
        <v>6.0093784081053397E-2</v>
      </c>
      <c r="D15" s="17">
        <v>8.8477089969807104E-2</v>
      </c>
      <c r="E15" s="17">
        <v>3.2613997934657503E-2</v>
      </c>
      <c r="F15" s="17"/>
      <c r="G15" s="17">
        <v>0.105397970413665</v>
      </c>
      <c r="H15" s="17">
        <v>0.104938934102941</v>
      </c>
      <c r="I15" s="17">
        <v>0.11083295388294601</v>
      </c>
      <c r="J15" s="17">
        <v>4.1341736209484198E-2</v>
      </c>
      <c r="K15" s="17">
        <v>3.3781400416632301E-2</v>
      </c>
      <c r="L15" s="17">
        <v>1.14249171505832E-2</v>
      </c>
      <c r="M15" s="17"/>
      <c r="N15" s="17">
        <v>9.0904134975235903E-2</v>
      </c>
      <c r="O15" s="17">
        <v>2.4409809719351399E-2</v>
      </c>
      <c r="P15" s="17">
        <v>9.5327416349972396E-2</v>
      </c>
      <c r="Q15" s="17">
        <v>1.8324301740285001E-2</v>
      </c>
      <c r="R15" s="17">
        <v>0</v>
      </c>
      <c r="S15" s="17">
        <v>7.7093941819312395E-2</v>
      </c>
      <c r="T15" s="17">
        <v>0</v>
      </c>
      <c r="U15" s="17">
        <v>6.9496341589711505E-2</v>
      </c>
      <c r="V15" s="17">
        <v>6.9597778522991302E-2</v>
      </c>
      <c r="W15" s="17">
        <v>8.0322624295642603E-2</v>
      </c>
      <c r="X15" s="17">
        <v>2.6157747828442199E-2</v>
      </c>
      <c r="Y15" s="17">
        <v>5.1170439575066597E-2</v>
      </c>
      <c r="Z15" s="17"/>
      <c r="AA15" s="17">
        <v>0.129527950390049</v>
      </c>
      <c r="AB15" s="17">
        <v>8.4694212620599896E-3</v>
      </c>
    </row>
    <row r="16" spans="2:28" ht="28.7" x14ac:dyDescent="0.5">
      <c r="B16" s="18" t="s">
        <v>258</v>
      </c>
      <c r="C16" s="17">
        <v>4.0434155706469799E-2</v>
      </c>
      <c r="D16" s="17">
        <v>5.6431808677282001E-2</v>
      </c>
      <c r="E16" s="17">
        <v>2.4957599691978399E-2</v>
      </c>
      <c r="F16" s="17"/>
      <c r="G16" s="17">
        <v>2.8361446084456201E-2</v>
      </c>
      <c r="H16" s="17">
        <v>5.9990557927912802E-2</v>
      </c>
      <c r="I16" s="17">
        <v>7.5653110129473899E-2</v>
      </c>
      <c r="J16" s="17">
        <v>3.5812769516702203E-2</v>
      </c>
      <c r="K16" s="17">
        <v>1.83400288604905E-2</v>
      </c>
      <c r="L16" s="17">
        <v>3.0535963999412701E-2</v>
      </c>
      <c r="M16" s="17"/>
      <c r="N16" s="17">
        <v>3.7149628327333699E-2</v>
      </c>
      <c r="O16" s="17">
        <v>0</v>
      </c>
      <c r="P16" s="17">
        <v>5.8083852290267503E-2</v>
      </c>
      <c r="Q16" s="17">
        <v>4.6573507082972199E-2</v>
      </c>
      <c r="R16" s="17">
        <v>0</v>
      </c>
      <c r="S16" s="17">
        <v>5.7127104428201E-2</v>
      </c>
      <c r="T16" s="17">
        <v>0</v>
      </c>
      <c r="U16" s="17">
        <v>5.3548105751076297E-2</v>
      </c>
      <c r="V16" s="17">
        <v>8.1785623397179597E-2</v>
      </c>
      <c r="W16" s="17">
        <v>0</v>
      </c>
      <c r="X16" s="17">
        <v>1.5684207059552799E-2</v>
      </c>
      <c r="Y16" s="17">
        <v>1.94926217953687E-2</v>
      </c>
      <c r="Z16" s="17"/>
      <c r="AA16" s="17">
        <v>6.6085321696892504E-2</v>
      </c>
      <c r="AB16" s="17">
        <v>2.1362491564543801E-2</v>
      </c>
    </row>
    <row r="17" spans="2:28" x14ac:dyDescent="0.5">
      <c r="B17" s="18" t="s">
        <v>71</v>
      </c>
      <c r="C17" s="17">
        <v>6.2997012771736402E-2</v>
      </c>
      <c r="D17" s="17">
        <v>7.01707929514713E-2</v>
      </c>
      <c r="E17" s="17">
        <v>5.6137887270889898E-2</v>
      </c>
      <c r="F17" s="17"/>
      <c r="G17" s="17">
        <v>4.3847277494265299E-2</v>
      </c>
      <c r="H17" s="17">
        <v>2.44010980647347E-2</v>
      </c>
      <c r="I17" s="17">
        <v>5.6224496060683499E-2</v>
      </c>
      <c r="J17" s="17">
        <v>4.9099231600849898E-2</v>
      </c>
      <c r="K17" s="17">
        <v>7.4542734974616096E-2</v>
      </c>
      <c r="L17" s="17">
        <v>0.102459806854111</v>
      </c>
      <c r="M17" s="17"/>
      <c r="N17" s="17">
        <v>2.1533414634643599E-2</v>
      </c>
      <c r="O17" s="17">
        <v>2.6311280158817299E-2</v>
      </c>
      <c r="P17" s="17">
        <v>7.5425225918728897E-2</v>
      </c>
      <c r="Q17" s="17">
        <v>0</v>
      </c>
      <c r="R17" s="17">
        <v>0.113408350855251</v>
      </c>
      <c r="S17" s="17">
        <v>6.9079945595690306E-2</v>
      </c>
      <c r="T17" s="17">
        <v>8.3199596256724698E-2</v>
      </c>
      <c r="U17" s="17">
        <v>7.0161768993196094E-2</v>
      </c>
      <c r="V17" s="17">
        <v>4.2435905960818802E-2</v>
      </c>
      <c r="W17" s="17">
        <v>3.9538403746609399E-2</v>
      </c>
      <c r="X17" s="17">
        <v>6.8852843154183205E-2</v>
      </c>
      <c r="Y17" s="17">
        <v>7.9252932829219996E-2</v>
      </c>
      <c r="Z17" s="17"/>
      <c r="AA17" s="17">
        <v>6.2789494812845806E-2</v>
      </c>
      <c r="AB17" s="17">
        <v>6.3151302553996494E-2</v>
      </c>
    </row>
    <row r="18" spans="2:28" x14ac:dyDescent="0.5">
      <c r="B18" s="18" t="s">
        <v>72</v>
      </c>
      <c r="C18" s="19">
        <v>4.6260244617850797E-2</v>
      </c>
      <c r="D18" s="19">
        <v>4.5721987002893698E-2</v>
      </c>
      <c r="E18" s="19">
        <v>4.6866923620555397E-2</v>
      </c>
      <c r="F18" s="19"/>
      <c r="G18" s="19">
        <v>2.7333900319904299E-2</v>
      </c>
      <c r="H18" s="19">
        <v>6.5674855050047901E-2</v>
      </c>
      <c r="I18" s="19">
        <v>7.2164651432162802E-2</v>
      </c>
      <c r="J18" s="19">
        <v>6.9238295723564894E-2</v>
      </c>
      <c r="K18" s="19">
        <v>3.4131726228113703E-2</v>
      </c>
      <c r="L18" s="19">
        <v>1.89593228119148E-2</v>
      </c>
      <c r="M18" s="19"/>
      <c r="N18" s="19">
        <v>1.8127005225158199E-2</v>
      </c>
      <c r="O18" s="19">
        <v>5.7970526981680502E-2</v>
      </c>
      <c r="P18" s="19">
        <v>7.0614150774982606E-2</v>
      </c>
      <c r="Q18" s="19">
        <v>1.8421736715608698E-2</v>
      </c>
      <c r="R18" s="19">
        <v>5.6495829453944199E-2</v>
      </c>
      <c r="S18" s="19">
        <v>4.0066389814644797E-2</v>
      </c>
      <c r="T18" s="19">
        <v>3.8146942867214498E-2</v>
      </c>
      <c r="U18" s="19">
        <v>2.6119838049407301E-2</v>
      </c>
      <c r="V18" s="19">
        <v>5.1976266261571598E-2</v>
      </c>
      <c r="W18" s="19">
        <v>3.5828015829777002E-2</v>
      </c>
      <c r="X18" s="19">
        <v>8.8174738597008695E-2</v>
      </c>
      <c r="Y18" s="19">
        <v>1.9594807399634099E-2</v>
      </c>
      <c r="Z18" s="19"/>
      <c r="AA18" s="19">
        <v>4.0545061506845899E-2</v>
      </c>
      <c r="AB18" s="19">
        <v>5.0509488213381401E-2</v>
      </c>
    </row>
    <row r="19" spans="2:28" x14ac:dyDescent="0.5">
      <c r="B19" s="16"/>
    </row>
    <row r="20" spans="2:28" x14ac:dyDescent="0.5">
      <c r="B20" t="s">
        <v>54</v>
      </c>
    </row>
    <row r="21" spans="2:28" x14ac:dyDescent="0.5">
      <c r="B21" t="s">
        <v>55</v>
      </c>
    </row>
    <row r="23" spans="2:28" x14ac:dyDescent="0.5">
      <c r="B23"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B2:AB25"/>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270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260</v>
      </c>
      <c r="C9" s="17">
        <v>0.66994854967727802</v>
      </c>
      <c r="D9" s="17">
        <v>0.68754328621160599</v>
      </c>
      <c r="E9" s="17">
        <v>0.65225092857868705</v>
      </c>
      <c r="F9" s="17"/>
      <c r="G9" s="17">
        <v>0.76825979227381902</v>
      </c>
      <c r="H9" s="17">
        <v>0.66394914984708198</v>
      </c>
      <c r="I9" s="17">
        <v>0.66818528060045601</v>
      </c>
      <c r="J9" s="17">
        <v>0.64038160004353095</v>
      </c>
      <c r="K9" s="17">
        <v>0.65919023826541101</v>
      </c>
      <c r="L9" s="17">
        <v>0.65871251850537005</v>
      </c>
      <c r="M9" s="17"/>
      <c r="N9" s="17">
        <v>0.67105235562654197</v>
      </c>
      <c r="O9" s="17">
        <v>0.66854180412898401</v>
      </c>
      <c r="P9" s="17">
        <v>0.72543764399583599</v>
      </c>
      <c r="Q9" s="17">
        <v>0.584688093223659</v>
      </c>
      <c r="R9" s="17">
        <v>0.763061607816228</v>
      </c>
      <c r="S9" s="17">
        <v>0.67101317522667003</v>
      </c>
      <c r="T9" s="17">
        <v>0.74425318319092004</v>
      </c>
      <c r="U9" s="17">
        <v>0.70493535547004604</v>
      </c>
      <c r="V9" s="17">
        <v>0.57373337264080804</v>
      </c>
      <c r="W9" s="17">
        <v>0.57318376300849105</v>
      </c>
      <c r="X9" s="17">
        <v>0.705242376163703</v>
      </c>
      <c r="Y9" s="17">
        <v>0.62669506410249298</v>
      </c>
      <c r="Z9" s="17"/>
      <c r="AA9" s="17">
        <v>0.71976873660069296</v>
      </c>
      <c r="AB9" s="17">
        <v>0.63290719752797997</v>
      </c>
    </row>
    <row r="10" spans="2:28" x14ac:dyDescent="0.5">
      <c r="B10" s="18" t="s">
        <v>261</v>
      </c>
      <c r="C10" s="17">
        <v>0.61382018122771698</v>
      </c>
      <c r="D10" s="17">
        <v>0.58362053909697298</v>
      </c>
      <c r="E10" s="17">
        <v>0.64247684812526396</v>
      </c>
      <c r="F10" s="17"/>
      <c r="G10" s="17">
        <v>0.70097957355474705</v>
      </c>
      <c r="H10" s="17">
        <v>0.531659733648017</v>
      </c>
      <c r="I10" s="17">
        <v>0.609043921865281</v>
      </c>
      <c r="J10" s="17">
        <v>0.56049657198608904</v>
      </c>
      <c r="K10" s="17">
        <v>0.63091867735410001</v>
      </c>
      <c r="L10" s="17">
        <v>0.65617790568906798</v>
      </c>
      <c r="M10" s="17"/>
      <c r="N10" s="17">
        <v>0.49647183224792102</v>
      </c>
      <c r="O10" s="17">
        <v>0.59038409371832201</v>
      </c>
      <c r="P10" s="17">
        <v>0.62240674599340395</v>
      </c>
      <c r="Q10" s="17">
        <v>0.57963101500863401</v>
      </c>
      <c r="R10" s="17">
        <v>0.71051340925612105</v>
      </c>
      <c r="S10" s="17">
        <v>0.63500741817312101</v>
      </c>
      <c r="T10" s="17">
        <v>0.795459940186797</v>
      </c>
      <c r="U10" s="17">
        <v>0.68987844357691397</v>
      </c>
      <c r="V10" s="17">
        <v>0.54633850229697001</v>
      </c>
      <c r="W10" s="17">
        <v>0.681573206485106</v>
      </c>
      <c r="X10" s="17">
        <v>0.57455331731303705</v>
      </c>
      <c r="Y10" s="17">
        <v>0.59003404225670897</v>
      </c>
      <c r="Z10" s="17"/>
      <c r="AA10" s="17">
        <v>0.64055678587766296</v>
      </c>
      <c r="AB10" s="17">
        <v>0.59394149250184702</v>
      </c>
    </row>
    <row r="11" spans="2:28" x14ac:dyDescent="0.5">
      <c r="B11" s="18" t="s">
        <v>262</v>
      </c>
      <c r="C11" s="17">
        <v>0.58925853128484895</v>
      </c>
      <c r="D11" s="17">
        <v>0.56127820147738805</v>
      </c>
      <c r="E11" s="17">
        <v>0.61571371836909405</v>
      </c>
      <c r="F11" s="17"/>
      <c r="G11" s="17">
        <v>0.60843469694506802</v>
      </c>
      <c r="H11" s="17">
        <v>0.56960982352343603</v>
      </c>
      <c r="I11" s="17">
        <v>0.58974698261529102</v>
      </c>
      <c r="J11" s="17">
        <v>0.52873255342998005</v>
      </c>
      <c r="K11" s="17">
        <v>0.64290996703664904</v>
      </c>
      <c r="L11" s="17">
        <v>0.59832648777225395</v>
      </c>
      <c r="M11" s="17"/>
      <c r="N11" s="17">
        <v>0.70267791598292295</v>
      </c>
      <c r="O11" s="17">
        <v>0.63978826407146705</v>
      </c>
      <c r="P11" s="17">
        <v>0.68309684806666604</v>
      </c>
      <c r="Q11" s="17">
        <v>0.49607841419957799</v>
      </c>
      <c r="R11" s="17">
        <v>0.49860830999091199</v>
      </c>
      <c r="S11" s="17">
        <v>0.58196595315131505</v>
      </c>
      <c r="T11" s="17">
        <v>0.65491748042609499</v>
      </c>
      <c r="U11" s="17">
        <v>0.56957613509836003</v>
      </c>
      <c r="V11" s="17">
        <v>0.508980166618487</v>
      </c>
      <c r="W11" s="17">
        <v>0.654681448854734</v>
      </c>
      <c r="X11" s="17">
        <v>0.61976504035879099</v>
      </c>
      <c r="Y11" s="17">
        <v>0.51401984176698101</v>
      </c>
      <c r="Z11" s="17"/>
      <c r="AA11" s="17">
        <v>0.65663467033189404</v>
      </c>
      <c r="AB11" s="17">
        <v>0.53916431351850103</v>
      </c>
    </row>
    <row r="12" spans="2:28" x14ac:dyDescent="0.5">
      <c r="B12" s="18" t="s">
        <v>263</v>
      </c>
      <c r="C12" s="17">
        <v>0.57756450859587705</v>
      </c>
      <c r="D12" s="17">
        <v>0.547363836877099</v>
      </c>
      <c r="E12" s="17">
        <v>0.60796171214279104</v>
      </c>
      <c r="F12" s="17"/>
      <c r="G12" s="17">
        <v>0.73720568396991504</v>
      </c>
      <c r="H12" s="17">
        <v>0.52614622125650901</v>
      </c>
      <c r="I12" s="17">
        <v>0.57747004673455105</v>
      </c>
      <c r="J12" s="17">
        <v>0.58868719212589504</v>
      </c>
      <c r="K12" s="17">
        <v>0.60782273853615199</v>
      </c>
      <c r="L12" s="17">
        <v>0.51039454806542905</v>
      </c>
      <c r="M12" s="17"/>
      <c r="N12" s="17">
        <v>0.61004137118324997</v>
      </c>
      <c r="O12" s="17">
        <v>0.54189364333682299</v>
      </c>
      <c r="P12" s="17">
        <v>0.65609342230108902</v>
      </c>
      <c r="Q12" s="17">
        <v>0.49548492129087801</v>
      </c>
      <c r="R12" s="17">
        <v>0.61585977193816399</v>
      </c>
      <c r="S12" s="17">
        <v>0.51239229404532205</v>
      </c>
      <c r="T12" s="17">
        <v>0.67382962942969904</v>
      </c>
      <c r="U12" s="17">
        <v>0.62321369270106197</v>
      </c>
      <c r="V12" s="17">
        <v>0.58513173214827996</v>
      </c>
      <c r="W12" s="17">
        <v>0.58184656287301895</v>
      </c>
      <c r="X12" s="17">
        <v>0.64177516302459903</v>
      </c>
      <c r="Y12" s="17">
        <v>0.51992134312957805</v>
      </c>
      <c r="Z12" s="17"/>
      <c r="AA12" s="17">
        <v>0.63698397902737902</v>
      </c>
      <c r="AB12" s="17">
        <v>0.53338608084004702</v>
      </c>
    </row>
    <row r="13" spans="2:28" ht="28.7" x14ac:dyDescent="0.5">
      <c r="B13" s="18" t="s">
        <v>264</v>
      </c>
      <c r="C13" s="17">
        <v>0.54199205004980699</v>
      </c>
      <c r="D13" s="17">
        <v>0.49977816474644898</v>
      </c>
      <c r="E13" s="17">
        <v>0.58219677806140802</v>
      </c>
      <c r="F13" s="17"/>
      <c r="G13" s="17">
        <v>0.64294288393616805</v>
      </c>
      <c r="H13" s="17">
        <v>0.50496899979863397</v>
      </c>
      <c r="I13" s="17">
        <v>0.513059771710069</v>
      </c>
      <c r="J13" s="17">
        <v>0.52264922440417805</v>
      </c>
      <c r="K13" s="17">
        <v>0.56423184995985998</v>
      </c>
      <c r="L13" s="17">
        <v>0.53606214597838098</v>
      </c>
      <c r="M13" s="17"/>
      <c r="N13" s="17">
        <v>0.64990345961371498</v>
      </c>
      <c r="O13" s="17">
        <v>0.52848798959772103</v>
      </c>
      <c r="P13" s="17">
        <v>0.585342087611187</v>
      </c>
      <c r="Q13" s="17">
        <v>0.430689239706326</v>
      </c>
      <c r="R13" s="17">
        <v>0.65117557388630198</v>
      </c>
      <c r="S13" s="17">
        <v>0.51230591252558599</v>
      </c>
      <c r="T13" s="17">
        <v>0.58380926452229198</v>
      </c>
      <c r="U13" s="17">
        <v>0.52848333241012202</v>
      </c>
      <c r="V13" s="17">
        <v>0.49534811478138902</v>
      </c>
      <c r="W13" s="17">
        <v>0.48717401620140999</v>
      </c>
      <c r="X13" s="17">
        <v>0.60902128964140601</v>
      </c>
      <c r="Y13" s="17">
        <v>0.51639741787706395</v>
      </c>
      <c r="Z13" s="17"/>
      <c r="AA13" s="17">
        <v>0.60098066165360398</v>
      </c>
      <c r="AB13" s="17">
        <v>0.49813396620573502</v>
      </c>
    </row>
    <row r="14" spans="2:28" x14ac:dyDescent="0.5">
      <c r="B14" s="18" t="s">
        <v>265</v>
      </c>
      <c r="C14" s="17">
        <v>0.412550370238151</v>
      </c>
      <c r="D14" s="17">
        <v>0.41785740912520902</v>
      </c>
      <c r="E14" s="17">
        <v>0.406331655343045</v>
      </c>
      <c r="F14" s="17"/>
      <c r="G14" s="17">
        <v>0.50333908513765702</v>
      </c>
      <c r="H14" s="17">
        <v>0.35133705341742399</v>
      </c>
      <c r="I14" s="17">
        <v>0.46497117141154698</v>
      </c>
      <c r="J14" s="17">
        <v>0.36554936759678502</v>
      </c>
      <c r="K14" s="17">
        <v>0.44746689653185701</v>
      </c>
      <c r="L14" s="17">
        <v>0.388631833306538</v>
      </c>
      <c r="M14" s="17"/>
      <c r="N14" s="17">
        <v>0.458287381135079</v>
      </c>
      <c r="O14" s="17">
        <v>0.41197777861950702</v>
      </c>
      <c r="P14" s="17">
        <v>0.50886202790689805</v>
      </c>
      <c r="Q14" s="17">
        <v>0.322999706075148</v>
      </c>
      <c r="R14" s="17">
        <v>0.494137877185651</v>
      </c>
      <c r="S14" s="17">
        <v>0.41559739190755102</v>
      </c>
      <c r="T14" s="17">
        <v>0.28998454033786403</v>
      </c>
      <c r="U14" s="17">
        <v>0.420563491649043</v>
      </c>
      <c r="V14" s="17">
        <v>0.32195347093134502</v>
      </c>
      <c r="W14" s="17">
        <v>0.406929346410279</v>
      </c>
      <c r="X14" s="17">
        <v>0.412748630664248</v>
      </c>
      <c r="Y14" s="17">
        <v>0.367765092238448</v>
      </c>
      <c r="Z14" s="17"/>
      <c r="AA14" s="17">
        <v>0.50826633252079001</v>
      </c>
      <c r="AB14" s="17">
        <v>0.34138546933823399</v>
      </c>
    </row>
    <row r="15" spans="2:28" ht="28.7" x14ac:dyDescent="0.5">
      <c r="B15" s="18" t="s">
        <v>266</v>
      </c>
      <c r="C15" s="17">
        <v>0.35256420977319097</v>
      </c>
      <c r="D15" s="17">
        <v>0.34292471164522298</v>
      </c>
      <c r="E15" s="17">
        <v>0.36257006363843802</v>
      </c>
      <c r="F15" s="17"/>
      <c r="G15" s="17">
        <v>0.53890148214699896</v>
      </c>
      <c r="H15" s="17">
        <v>0.33997954408429298</v>
      </c>
      <c r="I15" s="17">
        <v>0.40210668074373102</v>
      </c>
      <c r="J15" s="17">
        <v>0.35765728434032301</v>
      </c>
      <c r="K15" s="17">
        <v>0.28399053135163199</v>
      </c>
      <c r="L15" s="17">
        <v>0.29085421512832899</v>
      </c>
      <c r="M15" s="17"/>
      <c r="N15" s="17">
        <v>0.38007799462018499</v>
      </c>
      <c r="O15" s="17">
        <v>0.27545563579286703</v>
      </c>
      <c r="P15" s="17">
        <v>0.41495602887158101</v>
      </c>
      <c r="Q15" s="17">
        <v>0.33672901601649302</v>
      </c>
      <c r="R15" s="17">
        <v>0.41386003682406203</v>
      </c>
      <c r="S15" s="17">
        <v>0.33311441816717302</v>
      </c>
      <c r="T15" s="17">
        <v>0.36507319748645201</v>
      </c>
      <c r="U15" s="17">
        <v>0.40118413657912</v>
      </c>
      <c r="V15" s="17">
        <v>0.32959620699423398</v>
      </c>
      <c r="W15" s="17">
        <v>0.19503315569985399</v>
      </c>
      <c r="X15" s="17">
        <v>0.42461049056136402</v>
      </c>
      <c r="Y15" s="17">
        <v>0.26677800767986998</v>
      </c>
      <c r="Z15" s="17"/>
      <c r="AA15" s="17">
        <v>0.41364866156761498</v>
      </c>
      <c r="AB15" s="17">
        <v>0.30714786693123702</v>
      </c>
    </row>
    <row r="16" spans="2:28" ht="43" x14ac:dyDescent="0.5">
      <c r="B16" s="18" t="s">
        <v>267</v>
      </c>
      <c r="C16" s="17">
        <v>0.27353027217808601</v>
      </c>
      <c r="D16" s="17">
        <v>0.31053999358933498</v>
      </c>
      <c r="E16" s="17">
        <v>0.23805095504320301</v>
      </c>
      <c r="F16" s="17"/>
      <c r="G16" s="17">
        <v>0.50127618875899005</v>
      </c>
      <c r="H16" s="17">
        <v>0.24921451766963201</v>
      </c>
      <c r="I16" s="17">
        <v>0.357518412938443</v>
      </c>
      <c r="J16" s="17">
        <v>0.200383758839144</v>
      </c>
      <c r="K16" s="17">
        <v>0.224177916186867</v>
      </c>
      <c r="L16" s="17">
        <v>0.22151394664285401</v>
      </c>
      <c r="M16" s="17"/>
      <c r="N16" s="17">
        <v>0.33634221749725601</v>
      </c>
      <c r="O16" s="17">
        <v>0.25924890434130599</v>
      </c>
      <c r="P16" s="17">
        <v>0.31528221305847798</v>
      </c>
      <c r="Q16" s="17">
        <v>0.30593556076233103</v>
      </c>
      <c r="R16" s="17">
        <v>0.21130414608116799</v>
      </c>
      <c r="S16" s="17">
        <v>0.26254255164496798</v>
      </c>
      <c r="T16" s="17">
        <v>0.28679243519706898</v>
      </c>
      <c r="U16" s="17">
        <v>0.24230770956323</v>
      </c>
      <c r="V16" s="17">
        <v>0.332954489705996</v>
      </c>
      <c r="W16" s="17">
        <v>0.22551305303850999</v>
      </c>
      <c r="X16" s="17">
        <v>0.27350149447431998</v>
      </c>
      <c r="Y16" s="17">
        <v>0.22323969749526501</v>
      </c>
      <c r="Z16" s="17"/>
      <c r="AA16" s="17">
        <v>0.31069053496827698</v>
      </c>
      <c r="AB16" s="17">
        <v>0.24590158459231201</v>
      </c>
    </row>
    <row r="17" spans="2:28" ht="28.7" x14ac:dyDescent="0.5">
      <c r="B17" s="18" t="s">
        <v>268</v>
      </c>
      <c r="C17" s="17">
        <v>0.166624945696695</v>
      </c>
      <c r="D17" s="17">
        <v>0.14488640736556699</v>
      </c>
      <c r="E17" s="17">
        <v>0.18805531451790999</v>
      </c>
      <c r="F17" s="17"/>
      <c r="G17" s="17">
        <v>0.17982008288902901</v>
      </c>
      <c r="H17" s="17">
        <v>0.13806860712240401</v>
      </c>
      <c r="I17" s="17">
        <v>0.20705413302616299</v>
      </c>
      <c r="J17" s="17">
        <v>0.13931981178604699</v>
      </c>
      <c r="K17" s="17">
        <v>0.16568862605420001</v>
      </c>
      <c r="L17" s="17">
        <v>0.17466601904076501</v>
      </c>
      <c r="M17" s="17"/>
      <c r="N17" s="17">
        <v>0.13896772666450399</v>
      </c>
      <c r="O17" s="17">
        <v>0.14098317262360599</v>
      </c>
      <c r="P17" s="17">
        <v>0.202703773447444</v>
      </c>
      <c r="Q17" s="17">
        <v>0.17600175862631801</v>
      </c>
      <c r="R17" s="17">
        <v>8.6762694739921195E-2</v>
      </c>
      <c r="S17" s="17">
        <v>0.16176024888843801</v>
      </c>
      <c r="T17" s="17">
        <v>8.8553948408365807E-2</v>
      </c>
      <c r="U17" s="17">
        <v>0.14492360383553499</v>
      </c>
      <c r="V17" s="17">
        <v>0.14724285430773101</v>
      </c>
      <c r="W17" s="17">
        <v>0.14632598853758899</v>
      </c>
      <c r="X17" s="17">
        <v>0.20193637751194901</v>
      </c>
      <c r="Y17" s="17">
        <v>0.16336953748459701</v>
      </c>
      <c r="Z17" s="17"/>
      <c r="AA17" s="17">
        <v>0.17609883708628499</v>
      </c>
      <c r="AB17" s="17">
        <v>0.159581099238923</v>
      </c>
    </row>
    <row r="18" spans="2:28" x14ac:dyDescent="0.5">
      <c r="B18" s="18" t="s">
        <v>269</v>
      </c>
      <c r="C18" s="17">
        <v>0.15807231015107201</v>
      </c>
      <c r="D18" s="17">
        <v>0.15038118603988099</v>
      </c>
      <c r="E18" s="17">
        <v>0.16583331307484001</v>
      </c>
      <c r="F18" s="17"/>
      <c r="G18" s="17">
        <v>0.208631260087109</v>
      </c>
      <c r="H18" s="17">
        <v>0.13800530297969099</v>
      </c>
      <c r="I18" s="17">
        <v>0.230263267382607</v>
      </c>
      <c r="J18" s="17">
        <v>0.131117349991</v>
      </c>
      <c r="K18" s="17">
        <v>0.12116031428980401</v>
      </c>
      <c r="L18" s="17">
        <v>0.14931229394925999</v>
      </c>
      <c r="M18" s="17"/>
      <c r="N18" s="17">
        <v>0.122188160499434</v>
      </c>
      <c r="O18" s="17">
        <v>9.09351072433114E-2</v>
      </c>
      <c r="P18" s="17">
        <v>0.22994498366142799</v>
      </c>
      <c r="Q18" s="17">
        <v>0.215921256282159</v>
      </c>
      <c r="R18" s="17">
        <v>5.6960157548137699E-2</v>
      </c>
      <c r="S18" s="17">
        <v>0.13705094689896599</v>
      </c>
      <c r="T18" s="17">
        <v>4.3311424430210903E-2</v>
      </c>
      <c r="U18" s="17">
        <v>0.136541281527884</v>
      </c>
      <c r="V18" s="17">
        <v>0.20342462935560701</v>
      </c>
      <c r="W18" s="17">
        <v>0.11975512539025999</v>
      </c>
      <c r="X18" s="17">
        <v>0.151696773390954</v>
      </c>
      <c r="Y18" s="17">
        <v>0.14609730400915799</v>
      </c>
      <c r="Z18" s="17"/>
      <c r="AA18" s="17">
        <v>0.18183298391129599</v>
      </c>
      <c r="AB18" s="17">
        <v>0.140406228620506</v>
      </c>
    </row>
    <row r="19" spans="2:28" x14ac:dyDescent="0.5">
      <c r="B19" s="18" t="s">
        <v>164</v>
      </c>
      <c r="C19" s="17">
        <v>0.135091546433111</v>
      </c>
      <c r="D19" s="17">
        <v>0.13071781704527399</v>
      </c>
      <c r="E19" s="17">
        <v>0.13958659926648401</v>
      </c>
      <c r="F19" s="17"/>
      <c r="G19" s="17">
        <v>2.6159197610773101E-2</v>
      </c>
      <c r="H19" s="17">
        <v>7.3904400891557198E-2</v>
      </c>
      <c r="I19" s="17">
        <v>9.7567103622170595E-2</v>
      </c>
      <c r="J19" s="17">
        <v>0.15472960675282099</v>
      </c>
      <c r="K19" s="17">
        <v>0.13655574033515899</v>
      </c>
      <c r="L19" s="17">
        <v>0.231625905299462</v>
      </c>
      <c r="M19" s="17"/>
      <c r="N19" s="17">
        <v>0.171685298151037</v>
      </c>
      <c r="O19" s="17">
        <v>7.7609018842959204E-2</v>
      </c>
      <c r="P19" s="17">
        <v>9.2776216300773998E-2</v>
      </c>
      <c r="Q19" s="17">
        <v>0.148007344566673</v>
      </c>
      <c r="R19" s="17">
        <v>0.14477694639421701</v>
      </c>
      <c r="S19" s="17">
        <v>0.136310265988933</v>
      </c>
      <c r="T19" s="17">
        <v>8.1162251378381095E-2</v>
      </c>
      <c r="U19" s="17">
        <v>0.113394955217254</v>
      </c>
      <c r="V19" s="17">
        <v>0.17230562750515699</v>
      </c>
      <c r="W19" s="17">
        <v>0.15104786669369499</v>
      </c>
      <c r="X19" s="17">
        <v>0.113280048115982</v>
      </c>
      <c r="Y19" s="17">
        <v>0.194830017671515</v>
      </c>
      <c r="Z19" s="17"/>
      <c r="AA19" s="17">
        <v>6.7127467839407096E-2</v>
      </c>
      <c r="AB19" s="17">
        <v>0.18562289776187799</v>
      </c>
    </row>
    <row r="20" spans="2:28" x14ac:dyDescent="0.5">
      <c r="B20" s="18" t="s">
        <v>71</v>
      </c>
      <c r="C20" s="19">
        <v>1.2467912462135499E-2</v>
      </c>
      <c r="D20" s="19">
        <v>1.18949201608079E-2</v>
      </c>
      <c r="E20" s="19">
        <v>1.30473588224631E-2</v>
      </c>
      <c r="F20" s="19"/>
      <c r="G20" s="19">
        <v>0</v>
      </c>
      <c r="H20" s="19">
        <v>5.7428937788887302E-3</v>
      </c>
      <c r="I20" s="19">
        <v>0</v>
      </c>
      <c r="J20" s="19">
        <v>9.7147152377913895E-3</v>
      </c>
      <c r="K20" s="19">
        <v>3.7580105205151502E-2</v>
      </c>
      <c r="L20" s="19">
        <v>1.45117418228026E-2</v>
      </c>
      <c r="M20" s="19"/>
      <c r="N20" s="19">
        <v>0</v>
      </c>
      <c r="O20" s="19">
        <v>0</v>
      </c>
      <c r="P20" s="19">
        <v>1.3695253047888999E-2</v>
      </c>
      <c r="Q20" s="19">
        <v>0</v>
      </c>
      <c r="R20" s="19">
        <v>5.5048605799578397E-2</v>
      </c>
      <c r="S20" s="19">
        <v>1.22789771912065E-2</v>
      </c>
      <c r="T20" s="19">
        <v>0</v>
      </c>
      <c r="U20" s="19">
        <v>2.9191739710277501E-2</v>
      </c>
      <c r="V20" s="19">
        <v>0</v>
      </c>
      <c r="W20" s="19">
        <v>0</v>
      </c>
      <c r="X20" s="19">
        <v>1.50918261994007E-2</v>
      </c>
      <c r="Y20" s="19">
        <v>1.3353917806826701E-2</v>
      </c>
      <c r="Z20" s="19"/>
      <c r="AA20" s="19">
        <v>1.1028138250444901E-2</v>
      </c>
      <c r="AB20" s="19">
        <v>1.3538385836165401E-2</v>
      </c>
    </row>
    <row r="21" spans="2:28" x14ac:dyDescent="0.5">
      <c r="B21" s="16"/>
    </row>
    <row r="22" spans="2:28" x14ac:dyDescent="0.5">
      <c r="B22" t="s">
        <v>54</v>
      </c>
    </row>
    <row r="23" spans="2:28" x14ac:dyDescent="0.5">
      <c r="B23" t="s">
        <v>55</v>
      </c>
    </row>
    <row r="25" spans="2:28" x14ac:dyDescent="0.5">
      <c r="B25"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B2:AB25"/>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271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164</v>
      </c>
      <c r="C9" s="17">
        <v>0.36803597048916298</v>
      </c>
      <c r="D9" s="17">
        <v>0.31001945137901499</v>
      </c>
      <c r="E9" s="17">
        <v>0.42509167068155501</v>
      </c>
      <c r="F9" s="17"/>
      <c r="G9" s="17">
        <v>0.245367303173844</v>
      </c>
      <c r="H9" s="17">
        <v>0.23246016571616901</v>
      </c>
      <c r="I9" s="17">
        <v>0.35057342319843698</v>
      </c>
      <c r="J9" s="17">
        <v>0.39135962895019299</v>
      </c>
      <c r="K9" s="17">
        <v>0.37699001018766098</v>
      </c>
      <c r="L9" s="17">
        <v>0.49921178146044298</v>
      </c>
      <c r="M9" s="17"/>
      <c r="N9" s="17">
        <v>0.33846257395433599</v>
      </c>
      <c r="O9" s="17">
        <v>0.41525514948287501</v>
      </c>
      <c r="P9" s="17">
        <v>0.35460954657054899</v>
      </c>
      <c r="Q9" s="17">
        <v>0.33637649967568101</v>
      </c>
      <c r="R9" s="17">
        <v>0.34935381504122598</v>
      </c>
      <c r="S9" s="17">
        <v>0.358396719772405</v>
      </c>
      <c r="T9" s="17">
        <v>0.61183118411757798</v>
      </c>
      <c r="U9" s="17">
        <v>0.26416837101683499</v>
      </c>
      <c r="V9" s="17">
        <v>0.305123311474713</v>
      </c>
      <c r="W9" s="17">
        <v>0.49269492300250201</v>
      </c>
      <c r="X9" s="17">
        <v>0.36624381664599698</v>
      </c>
      <c r="Y9" s="17">
        <v>0.43779020562912602</v>
      </c>
      <c r="Z9" s="17"/>
      <c r="AA9" s="17">
        <v>0.27683866747235503</v>
      </c>
      <c r="AB9" s="17">
        <v>0.435841244309286</v>
      </c>
    </row>
    <row r="10" spans="2:28" x14ac:dyDescent="0.5">
      <c r="B10" s="18" t="s">
        <v>269</v>
      </c>
      <c r="C10" s="17">
        <v>0.32257463149624899</v>
      </c>
      <c r="D10" s="17">
        <v>0.38286697147871002</v>
      </c>
      <c r="E10" s="17">
        <v>0.26455339495334301</v>
      </c>
      <c r="F10" s="17"/>
      <c r="G10" s="17">
        <v>0.38489504495507099</v>
      </c>
      <c r="H10" s="17">
        <v>0.35422362505282601</v>
      </c>
      <c r="I10" s="17">
        <v>0.34276319736008398</v>
      </c>
      <c r="J10" s="17">
        <v>0.24747749815345499</v>
      </c>
      <c r="K10" s="17">
        <v>0.37440677225411301</v>
      </c>
      <c r="L10" s="17">
        <v>0.27855659792341703</v>
      </c>
      <c r="M10" s="17"/>
      <c r="N10" s="17">
        <v>0.46508596790016998</v>
      </c>
      <c r="O10" s="17">
        <v>0.33058473541859101</v>
      </c>
      <c r="P10" s="17">
        <v>0.29165388191580099</v>
      </c>
      <c r="Q10" s="17">
        <v>0.27811211557910798</v>
      </c>
      <c r="R10" s="17">
        <v>0.40632203481972901</v>
      </c>
      <c r="S10" s="17">
        <v>0.34307083433660501</v>
      </c>
      <c r="T10" s="17">
        <v>0.13440367257108499</v>
      </c>
      <c r="U10" s="17">
        <v>0.36650793127040099</v>
      </c>
      <c r="V10" s="17">
        <v>0.33732140878255001</v>
      </c>
      <c r="W10" s="17">
        <v>0.23319885699270801</v>
      </c>
      <c r="X10" s="17">
        <v>0.35044286405425701</v>
      </c>
      <c r="Y10" s="17">
        <v>0.28328062759931599</v>
      </c>
      <c r="Z10" s="17"/>
      <c r="AA10" s="17">
        <v>0.36859808916749098</v>
      </c>
      <c r="AB10" s="17">
        <v>0.28835615083600202</v>
      </c>
    </row>
    <row r="11" spans="2:28" ht="28.7" x14ac:dyDescent="0.5">
      <c r="B11" s="18" t="s">
        <v>268</v>
      </c>
      <c r="C11" s="17">
        <v>0.27552782168179601</v>
      </c>
      <c r="D11" s="17">
        <v>0.314629330975153</v>
      </c>
      <c r="E11" s="17">
        <v>0.23621393924780701</v>
      </c>
      <c r="F11" s="17"/>
      <c r="G11" s="17">
        <v>0.37352701266000499</v>
      </c>
      <c r="H11" s="17">
        <v>0.30523184547770499</v>
      </c>
      <c r="I11" s="17">
        <v>0.24639600226812899</v>
      </c>
      <c r="J11" s="17">
        <v>0.27356533802078598</v>
      </c>
      <c r="K11" s="17">
        <v>0.30101279064008102</v>
      </c>
      <c r="L11" s="17">
        <v>0.21338209691538099</v>
      </c>
      <c r="M11" s="17"/>
      <c r="N11" s="17">
        <v>0.31144918850931402</v>
      </c>
      <c r="O11" s="17">
        <v>0.331947635328179</v>
      </c>
      <c r="P11" s="17">
        <v>0.31721604453036101</v>
      </c>
      <c r="Q11" s="17">
        <v>0.241554400359907</v>
      </c>
      <c r="R11" s="17">
        <v>0.38567976157168399</v>
      </c>
      <c r="S11" s="17">
        <v>0.26105728370233899</v>
      </c>
      <c r="T11" s="17">
        <v>0.205395482648529</v>
      </c>
      <c r="U11" s="17">
        <v>0.30076151367045101</v>
      </c>
      <c r="V11" s="17">
        <v>0.27231377361032</v>
      </c>
      <c r="W11" s="17">
        <v>0.16003163622921099</v>
      </c>
      <c r="X11" s="17">
        <v>0.34003547625277902</v>
      </c>
      <c r="Y11" s="17">
        <v>0.186446163281975</v>
      </c>
      <c r="Z11" s="17"/>
      <c r="AA11" s="17">
        <v>0.34093766329623598</v>
      </c>
      <c r="AB11" s="17">
        <v>0.22689554776048801</v>
      </c>
    </row>
    <row r="12" spans="2:28" ht="43" x14ac:dyDescent="0.5">
      <c r="B12" s="18" t="s">
        <v>267</v>
      </c>
      <c r="C12" s="17">
        <v>0.237241398458921</v>
      </c>
      <c r="D12" s="17">
        <v>0.21925765005463099</v>
      </c>
      <c r="E12" s="17">
        <v>0.253344638212601</v>
      </c>
      <c r="F12" s="17"/>
      <c r="G12" s="17">
        <v>0.12078299760430899</v>
      </c>
      <c r="H12" s="17">
        <v>0.23459775490879001</v>
      </c>
      <c r="I12" s="17">
        <v>0.199663072118032</v>
      </c>
      <c r="J12" s="17">
        <v>0.26439584691502099</v>
      </c>
      <c r="K12" s="17">
        <v>0.31626736952322398</v>
      </c>
      <c r="L12" s="17">
        <v>0.240414288392332</v>
      </c>
      <c r="M12" s="17"/>
      <c r="N12" s="17">
        <v>0.167356176075239</v>
      </c>
      <c r="O12" s="17">
        <v>7.9001180347090694E-2</v>
      </c>
      <c r="P12" s="17">
        <v>0.26283619049030399</v>
      </c>
      <c r="Q12" s="17">
        <v>0.19641119101323801</v>
      </c>
      <c r="R12" s="17">
        <v>0.291105071673743</v>
      </c>
      <c r="S12" s="17">
        <v>0.25090421639381</v>
      </c>
      <c r="T12" s="17">
        <v>8.8553948408365807E-2</v>
      </c>
      <c r="U12" s="17">
        <v>0.23925048322519499</v>
      </c>
      <c r="V12" s="17">
        <v>0.26459524482464097</v>
      </c>
      <c r="W12" s="17">
        <v>0.18690373866617499</v>
      </c>
      <c r="X12" s="17">
        <v>0.253536829963733</v>
      </c>
      <c r="Y12" s="17">
        <v>0.25472292385287998</v>
      </c>
      <c r="Z12" s="17"/>
      <c r="AA12" s="17">
        <v>0.26068896473701803</v>
      </c>
      <c r="AB12" s="17">
        <v>0.21980811261264199</v>
      </c>
    </row>
    <row r="13" spans="2:28" ht="28.7" x14ac:dyDescent="0.5">
      <c r="B13" s="18" t="s">
        <v>266</v>
      </c>
      <c r="C13" s="17">
        <v>0.17578131440022501</v>
      </c>
      <c r="D13" s="17">
        <v>0.20177140713809899</v>
      </c>
      <c r="E13" s="17">
        <v>0.149031541251541</v>
      </c>
      <c r="F13" s="17"/>
      <c r="G13" s="17">
        <v>0.185758285121401</v>
      </c>
      <c r="H13" s="17">
        <v>0.21750513933109</v>
      </c>
      <c r="I13" s="17">
        <v>0.165562550967431</v>
      </c>
      <c r="J13" s="17">
        <v>0.14184178613338699</v>
      </c>
      <c r="K13" s="17">
        <v>0.16924605624126501</v>
      </c>
      <c r="L13" s="17">
        <v>0.17859658433686401</v>
      </c>
      <c r="M13" s="17"/>
      <c r="N13" s="17">
        <v>0.234404111218146</v>
      </c>
      <c r="O13" s="17">
        <v>7.8433692787044096E-2</v>
      </c>
      <c r="P13" s="17">
        <v>0.17095421869654701</v>
      </c>
      <c r="Q13" s="17">
        <v>0.143118588180696</v>
      </c>
      <c r="R13" s="17">
        <v>0.117974945434326</v>
      </c>
      <c r="S13" s="17">
        <v>0.142177522412503</v>
      </c>
      <c r="T13" s="17">
        <v>0.12873823615392399</v>
      </c>
      <c r="U13" s="17">
        <v>0.26372539168519998</v>
      </c>
      <c r="V13" s="17">
        <v>0.242997596004074</v>
      </c>
      <c r="W13" s="17">
        <v>0.19444154972173999</v>
      </c>
      <c r="X13" s="17">
        <v>0.17006301831017101</v>
      </c>
      <c r="Y13" s="17">
        <v>0.19762828250150899</v>
      </c>
      <c r="Z13" s="17"/>
      <c r="AA13" s="17">
        <v>0.17880005187039699</v>
      </c>
      <c r="AB13" s="17">
        <v>0.173536880475262</v>
      </c>
    </row>
    <row r="14" spans="2:28" x14ac:dyDescent="0.5">
      <c r="B14" s="18" t="s">
        <v>265</v>
      </c>
      <c r="C14" s="17">
        <v>9.06137047351218E-2</v>
      </c>
      <c r="D14" s="17">
        <v>0.104229724101329</v>
      </c>
      <c r="E14" s="17">
        <v>7.7542642700143105E-2</v>
      </c>
      <c r="F14" s="17"/>
      <c r="G14" s="17">
        <v>0.13328198242355399</v>
      </c>
      <c r="H14" s="17">
        <v>0.106765785098305</v>
      </c>
      <c r="I14" s="17">
        <v>8.3436238328262399E-2</v>
      </c>
      <c r="J14" s="17">
        <v>8.9546088916288305E-2</v>
      </c>
      <c r="K14" s="17">
        <v>6.9931792631452397E-2</v>
      </c>
      <c r="L14" s="17">
        <v>8.0256607381614206E-2</v>
      </c>
      <c r="M14" s="17"/>
      <c r="N14" s="17">
        <v>0.15007527677737501</v>
      </c>
      <c r="O14" s="17">
        <v>0.165676227354696</v>
      </c>
      <c r="P14" s="17">
        <v>8.2202169133777397E-2</v>
      </c>
      <c r="Q14" s="17">
        <v>8.8809840749760297E-2</v>
      </c>
      <c r="R14" s="17">
        <v>0.18664172936660101</v>
      </c>
      <c r="S14" s="17">
        <v>8.8744544553110594E-2</v>
      </c>
      <c r="T14" s="17">
        <v>8.1146934961631195E-2</v>
      </c>
      <c r="U14" s="17">
        <v>0.100034590701312</v>
      </c>
      <c r="V14" s="17">
        <v>9.4084706664235199E-2</v>
      </c>
      <c r="W14" s="17">
        <v>0</v>
      </c>
      <c r="X14" s="17">
        <v>9.2500475633404494E-2</v>
      </c>
      <c r="Y14" s="17">
        <v>6.0473872478883098E-2</v>
      </c>
      <c r="Z14" s="17"/>
      <c r="AA14" s="17">
        <v>7.6348927811554501E-2</v>
      </c>
      <c r="AB14" s="17">
        <v>0.101219578738953</v>
      </c>
    </row>
    <row r="15" spans="2:28" ht="28.7" x14ac:dyDescent="0.5">
      <c r="B15" s="18" t="s">
        <v>264</v>
      </c>
      <c r="C15" s="17">
        <v>5.2296133592562799E-2</v>
      </c>
      <c r="D15" s="17">
        <v>8.0175701786416503E-2</v>
      </c>
      <c r="E15" s="17">
        <v>2.5291900242454202E-2</v>
      </c>
      <c r="F15" s="17"/>
      <c r="G15" s="17">
        <v>7.7922733900480906E-2</v>
      </c>
      <c r="H15" s="17">
        <v>7.9452256926986195E-2</v>
      </c>
      <c r="I15" s="17">
        <v>9.3667398562117393E-2</v>
      </c>
      <c r="J15" s="17">
        <v>2.86620437355747E-2</v>
      </c>
      <c r="K15" s="17">
        <v>2.8675510011878801E-2</v>
      </c>
      <c r="L15" s="17">
        <v>3.11391357035374E-2</v>
      </c>
      <c r="M15" s="17"/>
      <c r="N15" s="17">
        <v>8.3249923914719498E-2</v>
      </c>
      <c r="O15" s="17">
        <v>0</v>
      </c>
      <c r="P15" s="17">
        <v>6.7993975393711298E-2</v>
      </c>
      <c r="Q15" s="17">
        <v>0.12552840865868301</v>
      </c>
      <c r="R15" s="17">
        <v>0</v>
      </c>
      <c r="S15" s="17">
        <v>6.3101900245754794E-2</v>
      </c>
      <c r="T15" s="17">
        <v>4.01842877455581E-2</v>
      </c>
      <c r="U15" s="17">
        <v>5.3473056809557398E-2</v>
      </c>
      <c r="V15" s="17">
        <v>8.3557732809568297E-2</v>
      </c>
      <c r="W15" s="17">
        <v>3.4767754869659197E-2</v>
      </c>
      <c r="X15" s="17">
        <v>2.35127264113867E-2</v>
      </c>
      <c r="Y15" s="17">
        <v>1.3964416618314299E-2</v>
      </c>
      <c r="Z15" s="17"/>
      <c r="AA15" s="17">
        <v>7.5313886769586696E-2</v>
      </c>
      <c r="AB15" s="17">
        <v>3.5182414159385597E-2</v>
      </c>
    </row>
    <row r="16" spans="2:28" x14ac:dyDescent="0.5">
      <c r="B16" s="18" t="s">
        <v>261</v>
      </c>
      <c r="C16" s="17">
        <v>4.1850960334289901E-2</v>
      </c>
      <c r="D16" s="17">
        <v>5.7240309394585097E-2</v>
      </c>
      <c r="E16" s="17">
        <v>2.6968226176627901E-2</v>
      </c>
      <c r="F16" s="17"/>
      <c r="G16" s="17">
        <v>2.8805296791469499E-2</v>
      </c>
      <c r="H16" s="17">
        <v>9.2643214419710102E-2</v>
      </c>
      <c r="I16" s="17">
        <v>5.2049775590137397E-2</v>
      </c>
      <c r="J16" s="17">
        <v>4.1791780545096302E-2</v>
      </c>
      <c r="K16" s="17">
        <v>3.2314217943310297E-2</v>
      </c>
      <c r="L16" s="17">
        <v>1.5290781252864099E-2</v>
      </c>
      <c r="M16" s="17"/>
      <c r="N16" s="17">
        <v>0.12447859647188</v>
      </c>
      <c r="O16" s="17">
        <v>0</v>
      </c>
      <c r="P16" s="17">
        <v>3.5403025701234901E-2</v>
      </c>
      <c r="Q16" s="17">
        <v>9.3651679550513206E-2</v>
      </c>
      <c r="R16" s="17">
        <v>0</v>
      </c>
      <c r="S16" s="17">
        <v>2.7882607569254599E-2</v>
      </c>
      <c r="T16" s="17">
        <v>0</v>
      </c>
      <c r="U16" s="17">
        <v>5.4090364727082597E-2</v>
      </c>
      <c r="V16" s="17">
        <v>8.6440045041765307E-2</v>
      </c>
      <c r="W16" s="17">
        <v>0</v>
      </c>
      <c r="X16" s="17">
        <v>3.2749058767646701E-2</v>
      </c>
      <c r="Y16" s="17">
        <v>3.7208695019827299E-2</v>
      </c>
      <c r="Z16" s="17"/>
      <c r="AA16" s="17">
        <v>6.1347856341655502E-2</v>
      </c>
      <c r="AB16" s="17">
        <v>2.73550012577564E-2</v>
      </c>
    </row>
    <row r="17" spans="2:28" x14ac:dyDescent="0.5">
      <c r="B17" s="18" t="s">
        <v>260</v>
      </c>
      <c r="C17" s="17">
        <v>3.9335999430700201E-2</v>
      </c>
      <c r="D17" s="17">
        <v>4.3971999379089001E-2</v>
      </c>
      <c r="E17" s="17">
        <v>3.4900860191166297E-2</v>
      </c>
      <c r="F17" s="17"/>
      <c r="G17" s="17">
        <v>9.0053927438523501E-2</v>
      </c>
      <c r="H17" s="17">
        <v>6.0439066090169899E-2</v>
      </c>
      <c r="I17" s="17">
        <v>6.3582790083919302E-2</v>
      </c>
      <c r="J17" s="17">
        <v>3.2236992866947402E-2</v>
      </c>
      <c r="K17" s="17">
        <v>1.7905214221314698E-2</v>
      </c>
      <c r="L17" s="17">
        <v>8.0126874509920502E-3</v>
      </c>
      <c r="M17" s="17"/>
      <c r="N17" s="17">
        <v>2.44143675102769E-2</v>
      </c>
      <c r="O17" s="17">
        <v>6.1587977122178499E-2</v>
      </c>
      <c r="P17" s="17">
        <v>6.6573856769949896E-2</v>
      </c>
      <c r="Q17" s="17">
        <v>4.6864227363025597E-2</v>
      </c>
      <c r="R17" s="17">
        <v>0</v>
      </c>
      <c r="S17" s="17">
        <v>4.1022470676373698E-2</v>
      </c>
      <c r="T17" s="17">
        <v>0</v>
      </c>
      <c r="U17" s="17">
        <v>5.7514303769256502E-2</v>
      </c>
      <c r="V17" s="17">
        <v>8.2092126226619294E-2</v>
      </c>
      <c r="W17" s="17">
        <v>4.4689208743101297E-2</v>
      </c>
      <c r="X17" s="17">
        <v>7.5717969124708996E-3</v>
      </c>
      <c r="Y17" s="17">
        <v>1.2226825244277499E-2</v>
      </c>
      <c r="Z17" s="17"/>
      <c r="AA17" s="17">
        <v>6.8719929431299204E-2</v>
      </c>
      <c r="AB17" s="17">
        <v>1.7489022012577099E-2</v>
      </c>
    </row>
    <row r="18" spans="2:28" x14ac:dyDescent="0.5">
      <c r="B18" s="18" t="s">
        <v>263</v>
      </c>
      <c r="C18" s="17">
        <v>3.7765823426386902E-2</v>
      </c>
      <c r="D18" s="17">
        <v>5.7275477146448601E-2</v>
      </c>
      <c r="E18" s="17">
        <v>1.88708259158262E-2</v>
      </c>
      <c r="F18" s="17"/>
      <c r="G18" s="17">
        <v>6.5418314618957293E-2</v>
      </c>
      <c r="H18" s="17">
        <v>8.24672574044297E-2</v>
      </c>
      <c r="I18" s="17">
        <v>3.7806530280688998E-2</v>
      </c>
      <c r="J18" s="17">
        <v>1.05016810893746E-2</v>
      </c>
      <c r="K18" s="17">
        <v>2.79172797869764E-2</v>
      </c>
      <c r="L18" s="17">
        <v>2.2152668261566699E-2</v>
      </c>
      <c r="M18" s="17"/>
      <c r="N18" s="17">
        <v>4.01082287983104E-2</v>
      </c>
      <c r="O18" s="17">
        <v>0</v>
      </c>
      <c r="P18" s="17">
        <v>6.1060825718120201E-2</v>
      </c>
      <c r="Q18" s="17">
        <v>4.7700775122082699E-2</v>
      </c>
      <c r="R18" s="17">
        <v>2.7133091511647198E-2</v>
      </c>
      <c r="S18" s="17">
        <v>4.0725745211903301E-2</v>
      </c>
      <c r="T18" s="17">
        <v>0</v>
      </c>
      <c r="U18" s="17">
        <v>2.7434449593239599E-2</v>
      </c>
      <c r="V18" s="17">
        <v>9.9381740293889603E-2</v>
      </c>
      <c r="W18" s="17">
        <v>0</v>
      </c>
      <c r="X18" s="17">
        <v>3.4406822699564299E-2</v>
      </c>
      <c r="Y18" s="17">
        <v>5.7385420269909998E-3</v>
      </c>
      <c r="Z18" s="17"/>
      <c r="AA18" s="17">
        <v>4.9760759492641402E-2</v>
      </c>
      <c r="AB18" s="17">
        <v>2.88475780669014E-2</v>
      </c>
    </row>
    <row r="19" spans="2:28" x14ac:dyDescent="0.5">
      <c r="B19" s="18" t="s">
        <v>262</v>
      </c>
      <c r="C19" s="17">
        <v>3.46072808040555E-2</v>
      </c>
      <c r="D19" s="17">
        <v>4.21748552766993E-2</v>
      </c>
      <c r="E19" s="17">
        <v>2.7314148880439201E-2</v>
      </c>
      <c r="F19" s="17"/>
      <c r="G19" s="17">
        <v>9.4905814102962394E-2</v>
      </c>
      <c r="H19" s="17">
        <v>4.2458990613812198E-2</v>
      </c>
      <c r="I19" s="17">
        <v>3.8989377035897797E-2</v>
      </c>
      <c r="J19" s="17">
        <v>3.8513775387816203E-2</v>
      </c>
      <c r="K19" s="17">
        <v>6.0761814183501704E-3</v>
      </c>
      <c r="L19" s="17">
        <v>1.6697575429352799E-2</v>
      </c>
      <c r="M19" s="17"/>
      <c r="N19" s="17">
        <v>1.8127005225158199E-2</v>
      </c>
      <c r="O19" s="17">
        <v>0</v>
      </c>
      <c r="P19" s="17">
        <v>3.9962330450930401E-2</v>
      </c>
      <c r="Q19" s="17">
        <v>4.8245286876353599E-2</v>
      </c>
      <c r="R19" s="17">
        <v>0</v>
      </c>
      <c r="S19" s="17">
        <v>4.75313224989714E-2</v>
      </c>
      <c r="T19" s="17">
        <v>0</v>
      </c>
      <c r="U19" s="17">
        <v>3.9621692922703303E-2</v>
      </c>
      <c r="V19" s="17">
        <v>0.10728372174654199</v>
      </c>
      <c r="W19" s="17">
        <v>0</v>
      </c>
      <c r="X19" s="17">
        <v>8.9675930119856792E-3</v>
      </c>
      <c r="Y19" s="17">
        <v>1.97699190953688E-2</v>
      </c>
      <c r="Z19" s="17"/>
      <c r="AA19" s="17">
        <v>3.5523830735690598E-2</v>
      </c>
      <c r="AB19" s="17">
        <v>3.3925825135647403E-2</v>
      </c>
    </row>
    <row r="20" spans="2:28" x14ac:dyDescent="0.5">
      <c r="B20" s="18" t="s">
        <v>108</v>
      </c>
      <c r="C20" s="19">
        <v>6.6997259857450196E-3</v>
      </c>
      <c r="D20" s="19">
        <v>2.3449494589992898E-3</v>
      </c>
      <c r="E20" s="19">
        <v>1.09446126275289E-2</v>
      </c>
      <c r="F20" s="19"/>
      <c r="G20" s="19">
        <v>9.9409547580744592E-3</v>
      </c>
      <c r="H20" s="19">
        <v>0</v>
      </c>
      <c r="I20" s="19">
        <v>0</v>
      </c>
      <c r="J20" s="19">
        <v>4.2944677661999903E-3</v>
      </c>
      <c r="K20" s="19">
        <v>2.3115377778135798E-2</v>
      </c>
      <c r="L20" s="19">
        <v>3.9515372472940001E-3</v>
      </c>
      <c r="M20" s="19"/>
      <c r="N20" s="19">
        <v>0</v>
      </c>
      <c r="O20" s="19">
        <v>0</v>
      </c>
      <c r="P20" s="19">
        <v>0</v>
      </c>
      <c r="Q20" s="19">
        <v>0</v>
      </c>
      <c r="R20" s="19">
        <v>0</v>
      </c>
      <c r="S20" s="19">
        <v>8.8033113572170002E-3</v>
      </c>
      <c r="T20" s="19">
        <v>0</v>
      </c>
      <c r="U20" s="19">
        <v>1.5292869806716999E-2</v>
      </c>
      <c r="V20" s="19">
        <v>1.13594520858924E-2</v>
      </c>
      <c r="W20" s="19">
        <v>0</v>
      </c>
      <c r="X20" s="19">
        <v>7.18842612266691E-3</v>
      </c>
      <c r="Y20" s="19">
        <v>1.39661053452924E-2</v>
      </c>
      <c r="Z20" s="19"/>
      <c r="AA20" s="19">
        <v>4.2894899830331901E-3</v>
      </c>
      <c r="AB20" s="19">
        <v>8.4917385423540007E-3</v>
      </c>
    </row>
    <row r="21" spans="2:28" x14ac:dyDescent="0.5">
      <c r="B21" s="16"/>
    </row>
    <row r="22" spans="2:28" x14ac:dyDescent="0.5">
      <c r="B22" t="s">
        <v>54</v>
      </c>
    </row>
    <row r="23" spans="2:28" x14ac:dyDescent="0.5">
      <c r="B23" t="s">
        <v>55</v>
      </c>
    </row>
    <row r="25" spans="2:28" x14ac:dyDescent="0.5">
      <c r="B25"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B2:L22"/>
  <sheetViews>
    <sheetView showGridLines="0" workbookViewId="0">
      <pane xSplit="2" topLeftCell="C1" activePane="topRight" state="frozen"/>
      <selection pane="topRight" activeCell="B16" sqref="B16"/>
    </sheetView>
  </sheetViews>
  <sheetFormatPr defaultColWidth="11.41015625" defaultRowHeight="14.35" x14ac:dyDescent="0.5"/>
  <cols>
    <col min="2" max="2" width="25.703125" customWidth="1"/>
    <col min="3" max="12" width="20.703125" customWidth="1"/>
  </cols>
  <sheetData>
    <row r="2" spans="2:12" ht="39.950000000000003" customHeight="1" x14ac:dyDescent="0.5">
      <c r="D2" s="30" t="s">
        <v>286</v>
      </c>
      <c r="E2" s="26"/>
      <c r="F2" s="26"/>
      <c r="G2" s="26"/>
      <c r="H2" s="26"/>
      <c r="I2" s="26"/>
      <c r="J2" s="26"/>
      <c r="K2" s="26"/>
      <c r="L2" s="26"/>
    </row>
    <row r="6" spans="2:12" ht="50.1" customHeight="1" x14ac:dyDescent="0.5">
      <c r="B6" s="20" t="s">
        <v>15</v>
      </c>
      <c r="C6" s="20" t="s">
        <v>272</v>
      </c>
      <c r="D6" s="20" t="s">
        <v>273</v>
      </c>
      <c r="E6" s="20" t="s">
        <v>274</v>
      </c>
      <c r="F6" s="20" t="s">
        <v>275</v>
      </c>
      <c r="G6" s="20" t="s">
        <v>173</v>
      </c>
      <c r="H6" s="20" t="s">
        <v>276</v>
      </c>
      <c r="I6" s="20" t="s">
        <v>277</v>
      </c>
      <c r="J6" s="20" t="s">
        <v>278</v>
      </c>
      <c r="K6" s="20" t="s">
        <v>183</v>
      </c>
    </row>
    <row r="7" spans="2:12" x14ac:dyDescent="0.5">
      <c r="B7" s="18" t="s">
        <v>279</v>
      </c>
      <c r="C7" s="17">
        <v>0.57910407700250199</v>
      </c>
      <c r="D7" s="17">
        <v>0.47510522295376201</v>
      </c>
      <c r="E7" s="17">
        <v>0.34015623902661801</v>
      </c>
      <c r="F7" s="17">
        <v>0.420410712023494</v>
      </c>
      <c r="G7" s="17">
        <v>0.37851859073376398</v>
      </c>
      <c r="H7" s="17">
        <v>0.497895088373843</v>
      </c>
      <c r="I7" s="17">
        <v>0.245531475554814</v>
      </c>
      <c r="J7" s="17">
        <v>0.16876343701041199</v>
      </c>
      <c r="K7" s="17">
        <v>0.17918311047287599</v>
      </c>
    </row>
    <row r="8" spans="2:12" x14ac:dyDescent="0.5">
      <c r="B8" s="18" t="s">
        <v>280</v>
      </c>
      <c r="C8" s="17">
        <v>0.29136170211746898</v>
      </c>
      <c r="D8" s="17">
        <v>0.37008245341923202</v>
      </c>
      <c r="E8" s="17">
        <v>0.39397132791054401</v>
      </c>
      <c r="F8" s="17">
        <v>0.384200916194051</v>
      </c>
      <c r="G8" s="17">
        <v>0.41126335568481998</v>
      </c>
      <c r="H8" s="17">
        <v>0.29881655779527699</v>
      </c>
      <c r="I8" s="17">
        <v>0.39092973566585298</v>
      </c>
      <c r="J8" s="17">
        <v>0.32817311132793298</v>
      </c>
      <c r="K8" s="17">
        <v>0.23935202140919101</v>
      </c>
    </row>
    <row r="9" spans="2:12" ht="28.7" x14ac:dyDescent="0.5">
      <c r="B9" s="18" t="s">
        <v>281</v>
      </c>
      <c r="C9" s="17">
        <v>9.1859688127241504E-2</v>
      </c>
      <c r="D9" s="17">
        <v>0.105332745022853</v>
      </c>
      <c r="E9" s="17">
        <v>0.16274864228401101</v>
      </c>
      <c r="F9" s="17">
        <v>0.12906584961195899</v>
      </c>
      <c r="G9" s="17">
        <v>0.13707990524470201</v>
      </c>
      <c r="H9" s="17">
        <v>0.10873593566894001</v>
      </c>
      <c r="I9" s="17">
        <v>0.17559502640788099</v>
      </c>
      <c r="J9" s="17">
        <v>0.30888034878727599</v>
      </c>
      <c r="K9" s="17">
        <v>0.30484234070083799</v>
      </c>
    </row>
    <row r="10" spans="2:12" x14ac:dyDescent="0.5">
      <c r="B10" s="18" t="s">
        <v>282</v>
      </c>
      <c r="C10" s="17">
        <v>1.01174112154458E-2</v>
      </c>
      <c r="D10" s="17">
        <v>2.2220756481805801E-2</v>
      </c>
      <c r="E10" s="17">
        <v>3.5498394994651003E-2</v>
      </c>
      <c r="F10" s="17">
        <v>2.63752493259043E-2</v>
      </c>
      <c r="G10" s="17">
        <v>3.0850141238010699E-2</v>
      </c>
      <c r="H10" s="17">
        <v>4.2784544628122499E-2</v>
      </c>
      <c r="I10" s="17">
        <v>0.106930383604947</v>
      </c>
      <c r="J10" s="17">
        <v>9.9663196503649895E-2</v>
      </c>
      <c r="K10" s="17">
        <v>0.101450478363085</v>
      </c>
    </row>
    <row r="11" spans="2:12" x14ac:dyDescent="0.5">
      <c r="B11" s="18" t="s">
        <v>283</v>
      </c>
      <c r="C11" s="17">
        <v>1.03949429917635E-2</v>
      </c>
      <c r="D11" s="17">
        <v>1.00966435767699E-2</v>
      </c>
      <c r="E11" s="17">
        <v>9.2611995605780904E-3</v>
      </c>
      <c r="F11" s="17">
        <v>1.84952140001741E-2</v>
      </c>
      <c r="G11" s="17">
        <v>1.58971356959237E-2</v>
      </c>
      <c r="H11" s="17">
        <v>1.59548556482982E-2</v>
      </c>
      <c r="I11" s="17">
        <v>4.6177030610753803E-2</v>
      </c>
      <c r="J11" s="17">
        <v>6.6768298962036607E-2</v>
      </c>
      <c r="K11" s="17">
        <v>8.2537060772304494E-2</v>
      </c>
    </row>
    <row r="12" spans="2:12" x14ac:dyDescent="0.5">
      <c r="B12" s="18" t="s">
        <v>164</v>
      </c>
      <c r="C12" s="17">
        <v>1.7162178545577601E-2</v>
      </c>
      <c r="D12" s="17">
        <v>1.7162178545577601E-2</v>
      </c>
      <c r="E12" s="17">
        <v>5.8364196223597703E-2</v>
      </c>
      <c r="F12" s="17">
        <v>2.1452058844417699E-2</v>
      </c>
      <c r="G12" s="17">
        <v>2.6390871402779799E-2</v>
      </c>
      <c r="H12" s="17">
        <v>3.5813017885518397E-2</v>
      </c>
      <c r="I12" s="17">
        <v>3.48363481557512E-2</v>
      </c>
      <c r="J12" s="17">
        <v>2.7751607408693601E-2</v>
      </c>
      <c r="K12" s="17">
        <v>9.2634988281706104E-2</v>
      </c>
    </row>
    <row r="13" spans="2:12" x14ac:dyDescent="0.5">
      <c r="B13" s="23" t="s">
        <v>284</v>
      </c>
      <c r="C13" s="21">
        <v>0.87046577911997103</v>
      </c>
      <c r="D13" s="21">
        <v>0.84518767637299397</v>
      </c>
      <c r="E13" s="21">
        <v>0.73412756693716197</v>
      </c>
      <c r="F13" s="21">
        <v>0.80461162821754495</v>
      </c>
      <c r="G13" s="21">
        <v>0.78978194641858401</v>
      </c>
      <c r="H13" s="21">
        <v>0.79671164616912105</v>
      </c>
      <c r="I13" s="21">
        <v>0.63646121122066701</v>
      </c>
      <c r="J13" s="21">
        <v>0.496936548338344</v>
      </c>
      <c r="K13" s="21">
        <v>0.41853513188206698</v>
      </c>
    </row>
    <row r="14" spans="2:12" x14ac:dyDescent="0.5">
      <c r="B14" s="23" t="s">
        <v>285</v>
      </c>
      <c r="C14" s="21">
        <v>2.0512354207209298E-2</v>
      </c>
      <c r="D14" s="21">
        <v>3.23174000585758E-2</v>
      </c>
      <c r="E14" s="21">
        <v>4.4759594555229099E-2</v>
      </c>
      <c r="F14" s="21">
        <v>4.4870463326078303E-2</v>
      </c>
      <c r="G14" s="21">
        <v>4.6747276933934302E-2</v>
      </c>
      <c r="H14" s="21">
        <v>5.8739400276420703E-2</v>
      </c>
      <c r="I14" s="21">
        <v>0.15310741421570001</v>
      </c>
      <c r="J14" s="21">
        <v>0.166431495465686</v>
      </c>
      <c r="K14" s="21">
        <v>0.18398753913538901</v>
      </c>
    </row>
    <row r="15" spans="2:12" x14ac:dyDescent="0.5">
      <c r="B15" s="23" t="s">
        <v>95</v>
      </c>
      <c r="C15" s="22">
        <v>0.84995342491276205</v>
      </c>
      <c r="D15" s="22">
        <v>0.81287027631441799</v>
      </c>
      <c r="E15" s="22">
        <v>0.68936797238193304</v>
      </c>
      <c r="F15" s="22">
        <v>0.75974116489146704</v>
      </c>
      <c r="G15" s="22">
        <v>0.74303466948464902</v>
      </c>
      <c r="H15" s="22">
        <v>0.73797224589270005</v>
      </c>
      <c r="I15" s="22">
        <v>0.483353797004967</v>
      </c>
      <c r="J15" s="22">
        <v>0.33050505287265802</v>
      </c>
      <c r="K15" s="22">
        <v>0.234547592746678</v>
      </c>
    </row>
    <row r="16" spans="2:12" x14ac:dyDescent="0.5">
      <c r="B16" s="16" t="s">
        <v>538</v>
      </c>
      <c r="C16" s="16"/>
      <c r="D16" s="16"/>
      <c r="E16" s="16"/>
      <c r="F16" s="16"/>
      <c r="G16" s="16"/>
      <c r="H16" s="16"/>
      <c r="I16" s="16"/>
      <c r="J16" s="16"/>
      <c r="K16" s="16"/>
    </row>
    <row r="17" spans="2:2" x14ac:dyDescent="0.5">
      <c r="B17" t="s">
        <v>54</v>
      </c>
    </row>
    <row r="18" spans="2:2" x14ac:dyDescent="0.5">
      <c r="B18" t="s">
        <v>55</v>
      </c>
    </row>
    <row r="22" spans="2:2" x14ac:dyDescent="0.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B2:AB22"/>
  <sheetViews>
    <sheetView showGridLines="0" workbookViewId="0">
      <pane xSplit="2" topLeftCell="C1" activePane="topRight" state="frozen"/>
      <selection pane="topRight" activeCell="B18" sqref="B18"/>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287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213</v>
      </c>
      <c r="D7" s="10">
        <v>109</v>
      </c>
      <c r="E7" s="10">
        <v>104</v>
      </c>
      <c r="F7" s="10"/>
      <c r="G7" s="10">
        <v>8</v>
      </c>
      <c r="H7" s="10">
        <v>56</v>
      </c>
      <c r="I7" s="10">
        <v>85</v>
      </c>
      <c r="J7" s="10">
        <v>50</v>
      </c>
      <c r="K7" s="10">
        <v>12</v>
      </c>
      <c r="L7" s="10">
        <v>2</v>
      </c>
      <c r="M7" s="10"/>
      <c r="N7" s="10">
        <v>14</v>
      </c>
      <c r="O7" s="10">
        <v>6</v>
      </c>
      <c r="P7" s="10">
        <v>30</v>
      </c>
      <c r="Q7" s="10">
        <v>18</v>
      </c>
      <c r="R7" s="10">
        <v>5</v>
      </c>
      <c r="S7" s="10">
        <v>45</v>
      </c>
      <c r="T7" s="10">
        <v>3</v>
      </c>
      <c r="U7" s="10">
        <v>10</v>
      </c>
      <c r="V7" s="10">
        <v>16</v>
      </c>
      <c r="W7" s="10">
        <v>8</v>
      </c>
      <c r="X7" s="10">
        <v>24</v>
      </c>
      <c r="Y7" s="10">
        <v>34</v>
      </c>
      <c r="Z7" s="10"/>
      <c r="AA7" s="10">
        <v>132</v>
      </c>
      <c r="AB7" s="10">
        <v>81</v>
      </c>
    </row>
    <row r="8" spans="2:28" ht="30" customHeight="1" x14ac:dyDescent="0.5">
      <c r="B8" s="11" t="s">
        <v>20</v>
      </c>
      <c r="C8" s="11">
        <v>217</v>
      </c>
      <c r="D8" s="11">
        <v>122</v>
      </c>
      <c r="E8" s="11">
        <v>94</v>
      </c>
      <c r="F8" s="11"/>
      <c r="G8" s="11">
        <v>13</v>
      </c>
      <c r="H8" s="11">
        <v>60</v>
      </c>
      <c r="I8" s="11">
        <v>86</v>
      </c>
      <c r="J8" s="11">
        <v>44</v>
      </c>
      <c r="K8" s="11">
        <v>12</v>
      </c>
      <c r="L8" s="11">
        <v>2</v>
      </c>
      <c r="M8" s="11"/>
      <c r="N8" s="11">
        <v>11</v>
      </c>
      <c r="O8" s="11">
        <v>6</v>
      </c>
      <c r="P8" s="11">
        <v>38</v>
      </c>
      <c r="Q8" s="11">
        <v>20</v>
      </c>
      <c r="R8" s="11">
        <v>4</v>
      </c>
      <c r="S8" s="11">
        <v>45</v>
      </c>
      <c r="T8" s="11">
        <v>3</v>
      </c>
      <c r="U8" s="11">
        <v>11</v>
      </c>
      <c r="V8" s="11">
        <v>14</v>
      </c>
      <c r="W8" s="11">
        <v>7</v>
      </c>
      <c r="X8" s="11">
        <v>22</v>
      </c>
      <c r="Y8" s="11">
        <v>35</v>
      </c>
      <c r="Z8" s="11"/>
      <c r="AA8" s="11">
        <v>136</v>
      </c>
      <c r="AB8" s="11">
        <v>80</v>
      </c>
    </row>
    <row r="9" spans="2:28" x14ac:dyDescent="0.5">
      <c r="B9" s="18" t="s">
        <v>279</v>
      </c>
      <c r="C9" s="17">
        <v>0.420410712023494</v>
      </c>
      <c r="D9" s="17">
        <v>0.37241080922943298</v>
      </c>
      <c r="E9" s="17">
        <v>0.48250586935081502</v>
      </c>
      <c r="F9" s="17"/>
      <c r="G9" s="17">
        <v>0.37126562060858398</v>
      </c>
      <c r="H9" s="17">
        <v>0.327616865144022</v>
      </c>
      <c r="I9" s="17">
        <v>0.48397154102661999</v>
      </c>
      <c r="J9" s="17">
        <v>0.38985192887327402</v>
      </c>
      <c r="K9" s="17">
        <v>0.50403121629432701</v>
      </c>
      <c r="L9" s="17">
        <v>1</v>
      </c>
      <c r="M9" s="17"/>
      <c r="N9" s="17">
        <v>0.42218471158305398</v>
      </c>
      <c r="O9" s="17">
        <v>0.14001789514504501</v>
      </c>
      <c r="P9" s="17">
        <v>0.43829102997359498</v>
      </c>
      <c r="Q9" s="17">
        <v>0.49724308175350301</v>
      </c>
      <c r="R9" s="17">
        <v>0.41087800508594702</v>
      </c>
      <c r="S9" s="17">
        <v>0.49116395984973998</v>
      </c>
      <c r="T9" s="17">
        <v>0.59091555678771901</v>
      </c>
      <c r="U9" s="17">
        <v>0.47939851111107301</v>
      </c>
      <c r="V9" s="17">
        <v>0.58462243597102304</v>
      </c>
      <c r="W9" s="17">
        <v>0.24741997248951</v>
      </c>
      <c r="X9" s="17">
        <v>0.27823403056574803</v>
      </c>
      <c r="Y9" s="17">
        <v>0.34061677527513501</v>
      </c>
      <c r="Z9" s="17"/>
      <c r="AA9" s="17">
        <v>0.45275658792136603</v>
      </c>
      <c r="AB9" s="17">
        <v>0.36538710573799499</v>
      </c>
    </row>
    <row r="10" spans="2:28" x14ac:dyDescent="0.5">
      <c r="B10" s="18" t="s">
        <v>280</v>
      </c>
      <c r="C10" s="17">
        <v>0.384200916194051</v>
      </c>
      <c r="D10" s="17">
        <v>0.423520859503352</v>
      </c>
      <c r="E10" s="17">
        <v>0.33333460347738297</v>
      </c>
      <c r="F10" s="17"/>
      <c r="G10" s="17">
        <v>0.237195474492161</v>
      </c>
      <c r="H10" s="17">
        <v>0.47710659502064501</v>
      </c>
      <c r="I10" s="17">
        <v>0.37124279333211502</v>
      </c>
      <c r="J10" s="17">
        <v>0.333295325402376</v>
      </c>
      <c r="K10" s="17">
        <v>0.41559831538239</v>
      </c>
      <c r="L10" s="17">
        <v>0</v>
      </c>
      <c r="M10" s="17"/>
      <c r="N10" s="17">
        <v>0.44673520391003602</v>
      </c>
      <c r="O10" s="17">
        <v>0.71673620316922304</v>
      </c>
      <c r="P10" s="17">
        <v>0.38416056763290102</v>
      </c>
      <c r="Q10" s="17">
        <v>0.39453641959134</v>
      </c>
      <c r="R10" s="17">
        <v>0.185892162772091</v>
      </c>
      <c r="S10" s="17">
        <v>0.246974427976515</v>
      </c>
      <c r="T10" s="17">
        <v>0.40908444321228099</v>
      </c>
      <c r="U10" s="17">
        <v>0.40170577538743102</v>
      </c>
      <c r="V10" s="17">
        <v>0.22932403676077101</v>
      </c>
      <c r="W10" s="17">
        <v>0.51974737197344401</v>
      </c>
      <c r="X10" s="17">
        <v>0.60359380871622204</v>
      </c>
      <c r="Y10" s="17">
        <v>0.39198810129488099</v>
      </c>
      <c r="Z10" s="17"/>
      <c r="AA10" s="17">
        <v>0.375070180910964</v>
      </c>
      <c r="AB10" s="17">
        <v>0.399733220370941</v>
      </c>
    </row>
    <row r="11" spans="2:28" ht="28.7" x14ac:dyDescent="0.5">
      <c r="B11" s="18" t="s">
        <v>281</v>
      </c>
      <c r="C11" s="17">
        <v>0.12906584961195899</v>
      </c>
      <c r="D11" s="17">
        <v>0.14436504682795401</v>
      </c>
      <c r="E11" s="17">
        <v>0.109274016653779</v>
      </c>
      <c r="F11" s="17"/>
      <c r="G11" s="17">
        <v>0.25220265412415799</v>
      </c>
      <c r="H11" s="17">
        <v>0.106741360639793</v>
      </c>
      <c r="I11" s="17">
        <v>0.120026126778236</v>
      </c>
      <c r="J11" s="17">
        <v>0.15934895000674401</v>
      </c>
      <c r="K11" s="17">
        <v>8.0370468323282498E-2</v>
      </c>
      <c r="L11" s="17">
        <v>0</v>
      </c>
      <c r="M11" s="17"/>
      <c r="N11" s="17">
        <v>6.8227976760646E-2</v>
      </c>
      <c r="O11" s="17">
        <v>0.14324590168573201</v>
      </c>
      <c r="P11" s="17">
        <v>0.15215035666967799</v>
      </c>
      <c r="Q11" s="17">
        <v>0.108220498655157</v>
      </c>
      <c r="R11" s="17">
        <v>0.19692702013216401</v>
      </c>
      <c r="S11" s="17">
        <v>0.13223677776359699</v>
      </c>
      <c r="T11" s="17">
        <v>0</v>
      </c>
      <c r="U11" s="17">
        <v>0</v>
      </c>
      <c r="V11" s="17">
        <v>0.18605352726820601</v>
      </c>
      <c r="W11" s="17">
        <v>0</v>
      </c>
      <c r="X11" s="17">
        <v>0.118172160718029</v>
      </c>
      <c r="Y11" s="17">
        <v>0.18165900948913599</v>
      </c>
      <c r="Z11" s="17"/>
      <c r="AA11" s="17">
        <v>0.120617477537006</v>
      </c>
      <c r="AB11" s="17">
        <v>0.14343738495925701</v>
      </c>
    </row>
    <row r="12" spans="2:28" x14ac:dyDescent="0.5">
      <c r="B12" s="18" t="s">
        <v>282</v>
      </c>
      <c r="C12" s="17">
        <v>2.63752493259043E-2</v>
      </c>
      <c r="D12" s="17">
        <v>2.43105629999898E-2</v>
      </c>
      <c r="E12" s="17">
        <v>2.90462343649633E-2</v>
      </c>
      <c r="F12" s="17"/>
      <c r="G12" s="17">
        <v>0.13933625077509701</v>
      </c>
      <c r="H12" s="17">
        <v>5.1453169472888603E-2</v>
      </c>
      <c r="I12" s="17">
        <v>0</v>
      </c>
      <c r="J12" s="17">
        <v>1.91002330249655E-2</v>
      </c>
      <c r="K12" s="17">
        <v>0</v>
      </c>
      <c r="L12" s="17">
        <v>0</v>
      </c>
      <c r="M12" s="17"/>
      <c r="N12" s="17">
        <v>0</v>
      </c>
      <c r="O12" s="17">
        <v>0</v>
      </c>
      <c r="P12" s="17">
        <v>0</v>
      </c>
      <c r="Q12" s="17">
        <v>0</v>
      </c>
      <c r="R12" s="17">
        <v>0</v>
      </c>
      <c r="S12" s="17">
        <v>6.8652469121090007E-2</v>
      </c>
      <c r="T12" s="17">
        <v>0</v>
      </c>
      <c r="U12" s="17">
        <v>0</v>
      </c>
      <c r="V12" s="17">
        <v>0</v>
      </c>
      <c r="W12" s="17">
        <v>0.114667898843811</v>
      </c>
      <c r="X12" s="17">
        <v>0</v>
      </c>
      <c r="Y12" s="17">
        <v>5.13564348033127E-2</v>
      </c>
      <c r="Z12" s="17"/>
      <c r="AA12" s="17">
        <v>2.85843703998689E-2</v>
      </c>
      <c r="AB12" s="17">
        <v>2.26173109539579E-2</v>
      </c>
    </row>
    <row r="13" spans="2:28" x14ac:dyDescent="0.5">
      <c r="B13" s="18" t="s">
        <v>283</v>
      </c>
      <c r="C13" s="17">
        <v>1.84952140001741E-2</v>
      </c>
      <c r="D13" s="17">
        <v>1.8430291876126902E-2</v>
      </c>
      <c r="E13" s="17">
        <v>1.85792006183143E-2</v>
      </c>
      <c r="F13" s="17"/>
      <c r="G13" s="17">
        <v>0</v>
      </c>
      <c r="H13" s="17">
        <v>3.70820097226515E-2</v>
      </c>
      <c r="I13" s="17">
        <v>0</v>
      </c>
      <c r="J13" s="17">
        <v>4.1078232796680297E-2</v>
      </c>
      <c r="K13" s="17">
        <v>0</v>
      </c>
      <c r="L13" s="17">
        <v>0</v>
      </c>
      <c r="M13" s="17"/>
      <c r="N13" s="17">
        <v>0</v>
      </c>
      <c r="O13" s="17">
        <v>0</v>
      </c>
      <c r="P13" s="17">
        <v>0</v>
      </c>
      <c r="Q13" s="17">
        <v>0</v>
      </c>
      <c r="R13" s="17">
        <v>0.206302812009799</v>
      </c>
      <c r="S13" s="17">
        <v>4.0177345848340602E-2</v>
      </c>
      <c r="T13" s="17">
        <v>0</v>
      </c>
      <c r="U13" s="17">
        <v>0.118895713501496</v>
      </c>
      <c r="V13" s="17">
        <v>0</v>
      </c>
      <c r="W13" s="17">
        <v>0</v>
      </c>
      <c r="X13" s="17">
        <v>0</v>
      </c>
      <c r="Y13" s="17">
        <v>0</v>
      </c>
      <c r="Z13" s="17"/>
      <c r="AA13" s="17">
        <v>9.6554521097251596E-3</v>
      </c>
      <c r="AB13" s="17">
        <v>3.3532543007845701E-2</v>
      </c>
    </row>
    <row r="14" spans="2:28" x14ac:dyDescent="0.5">
      <c r="B14" s="18" t="s">
        <v>164</v>
      </c>
      <c r="C14" s="17">
        <v>2.1452058844417699E-2</v>
      </c>
      <c r="D14" s="17">
        <v>1.6962429563144098E-2</v>
      </c>
      <c r="E14" s="17">
        <v>2.7260075534745701E-2</v>
      </c>
      <c r="F14" s="17"/>
      <c r="G14" s="17">
        <v>0</v>
      </c>
      <c r="H14" s="17">
        <v>0</v>
      </c>
      <c r="I14" s="17">
        <v>2.4759538863028799E-2</v>
      </c>
      <c r="J14" s="17">
        <v>5.7325329895960099E-2</v>
      </c>
      <c r="K14" s="17">
        <v>0</v>
      </c>
      <c r="L14" s="17">
        <v>0</v>
      </c>
      <c r="M14" s="17"/>
      <c r="N14" s="17">
        <v>6.2852107746263999E-2</v>
      </c>
      <c r="O14" s="17">
        <v>0</v>
      </c>
      <c r="P14" s="17">
        <v>2.53980457238265E-2</v>
      </c>
      <c r="Q14" s="17">
        <v>0</v>
      </c>
      <c r="R14" s="17">
        <v>0</v>
      </c>
      <c r="S14" s="17">
        <v>2.07950194407171E-2</v>
      </c>
      <c r="T14" s="17">
        <v>0</v>
      </c>
      <c r="U14" s="17">
        <v>0</v>
      </c>
      <c r="V14" s="17">
        <v>0</v>
      </c>
      <c r="W14" s="17">
        <v>0.11816475669323501</v>
      </c>
      <c r="X14" s="17">
        <v>0</v>
      </c>
      <c r="Y14" s="17">
        <v>3.4379679137535403E-2</v>
      </c>
      <c r="Z14" s="17"/>
      <c r="AA14" s="17">
        <v>1.33159311210695E-2</v>
      </c>
      <c r="AB14" s="17">
        <v>3.5292434970002701E-2</v>
      </c>
    </row>
    <row r="15" spans="2:28" x14ac:dyDescent="0.5">
      <c r="B15" s="18" t="s">
        <v>284</v>
      </c>
      <c r="C15" s="21">
        <v>0.80461162821754495</v>
      </c>
      <c r="D15" s="21">
        <v>0.79593166873278498</v>
      </c>
      <c r="E15" s="21">
        <v>0.81584047282819805</v>
      </c>
      <c r="F15" s="21"/>
      <c r="G15" s="21">
        <v>0.60846109510074498</v>
      </c>
      <c r="H15" s="21">
        <v>0.804723460164667</v>
      </c>
      <c r="I15" s="21">
        <v>0.85521433435873595</v>
      </c>
      <c r="J15" s="21">
        <v>0.72314725427564996</v>
      </c>
      <c r="K15" s="21">
        <v>0.91962953167671802</v>
      </c>
      <c r="L15" s="21">
        <v>1</v>
      </c>
      <c r="M15" s="21"/>
      <c r="N15" s="21">
        <v>0.86891991549309</v>
      </c>
      <c r="O15" s="21">
        <v>0.85675409831426796</v>
      </c>
      <c r="P15" s="21">
        <v>0.822451597606495</v>
      </c>
      <c r="Q15" s="21">
        <v>0.89177950134484296</v>
      </c>
      <c r="R15" s="21">
        <v>0.59677016785803705</v>
      </c>
      <c r="S15" s="21">
        <v>0.73813838782625496</v>
      </c>
      <c r="T15" s="21">
        <v>1</v>
      </c>
      <c r="U15" s="21">
        <v>0.88110428649850403</v>
      </c>
      <c r="V15" s="21">
        <v>0.81394647273179399</v>
      </c>
      <c r="W15" s="21">
        <v>0.76716734446295398</v>
      </c>
      <c r="X15" s="21">
        <v>0.88182783928197095</v>
      </c>
      <c r="Y15" s="21">
        <v>0.73260487657001605</v>
      </c>
      <c r="Z15" s="21"/>
      <c r="AA15" s="21">
        <v>0.82782676883233097</v>
      </c>
      <c r="AB15" s="21">
        <v>0.76512032610893699</v>
      </c>
    </row>
    <row r="16" spans="2:28" x14ac:dyDescent="0.5">
      <c r="B16" s="18" t="s">
        <v>285</v>
      </c>
      <c r="C16" s="21">
        <v>4.4870463326078303E-2</v>
      </c>
      <c r="D16" s="21">
        <v>4.2740854876116799E-2</v>
      </c>
      <c r="E16" s="21">
        <v>4.7625434983277599E-2</v>
      </c>
      <c r="F16" s="21"/>
      <c r="G16" s="21">
        <v>0.13933625077509701</v>
      </c>
      <c r="H16" s="21">
        <v>8.8535179195540104E-2</v>
      </c>
      <c r="I16" s="21">
        <v>0</v>
      </c>
      <c r="J16" s="21">
        <v>6.01784658216458E-2</v>
      </c>
      <c r="K16" s="21">
        <v>0</v>
      </c>
      <c r="L16" s="21">
        <v>0</v>
      </c>
      <c r="M16" s="21"/>
      <c r="N16" s="21">
        <v>0</v>
      </c>
      <c r="O16" s="21">
        <v>0</v>
      </c>
      <c r="P16" s="21">
        <v>0</v>
      </c>
      <c r="Q16" s="21">
        <v>0</v>
      </c>
      <c r="R16" s="21">
        <v>0.206302812009799</v>
      </c>
      <c r="S16" s="21">
        <v>0.108829814969431</v>
      </c>
      <c r="T16" s="21">
        <v>0</v>
      </c>
      <c r="U16" s="21">
        <v>0.118895713501496</v>
      </c>
      <c r="V16" s="21">
        <v>0</v>
      </c>
      <c r="W16" s="21">
        <v>0.114667898843811</v>
      </c>
      <c r="X16" s="21">
        <v>0</v>
      </c>
      <c r="Y16" s="21">
        <v>5.13564348033127E-2</v>
      </c>
      <c r="Z16" s="21"/>
      <c r="AA16" s="21">
        <v>3.8239822509594103E-2</v>
      </c>
      <c r="AB16" s="21">
        <v>5.6149853961803602E-2</v>
      </c>
    </row>
    <row r="17" spans="2:28" x14ac:dyDescent="0.5">
      <c r="B17" s="18" t="s">
        <v>95</v>
      </c>
      <c r="C17" s="22">
        <v>0.75974116489146704</v>
      </c>
      <c r="D17" s="22">
        <v>0.75319081385666897</v>
      </c>
      <c r="E17" s="22">
        <v>0.76821503784491996</v>
      </c>
      <c r="F17" s="22"/>
      <c r="G17" s="22">
        <v>0.46912484432564799</v>
      </c>
      <c r="H17" s="22">
        <v>0.71618828096912701</v>
      </c>
      <c r="I17" s="22">
        <v>0.85521433435873595</v>
      </c>
      <c r="J17" s="22">
        <v>0.66296878845400398</v>
      </c>
      <c r="K17" s="22">
        <v>0.91962953167671802</v>
      </c>
      <c r="L17" s="22">
        <v>1</v>
      </c>
      <c r="M17" s="22"/>
      <c r="N17" s="22">
        <v>0.86891991549309</v>
      </c>
      <c r="O17" s="22">
        <v>0.85675409831426796</v>
      </c>
      <c r="P17" s="22">
        <v>0.822451597606495</v>
      </c>
      <c r="Q17" s="22">
        <v>0.89177950134484296</v>
      </c>
      <c r="R17" s="22">
        <v>0.390467355848239</v>
      </c>
      <c r="S17" s="22">
        <v>0.62930857285682495</v>
      </c>
      <c r="T17" s="22">
        <v>1</v>
      </c>
      <c r="U17" s="22">
        <v>0.76220857299700795</v>
      </c>
      <c r="V17" s="22">
        <v>0.81394647273179399</v>
      </c>
      <c r="W17" s="22">
        <v>0.65249944561914397</v>
      </c>
      <c r="X17" s="22">
        <v>0.88182783928197095</v>
      </c>
      <c r="Y17" s="22">
        <v>0.68124844176670396</v>
      </c>
      <c r="Z17" s="22"/>
      <c r="AA17" s="22">
        <v>0.78958694632273596</v>
      </c>
      <c r="AB17" s="22">
        <v>0.70897047214713305</v>
      </c>
    </row>
    <row r="18" spans="2:28" x14ac:dyDescent="0.5">
      <c r="B18" s="16" t="s">
        <v>538</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B2:AB22"/>
  <sheetViews>
    <sheetView showGridLines="0" workbookViewId="0">
      <pane xSplit="2" topLeftCell="C1" activePane="topRight" state="frozen"/>
      <selection pane="topRight" activeCell="B18" sqref="B18"/>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288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212</v>
      </c>
      <c r="D7" s="10">
        <v>108</v>
      </c>
      <c r="E7" s="10">
        <v>104</v>
      </c>
      <c r="F7" s="10"/>
      <c r="G7" s="10">
        <v>7</v>
      </c>
      <c r="H7" s="10">
        <v>56</v>
      </c>
      <c r="I7" s="10">
        <v>85</v>
      </c>
      <c r="J7" s="10">
        <v>50</v>
      </c>
      <c r="K7" s="10">
        <v>12</v>
      </c>
      <c r="L7" s="10">
        <v>2</v>
      </c>
      <c r="M7" s="10"/>
      <c r="N7" s="10">
        <v>14</v>
      </c>
      <c r="O7" s="10">
        <v>6</v>
      </c>
      <c r="P7" s="10">
        <v>29</v>
      </c>
      <c r="Q7" s="10">
        <v>18</v>
      </c>
      <c r="R7" s="10">
        <v>5</v>
      </c>
      <c r="S7" s="10">
        <v>45</v>
      </c>
      <c r="T7" s="10">
        <v>3</v>
      </c>
      <c r="U7" s="10">
        <v>10</v>
      </c>
      <c r="V7" s="10">
        <v>16</v>
      </c>
      <c r="W7" s="10">
        <v>8</v>
      </c>
      <c r="X7" s="10">
        <v>24</v>
      </c>
      <c r="Y7" s="10">
        <v>34</v>
      </c>
      <c r="Z7" s="10"/>
      <c r="AA7" s="10">
        <v>131</v>
      </c>
      <c r="AB7" s="10">
        <v>81</v>
      </c>
    </row>
    <row r="8" spans="2:28" ht="30" customHeight="1" x14ac:dyDescent="0.5">
      <c r="B8" s="11" t="s">
        <v>20</v>
      </c>
      <c r="C8" s="11">
        <v>215</v>
      </c>
      <c r="D8" s="11">
        <v>120</v>
      </c>
      <c r="E8" s="11">
        <v>94</v>
      </c>
      <c r="F8" s="11"/>
      <c r="G8" s="11">
        <v>11</v>
      </c>
      <c r="H8" s="11">
        <v>60</v>
      </c>
      <c r="I8" s="11">
        <v>86</v>
      </c>
      <c r="J8" s="11">
        <v>44</v>
      </c>
      <c r="K8" s="11">
        <v>12</v>
      </c>
      <c r="L8" s="11">
        <v>2</v>
      </c>
      <c r="M8" s="11"/>
      <c r="N8" s="11">
        <v>11</v>
      </c>
      <c r="O8" s="11">
        <v>6</v>
      </c>
      <c r="P8" s="11">
        <v>36</v>
      </c>
      <c r="Q8" s="11">
        <v>20</v>
      </c>
      <c r="R8" s="11">
        <v>4</v>
      </c>
      <c r="S8" s="11">
        <v>45</v>
      </c>
      <c r="T8" s="11">
        <v>3</v>
      </c>
      <c r="U8" s="11">
        <v>11</v>
      </c>
      <c r="V8" s="11">
        <v>14</v>
      </c>
      <c r="W8" s="11">
        <v>7</v>
      </c>
      <c r="X8" s="11">
        <v>22</v>
      </c>
      <c r="Y8" s="11">
        <v>35</v>
      </c>
      <c r="Z8" s="11"/>
      <c r="AA8" s="11">
        <v>134</v>
      </c>
      <c r="AB8" s="11">
        <v>80</v>
      </c>
    </row>
    <row r="9" spans="2:28" x14ac:dyDescent="0.5">
      <c r="B9" s="18" t="s">
        <v>279</v>
      </c>
      <c r="C9" s="17">
        <v>0.37851859073376398</v>
      </c>
      <c r="D9" s="17">
        <v>0.32544773450356601</v>
      </c>
      <c r="E9" s="17">
        <v>0.446028806060076</v>
      </c>
      <c r="F9" s="17"/>
      <c r="G9" s="17">
        <v>0</v>
      </c>
      <c r="H9" s="17">
        <v>0.26349708764615898</v>
      </c>
      <c r="I9" s="17">
        <v>0.52563062963952001</v>
      </c>
      <c r="J9" s="17">
        <v>0.34240336803892202</v>
      </c>
      <c r="K9" s="17">
        <v>0.42105010196864301</v>
      </c>
      <c r="L9" s="17">
        <v>0</v>
      </c>
      <c r="M9" s="17"/>
      <c r="N9" s="17">
        <v>0.33753231377919102</v>
      </c>
      <c r="O9" s="17">
        <v>0</v>
      </c>
      <c r="P9" s="17">
        <v>0.36321437752602898</v>
      </c>
      <c r="Q9" s="17">
        <v>0.31256358942649598</v>
      </c>
      <c r="R9" s="17">
        <v>0.20457519307614799</v>
      </c>
      <c r="S9" s="17">
        <v>0.463580303330902</v>
      </c>
      <c r="T9" s="17">
        <v>0.59091555678771901</v>
      </c>
      <c r="U9" s="17">
        <v>0.29309638231816498</v>
      </c>
      <c r="V9" s="17">
        <v>0.65698602793313698</v>
      </c>
      <c r="W9" s="17">
        <v>0.124475678191916</v>
      </c>
      <c r="X9" s="17">
        <v>0.34347134324107098</v>
      </c>
      <c r="Y9" s="17">
        <v>0.390633174655935</v>
      </c>
      <c r="Z9" s="17"/>
      <c r="AA9" s="17">
        <v>0.37669616350076401</v>
      </c>
      <c r="AB9" s="17">
        <v>0.38157242078159498</v>
      </c>
    </row>
    <row r="10" spans="2:28" x14ac:dyDescent="0.5">
      <c r="B10" s="18" t="s">
        <v>280</v>
      </c>
      <c r="C10" s="17">
        <v>0.41126335568481998</v>
      </c>
      <c r="D10" s="17">
        <v>0.432096877558174</v>
      </c>
      <c r="E10" s="17">
        <v>0.38476151178060802</v>
      </c>
      <c r="F10" s="17"/>
      <c r="G10" s="17">
        <v>0.83475372161329597</v>
      </c>
      <c r="H10" s="17">
        <v>0.51597966432310505</v>
      </c>
      <c r="I10" s="17">
        <v>0.31137053274246002</v>
      </c>
      <c r="J10" s="17">
        <v>0.402624881165561</v>
      </c>
      <c r="K10" s="17">
        <v>0.31543191683135202</v>
      </c>
      <c r="L10" s="17">
        <v>0</v>
      </c>
      <c r="M10" s="17"/>
      <c r="N10" s="17">
        <v>0.38254860073110403</v>
      </c>
      <c r="O10" s="17">
        <v>0.71673620316922304</v>
      </c>
      <c r="P10" s="17">
        <v>0.46184400035383999</v>
      </c>
      <c r="Q10" s="17">
        <v>0.48429008266509599</v>
      </c>
      <c r="R10" s="17">
        <v>0.185892162772091</v>
      </c>
      <c r="S10" s="17">
        <v>0.36228944254754603</v>
      </c>
      <c r="T10" s="17">
        <v>0.40908444321228099</v>
      </c>
      <c r="U10" s="17">
        <v>0.40656422500085099</v>
      </c>
      <c r="V10" s="17">
        <v>0.28469050340213098</v>
      </c>
      <c r="W10" s="17">
        <v>0.37235742152151502</v>
      </c>
      <c r="X10" s="17">
        <v>0.56799198334749401</v>
      </c>
      <c r="Y10" s="17">
        <v>0.32965212376726</v>
      </c>
      <c r="Z10" s="17"/>
      <c r="AA10" s="17">
        <v>0.43105034070211401</v>
      </c>
      <c r="AB10" s="17">
        <v>0.37810642721732102</v>
      </c>
    </row>
    <row r="11" spans="2:28" ht="28.7" x14ac:dyDescent="0.5">
      <c r="B11" s="18" t="s">
        <v>281</v>
      </c>
      <c r="C11" s="17">
        <v>0.13707990524470201</v>
      </c>
      <c r="D11" s="17">
        <v>0.14865798730353</v>
      </c>
      <c r="E11" s="17">
        <v>0.122351693409061</v>
      </c>
      <c r="F11" s="17"/>
      <c r="G11" s="17">
        <v>0.165246278386704</v>
      </c>
      <c r="H11" s="17">
        <v>0.139809574675995</v>
      </c>
      <c r="I11" s="17">
        <v>0.112099574531954</v>
      </c>
      <c r="J11" s="17">
        <v>0.134106101997084</v>
      </c>
      <c r="K11" s="17">
        <v>0.16444728408058501</v>
      </c>
      <c r="L11" s="17">
        <v>1</v>
      </c>
      <c r="M11" s="17"/>
      <c r="N11" s="17">
        <v>0.217066977743441</v>
      </c>
      <c r="O11" s="17">
        <v>0.28326379683077701</v>
      </c>
      <c r="P11" s="17">
        <v>7.63942564071457E-2</v>
      </c>
      <c r="Q11" s="17">
        <v>0.203146327908408</v>
      </c>
      <c r="R11" s="17">
        <v>0.609532644151761</v>
      </c>
      <c r="S11" s="17">
        <v>0.105362694845767</v>
      </c>
      <c r="T11" s="17">
        <v>0</v>
      </c>
      <c r="U11" s="17">
        <v>9.0474790310237599E-2</v>
      </c>
      <c r="V11" s="17">
        <v>5.8323468664731197E-2</v>
      </c>
      <c r="W11" s="17">
        <v>0.122944294297594</v>
      </c>
      <c r="X11" s="17">
        <v>8.8536673411434993E-2</v>
      </c>
      <c r="Y11" s="17">
        <v>0.185290591662405</v>
      </c>
      <c r="Z11" s="17"/>
      <c r="AA11" s="17">
        <v>0.126162347066644</v>
      </c>
      <c r="AB11" s="17">
        <v>0.155374389989762</v>
      </c>
    </row>
    <row r="12" spans="2:28" x14ac:dyDescent="0.5">
      <c r="B12" s="18" t="s">
        <v>282</v>
      </c>
      <c r="C12" s="17">
        <v>3.0850141238010699E-2</v>
      </c>
      <c r="D12" s="17">
        <v>4.8153156704547298E-2</v>
      </c>
      <c r="E12" s="17">
        <v>8.8393733153379304E-3</v>
      </c>
      <c r="F12" s="17"/>
      <c r="G12" s="17">
        <v>0</v>
      </c>
      <c r="H12" s="17">
        <v>2.27557916847753E-2</v>
      </c>
      <c r="I12" s="17">
        <v>2.5711313353550001E-2</v>
      </c>
      <c r="J12" s="17">
        <v>4.21588502898807E-2</v>
      </c>
      <c r="K12" s="17">
        <v>9.9070697119421E-2</v>
      </c>
      <c r="L12" s="17">
        <v>0</v>
      </c>
      <c r="M12" s="17"/>
      <c r="N12" s="17">
        <v>0</v>
      </c>
      <c r="O12" s="17">
        <v>0</v>
      </c>
      <c r="P12" s="17">
        <v>7.1696291590191003E-2</v>
      </c>
      <c r="Q12" s="17">
        <v>0</v>
      </c>
      <c r="R12" s="17">
        <v>0</v>
      </c>
      <c r="S12" s="17">
        <v>0</v>
      </c>
      <c r="T12" s="17">
        <v>0</v>
      </c>
      <c r="U12" s="17">
        <v>9.0968888869250503E-2</v>
      </c>
      <c r="V12" s="17">
        <v>0</v>
      </c>
      <c r="W12" s="17">
        <v>0.262057849295739</v>
      </c>
      <c r="X12" s="17">
        <v>0</v>
      </c>
      <c r="Y12" s="17">
        <v>3.26366281307972E-2</v>
      </c>
      <c r="Z12" s="17"/>
      <c r="AA12" s="17">
        <v>3.4143354367247102E-2</v>
      </c>
      <c r="AB12" s="17">
        <v>2.5331724356465499E-2</v>
      </c>
    </row>
    <row r="13" spans="2:28" x14ac:dyDescent="0.5">
      <c r="B13" s="18" t="s">
        <v>283</v>
      </c>
      <c r="C13" s="17">
        <v>1.58971356959237E-2</v>
      </c>
      <c r="D13" s="17">
        <v>2.8394127431357798E-2</v>
      </c>
      <c r="E13" s="17">
        <v>0</v>
      </c>
      <c r="F13" s="17"/>
      <c r="G13" s="17">
        <v>0</v>
      </c>
      <c r="H13" s="17">
        <v>4.1538271853607103E-2</v>
      </c>
      <c r="I13" s="17">
        <v>0</v>
      </c>
      <c r="J13" s="17">
        <v>2.1381468612591301E-2</v>
      </c>
      <c r="K13" s="17">
        <v>0</v>
      </c>
      <c r="L13" s="17">
        <v>0</v>
      </c>
      <c r="M13" s="17"/>
      <c r="N13" s="17">
        <v>0</v>
      </c>
      <c r="O13" s="17">
        <v>0</v>
      </c>
      <c r="P13" s="17">
        <v>0</v>
      </c>
      <c r="Q13" s="17">
        <v>0</v>
      </c>
      <c r="R13" s="17">
        <v>0</v>
      </c>
      <c r="S13" s="17">
        <v>4.6859350948757997E-2</v>
      </c>
      <c r="T13" s="17">
        <v>0</v>
      </c>
      <c r="U13" s="17">
        <v>0.118895713501496</v>
      </c>
      <c r="V13" s="17">
        <v>0</v>
      </c>
      <c r="W13" s="17">
        <v>0</v>
      </c>
      <c r="X13" s="17">
        <v>0</v>
      </c>
      <c r="Y13" s="17">
        <v>0</v>
      </c>
      <c r="Z13" s="17"/>
      <c r="AA13" s="17">
        <v>1.8429963518212099E-2</v>
      </c>
      <c r="AB13" s="17">
        <v>1.165289177242E-2</v>
      </c>
    </row>
    <row r="14" spans="2:28" x14ac:dyDescent="0.5">
      <c r="B14" s="18" t="s">
        <v>164</v>
      </c>
      <c r="C14" s="17">
        <v>2.6390871402779799E-2</v>
      </c>
      <c r="D14" s="17">
        <v>1.7250116498824498E-2</v>
      </c>
      <c r="E14" s="17">
        <v>3.8018615434916699E-2</v>
      </c>
      <c r="F14" s="17"/>
      <c r="G14" s="17">
        <v>0</v>
      </c>
      <c r="H14" s="17">
        <v>1.6419609816358701E-2</v>
      </c>
      <c r="I14" s="17">
        <v>2.5187949732515699E-2</v>
      </c>
      <c r="J14" s="17">
        <v>5.7325329895960099E-2</v>
      </c>
      <c r="K14" s="17">
        <v>0</v>
      </c>
      <c r="L14" s="17">
        <v>0</v>
      </c>
      <c r="M14" s="17"/>
      <c r="N14" s="17">
        <v>6.2852107746263999E-2</v>
      </c>
      <c r="O14" s="17">
        <v>0</v>
      </c>
      <c r="P14" s="17">
        <v>2.68510741227941E-2</v>
      </c>
      <c r="Q14" s="17">
        <v>0</v>
      </c>
      <c r="R14" s="17">
        <v>0</v>
      </c>
      <c r="S14" s="17">
        <v>2.1908208327027799E-2</v>
      </c>
      <c r="T14" s="17">
        <v>0</v>
      </c>
      <c r="U14" s="17">
        <v>0</v>
      </c>
      <c r="V14" s="17">
        <v>0</v>
      </c>
      <c r="W14" s="17">
        <v>0.11816475669323501</v>
      </c>
      <c r="X14" s="17">
        <v>0</v>
      </c>
      <c r="Y14" s="17">
        <v>6.1787481783604097E-2</v>
      </c>
      <c r="Z14" s="17"/>
      <c r="AA14" s="17">
        <v>1.3517830845018199E-2</v>
      </c>
      <c r="AB14" s="17">
        <v>4.7962145882436399E-2</v>
      </c>
    </row>
    <row r="15" spans="2:28" x14ac:dyDescent="0.5">
      <c r="B15" s="18" t="s">
        <v>284</v>
      </c>
      <c r="C15" s="21">
        <v>0.78978194641858401</v>
      </c>
      <c r="D15" s="21">
        <v>0.75754461206173995</v>
      </c>
      <c r="E15" s="21">
        <v>0.83079031784068402</v>
      </c>
      <c r="F15" s="21"/>
      <c r="G15" s="21">
        <v>0.83475372161329597</v>
      </c>
      <c r="H15" s="21">
        <v>0.77947675196926403</v>
      </c>
      <c r="I15" s="21">
        <v>0.83700116238197997</v>
      </c>
      <c r="J15" s="21">
        <v>0.74502824920448396</v>
      </c>
      <c r="K15" s="21">
        <v>0.73648201879999398</v>
      </c>
      <c r="L15" s="21">
        <v>0</v>
      </c>
      <c r="M15" s="21"/>
      <c r="N15" s="21">
        <v>0.72008091451029499</v>
      </c>
      <c r="O15" s="21">
        <v>0.71673620316922304</v>
      </c>
      <c r="P15" s="21">
        <v>0.82505837787986902</v>
      </c>
      <c r="Q15" s="21">
        <v>0.79685367209159197</v>
      </c>
      <c r="R15" s="21">
        <v>0.390467355848239</v>
      </c>
      <c r="S15" s="21">
        <v>0.82586974587844697</v>
      </c>
      <c r="T15" s="21">
        <v>1</v>
      </c>
      <c r="U15" s="21">
        <v>0.69966060731901603</v>
      </c>
      <c r="V15" s="21">
        <v>0.94167653133526896</v>
      </c>
      <c r="W15" s="21">
        <v>0.49683309971343198</v>
      </c>
      <c r="X15" s="21">
        <v>0.91146332658856499</v>
      </c>
      <c r="Y15" s="21">
        <v>0.720285298423194</v>
      </c>
      <c r="Z15" s="21"/>
      <c r="AA15" s="21">
        <v>0.80774650420287797</v>
      </c>
      <c r="AB15" s="21">
        <v>0.75967884799891605</v>
      </c>
    </row>
    <row r="16" spans="2:28" x14ac:dyDescent="0.5">
      <c r="B16" s="18" t="s">
        <v>285</v>
      </c>
      <c r="C16" s="21">
        <v>4.6747276933934302E-2</v>
      </c>
      <c r="D16" s="21">
        <v>7.65472841359051E-2</v>
      </c>
      <c r="E16" s="21">
        <v>8.8393733153379304E-3</v>
      </c>
      <c r="F16" s="21"/>
      <c r="G16" s="21">
        <v>0</v>
      </c>
      <c r="H16" s="21">
        <v>6.4294063538382407E-2</v>
      </c>
      <c r="I16" s="21">
        <v>2.5711313353550001E-2</v>
      </c>
      <c r="J16" s="21">
        <v>6.3540318902471901E-2</v>
      </c>
      <c r="K16" s="21">
        <v>9.9070697119421E-2</v>
      </c>
      <c r="L16" s="21">
        <v>0</v>
      </c>
      <c r="M16" s="21"/>
      <c r="N16" s="21">
        <v>0</v>
      </c>
      <c r="O16" s="21">
        <v>0</v>
      </c>
      <c r="P16" s="21">
        <v>7.1696291590191003E-2</v>
      </c>
      <c r="Q16" s="21">
        <v>0</v>
      </c>
      <c r="R16" s="21">
        <v>0</v>
      </c>
      <c r="S16" s="21">
        <v>4.6859350948757997E-2</v>
      </c>
      <c r="T16" s="21">
        <v>0</v>
      </c>
      <c r="U16" s="21">
        <v>0.209864602370747</v>
      </c>
      <c r="V16" s="21">
        <v>0</v>
      </c>
      <c r="W16" s="21">
        <v>0.262057849295739</v>
      </c>
      <c r="X16" s="21">
        <v>0</v>
      </c>
      <c r="Y16" s="21">
        <v>3.26366281307972E-2</v>
      </c>
      <c r="Z16" s="21"/>
      <c r="AA16" s="21">
        <v>5.25733178854592E-2</v>
      </c>
      <c r="AB16" s="21">
        <v>3.6984616128885497E-2</v>
      </c>
    </row>
    <row r="17" spans="2:28" x14ac:dyDescent="0.5">
      <c r="B17" s="18" t="s">
        <v>95</v>
      </c>
      <c r="C17" s="22">
        <v>0.74303466948464902</v>
      </c>
      <c r="D17" s="22">
        <v>0.68099732792583501</v>
      </c>
      <c r="E17" s="22">
        <v>0.82195094452534601</v>
      </c>
      <c r="F17" s="22"/>
      <c r="G17" s="22">
        <v>0.83475372161329597</v>
      </c>
      <c r="H17" s="22">
        <v>0.71518268843088195</v>
      </c>
      <c r="I17" s="22">
        <v>0.81128984902843004</v>
      </c>
      <c r="J17" s="22">
        <v>0.68148793030201205</v>
      </c>
      <c r="K17" s="22">
        <v>0.63741132168057302</v>
      </c>
      <c r="L17" s="22">
        <v>0</v>
      </c>
      <c r="M17" s="22"/>
      <c r="N17" s="22">
        <v>0.72008091451029499</v>
      </c>
      <c r="O17" s="22">
        <v>0.71673620316922304</v>
      </c>
      <c r="P17" s="22">
        <v>0.75336208628967805</v>
      </c>
      <c r="Q17" s="22">
        <v>0.79685367209159197</v>
      </c>
      <c r="R17" s="22">
        <v>0.390467355848239</v>
      </c>
      <c r="S17" s="22">
        <v>0.77901039492968904</v>
      </c>
      <c r="T17" s="22">
        <v>1</v>
      </c>
      <c r="U17" s="22">
        <v>0.48979600494826903</v>
      </c>
      <c r="V17" s="22">
        <v>0.94167653133526896</v>
      </c>
      <c r="W17" s="22">
        <v>0.23477525041769201</v>
      </c>
      <c r="X17" s="22">
        <v>0.91146332658856499</v>
      </c>
      <c r="Y17" s="22">
        <v>0.68764867029239696</v>
      </c>
      <c r="Z17" s="22"/>
      <c r="AA17" s="22">
        <v>0.75517318631741903</v>
      </c>
      <c r="AB17" s="22">
        <v>0.72269423187003001</v>
      </c>
    </row>
    <row r="18" spans="2:28" x14ac:dyDescent="0.5">
      <c r="B18" s="16" t="s">
        <v>538</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B2:AB22"/>
  <sheetViews>
    <sheetView showGridLines="0" workbookViewId="0">
      <pane xSplit="2" topLeftCell="C1" activePane="topRight" state="frozen"/>
      <selection pane="topRight" activeCell="B18" sqref="B18"/>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289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213</v>
      </c>
      <c r="D7" s="10">
        <v>109</v>
      </c>
      <c r="E7" s="10">
        <v>104</v>
      </c>
      <c r="F7" s="10"/>
      <c r="G7" s="10">
        <v>8</v>
      </c>
      <c r="H7" s="10">
        <v>56</v>
      </c>
      <c r="I7" s="10">
        <v>85</v>
      </c>
      <c r="J7" s="10">
        <v>50</v>
      </c>
      <c r="K7" s="10">
        <v>12</v>
      </c>
      <c r="L7" s="10">
        <v>2</v>
      </c>
      <c r="M7" s="10"/>
      <c r="N7" s="10">
        <v>14</v>
      </c>
      <c r="O7" s="10">
        <v>6</v>
      </c>
      <c r="P7" s="10">
        <v>30</v>
      </c>
      <c r="Q7" s="10">
        <v>18</v>
      </c>
      <c r="R7" s="10">
        <v>5</v>
      </c>
      <c r="S7" s="10">
        <v>45</v>
      </c>
      <c r="T7" s="10">
        <v>3</v>
      </c>
      <c r="U7" s="10">
        <v>10</v>
      </c>
      <c r="V7" s="10">
        <v>16</v>
      </c>
      <c r="W7" s="10">
        <v>8</v>
      </c>
      <c r="X7" s="10">
        <v>24</v>
      </c>
      <c r="Y7" s="10">
        <v>34</v>
      </c>
      <c r="Z7" s="10"/>
      <c r="AA7" s="10">
        <v>132</v>
      </c>
      <c r="AB7" s="10">
        <v>81</v>
      </c>
    </row>
    <row r="8" spans="2:28" ht="30" customHeight="1" x14ac:dyDescent="0.5">
      <c r="B8" s="11" t="s">
        <v>20</v>
      </c>
      <c r="C8" s="11">
        <v>217</v>
      </c>
      <c r="D8" s="11">
        <v>122</v>
      </c>
      <c r="E8" s="11">
        <v>94</v>
      </c>
      <c r="F8" s="11"/>
      <c r="G8" s="11">
        <v>13</v>
      </c>
      <c r="H8" s="11">
        <v>60</v>
      </c>
      <c r="I8" s="11">
        <v>86</v>
      </c>
      <c r="J8" s="11">
        <v>44</v>
      </c>
      <c r="K8" s="11">
        <v>12</v>
      </c>
      <c r="L8" s="11">
        <v>2</v>
      </c>
      <c r="M8" s="11"/>
      <c r="N8" s="11">
        <v>11</v>
      </c>
      <c r="O8" s="11">
        <v>6</v>
      </c>
      <c r="P8" s="11">
        <v>38</v>
      </c>
      <c r="Q8" s="11">
        <v>20</v>
      </c>
      <c r="R8" s="11">
        <v>4</v>
      </c>
      <c r="S8" s="11">
        <v>45</v>
      </c>
      <c r="T8" s="11">
        <v>3</v>
      </c>
      <c r="U8" s="11">
        <v>11</v>
      </c>
      <c r="V8" s="11">
        <v>14</v>
      </c>
      <c r="W8" s="11">
        <v>7</v>
      </c>
      <c r="X8" s="11">
        <v>22</v>
      </c>
      <c r="Y8" s="11">
        <v>35</v>
      </c>
      <c r="Z8" s="11"/>
      <c r="AA8" s="11">
        <v>136</v>
      </c>
      <c r="AB8" s="11">
        <v>80</v>
      </c>
    </row>
    <row r="9" spans="2:28" x14ac:dyDescent="0.5">
      <c r="B9" s="18" t="s">
        <v>279</v>
      </c>
      <c r="C9" s="17">
        <v>0.497895088373843</v>
      </c>
      <c r="D9" s="17">
        <v>0.43970558486084799</v>
      </c>
      <c r="E9" s="17">
        <v>0.57317204030727997</v>
      </c>
      <c r="F9" s="17"/>
      <c r="G9" s="17">
        <v>0.15679643659491799</v>
      </c>
      <c r="H9" s="17">
        <v>0.61565234605007002</v>
      </c>
      <c r="I9" s="17">
        <v>0.51185962239523397</v>
      </c>
      <c r="J9" s="17">
        <v>0.38463231520708402</v>
      </c>
      <c r="K9" s="17">
        <v>0.595826022829265</v>
      </c>
      <c r="L9" s="17">
        <v>0.481107936958794</v>
      </c>
      <c r="M9" s="17"/>
      <c r="N9" s="17">
        <v>0.57102371256584905</v>
      </c>
      <c r="O9" s="17">
        <v>0.81071929612235205</v>
      </c>
      <c r="P9" s="17">
        <v>0.55658060604487503</v>
      </c>
      <c r="Q9" s="17">
        <v>0.29005491743564299</v>
      </c>
      <c r="R9" s="17">
        <v>0.39219497478188903</v>
      </c>
      <c r="S9" s="17">
        <v>0.48712384395159603</v>
      </c>
      <c r="T9" s="17">
        <v>0.59091555678771901</v>
      </c>
      <c r="U9" s="17">
        <v>0.305122519648027</v>
      </c>
      <c r="V9" s="17">
        <v>0.70057751485538799</v>
      </c>
      <c r="W9" s="17">
        <v>0.37866834302019697</v>
      </c>
      <c r="X9" s="17">
        <v>0.41057506302471802</v>
      </c>
      <c r="Y9" s="17">
        <v>0.55322409436058495</v>
      </c>
      <c r="Z9" s="17"/>
      <c r="AA9" s="17">
        <v>0.47069856435134899</v>
      </c>
      <c r="AB9" s="17">
        <v>0.54415912632639996</v>
      </c>
    </row>
    <row r="10" spans="2:28" x14ac:dyDescent="0.5">
      <c r="B10" s="18" t="s">
        <v>280</v>
      </c>
      <c r="C10" s="17">
        <v>0.29881655779527699</v>
      </c>
      <c r="D10" s="17">
        <v>0.34831872662622998</v>
      </c>
      <c r="E10" s="17">
        <v>0.23477799140922401</v>
      </c>
      <c r="F10" s="17"/>
      <c r="G10" s="17">
        <v>0.56734416032573798</v>
      </c>
      <c r="H10" s="17">
        <v>0.190900146649675</v>
      </c>
      <c r="I10" s="17">
        <v>0.33742794380213698</v>
      </c>
      <c r="J10" s="17">
        <v>0.31567869045735603</v>
      </c>
      <c r="K10" s="17">
        <v>0.24781923236896</v>
      </c>
      <c r="L10" s="17">
        <v>0</v>
      </c>
      <c r="M10" s="17"/>
      <c r="N10" s="17">
        <v>0.27695068225867298</v>
      </c>
      <c r="O10" s="17">
        <v>0.189280703877648</v>
      </c>
      <c r="P10" s="17">
        <v>0.345761117285107</v>
      </c>
      <c r="Q10" s="17">
        <v>0.43847516400074099</v>
      </c>
      <c r="R10" s="17">
        <v>0</v>
      </c>
      <c r="S10" s="17">
        <v>0.240287806486501</v>
      </c>
      <c r="T10" s="17">
        <v>0</v>
      </c>
      <c r="U10" s="17">
        <v>0.52060148888892699</v>
      </c>
      <c r="V10" s="17">
        <v>0.29942248514461201</v>
      </c>
      <c r="W10" s="17">
        <v>0.26555470714516399</v>
      </c>
      <c r="X10" s="17">
        <v>0.33738000263927198</v>
      </c>
      <c r="Y10" s="17">
        <v>0.24311211269511901</v>
      </c>
      <c r="Z10" s="17"/>
      <c r="AA10" s="17">
        <v>0.36182860693571101</v>
      </c>
      <c r="AB10" s="17">
        <v>0.191626689322004</v>
      </c>
    </row>
    <row r="11" spans="2:28" ht="28.7" x14ac:dyDescent="0.5">
      <c r="B11" s="18" t="s">
        <v>281</v>
      </c>
      <c r="C11" s="17">
        <v>0.10873593566894001</v>
      </c>
      <c r="D11" s="17">
        <v>0.117776986247719</v>
      </c>
      <c r="E11" s="17">
        <v>9.7039964939536594E-2</v>
      </c>
      <c r="F11" s="17"/>
      <c r="G11" s="17">
        <v>0.27585940307934398</v>
      </c>
      <c r="H11" s="17">
        <v>0.15882378179134099</v>
      </c>
      <c r="I11" s="17">
        <v>7.0858533585676897E-2</v>
      </c>
      <c r="J11" s="17">
        <v>0.10001191314115</v>
      </c>
      <c r="K11" s="17">
        <v>0</v>
      </c>
      <c r="L11" s="17">
        <v>0</v>
      </c>
      <c r="M11" s="17"/>
      <c r="N11" s="17">
        <v>8.9173497429213405E-2</v>
      </c>
      <c r="O11" s="17">
        <v>0</v>
      </c>
      <c r="P11" s="17">
        <v>7.2260230946191606E-2</v>
      </c>
      <c r="Q11" s="17">
        <v>9.2323589953939397E-2</v>
      </c>
      <c r="R11" s="17">
        <v>0.40322983214196301</v>
      </c>
      <c r="S11" s="17">
        <v>0.19123800104559299</v>
      </c>
      <c r="T11" s="17">
        <v>0.40908444321228099</v>
      </c>
      <c r="U11" s="17">
        <v>0</v>
      </c>
      <c r="V11" s="17">
        <v>0</v>
      </c>
      <c r="W11" s="17">
        <v>0</v>
      </c>
      <c r="X11" s="17">
        <v>0.165293955811945</v>
      </c>
      <c r="Y11" s="17">
        <v>8.1676973306321704E-2</v>
      </c>
      <c r="Z11" s="17"/>
      <c r="AA11" s="17">
        <v>8.7292343429567307E-2</v>
      </c>
      <c r="AB11" s="17">
        <v>0.145213654820878</v>
      </c>
    </row>
    <row r="12" spans="2:28" x14ac:dyDescent="0.5">
      <c r="B12" s="18" t="s">
        <v>282</v>
      </c>
      <c r="C12" s="17">
        <v>4.2784544628122499E-2</v>
      </c>
      <c r="D12" s="17">
        <v>5.4379071295499799E-2</v>
      </c>
      <c r="E12" s="17">
        <v>2.7785265137171399E-2</v>
      </c>
      <c r="F12" s="17"/>
      <c r="G12" s="17">
        <v>0</v>
      </c>
      <c r="H12" s="17">
        <v>1.8204115692554802E-2</v>
      </c>
      <c r="I12" s="17">
        <v>5.4665950484436503E-2</v>
      </c>
      <c r="J12" s="17">
        <v>7.9039516125251896E-2</v>
      </c>
      <c r="K12" s="17">
        <v>0</v>
      </c>
      <c r="L12" s="17">
        <v>0</v>
      </c>
      <c r="M12" s="17"/>
      <c r="N12" s="17">
        <v>0</v>
      </c>
      <c r="O12" s="17">
        <v>0</v>
      </c>
      <c r="P12" s="17">
        <v>0</v>
      </c>
      <c r="Q12" s="17">
        <v>0.179146328609676</v>
      </c>
      <c r="R12" s="17">
        <v>0</v>
      </c>
      <c r="S12" s="17">
        <v>1.9264794340941201E-2</v>
      </c>
      <c r="T12" s="17">
        <v>0</v>
      </c>
      <c r="U12" s="17">
        <v>8.3801201152808702E-2</v>
      </c>
      <c r="V12" s="17">
        <v>0</v>
      </c>
      <c r="W12" s="17">
        <v>0.114667898843811</v>
      </c>
      <c r="X12" s="17">
        <v>8.6750978524064701E-2</v>
      </c>
      <c r="Y12" s="17">
        <v>3.26366281307972E-2</v>
      </c>
      <c r="Z12" s="17"/>
      <c r="AA12" s="17">
        <v>4.6459401744138699E-2</v>
      </c>
      <c r="AB12" s="17">
        <v>3.6533241007667902E-2</v>
      </c>
    </row>
    <row r="13" spans="2:28" x14ac:dyDescent="0.5">
      <c r="B13" s="18" t="s">
        <v>283</v>
      </c>
      <c r="C13" s="17">
        <v>1.59548556482982E-2</v>
      </c>
      <c r="D13" s="17">
        <v>1.56029243545554E-2</v>
      </c>
      <c r="E13" s="17">
        <v>1.6410132175567901E-2</v>
      </c>
      <c r="F13" s="17"/>
      <c r="G13" s="17">
        <v>0</v>
      </c>
      <c r="H13" s="17">
        <v>0</v>
      </c>
      <c r="I13" s="17">
        <v>0</v>
      </c>
      <c r="J13" s="17">
        <v>7.9074698396097001E-2</v>
      </c>
      <c r="K13" s="17">
        <v>0</v>
      </c>
      <c r="L13" s="17">
        <v>0</v>
      </c>
      <c r="M13" s="17"/>
      <c r="N13" s="17">
        <v>6.2852107746263999E-2</v>
      </c>
      <c r="O13" s="17">
        <v>0</v>
      </c>
      <c r="P13" s="17">
        <v>0</v>
      </c>
      <c r="Q13" s="17">
        <v>0</v>
      </c>
      <c r="R13" s="17">
        <v>0</v>
      </c>
      <c r="S13" s="17">
        <v>4.0177345848340602E-2</v>
      </c>
      <c r="T13" s="17">
        <v>0</v>
      </c>
      <c r="U13" s="17">
        <v>0</v>
      </c>
      <c r="V13" s="17">
        <v>0</v>
      </c>
      <c r="W13" s="17">
        <v>0</v>
      </c>
      <c r="X13" s="17">
        <v>0</v>
      </c>
      <c r="Y13" s="17">
        <v>2.75627097235733E-2</v>
      </c>
      <c r="Z13" s="17"/>
      <c r="AA13" s="17">
        <v>0</v>
      </c>
      <c r="AB13" s="17">
        <v>4.3095678741349203E-2</v>
      </c>
    </row>
    <row r="14" spans="2:28" x14ac:dyDescent="0.5">
      <c r="B14" s="18" t="s">
        <v>164</v>
      </c>
      <c r="C14" s="17">
        <v>3.5813017885518397E-2</v>
      </c>
      <c r="D14" s="17">
        <v>2.4216706615148E-2</v>
      </c>
      <c r="E14" s="17">
        <v>5.0814606031220302E-2</v>
      </c>
      <c r="F14" s="17"/>
      <c r="G14" s="17">
        <v>0</v>
      </c>
      <c r="H14" s="17">
        <v>1.6419609816358701E-2</v>
      </c>
      <c r="I14" s="17">
        <v>2.5187949732515699E-2</v>
      </c>
      <c r="J14" s="17">
        <v>4.1562866673060701E-2</v>
      </c>
      <c r="K14" s="17">
        <v>0.156354744801775</v>
      </c>
      <c r="L14" s="17">
        <v>0.51889206304120605</v>
      </c>
      <c r="M14" s="17"/>
      <c r="N14" s="17">
        <v>0</v>
      </c>
      <c r="O14" s="17">
        <v>0</v>
      </c>
      <c r="P14" s="17">
        <v>2.53980457238265E-2</v>
      </c>
      <c r="Q14" s="17">
        <v>0</v>
      </c>
      <c r="R14" s="17">
        <v>0.20457519307614799</v>
      </c>
      <c r="S14" s="17">
        <v>2.1908208327027799E-2</v>
      </c>
      <c r="T14" s="17">
        <v>0</v>
      </c>
      <c r="U14" s="17">
        <v>9.0474790310237599E-2</v>
      </c>
      <c r="V14" s="17">
        <v>0</v>
      </c>
      <c r="W14" s="17">
        <v>0.24110905099082899</v>
      </c>
      <c r="X14" s="17">
        <v>0</v>
      </c>
      <c r="Y14" s="17">
        <v>6.1787481783604097E-2</v>
      </c>
      <c r="Z14" s="17"/>
      <c r="AA14" s="17">
        <v>3.3721083539233199E-2</v>
      </c>
      <c r="AB14" s="17">
        <v>3.93716097817014E-2</v>
      </c>
    </row>
    <row r="15" spans="2:28" x14ac:dyDescent="0.5">
      <c r="B15" s="18" t="s">
        <v>284</v>
      </c>
      <c r="C15" s="21">
        <v>0.79671164616912105</v>
      </c>
      <c r="D15" s="21">
        <v>0.78802431148707797</v>
      </c>
      <c r="E15" s="21">
        <v>0.80795003171650404</v>
      </c>
      <c r="F15" s="21"/>
      <c r="G15" s="21">
        <v>0.72414059692065602</v>
      </c>
      <c r="H15" s="21">
        <v>0.80655249269974505</v>
      </c>
      <c r="I15" s="21">
        <v>0.849287566197371</v>
      </c>
      <c r="J15" s="21">
        <v>0.70031100566444004</v>
      </c>
      <c r="K15" s="21">
        <v>0.84364525519822497</v>
      </c>
      <c r="L15" s="21">
        <v>0.481107936958794</v>
      </c>
      <c r="M15" s="21"/>
      <c r="N15" s="21">
        <v>0.84797439482452197</v>
      </c>
      <c r="O15" s="21">
        <v>1</v>
      </c>
      <c r="P15" s="21">
        <v>0.90234172332998197</v>
      </c>
      <c r="Q15" s="21">
        <v>0.72853008143638398</v>
      </c>
      <c r="R15" s="21">
        <v>0.39219497478188903</v>
      </c>
      <c r="S15" s="21">
        <v>0.72741165043809697</v>
      </c>
      <c r="T15" s="21">
        <v>0.59091555678771901</v>
      </c>
      <c r="U15" s="21">
        <v>0.82572400853695405</v>
      </c>
      <c r="V15" s="21">
        <v>1</v>
      </c>
      <c r="W15" s="21">
        <v>0.64422305016535997</v>
      </c>
      <c r="X15" s="21">
        <v>0.74795506566398995</v>
      </c>
      <c r="Y15" s="21">
        <v>0.79633620705570396</v>
      </c>
      <c r="Z15" s="21"/>
      <c r="AA15" s="21">
        <v>0.832527171287061</v>
      </c>
      <c r="AB15" s="21">
        <v>0.73578581564840295</v>
      </c>
    </row>
    <row r="16" spans="2:28" x14ac:dyDescent="0.5">
      <c r="B16" s="18" t="s">
        <v>285</v>
      </c>
      <c r="C16" s="21">
        <v>5.8739400276420703E-2</v>
      </c>
      <c r="D16" s="21">
        <v>6.9981995650055195E-2</v>
      </c>
      <c r="E16" s="21">
        <v>4.4195397312739297E-2</v>
      </c>
      <c r="F16" s="21"/>
      <c r="G16" s="21">
        <v>0</v>
      </c>
      <c r="H16" s="21">
        <v>1.8204115692554802E-2</v>
      </c>
      <c r="I16" s="21">
        <v>5.4665950484436503E-2</v>
      </c>
      <c r="J16" s="21">
        <v>0.15811421452134899</v>
      </c>
      <c r="K16" s="21">
        <v>0</v>
      </c>
      <c r="L16" s="21">
        <v>0</v>
      </c>
      <c r="M16" s="21"/>
      <c r="N16" s="21">
        <v>6.2852107746263999E-2</v>
      </c>
      <c r="O16" s="21">
        <v>0</v>
      </c>
      <c r="P16" s="21">
        <v>0</v>
      </c>
      <c r="Q16" s="21">
        <v>0.179146328609676</v>
      </c>
      <c r="R16" s="21">
        <v>0</v>
      </c>
      <c r="S16" s="21">
        <v>5.9442140189281803E-2</v>
      </c>
      <c r="T16" s="21">
        <v>0</v>
      </c>
      <c r="U16" s="21">
        <v>8.3801201152808702E-2</v>
      </c>
      <c r="V16" s="21">
        <v>0</v>
      </c>
      <c r="W16" s="21">
        <v>0.114667898843811</v>
      </c>
      <c r="X16" s="21">
        <v>8.6750978524064701E-2</v>
      </c>
      <c r="Y16" s="21">
        <v>6.0199337854370399E-2</v>
      </c>
      <c r="Z16" s="21"/>
      <c r="AA16" s="21">
        <v>4.6459401744138699E-2</v>
      </c>
      <c r="AB16" s="21">
        <v>7.9628919749017105E-2</v>
      </c>
    </row>
    <row r="17" spans="2:28" x14ac:dyDescent="0.5">
      <c r="B17" s="18" t="s">
        <v>95</v>
      </c>
      <c r="C17" s="22">
        <v>0.73797224589270005</v>
      </c>
      <c r="D17" s="22">
        <v>0.71804231583702205</v>
      </c>
      <c r="E17" s="22">
        <v>0.76375463440376401</v>
      </c>
      <c r="F17" s="22"/>
      <c r="G17" s="22">
        <v>0.72414059692065602</v>
      </c>
      <c r="H17" s="22">
        <v>0.78834837700718996</v>
      </c>
      <c r="I17" s="22">
        <v>0.79462161571293399</v>
      </c>
      <c r="J17" s="22">
        <v>0.54219679114309105</v>
      </c>
      <c r="K17" s="22">
        <v>0.84364525519822497</v>
      </c>
      <c r="L17" s="22">
        <v>0.481107936958794</v>
      </c>
      <c r="M17" s="22"/>
      <c r="N17" s="22">
        <v>0.78512228707825804</v>
      </c>
      <c r="O17" s="22">
        <v>1</v>
      </c>
      <c r="P17" s="22">
        <v>0.90234172332998197</v>
      </c>
      <c r="Q17" s="22">
        <v>0.54938375282670804</v>
      </c>
      <c r="R17" s="22">
        <v>0.39219497478188903</v>
      </c>
      <c r="S17" s="22">
        <v>0.66796951024881601</v>
      </c>
      <c r="T17" s="22">
        <v>0.59091555678771901</v>
      </c>
      <c r="U17" s="22">
        <v>0.74192280738414496</v>
      </c>
      <c r="V17" s="22">
        <v>1</v>
      </c>
      <c r="W17" s="22">
        <v>0.52955515132154996</v>
      </c>
      <c r="X17" s="22">
        <v>0.66120408713992496</v>
      </c>
      <c r="Y17" s="22">
        <v>0.73613686920133303</v>
      </c>
      <c r="Z17" s="22"/>
      <c r="AA17" s="22">
        <v>0.78606776954292201</v>
      </c>
      <c r="AB17" s="22">
        <v>0.65615689589938597</v>
      </c>
    </row>
    <row r="18" spans="2:28" x14ac:dyDescent="0.5">
      <c r="B18" s="16" t="s">
        <v>538</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B2:AB22"/>
  <sheetViews>
    <sheetView showGridLines="0" workbookViewId="0">
      <pane xSplit="2" topLeftCell="C1" activePane="topRight" state="frozen"/>
      <selection pane="topRight" activeCell="B18" sqref="B18"/>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290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213</v>
      </c>
      <c r="D7" s="10">
        <v>109</v>
      </c>
      <c r="E7" s="10">
        <v>104</v>
      </c>
      <c r="F7" s="10"/>
      <c r="G7" s="10">
        <v>8</v>
      </c>
      <c r="H7" s="10">
        <v>56</v>
      </c>
      <c r="I7" s="10">
        <v>85</v>
      </c>
      <c r="J7" s="10">
        <v>50</v>
      </c>
      <c r="K7" s="10">
        <v>12</v>
      </c>
      <c r="L7" s="10">
        <v>2</v>
      </c>
      <c r="M7" s="10"/>
      <c r="N7" s="10">
        <v>14</v>
      </c>
      <c r="O7" s="10">
        <v>6</v>
      </c>
      <c r="P7" s="10">
        <v>30</v>
      </c>
      <c r="Q7" s="10">
        <v>18</v>
      </c>
      <c r="R7" s="10">
        <v>5</v>
      </c>
      <c r="S7" s="10">
        <v>45</v>
      </c>
      <c r="T7" s="10">
        <v>3</v>
      </c>
      <c r="U7" s="10">
        <v>10</v>
      </c>
      <c r="V7" s="10">
        <v>16</v>
      </c>
      <c r="W7" s="10">
        <v>8</v>
      </c>
      <c r="X7" s="10">
        <v>24</v>
      </c>
      <c r="Y7" s="10">
        <v>34</v>
      </c>
      <c r="Z7" s="10"/>
      <c r="AA7" s="10">
        <v>132</v>
      </c>
      <c r="AB7" s="10">
        <v>81</v>
      </c>
    </row>
    <row r="8" spans="2:28" ht="30" customHeight="1" x14ac:dyDescent="0.5">
      <c r="B8" s="11" t="s">
        <v>20</v>
      </c>
      <c r="C8" s="11">
        <v>217</v>
      </c>
      <c r="D8" s="11">
        <v>122</v>
      </c>
      <c r="E8" s="11">
        <v>94</v>
      </c>
      <c r="F8" s="11"/>
      <c r="G8" s="11">
        <v>13</v>
      </c>
      <c r="H8" s="11">
        <v>60</v>
      </c>
      <c r="I8" s="11">
        <v>86</v>
      </c>
      <c r="J8" s="11">
        <v>44</v>
      </c>
      <c r="K8" s="11">
        <v>12</v>
      </c>
      <c r="L8" s="11">
        <v>2</v>
      </c>
      <c r="M8" s="11"/>
      <c r="N8" s="11">
        <v>11</v>
      </c>
      <c r="O8" s="11">
        <v>6</v>
      </c>
      <c r="P8" s="11">
        <v>38</v>
      </c>
      <c r="Q8" s="11">
        <v>20</v>
      </c>
      <c r="R8" s="11">
        <v>4</v>
      </c>
      <c r="S8" s="11">
        <v>45</v>
      </c>
      <c r="T8" s="11">
        <v>3</v>
      </c>
      <c r="U8" s="11">
        <v>11</v>
      </c>
      <c r="V8" s="11">
        <v>14</v>
      </c>
      <c r="W8" s="11">
        <v>7</v>
      </c>
      <c r="X8" s="11">
        <v>22</v>
      </c>
      <c r="Y8" s="11">
        <v>35</v>
      </c>
      <c r="Z8" s="11"/>
      <c r="AA8" s="11">
        <v>136</v>
      </c>
      <c r="AB8" s="11">
        <v>80</v>
      </c>
    </row>
    <row r="9" spans="2:28" x14ac:dyDescent="0.5">
      <c r="B9" s="18" t="s">
        <v>279</v>
      </c>
      <c r="C9" s="17">
        <v>0.57910407700250199</v>
      </c>
      <c r="D9" s="17">
        <v>0.51628090653047198</v>
      </c>
      <c r="E9" s="17">
        <v>0.66037538021740105</v>
      </c>
      <c r="F9" s="17"/>
      <c r="G9" s="17">
        <v>0.379061293236441</v>
      </c>
      <c r="H9" s="17">
        <v>0.54109827280161005</v>
      </c>
      <c r="I9" s="17">
        <v>0.66349613093545701</v>
      </c>
      <c r="J9" s="17">
        <v>0.45898840830094401</v>
      </c>
      <c r="K9" s="17">
        <v>0.75218076763104003</v>
      </c>
      <c r="L9" s="17">
        <v>1</v>
      </c>
      <c r="M9" s="17"/>
      <c r="N9" s="17">
        <v>0.72008091451029499</v>
      </c>
      <c r="O9" s="17">
        <v>0.66747339443662002</v>
      </c>
      <c r="P9" s="17">
        <v>0.56208683569661999</v>
      </c>
      <c r="Q9" s="17">
        <v>0.53935731903214601</v>
      </c>
      <c r="R9" s="17">
        <v>0.41087800508594702</v>
      </c>
      <c r="S9" s="17">
        <v>0.574546222267455</v>
      </c>
      <c r="T9" s="17">
        <v>0.59091555678771901</v>
      </c>
      <c r="U9" s="17">
        <v>0.39559730995826398</v>
      </c>
      <c r="V9" s="17">
        <v>0.75594398149674902</v>
      </c>
      <c r="W9" s="17">
        <v>0.51860056157450896</v>
      </c>
      <c r="X9" s="17">
        <v>0.62227572888924598</v>
      </c>
      <c r="Y9" s="17">
        <v>0.55706053066566497</v>
      </c>
      <c r="Z9" s="17"/>
      <c r="AA9" s="17">
        <v>0.57989415655406795</v>
      </c>
      <c r="AB9" s="17">
        <v>0.57776007177856503</v>
      </c>
    </row>
    <row r="10" spans="2:28" x14ac:dyDescent="0.5">
      <c r="B10" s="18" t="s">
        <v>280</v>
      </c>
      <c r="C10" s="17">
        <v>0.29136170211746898</v>
      </c>
      <c r="D10" s="17">
        <v>0.35248019066257502</v>
      </c>
      <c r="E10" s="17">
        <v>0.21229566362778399</v>
      </c>
      <c r="F10" s="17"/>
      <c r="G10" s="17">
        <v>0.25220265412415799</v>
      </c>
      <c r="H10" s="17">
        <v>0.31015172754833797</v>
      </c>
      <c r="I10" s="17">
        <v>0.23966075273365101</v>
      </c>
      <c r="J10" s="17">
        <v>0.40321036862013498</v>
      </c>
      <c r="K10" s="17">
        <v>0.24781923236896</v>
      </c>
      <c r="L10" s="17">
        <v>0</v>
      </c>
      <c r="M10" s="17"/>
      <c r="N10" s="17">
        <v>0.217066977743441</v>
      </c>
      <c r="O10" s="17">
        <v>0.189280703877648</v>
      </c>
      <c r="P10" s="17">
        <v>0.28028145270009602</v>
      </c>
      <c r="Q10" s="17">
        <v>0.46064268096785399</v>
      </c>
      <c r="R10" s="17">
        <v>0.38281918290425498</v>
      </c>
      <c r="S10" s="17">
        <v>0.28592049956316201</v>
      </c>
      <c r="T10" s="17">
        <v>0.40908444321228099</v>
      </c>
      <c r="U10" s="17">
        <v>0.485506976540239</v>
      </c>
      <c r="V10" s="17">
        <v>0.17169242654113701</v>
      </c>
      <c r="W10" s="17">
        <v>0.248566782888445</v>
      </c>
      <c r="X10" s="17">
        <v>0.33833509266538397</v>
      </c>
      <c r="Y10" s="17">
        <v>0.20108700293692899</v>
      </c>
      <c r="Z10" s="17"/>
      <c r="AA10" s="17">
        <v>0.276961067365392</v>
      </c>
      <c r="AB10" s="17">
        <v>0.31585863827592697</v>
      </c>
    </row>
    <row r="11" spans="2:28" ht="28.7" x14ac:dyDescent="0.5">
      <c r="B11" s="18" t="s">
        <v>281</v>
      </c>
      <c r="C11" s="17">
        <v>9.1859688127241504E-2</v>
      </c>
      <c r="D11" s="17">
        <v>8.4740839730401293E-2</v>
      </c>
      <c r="E11" s="17">
        <v>0.10106899867705001</v>
      </c>
      <c r="F11" s="17"/>
      <c r="G11" s="17">
        <v>0.36873605263940101</v>
      </c>
      <c r="H11" s="17">
        <v>0.10390236077821</v>
      </c>
      <c r="I11" s="17">
        <v>8.2828082784630302E-2</v>
      </c>
      <c r="J11" s="17">
        <v>3.9994191545404401E-2</v>
      </c>
      <c r="K11" s="17">
        <v>0</v>
      </c>
      <c r="L11" s="17">
        <v>0</v>
      </c>
      <c r="M11" s="17"/>
      <c r="N11" s="17">
        <v>0</v>
      </c>
      <c r="O11" s="17">
        <v>0.14324590168573201</v>
      </c>
      <c r="P11" s="17">
        <v>9.6199352214052694E-2</v>
      </c>
      <c r="Q11" s="17">
        <v>0</v>
      </c>
      <c r="R11" s="17">
        <v>0.206302812009799</v>
      </c>
      <c r="S11" s="17">
        <v>0.11862072666198301</v>
      </c>
      <c r="T11" s="17">
        <v>0</v>
      </c>
      <c r="U11" s="17">
        <v>0</v>
      </c>
      <c r="V11" s="17">
        <v>7.2363591962114199E-2</v>
      </c>
      <c r="W11" s="17">
        <v>0</v>
      </c>
      <c r="X11" s="17">
        <v>3.9389178445369301E-2</v>
      </c>
      <c r="Y11" s="17">
        <v>0.20747278725987001</v>
      </c>
      <c r="Z11" s="17"/>
      <c r="AA11" s="17">
        <v>0.110227757477079</v>
      </c>
      <c r="AB11" s="17">
        <v>6.0613744461306997E-2</v>
      </c>
    </row>
    <row r="12" spans="2:28" x14ac:dyDescent="0.5">
      <c r="B12" s="18" t="s">
        <v>282</v>
      </c>
      <c r="C12" s="17">
        <v>1.01174112154458E-2</v>
      </c>
      <c r="D12" s="17">
        <v>1.1105341637281E-2</v>
      </c>
      <c r="E12" s="17">
        <v>8.8393733153379304E-3</v>
      </c>
      <c r="F12" s="17"/>
      <c r="G12" s="17">
        <v>0</v>
      </c>
      <c r="H12" s="17">
        <v>2.27557916847753E-2</v>
      </c>
      <c r="I12" s="17">
        <v>0</v>
      </c>
      <c r="J12" s="17">
        <v>1.91002330249655E-2</v>
      </c>
      <c r="K12" s="17">
        <v>0</v>
      </c>
      <c r="L12" s="17">
        <v>0</v>
      </c>
      <c r="M12" s="17"/>
      <c r="N12" s="17">
        <v>0</v>
      </c>
      <c r="O12" s="17">
        <v>0</v>
      </c>
      <c r="P12" s="17">
        <v>3.6034313665404598E-2</v>
      </c>
      <c r="Q12" s="17">
        <v>0</v>
      </c>
      <c r="R12" s="17">
        <v>0</v>
      </c>
      <c r="S12" s="17">
        <v>0</v>
      </c>
      <c r="T12" s="17">
        <v>0</v>
      </c>
      <c r="U12" s="17">
        <v>0</v>
      </c>
      <c r="V12" s="17">
        <v>0</v>
      </c>
      <c r="W12" s="17">
        <v>0.114667898843811</v>
      </c>
      <c r="X12" s="17">
        <v>0</v>
      </c>
      <c r="Y12" s="17">
        <v>0</v>
      </c>
      <c r="Z12" s="17"/>
      <c r="AA12" s="17">
        <v>9.9456353726663903E-3</v>
      </c>
      <c r="AB12" s="17">
        <v>1.0409619297004499E-2</v>
      </c>
    </row>
    <row r="13" spans="2:28" x14ac:dyDescent="0.5">
      <c r="B13" s="18" t="s">
        <v>283</v>
      </c>
      <c r="C13" s="17">
        <v>1.03949429917635E-2</v>
      </c>
      <c r="D13" s="17">
        <v>1.8430291876126902E-2</v>
      </c>
      <c r="E13" s="17">
        <v>0</v>
      </c>
      <c r="F13" s="17"/>
      <c r="G13" s="17">
        <v>0</v>
      </c>
      <c r="H13" s="17">
        <v>2.20918471870666E-2</v>
      </c>
      <c r="I13" s="17">
        <v>0</v>
      </c>
      <c r="J13" s="17">
        <v>2.1381468612591301E-2</v>
      </c>
      <c r="K13" s="17">
        <v>0</v>
      </c>
      <c r="L13" s="17">
        <v>0</v>
      </c>
      <c r="M13" s="17"/>
      <c r="N13" s="17">
        <v>0</v>
      </c>
      <c r="O13" s="17">
        <v>0</v>
      </c>
      <c r="P13" s="17">
        <v>0</v>
      </c>
      <c r="Q13" s="17">
        <v>0</v>
      </c>
      <c r="R13" s="17">
        <v>0</v>
      </c>
      <c r="S13" s="17">
        <v>2.0912551507399402E-2</v>
      </c>
      <c r="T13" s="17">
        <v>0</v>
      </c>
      <c r="U13" s="17">
        <v>0.118895713501496</v>
      </c>
      <c r="V13" s="17">
        <v>0</v>
      </c>
      <c r="W13" s="17">
        <v>0</v>
      </c>
      <c r="X13" s="17">
        <v>0</v>
      </c>
      <c r="Y13" s="17">
        <v>0</v>
      </c>
      <c r="Z13" s="17"/>
      <c r="AA13" s="17">
        <v>9.6554521097251596E-3</v>
      </c>
      <c r="AB13" s="17">
        <v>1.165289177242E-2</v>
      </c>
    </row>
    <row r="14" spans="2:28" x14ac:dyDescent="0.5">
      <c r="B14" s="18" t="s">
        <v>164</v>
      </c>
      <c r="C14" s="17">
        <v>1.7162178545577601E-2</v>
      </c>
      <c r="D14" s="17">
        <v>1.6962429563144098E-2</v>
      </c>
      <c r="E14" s="17">
        <v>1.7420584162426499E-2</v>
      </c>
      <c r="F14" s="17"/>
      <c r="G14" s="17">
        <v>0</v>
      </c>
      <c r="H14" s="17">
        <v>0</v>
      </c>
      <c r="I14" s="17">
        <v>1.4015033546262001E-2</v>
      </c>
      <c r="J14" s="17">
        <v>5.7325329895960099E-2</v>
      </c>
      <c r="K14" s="17">
        <v>0</v>
      </c>
      <c r="L14" s="17">
        <v>0</v>
      </c>
      <c r="M14" s="17"/>
      <c r="N14" s="17">
        <v>6.2852107746263999E-2</v>
      </c>
      <c r="O14" s="17">
        <v>0</v>
      </c>
      <c r="P14" s="17">
        <v>2.53980457238265E-2</v>
      </c>
      <c r="Q14" s="17">
        <v>0</v>
      </c>
      <c r="R14" s="17">
        <v>0</v>
      </c>
      <c r="S14" s="17">
        <v>0</v>
      </c>
      <c r="T14" s="17">
        <v>0</v>
      </c>
      <c r="U14" s="17">
        <v>0</v>
      </c>
      <c r="V14" s="17">
        <v>0</v>
      </c>
      <c r="W14" s="17">
        <v>0.11816475669323501</v>
      </c>
      <c r="X14" s="17">
        <v>0</v>
      </c>
      <c r="Y14" s="17">
        <v>3.4379679137535403E-2</v>
      </c>
      <c r="Z14" s="17"/>
      <c r="AA14" s="17">
        <v>1.33159311210695E-2</v>
      </c>
      <c r="AB14" s="17">
        <v>2.3705034414776002E-2</v>
      </c>
    </row>
    <row r="15" spans="2:28" x14ac:dyDescent="0.5">
      <c r="B15" s="18" t="s">
        <v>284</v>
      </c>
      <c r="C15" s="21">
        <v>0.87046577911997103</v>
      </c>
      <c r="D15" s="21">
        <v>0.86876109719304695</v>
      </c>
      <c r="E15" s="21">
        <v>0.87267104384518501</v>
      </c>
      <c r="F15" s="21"/>
      <c r="G15" s="21">
        <v>0.63126394736059899</v>
      </c>
      <c r="H15" s="21">
        <v>0.85125000034994802</v>
      </c>
      <c r="I15" s="21">
        <v>0.90315688366910796</v>
      </c>
      <c r="J15" s="21">
        <v>0.86219877692107905</v>
      </c>
      <c r="K15" s="21">
        <v>1</v>
      </c>
      <c r="L15" s="21">
        <v>1</v>
      </c>
      <c r="M15" s="21"/>
      <c r="N15" s="21">
        <v>0.93714789225373596</v>
      </c>
      <c r="O15" s="21">
        <v>0.85675409831426796</v>
      </c>
      <c r="P15" s="21">
        <v>0.84236828839671596</v>
      </c>
      <c r="Q15" s="21">
        <v>1</v>
      </c>
      <c r="R15" s="21">
        <v>0.79369718799020095</v>
      </c>
      <c r="S15" s="21">
        <v>0.86046672183061701</v>
      </c>
      <c r="T15" s="21">
        <v>1</v>
      </c>
      <c r="U15" s="21">
        <v>0.88110428649850403</v>
      </c>
      <c r="V15" s="21">
        <v>0.92763640803788605</v>
      </c>
      <c r="W15" s="21">
        <v>0.76716734446295398</v>
      </c>
      <c r="X15" s="21">
        <v>0.96061082155463096</v>
      </c>
      <c r="Y15" s="21">
        <v>0.75814753360259401</v>
      </c>
      <c r="Z15" s="21"/>
      <c r="AA15" s="21">
        <v>0.85685522391945901</v>
      </c>
      <c r="AB15" s="21">
        <v>0.893618710054493</v>
      </c>
    </row>
    <row r="16" spans="2:28" x14ac:dyDescent="0.5">
      <c r="B16" s="18" t="s">
        <v>285</v>
      </c>
      <c r="C16" s="21">
        <v>2.0512354207209298E-2</v>
      </c>
      <c r="D16" s="21">
        <v>2.9535633513407902E-2</v>
      </c>
      <c r="E16" s="21">
        <v>8.8393733153379304E-3</v>
      </c>
      <c r="F16" s="21"/>
      <c r="G16" s="21">
        <v>0</v>
      </c>
      <c r="H16" s="21">
        <v>4.4847638871841899E-2</v>
      </c>
      <c r="I16" s="21">
        <v>0</v>
      </c>
      <c r="J16" s="21">
        <v>4.0481701637556801E-2</v>
      </c>
      <c r="K16" s="21">
        <v>0</v>
      </c>
      <c r="L16" s="21">
        <v>0</v>
      </c>
      <c r="M16" s="21"/>
      <c r="N16" s="21">
        <v>0</v>
      </c>
      <c r="O16" s="21">
        <v>0</v>
      </c>
      <c r="P16" s="21">
        <v>3.6034313665404598E-2</v>
      </c>
      <c r="Q16" s="21">
        <v>0</v>
      </c>
      <c r="R16" s="21">
        <v>0</v>
      </c>
      <c r="S16" s="21">
        <v>2.0912551507399402E-2</v>
      </c>
      <c r="T16" s="21">
        <v>0</v>
      </c>
      <c r="U16" s="21">
        <v>0.118895713501496</v>
      </c>
      <c r="V16" s="21">
        <v>0</v>
      </c>
      <c r="W16" s="21">
        <v>0.114667898843811</v>
      </c>
      <c r="X16" s="21">
        <v>0</v>
      </c>
      <c r="Y16" s="21">
        <v>0</v>
      </c>
      <c r="Z16" s="21"/>
      <c r="AA16" s="21">
        <v>1.9601087482391501E-2</v>
      </c>
      <c r="AB16" s="21">
        <v>2.2062511069424601E-2</v>
      </c>
    </row>
    <row r="17" spans="2:28" x14ac:dyDescent="0.5">
      <c r="B17" s="18" t="s">
        <v>95</v>
      </c>
      <c r="C17" s="22">
        <v>0.84995342491276205</v>
      </c>
      <c r="D17" s="22">
        <v>0.83922546367963902</v>
      </c>
      <c r="E17" s="22">
        <v>0.863831670529847</v>
      </c>
      <c r="F17" s="22"/>
      <c r="G17" s="22">
        <v>0.63126394736059899</v>
      </c>
      <c r="H17" s="22">
        <v>0.80640236147810596</v>
      </c>
      <c r="I17" s="22">
        <v>0.90315688366910796</v>
      </c>
      <c r="J17" s="22">
        <v>0.821717075283522</v>
      </c>
      <c r="K17" s="22">
        <v>1</v>
      </c>
      <c r="L17" s="22">
        <v>1</v>
      </c>
      <c r="M17" s="22"/>
      <c r="N17" s="22">
        <v>0.93714789225373596</v>
      </c>
      <c r="O17" s="22">
        <v>0.85675409831426796</v>
      </c>
      <c r="P17" s="22">
        <v>0.80633397473131196</v>
      </c>
      <c r="Q17" s="22">
        <v>1</v>
      </c>
      <c r="R17" s="22">
        <v>0.79369718799020095</v>
      </c>
      <c r="S17" s="22">
        <v>0.839554170323218</v>
      </c>
      <c r="T17" s="22">
        <v>1</v>
      </c>
      <c r="U17" s="22">
        <v>0.76220857299700795</v>
      </c>
      <c r="V17" s="22">
        <v>0.92763640803788605</v>
      </c>
      <c r="W17" s="22">
        <v>0.65249944561914397</v>
      </c>
      <c r="X17" s="22">
        <v>0.96061082155463096</v>
      </c>
      <c r="Y17" s="22">
        <v>0.75814753360259401</v>
      </c>
      <c r="Z17" s="22"/>
      <c r="AA17" s="22">
        <v>0.83725413643706803</v>
      </c>
      <c r="AB17" s="22">
        <v>0.87155619898506798</v>
      </c>
    </row>
    <row r="18" spans="2:28" x14ac:dyDescent="0.5">
      <c r="B18" s="16" t="s">
        <v>538</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B2:AB22"/>
  <sheetViews>
    <sheetView showGridLines="0" workbookViewId="0">
      <pane xSplit="2" topLeftCell="C1" activePane="topRight" state="frozen"/>
      <selection pane="topRight" activeCell="B18" sqref="B18"/>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291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213</v>
      </c>
      <c r="D7" s="10">
        <v>109</v>
      </c>
      <c r="E7" s="10">
        <v>104</v>
      </c>
      <c r="F7" s="10"/>
      <c r="G7" s="10">
        <v>8</v>
      </c>
      <c r="H7" s="10">
        <v>56</v>
      </c>
      <c r="I7" s="10">
        <v>85</v>
      </c>
      <c r="J7" s="10">
        <v>50</v>
      </c>
      <c r="K7" s="10">
        <v>12</v>
      </c>
      <c r="L7" s="10">
        <v>2</v>
      </c>
      <c r="M7" s="10"/>
      <c r="N7" s="10">
        <v>14</v>
      </c>
      <c r="O7" s="10">
        <v>6</v>
      </c>
      <c r="P7" s="10">
        <v>30</v>
      </c>
      <c r="Q7" s="10">
        <v>18</v>
      </c>
      <c r="R7" s="10">
        <v>5</v>
      </c>
      <c r="S7" s="10">
        <v>45</v>
      </c>
      <c r="T7" s="10">
        <v>3</v>
      </c>
      <c r="U7" s="10">
        <v>10</v>
      </c>
      <c r="V7" s="10">
        <v>16</v>
      </c>
      <c r="W7" s="10">
        <v>8</v>
      </c>
      <c r="X7" s="10">
        <v>24</v>
      </c>
      <c r="Y7" s="10">
        <v>34</v>
      </c>
      <c r="Z7" s="10"/>
      <c r="AA7" s="10">
        <v>132</v>
      </c>
      <c r="AB7" s="10">
        <v>81</v>
      </c>
    </row>
    <row r="8" spans="2:28" ht="30" customHeight="1" x14ac:dyDescent="0.5">
      <c r="B8" s="11" t="s">
        <v>20</v>
      </c>
      <c r="C8" s="11">
        <v>217</v>
      </c>
      <c r="D8" s="11">
        <v>122</v>
      </c>
      <c r="E8" s="11">
        <v>94</v>
      </c>
      <c r="F8" s="11"/>
      <c r="G8" s="11">
        <v>13</v>
      </c>
      <c r="H8" s="11">
        <v>60</v>
      </c>
      <c r="I8" s="11">
        <v>86</v>
      </c>
      <c r="J8" s="11">
        <v>44</v>
      </c>
      <c r="K8" s="11">
        <v>12</v>
      </c>
      <c r="L8" s="11">
        <v>2</v>
      </c>
      <c r="M8" s="11"/>
      <c r="N8" s="11">
        <v>11</v>
      </c>
      <c r="O8" s="11">
        <v>6</v>
      </c>
      <c r="P8" s="11">
        <v>38</v>
      </c>
      <c r="Q8" s="11">
        <v>20</v>
      </c>
      <c r="R8" s="11">
        <v>4</v>
      </c>
      <c r="S8" s="11">
        <v>45</v>
      </c>
      <c r="T8" s="11">
        <v>3</v>
      </c>
      <c r="U8" s="11">
        <v>11</v>
      </c>
      <c r="V8" s="11">
        <v>14</v>
      </c>
      <c r="W8" s="11">
        <v>7</v>
      </c>
      <c r="X8" s="11">
        <v>22</v>
      </c>
      <c r="Y8" s="11">
        <v>35</v>
      </c>
      <c r="Z8" s="11"/>
      <c r="AA8" s="11">
        <v>136</v>
      </c>
      <c r="AB8" s="11">
        <v>80</v>
      </c>
    </row>
    <row r="9" spans="2:28" x14ac:dyDescent="0.5">
      <c r="B9" s="18" t="s">
        <v>279</v>
      </c>
      <c r="C9" s="17">
        <v>0.47510522295376201</v>
      </c>
      <c r="D9" s="17">
        <v>0.40852461266879803</v>
      </c>
      <c r="E9" s="17">
        <v>0.56123734468600495</v>
      </c>
      <c r="F9" s="17"/>
      <c r="G9" s="17">
        <v>0.43265583967426202</v>
      </c>
      <c r="H9" s="17">
        <v>0.33767465438168098</v>
      </c>
      <c r="I9" s="17">
        <v>0.57175602370244805</v>
      </c>
      <c r="J9" s="17">
        <v>0.42602825686295698</v>
      </c>
      <c r="K9" s="17">
        <v>0.67844949372049501</v>
      </c>
      <c r="L9" s="17">
        <v>0.51889206304120605</v>
      </c>
      <c r="M9" s="17"/>
      <c r="N9" s="17">
        <v>0.40193711791977199</v>
      </c>
      <c r="O9" s="17">
        <v>0.33917592581744299</v>
      </c>
      <c r="P9" s="17">
        <v>0.39896140680604902</v>
      </c>
      <c r="Q9" s="17">
        <v>0.607745682570491</v>
      </c>
      <c r="R9" s="17">
        <v>0.41087800508594702</v>
      </c>
      <c r="S9" s="17">
        <v>0.53764297996260102</v>
      </c>
      <c r="T9" s="17">
        <v>0.59091555678771901</v>
      </c>
      <c r="U9" s="17">
        <v>0.58800790418033899</v>
      </c>
      <c r="V9" s="17">
        <v>0.58462243597102304</v>
      </c>
      <c r="W9" s="17">
        <v>0.24741997248951</v>
      </c>
      <c r="X9" s="17">
        <v>0.51852824095563499</v>
      </c>
      <c r="Y9" s="17">
        <v>0.38533318146676898</v>
      </c>
      <c r="Z9" s="17"/>
      <c r="AA9" s="17">
        <v>0.46954449457141301</v>
      </c>
      <c r="AB9" s="17">
        <v>0.484564584330683</v>
      </c>
    </row>
    <row r="10" spans="2:28" x14ac:dyDescent="0.5">
      <c r="B10" s="18" t="s">
        <v>280</v>
      </c>
      <c r="C10" s="17">
        <v>0.37008245341923202</v>
      </c>
      <c r="D10" s="17">
        <v>0.43107841719183498</v>
      </c>
      <c r="E10" s="17">
        <v>0.29117491931355899</v>
      </c>
      <c r="F10" s="17"/>
      <c r="G10" s="17">
        <v>0.237195474492161</v>
      </c>
      <c r="H10" s="17">
        <v>0.50075079946472401</v>
      </c>
      <c r="I10" s="17">
        <v>0.29139911445716798</v>
      </c>
      <c r="J10" s="17">
        <v>0.41858105432430498</v>
      </c>
      <c r="K10" s="17">
        <v>0.24008433652460501</v>
      </c>
      <c r="L10" s="17">
        <v>0.481107936958794</v>
      </c>
      <c r="M10" s="17"/>
      <c r="N10" s="17">
        <v>0.46698279757331701</v>
      </c>
      <c r="O10" s="17">
        <v>0.66082407418255695</v>
      </c>
      <c r="P10" s="17">
        <v>0.47539716953376399</v>
      </c>
      <c r="Q10" s="17">
        <v>0.23475339624102501</v>
      </c>
      <c r="R10" s="17">
        <v>0.185892162772091</v>
      </c>
      <c r="S10" s="17">
        <v>0.30398997933458999</v>
      </c>
      <c r="T10" s="17">
        <v>0.40908444321228099</v>
      </c>
      <c r="U10" s="17">
        <v>0.17962853963547901</v>
      </c>
      <c r="V10" s="17">
        <v>0.35737507279393199</v>
      </c>
      <c r="W10" s="17">
        <v>0.51974737197344401</v>
      </c>
      <c r="X10" s="17">
        <v>0.31415672874219203</v>
      </c>
      <c r="Y10" s="17">
        <v>0.427633175864088</v>
      </c>
      <c r="Z10" s="17"/>
      <c r="AA10" s="17">
        <v>0.37937040693653001</v>
      </c>
      <c r="AB10" s="17">
        <v>0.35428270512527799</v>
      </c>
    </row>
    <row r="11" spans="2:28" ht="28.7" x14ac:dyDescent="0.5">
      <c r="B11" s="18" t="s">
        <v>281</v>
      </c>
      <c r="C11" s="17">
        <v>0.105332745022853</v>
      </c>
      <c r="D11" s="17">
        <v>0.114278902613038</v>
      </c>
      <c r="E11" s="17">
        <v>9.37595327723829E-2</v>
      </c>
      <c r="F11" s="17"/>
      <c r="G11" s="17">
        <v>0.33014868583357698</v>
      </c>
      <c r="H11" s="17">
        <v>7.2754975093569402E-2</v>
      </c>
      <c r="I11" s="17">
        <v>0.112771721408169</v>
      </c>
      <c r="J11" s="17">
        <v>7.8965125891812302E-2</v>
      </c>
      <c r="K11" s="17">
        <v>8.1466169754900397E-2</v>
      </c>
      <c r="L11" s="17">
        <v>0</v>
      </c>
      <c r="M11" s="17"/>
      <c r="N11" s="17">
        <v>6.8227976760646E-2</v>
      </c>
      <c r="O11" s="17">
        <v>0</v>
      </c>
      <c r="P11" s="17">
        <v>0.10024337793636</v>
      </c>
      <c r="Q11" s="17">
        <v>0.157500921188483</v>
      </c>
      <c r="R11" s="17">
        <v>0.19692702013216401</v>
      </c>
      <c r="S11" s="17">
        <v>0.13242024126144999</v>
      </c>
      <c r="T11" s="17">
        <v>0</v>
      </c>
      <c r="U11" s="17">
        <v>0.113467842682686</v>
      </c>
      <c r="V11" s="17">
        <v>0</v>
      </c>
      <c r="W11" s="17">
        <v>0</v>
      </c>
      <c r="X11" s="17">
        <v>7.8778356890738602E-2</v>
      </c>
      <c r="Y11" s="17">
        <v>0.15265396353160701</v>
      </c>
      <c r="Z11" s="17"/>
      <c r="AA11" s="17">
        <v>0.105501321578789</v>
      </c>
      <c r="AB11" s="17">
        <v>0.105045979251781</v>
      </c>
    </row>
    <row r="12" spans="2:28" x14ac:dyDescent="0.5">
      <c r="B12" s="18" t="s">
        <v>282</v>
      </c>
      <c r="C12" s="17">
        <v>2.2220756481805801E-2</v>
      </c>
      <c r="D12" s="17">
        <v>1.8374316275523501E-2</v>
      </c>
      <c r="E12" s="17">
        <v>2.71967105120457E-2</v>
      </c>
      <c r="F12" s="17"/>
      <c r="G12" s="17">
        <v>0</v>
      </c>
      <c r="H12" s="17">
        <v>6.6727723872959305E-2</v>
      </c>
      <c r="I12" s="17">
        <v>0</v>
      </c>
      <c r="J12" s="17">
        <v>1.91002330249655E-2</v>
      </c>
      <c r="K12" s="17">
        <v>0</v>
      </c>
      <c r="L12" s="17">
        <v>0</v>
      </c>
      <c r="M12" s="17"/>
      <c r="N12" s="17">
        <v>0</v>
      </c>
      <c r="O12" s="17">
        <v>0</v>
      </c>
      <c r="P12" s="17">
        <v>0</v>
      </c>
      <c r="Q12" s="17">
        <v>0</v>
      </c>
      <c r="R12" s="17">
        <v>0.206302812009799</v>
      </c>
      <c r="S12" s="17">
        <v>2.5946799441358599E-2</v>
      </c>
      <c r="T12" s="17">
        <v>0</v>
      </c>
      <c r="U12" s="17">
        <v>0</v>
      </c>
      <c r="V12" s="17">
        <v>5.8002491235045098E-2</v>
      </c>
      <c r="W12" s="17">
        <v>0.114667898843811</v>
      </c>
      <c r="X12" s="17">
        <v>4.91474949660657E-2</v>
      </c>
      <c r="Y12" s="17">
        <v>0</v>
      </c>
      <c r="Z12" s="17"/>
      <c r="AA12" s="17">
        <v>2.26123936824731E-2</v>
      </c>
      <c r="AB12" s="17">
        <v>2.1554541994236801E-2</v>
      </c>
    </row>
    <row r="13" spans="2:28" x14ac:dyDescent="0.5">
      <c r="B13" s="18" t="s">
        <v>283</v>
      </c>
      <c r="C13" s="17">
        <v>1.00966435767699E-2</v>
      </c>
      <c r="D13" s="17">
        <v>1.07813216876617E-2</v>
      </c>
      <c r="E13" s="17">
        <v>9.2109085535803104E-3</v>
      </c>
      <c r="F13" s="17"/>
      <c r="G13" s="17">
        <v>0</v>
      </c>
      <c r="H13" s="17">
        <v>2.20918471870666E-2</v>
      </c>
      <c r="I13" s="17">
        <v>1.00581068859528E-2</v>
      </c>
      <c r="J13" s="17">
        <v>0</v>
      </c>
      <c r="K13" s="17">
        <v>0</v>
      </c>
      <c r="L13" s="17">
        <v>0</v>
      </c>
      <c r="M13" s="17"/>
      <c r="N13" s="17">
        <v>0</v>
      </c>
      <c r="O13" s="17">
        <v>0</v>
      </c>
      <c r="P13" s="17">
        <v>0</v>
      </c>
      <c r="Q13" s="17">
        <v>0</v>
      </c>
      <c r="R13" s="17">
        <v>0</v>
      </c>
      <c r="S13" s="17">
        <v>0</v>
      </c>
      <c r="T13" s="17">
        <v>0</v>
      </c>
      <c r="U13" s="17">
        <v>0.118895713501496</v>
      </c>
      <c r="V13" s="17">
        <v>0</v>
      </c>
      <c r="W13" s="17">
        <v>0</v>
      </c>
      <c r="X13" s="17">
        <v>3.9389178445369301E-2</v>
      </c>
      <c r="Y13" s="17">
        <v>0</v>
      </c>
      <c r="Z13" s="17"/>
      <c r="AA13" s="17">
        <v>9.6554521097251596E-3</v>
      </c>
      <c r="AB13" s="17">
        <v>1.0847154883244999E-2</v>
      </c>
    </row>
    <row r="14" spans="2:28" x14ac:dyDescent="0.5">
      <c r="B14" s="18" t="s">
        <v>164</v>
      </c>
      <c r="C14" s="17">
        <v>1.7162178545577601E-2</v>
      </c>
      <c r="D14" s="17">
        <v>1.6962429563144098E-2</v>
      </c>
      <c r="E14" s="17">
        <v>1.7420584162426499E-2</v>
      </c>
      <c r="F14" s="17"/>
      <c r="G14" s="17">
        <v>0</v>
      </c>
      <c r="H14" s="17">
        <v>0</v>
      </c>
      <c r="I14" s="17">
        <v>1.4015033546262001E-2</v>
      </c>
      <c r="J14" s="17">
        <v>5.7325329895960099E-2</v>
      </c>
      <c r="K14" s="17">
        <v>0</v>
      </c>
      <c r="L14" s="17">
        <v>0</v>
      </c>
      <c r="M14" s="17"/>
      <c r="N14" s="17">
        <v>6.2852107746263999E-2</v>
      </c>
      <c r="O14" s="17">
        <v>0</v>
      </c>
      <c r="P14" s="17">
        <v>2.53980457238265E-2</v>
      </c>
      <c r="Q14" s="17">
        <v>0</v>
      </c>
      <c r="R14" s="17">
        <v>0</v>
      </c>
      <c r="S14" s="17">
        <v>0</v>
      </c>
      <c r="T14" s="17">
        <v>0</v>
      </c>
      <c r="U14" s="17">
        <v>0</v>
      </c>
      <c r="V14" s="17">
        <v>0</v>
      </c>
      <c r="W14" s="17">
        <v>0.11816475669323501</v>
      </c>
      <c r="X14" s="17">
        <v>0</v>
      </c>
      <c r="Y14" s="17">
        <v>3.4379679137535403E-2</v>
      </c>
      <c r="Z14" s="17"/>
      <c r="AA14" s="17">
        <v>1.33159311210695E-2</v>
      </c>
      <c r="AB14" s="17">
        <v>2.3705034414776002E-2</v>
      </c>
    </row>
    <row r="15" spans="2:28" x14ac:dyDescent="0.5">
      <c r="B15" s="18" t="s">
        <v>284</v>
      </c>
      <c r="C15" s="21">
        <v>0.84518767637299397</v>
      </c>
      <c r="D15" s="21">
        <v>0.83960302986063295</v>
      </c>
      <c r="E15" s="21">
        <v>0.85241226399956505</v>
      </c>
      <c r="F15" s="21"/>
      <c r="G15" s="21">
        <v>0.66985131416642296</v>
      </c>
      <c r="H15" s="21">
        <v>0.83842545384640499</v>
      </c>
      <c r="I15" s="21">
        <v>0.86315513815961697</v>
      </c>
      <c r="J15" s="21">
        <v>0.84460931118726201</v>
      </c>
      <c r="K15" s="21">
        <v>0.91853383024510005</v>
      </c>
      <c r="L15" s="21">
        <v>1</v>
      </c>
      <c r="M15" s="21"/>
      <c r="N15" s="21">
        <v>0.86891991549309</v>
      </c>
      <c r="O15" s="21">
        <v>1</v>
      </c>
      <c r="P15" s="21">
        <v>0.87435857633981395</v>
      </c>
      <c r="Q15" s="21">
        <v>0.84249907881151698</v>
      </c>
      <c r="R15" s="21">
        <v>0.59677016785803705</v>
      </c>
      <c r="S15" s="21">
        <v>0.84163295929719195</v>
      </c>
      <c r="T15" s="21">
        <v>1</v>
      </c>
      <c r="U15" s="21">
        <v>0.76763644381581797</v>
      </c>
      <c r="V15" s="21">
        <v>0.94199750876495503</v>
      </c>
      <c r="W15" s="21">
        <v>0.76716734446295398</v>
      </c>
      <c r="X15" s="21">
        <v>0.83268496969782602</v>
      </c>
      <c r="Y15" s="21">
        <v>0.81296635733085698</v>
      </c>
      <c r="Z15" s="21"/>
      <c r="AA15" s="21">
        <v>0.84891490150794302</v>
      </c>
      <c r="AB15" s="21">
        <v>0.83884728945596099</v>
      </c>
    </row>
    <row r="16" spans="2:28" x14ac:dyDescent="0.5">
      <c r="B16" s="18" t="s">
        <v>285</v>
      </c>
      <c r="C16" s="21">
        <v>3.23174000585758E-2</v>
      </c>
      <c r="D16" s="21">
        <v>2.91556379631852E-2</v>
      </c>
      <c r="E16" s="21">
        <v>3.6407619065626E-2</v>
      </c>
      <c r="F16" s="21"/>
      <c r="G16" s="21">
        <v>0</v>
      </c>
      <c r="H16" s="21">
        <v>8.8819571060025901E-2</v>
      </c>
      <c r="I16" s="21">
        <v>1.00581068859528E-2</v>
      </c>
      <c r="J16" s="21">
        <v>1.91002330249655E-2</v>
      </c>
      <c r="K16" s="21">
        <v>0</v>
      </c>
      <c r="L16" s="21">
        <v>0</v>
      </c>
      <c r="M16" s="21"/>
      <c r="N16" s="21">
        <v>0</v>
      </c>
      <c r="O16" s="21">
        <v>0</v>
      </c>
      <c r="P16" s="21">
        <v>0</v>
      </c>
      <c r="Q16" s="21">
        <v>0</v>
      </c>
      <c r="R16" s="21">
        <v>0.206302812009799</v>
      </c>
      <c r="S16" s="21">
        <v>2.5946799441358599E-2</v>
      </c>
      <c r="T16" s="21">
        <v>0</v>
      </c>
      <c r="U16" s="21">
        <v>0.118895713501496</v>
      </c>
      <c r="V16" s="21">
        <v>5.8002491235045098E-2</v>
      </c>
      <c r="W16" s="21">
        <v>0.114667898843811</v>
      </c>
      <c r="X16" s="21">
        <v>8.8536673411434993E-2</v>
      </c>
      <c r="Y16" s="21">
        <v>0</v>
      </c>
      <c r="Z16" s="21"/>
      <c r="AA16" s="21">
        <v>3.2267845792198303E-2</v>
      </c>
      <c r="AB16" s="21">
        <v>3.24016968774819E-2</v>
      </c>
    </row>
    <row r="17" spans="2:28" x14ac:dyDescent="0.5">
      <c r="B17" s="18" t="s">
        <v>95</v>
      </c>
      <c r="C17" s="22">
        <v>0.81287027631441799</v>
      </c>
      <c r="D17" s="22">
        <v>0.81044739189744697</v>
      </c>
      <c r="E17" s="22">
        <v>0.81600464493393898</v>
      </c>
      <c r="F17" s="22"/>
      <c r="G17" s="22">
        <v>0.66985131416642296</v>
      </c>
      <c r="H17" s="22">
        <v>0.74960588278637896</v>
      </c>
      <c r="I17" s="22">
        <v>0.85309703127366399</v>
      </c>
      <c r="J17" s="22">
        <v>0.82550907816229702</v>
      </c>
      <c r="K17" s="22">
        <v>0.91853383024510005</v>
      </c>
      <c r="L17" s="22">
        <v>1</v>
      </c>
      <c r="M17" s="22"/>
      <c r="N17" s="22">
        <v>0.86891991549309</v>
      </c>
      <c r="O17" s="22">
        <v>1</v>
      </c>
      <c r="P17" s="22">
        <v>0.87435857633981395</v>
      </c>
      <c r="Q17" s="22">
        <v>0.84249907881151698</v>
      </c>
      <c r="R17" s="22">
        <v>0.390467355848239</v>
      </c>
      <c r="S17" s="22">
        <v>0.81568615985583304</v>
      </c>
      <c r="T17" s="22">
        <v>1</v>
      </c>
      <c r="U17" s="22">
        <v>0.648740730314322</v>
      </c>
      <c r="V17" s="22">
        <v>0.88399501752991005</v>
      </c>
      <c r="W17" s="22">
        <v>0.65249944561914397</v>
      </c>
      <c r="X17" s="22">
        <v>0.74414829628639101</v>
      </c>
      <c r="Y17" s="22">
        <v>0.81296635733085698</v>
      </c>
      <c r="Z17" s="22"/>
      <c r="AA17" s="22">
        <v>0.81664705571574503</v>
      </c>
      <c r="AB17" s="22">
        <v>0.80644559257847903</v>
      </c>
    </row>
    <row r="18" spans="2:28" x14ac:dyDescent="0.5">
      <c r="B18" s="16" t="s">
        <v>538</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B2:AB22"/>
  <sheetViews>
    <sheetView showGridLines="0" workbookViewId="0">
      <pane xSplit="2" topLeftCell="C1" activePane="topRight" state="frozen"/>
      <selection pane="topRight" activeCell="B18" sqref="B18"/>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292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213</v>
      </c>
      <c r="D7" s="10">
        <v>109</v>
      </c>
      <c r="E7" s="10">
        <v>104</v>
      </c>
      <c r="F7" s="10"/>
      <c r="G7" s="10">
        <v>8</v>
      </c>
      <c r="H7" s="10">
        <v>56</v>
      </c>
      <c r="I7" s="10">
        <v>85</v>
      </c>
      <c r="J7" s="10">
        <v>50</v>
      </c>
      <c r="K7" s="10">
        <v>12</v>
      </c>
      <c r="L7" s="10">
        <v>2</v>
      </c>
      <c r="M7" s="10"/>
      <c r="N7" s="10">
        <v>14</v>
      </c>
      <c r="O7" s="10">
        <v>6</v>
      </c>
      <c r="P7" s="10">
        <v>30</v>
      </c>
      <c r="Q7" s="10">
        <v>18</v>
      </c>
      <c r="R7" s="10">
        <v>5</v>
      </c>
      <c r="S7" s="10">
        <v>45</v>
      </c>
      <c r="T7" s="10">
        <v>3</v>
      </c>
      <c r="U7" s="10">
        <v>10</v>
      </c>
      <c r="V7" s="10">
        <v>16</v>
      </c>
      <c r="W7" s="10">
        <v>8</v>
      </c>
      <c r="X7" s="10">
        <v>24</v>
      </c>
      <c r="Y7" s="10">
        <v>34</v>
      </c>
      <c r="Z7" s="10"/>
      <c r="AA7" s="10">
        <v>132</v>
      </c>
      <c r="AB7" s="10">
        <v>81</v>
      </c>
    </row>
    <row r="8" spans="2:28" ht="30" customHeight="1" x14ac:dyDescent="0.5">
      <c r="B8" s="11" t="s">
        <v>20</v>
      </c>
      <c r="C8" s="11">
        <v>217</v>
      </c>
      <c r="D8" s="11">
        <v>122</v>
      </c>
      <c r="E8" s="11">
        <v>94</v>
      </c>
      <c r="F8" s="11"/>
      <c r="G8" s="11">
        <v>13</v>
      </c>
      <c r="H8" s="11">
        <v>60</v>
      </c>
      <c r="I8" s="11">
        <v>86</v>
      </c>
      <c r="J8" s="11">
        <v>44</v>
      </c>
      <c r="K8" s="11">
        <v>12</v>
      </c>
      <c r="L8" s="11">
        <v>2</v>
      </c>
      <c r="M8" s="11"/>
      <c r="N8" s="11">
        <v>11</v>
      </c>
      <c r="O8" s="11">
        <v>6</v>
      </c>
      <c r="P8" s="11">
        <v>38</v>
      </c>
      <c r="Q8" s="11">
        <v>20</v>
      </c>
      <c r="R8" s="11">
        <v>4</v>
      </c>
      <c r="S8" s="11">
        <v>45</v>
      </c>
      <c r="T8" s="11">
        <v>3</v>
      </c>
      <c r="U8" s="11">
        <v>11</v>
      </c>
      <c r="V8" s="11">
        <v>14</v>
      </c>
      <c r="W8" s="11">
        <v>7</v>
      </c>
      <c r="X8" s="11">
        <v>22</v>
      </c>
      <c r="Y8" s="11">
        <v>35</v>
      </c>
      <c r="Z8" s="11"/>
      <c r="AA8" s="11">
        <v>136</v>
      </c>
      <c r="AB8" s="11">
        <v>80</v>
      </c>
    </row>
    <row r="9" spans="2:28" x14ac:dyDescent="0.5">
      <c r="B9" s="18" t="s">
        <v>279</v>
      </c>
      <c r="C9" s="17">
        <v>0.34015623902661801</v>
      </c>
      <c r="D9" s="17">
        <v>0.30198513148158401</v>
      </c>
      <c r="E9" s="17">
        <v>0.38953635836844802</v>
      </c>
      <c r="F9" s="17"/>
      <c r="G9" s="17">
        <v>0.15679643659491799</v>
      </c>
      <c r="H9" s="17">
        <v>0.28592869725506198</v>
      </c>
      <c r="I9" s="17">
        <v>0.469585514585043</v>
      </c>
      <c r="J9" s="17">
        <v>0.17956138975035299</v>
      </c>
      <c r="K9" s="17">
        <v>0.50803897745846205</v>
      </c>
      <c r="L9" s="17">
        <v>0</v>
      </c>
      <c r="M9" s="17"/>
      <c r="N9" s="17">
        <v>0.40193711791977199</v>
      </c>
      <c r="O9" s="17">
        <v>0.150896352343312</v>
      </c>
      <c r="P9" s="17">
        <v>0.53965151986854998</v>
      </c>
      <c r="Q9" s="17">
        <v>0.241359282635349</v>
      </c>
      <c r="R9" s="17">
        <v>0.41087800508594702</v>
      </c>
      <c r="S9" s="17">
        <v>0.32534307378933103</v>
      </c>
      <c r="T9" s="17">
        <v>0.59091555678771901</v>
      </c>
      <c r="U9" s="17">
        <v>0.277271017662159</v>
      </c>
      <c r="V9" s="17">
        <v>0.44729378508302797</v>
      </c>
      <c r="W9" s="17">
        <v>0.271865628643845</v>
      </c>
      <c r="X9" s="17">
        <v>0.16473940040766399</v>
      </c>
      <c r="Y9" s="17">
        <v>0.28481097472177802</v>
      </c>
      <c r="Z9" s="17"/>
      <c r="AA9" s="17">
        <v>0.402199076645747</v>
      </c>
      <c r="AB9" s="17">
        <v>0.23461509737478201</v>
      </c>
    </row>
    <row r="10" spans="2:28" x14ac:dyDescent="0.5">
      <c r="B10" s="18" t="s">
        <v>280</v>
      </c>
      <c r="C10" s="17">
        <v>0.39397132791054401</v>
      </c>
      <c r="D10" s="17">
        <v>0.455607820877102</v>
      </c>
      <c r="E10" s="17">
        <v>0.31423517210448898</v>
      </c>
      <c r="F10" s="17"/>
      <c r="G10" s="17">
        <v>0.57199209044935895</v>
      </c>
      <c r="H10" s="17">
        <v>0.39567946717075198</v>
      </c>
      <c r="I10" s="17">
        <v>0.300358752370809</v>
      </c>
      <c r="J10" s="17">
        <v>0.518316885929621</v>
      </c>
      <c r="K10" s="17">
        <v>0.40192097460278797</v>
      </c>
      <c r="L10" s="17">
        <v>0.481107936958794</v>
      </c>
      <c r="M10" s="17"/>
      <c r="N10" s="17">
        <v>0.28863580271489098</v>
      </c>
      <c r="O10" s="17">
        <v>0.51657704209330801</v>
      </c>
      <c r="P10" s="17">
        <v>0.30398528096583599</v>
      </c>
      <c r="Q10" s="17">
        <v>0.42282188800881598</v>
      </c>
      <c r="R10" s="17">
        <v>0.38281918290425498</v>
      </c>
      <c r="S10" s="17">
        <v>0.36822884671832201</v>
      </c>
      <c r="T10" s="17">
        <v>0</v>
      </c>
      <c r="U10" s="17">
        <v>0.50800593035367503</v>
      </c>
      <c r="V10" s="17">
        <v>0.36015188170220302</v>
      </c>
      <c r="W10" s="17">
        <v>0.241955395326305</v>
      </c>
      <c r="X10" s="17">
        <v>0.57839627914320502</v>
      </c>
      <c r="Y10" s="17">
        <v>0.446281814832167</v>
      </c>
      <c r="Z10" s="17"/>
      <c r="AA10" s="17">
        <v>0.428563020075376</v>
      </c>
      <c r="AB10" s="17">
        <v>0.33512736101855001</v>
      </c>
    </row>
    <row r="11" spans="2:28" ht="28.7" x14ac:dyDescent="0.5">
      <c r="B11" s="18" t="s">
        <v>281</v>
      </c>
      <c r="C11" s="17">
        <v>0.16274864228401101</v>
      </c>
      <c r="D11" s="17">
        <v>0.147843465110398</v>
      </c>
      <c r="E11" s="17">
        <v>0.18203075053239701</v>
      </c>
      <c r="F11" s="17"/>
      <c r="G11" s="17">
        <v>0.27121147295572301</v>
      </c>
      <c r="H11" s="17">
        <v>0.19390387694668901</v>
      </c>
      <c r="I11" s="17">
        <v>0.12835406120655701</v>
      </c>
      <c r="J11" s="17">
        <v>0.18257638926101999</v>
      </c>
      <c r="K11" s="17">
        <v>9.00400479387507E-2</v>
      </c>
      <c r="L11" s="17">
        <v>0</v>
      </c>
      <c r="M11" s="17"/>
      <c r="N11" s="17">
        <v>0.24657497161907299</v>
      </c>
      <c r="O11" s="17">
        <v>0.33252660556337998</v>
      </c>
      <c r="P11" s="17">
        <v>9.4739236161000107E-2</v>
      </c>
      <c r="Q11" s="17">
        <v>0.22446484359178501</v>
      </c>
      <c r="R11" s="17">
        <v>0.206302812009799</v>
      </c>
      <c r="S11" s="17">
        <v>0.166273966785945</v>
      </c>
      <c r="T11" s="17">
        <v>0.40908444321228099</v>
      </c>
      <c r="U11" s="17">
        <v>9.5827338482670499E-2</v>
      </c>
      <c r="V11" s="17">
        <v>0.134551841979725</v>
      </c>
      <c r="W11" s="17">
        <v>0</v>
      </c>
      <c r="X11" s="17">
        <v>0.217475142003762</v>
      </c>
      <c r="Y11" s="17">
        <v>0.14762495095359501</v>
      </c>
      <c r="Z11" s="17"/>
      <c r="AA11" s="17">
        <v>0.100004260963498</v>
      </c>
      <c r="AB11" s="17">
        <v>0.26948318072432698</v>
      </c>
    </row>
    <row r="12" spans="2:28" x14ac:dyDescent="0.5">
      <c r="B12" s="18" t="s">
        <v>282</v>
      </c>
      <c r="C12" s="17">
        <v>3.5498394994651003E-2</v>
      </c>
      <c r="D12" s="17">
        <v>4.92311821446801E-2</v>
      </c>
      <c r="E12" s="17">
        <v>1.7732951129436202E-2</v>
      </c>
      <c r="F12" s="17"/>
      <c r="G12" s="17">
        <v>0</v>
      </c>
      <c r="H12" s="17">
        <v>3.3533445644819602E-2</v>
      </c>
      <c r="I12" s="17">
        <v>5.6139520771841797E-2</v>
      </c>
      <c r="J12" s="17">
        <v>1.91002330249655E-2</v>
      </c>
      <c r="K12" s="17">
        <v>0</v>
      </c>
      <c r="L12" s="17">
        <v>0</v>
      </c>
      <c r="M12" s="17"/>
      <c r="N12" s="17">
        <v>0</v>
      </c>
      <c r="O12" s="17">
        <v>0</v>
      </c>
      <c r="P12" s="17">
        <v>3.6225917280786897E-2</v>
      </c>
      <c r="Q12" s="17">
        <v>6.1804434275820899E-2</v>
      </c>
      <c r="R12" s="17">
        <v>0</v>
      </c>
      <c r="S12" s="17">
        <v>5.0709066056582201E-2</v>
      </c>
      <c r="T12" s="17">
        <v>0</v>
      </c>
      <c r="U12" s="17">
        <v>0</v>
      </c>
      <c r="V12" s="17">
        <v>5.8002491235045098E-2</v>
      </c>
      <c r="W12" s="17">
        <v>0.114667898843811</v>
      </c>
      <c r="X12" s="17">
        <v>0</v>
      </c>
      <c r="Y12" s="17">
        <v>3.26366281307972E-2</v>
      </c>
      <c r="Z12" s="17"/>
      <c r="AA12" s="17">
        <v>3.1201995975390098E-2</v>
      </c>
      <c r="AB12" s="17">
        <v>4.2807004253761098E-2</v>
      </c>
    </row>
    <row r="13" spans="2:28" x14ac:dyDescent="0.5">
      <c r="B13" s="18" t="s">
        <v>283</v>
      </c>
      <c r="C13" s="17">
        <v>9.2611995605780904E-3</v>
      </c>
      <c r="D13" s="17">
        <v>1.07813216876617E-2</v>
      </c>
      <c r="E13" s="17">
        <v>7.2946909398631998E-3</v>
      </c>
      <c r="F13" s="17"/>
      <c r="G13" s="17">
        <v>0</v>
      </c>
      <c r="H13" s="17">
        <v>2.20918471870666E-2</v>
      </c>
      <c r="I13" s="17">
        <v>0</v>
      </c>
      <c r="J13" s="17">
        <v>1.5762463222899401E-2</v>
      </c>
      <c r="K13" s="17">
        <v>0</v>
      </c>
      <c r="L13" s="17">
        <v>0</v>
      </c>
      <c r="M13" s="17"/>
      <c r="N13" s="17">
        <v>6.2852107746263999E-2</v>
      </c>
      <c r="O13" s="17">
        <v>0</v>
      </c>
      <c r="P13" s="17">
        <v>0</v>
      </c>
      <c r="Q13" s="17">
        <v>0</v>
      </c>
      <c r="R13" s="17">
        <v>0</v>
      </c>
      <c r="S13" s="17">
        <v>0</v>
      </c>
      <c r="T13" s="17">
        <v>0</v>
      </c>
      <c r="U13" s="17">
        <v>0.118895713501496</v>
      </c>
      <c r="V13" s="17">
        <v>0</v>
      </c>
      <c r="W13" s="17">
        <v>0</v>
      </c>
      <c r="X13" s="17">
        <v>0</v>
      </c>
      <c r="Y13" s="17">
        <v>0</v>
      </c>
      <c r="Z13" s="17"/>
      <c r="AA13" s="17">
        <v>9.6554521097251596E-3</v>
      </c>
      <c r="AB13" s="17">
        <v>8.5905361007349804E-3</v>
      </c>
    </row>
    <row r="14" spans="2:28" x14ac:dyDescent="0.5">
      <c r="B14" s="18" t="s">
        <v>164</v>
      </c>
      <c r="C14" s="17">
        <v>5.8364196223597703E-2</v>
      </c>
      <c r="D14" s="17">
        <v>3.4551078698573802E-2</v>
      </c>
      <c r="E14" s="17">
        <v>8.9170076925366201E-2</v>
      </c>
      <c r="F14" s="17"/>
      <c r="G14" s="17">
        <v>0</v>
      </c>
      <c r="H14" s="17">
        <v>6.8862665795610498E-2</v>
      </c>
      <c r="I14" s="17">
        <v>4.5562151065748499E-2</v>
      </c>
      <c r="J14" s="17">
        <v>8.4682638811140798E-2</v>
      </c>
      <c r="K14" s="17">
        <v>0</v>
      </c>
      <c r="L14" s="17">
        <v>0.51889206304120605</v>
      </c>
      <c r="M14" s="17"/>
      <c r="N14" s="17">
        <v>0</v>
      </c>
      <c r="O14" s="17">
        <v>0</v>
      </c>
      <c r="P14" s="17">
        <v>2.53980457238265E-2</v>
      </c>
      <c r="Q14" s="17">
        <v>4.9549551488229399E-2</v>
      </c>
      <c r="R14" s="17">
        <v>0</v>
      </c>
      <c r="S14" s="17">
        <v>8.9445046649820698E-2</v>
      </c>
      <c r="T14" s="17">
        <v>0</v>
      </c>
      <c r="U14" s="17">
        <v>0</v>
      </c>
      <c r="V14" s="17">
        <v>0</v>
      </c>
      <c r="W14" s="17">
        <v>0.37151107718603898</v>
      </c>
      <c r="X14" s="17">
        <v>3.9389178445369301E-2</v>
      </c>
      <c r="Y14" s="17">
        <v>8.8645631361662702E-2</v>
      </c>
      <c r="Z14" s="17"/>
      <c r="AA14" s="17">
        <v>2.83761942302641E-2</v>
      </c>
      <c r="AB14" s="17">
        <v>0.109376820527845</v>
      </c>
    </row>
    <row r="15" spans="2:28" x14ac:dyDescent="0.5">
      <c r="B15" s="18" t="s">
        <v>284</v>
      </c>
      <c r="C15" s="21">
        <v>0.73412756693716197</v>
      </c>
      <c r="D15" s="21">
        <v>0.75759295235868596</v>
      </c>
      <c r="E15" s="21">
        <v>0.70377153047293795</v>
      </c>
      <c r="F15" s="21"/>
      <c r="G15" s="21">
        <v>0.72878852704427699</v>
      </c>
      <c r="H15" s="21">
        <v>0.68160816442581396</v>
      </c>
      <c r="I15" s="21">
        <v>0.76994426695585205</v>
      </c>
      <c r="J15" s="21">
        <v>0.69787827567997496</v>
      </c>
      <c r="K15" s="21">
        <v>0.90995995206124902</v>
      </c>
      <c r="L15" s="21">
        <v>0.481107936958794</v>
      </c>
      <c r="M15" s="21"/>
      <c r="N15" s="21">
        <v>0.69057292063466302</v>
      </c>
      <c r="O15" s="21">
        <v>0.66747339443662002</v>
      </c>
      <c r="P15" s="21">
        <v>0.84363680083438697</v>
      </c>
      <c r="Q15" s="21">
        <v>0.66418117064416504</v>
      </c>
      <c r="R15" s="21">
        <v>0.79369718799020095</v>
      </c>
      <c r="S15" s="21">
        <v>0.69357192050765204</v>
      </c>
      <c r="T15" s="21">
        <v>0.59091555678771901</v>
      </c>
      <c r="U15" s="21">
        <v>0.78527694801583303</v>
      </c>
      <c r="V15" s="21">
        <v>0.80744566678523</v>
      </c>
      <c r="W15" s="21">
        <v>0.51382102397014995</v>
      </c>
      <c r="X15" s="21">
        <v>0.74313567955086901</v>
      </c>
      <c r="Y15" s="21">
        <v>0.73109278955394497</v>
      </c>
      <c r="Z15" s="21"/>
      <c r="AA15" s="21">
        <v>0.830762096721123</v>
      </c>
      <c r="AB15" s="21">
        <v>0.56974245839333204</v>
      </c>
    </row>
    <row r="16" spans="2:28" x14ac:dyDescent="0.5">
      <c r="B16" s="18" t="s">
        <v>285</v>
      </c>
      <c r="C16" s="21">
        <v>4.4759594555229099E-2</v>
      </c>
      <c r="D16" s="21">
        <v>6.0012503832341801E-2</v>
      </c>
      <c r="E16" s="21">
        <v>2.5027642069299399E-2</v>
      </c>
      <c r="F16" s="21"/>
      <c r="G16" s="21">
        <v>0</v>
      </c>
      <c r="H16" s="21">
        <v>5.5625292831886199E-2</v>
      </c>
      <c r="I16" s="21">
        <v>5.6139520771841797E-2</v>
      </c>
      <c r="J16" s="21">
        <v>3.4862696247864901E-2</v>
      </c>
      <c r="K16" s="21">
        <v>0</v>
      </c>
      <c r="L16" s="21">
        <v>0</v>
      </c>
      <c r="M16" s="21"/>
      <c r="N16" s="21">
        <v>6.2852107746263999E-2</v>
      </c>
      <c r="O16" s="21">
        <v>0</v>
      </c>
      <c r="P16" s="21">
        <v>3.6225917280786897E-2</v>
      </c>
      <c r="Q16" s="21">
        <v>6.1804434275820899E-2</v>
      </c>
      <c r="R16" s="21">
        <v>0</v>
      </c>
      <c r="S16" s="21">
        <v>5.0709066056582201E-2</v>
      </c>
      <c r="T16" s="21">
        <v>0</v>
      </c>
      <c r="U16" s="21">
        <v>0.118895713501496</v>
      </c>
      <c r="V16" s="21">
        <v>5.8002491235045098E-2</v>
      </c>
      <c r="W16" s="21">
        <v>0.114667898843811</v>
      </c>
      <c r="X16" s="21">
        <v>0</v>
      </c>
      <c r="Y16" s="21">
        <v>3.26366281307972E-2</v>
      </c>
      <c r="Z16" s="21"/>
      <c r="AA16" s="21">
        <v>4.0857448085115301E-2</v>
      </c>
      <c r="AB16" s="21">
        <v>5.1397540354496001E-2</v>
      </c>
    </row>
    <row r="17" spans="2:28" x14ac:dyDescent="0.5">
      <c r="B17" s="18" t="s">
        <v>95</v>
      </c>
      <c r="C17" s="22">
        <v>0.68936797238193304</v>
      </c>
      <c r="D17" s="22">
        <v>0.69758044852634404</v>
      </c>
      <c r="E17" s="22">
        <v>0.67874388840363797</v>
      </c>
      <c r="F17" s="22"/>
      <c r="G17" s="22">
        <v>0.72878852704427699</v>
      </c>
      <c r="H17" s="22">
        <v>0.62598287159392796</v>
      </c>
      <c r="I17" s="22">
        <v>0.71380474618401102</v>
      </c>
      <c r="J17" s="22">
        <v>0.66301557943210998</v>
      </c>
      <c r="K17" s="22">
        <v>0.90995995206124902</v>
      </c>
      <c r="L17" s="22">
        <v>0.481107936958794</v>
      </c>
      <c r="M17" s="22"/>
      <c r="N17" s="22">
        <v>0.62772081288839898</v>
      </c>
      <c r="O17" s="22">
        <v>0.66747339443662002</v>
      </c>
      <c r="P17" s="22">
        <v>0.80741088355360002</v>
      </c>
      <c r="Q17" s="22">
        <v>0.60237673636834399</v>
      </c>
      <c r="R17" s="22">
        <v>0.79369718799020095</v>
      </c>
      <c r="S17" s="22">
        <v>0.64286285445107005</v>
      </c>
      <c r="T17" s="22">
        <v>0.59091555678771901</v>
      </c>
      <c r="U17" s="22">
        <v>0.66638123451433695</v>
      </c>
      <c r="V17" s="22">
        <v>0.74944317555018503</v>
      </c>
      <c r="W17" s="22">
        <v>0.39915312512633999</v>
      </c>
      <c r="X17" s="22">
        <v>0.74313567955086901</v>
      </c>
      <c r="Y17" s="22">
        <v>0.69845616142314804</v>
      </c>
      <c r="Z17" s="22"/>
      <c r="AA17" s="22">
        <v>0.78990464863600696</v>
      </c>
      <c r="AB17" s="22">
        <v>0.51834491803883598</v>
      </c>
    </row>
    <row r="18" spans="2:28" x14ac:dyDescent="0.5">
      <c r="B18" s="16" t="s">
        <v>538</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B2:AB22"/>
  <sheetViews>
    <sheetView showGridLines="0" workbookViewId="0">
      <pane xSplit="2" topLeftCell="C1" activePane="topRight" state="frozen"/>
      <selection pane="topRight" activeCell="B18" sqref="B18"/>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293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213</v>
      </c>
      <c r="D7" s="10">
        <v>109</v>
      </c>
      <c r="E7" s="10">
        <v>104</v>
      </c>
      <c r="F7" s="10"/>
      <c r="G7" s="10">
        <v>8</v>
      </c>
      <c r="H7" s="10">
        <v>56</v>
      </c>
      <c r="I7" s="10">
        <v>85</v>
      </c>
      <c r="J7" s="10">
        <v>50</v>
      </c>
      <c r="K7" s="10">
        <v>12</v>
      </c>
      <c r="L7" s="10">
        <v>2</v>
      </c>
      <c r="M7" s="10"/>
      <c r="N7" s="10">
        <v>14</v>
      </c>
      <c r="O7" s="10">
        <v>6</v>
      </c>
      <c r="P7" s="10">
        <v>30</v>
      </c>
      <c r="Q7" s="10">
        <v>18</v>
      </c>
      <c r="R7" s="10">
        <v>5</v>
      </c>
      <c r="S7" s="10">
        <v>45</v>
      </c>
      <c r="T7" s="10">
        <v>3</v>
      </c>
      <c r="U7" s="10">
        <v>10</v>
      </c>
      <c r="V7" s="10">
        <v>16</v>
      </c>
      <c r="W7" s="10">
        <v>8</v>
      </c>
      <c r="X7" s="10">
        <v>24</v>
      </c>
      <c r="Y7" s="10">
        <v>34</v>
      </c>
      <c r="Z7" s="10"/>
      <c r="AA7" s="10">
        <v>132</v>
      </c>
      <c r="AB7" s="10">
        <v>81</v>
      </c>
    </row>
    <row r="8" spans="2:28" ht="30" customHeight="1" x14ac:dyDescent="0.5">
      <c r="B8" s="11" t="s">
        <v>20</v>
      </c>
      <c r="C8" s="11">
        <v>217</v>
      </c>
      <c r="D8" s="11">
        <v>122</v>
      </c>
      <c r="E8" s="11">
        <v>94</v>
      </c>
      <c r="F8" s="11"/>
      <c r="G8" s="11">
        <v>13</v>
      </c>
      <c r="H8" s="11">
        <v>60</v>
      </c>
      <c r="I8" s="11">
        <v>86</v>
      </c>
      <c r="J8" s="11">
        <v>44</v>
      </c>
      <c r="K8" s="11">
        <v>12</v>
      </c>
      <c r="L8" s="11">
        <v>2</v>
      </c>
      <c r="M8" s="11"/>
      <c r="N8" s="11">
        <v>11</v>
      </c>
      <c r="O8" s="11">
        <v>6</v>
      </c>
      <c r="P8" s="11">
        <v>38</v>
      </c>
      <c r="Q8" s="11">
        <v>20</v>
      </c>
      <c r="R8" s="11">
        <v>4</v>
      </c>
      <c r="S8" s="11">
        <v>45</v>
      </c>
      <c r="T8" s="11">
        <v>3</v>
      </c>
      <c r="U8" s="11">
        <v>11</v>
      </c>
      <c r="V8" s="11">
        <v>14</v>
      </c>
      <c r="W8" s="11">
        <v>7</v>
      </c>
      <c r="X8" s="11">
        <v>22</v>
      </c>
      <c r="Y8" s="11">
        <v>35</v>
      </c>
      <c r="Z8" s="11"/>
      <c r="AA8" s="11">
        <v>136</v>
      </c>
      <c r="AB8" s="11">
        <v>80</v>
      </c>
    </row>
    <row r="9" spans="2:28" x14ac:dyDescent="0.5">
      <c r="B9" s="18" t="s">
        <v>279</v>
      </c>
      <c r="C9" s="17">
        <v>0.245531475554814</v>
      </c>
      <c r="D9" s="17">
        <v>0.225757744128258</v>
      </c>
      <c r="E9" s="17">
        <v>0.27111179743896902</v>
      </c>
      <c r="F9" s="17"/>
      <c r="G9" s="17">
        <v>0.13933625077509701</v>
      </c>
      <c r="H9" s="17">
        <v>0.17087067480385901</v>
      </c>
      <c r="I9" s="17">
        <v>0.31933442577334997</v>
      </c>
      <c r="J9" s="17">
        <v>0.25958661119071902</v>
      </c>
      <c r="K9" s="17">
        <v>0.18408785704163599</v>
      </c>
      <c r="L9" s="17">
        <v>0</v>
      </c>
      <c r="M9" s="17"/>
      <c r="N9" s="17">
        <v>0.33279301319219101</v>
      </c>
      <c r="O9" s="17">
        <v>0.150896352343312</v>
      </c>
      <c r="P9" s="17">
        <v>0.38509981121720499</v>
      </c>
      <c r="Q9" s="17">
        <v>0.15721309647013099</v>
      </c>
      <c r="R9" s="17">
        <v>0</v>
      </c>
      <c r="S9" s="17">
        <v>0.199723521669395</v>
      </c>
      <c r="T9" s="17">
        <v>0.59091555678771901</v>
      </c>
      <c r="U9" s="17">
        <v>0.27059742850473001</v>
      </c>
      <c r="V9" s="17">
        <v>0.39695733858195398</v>
      </c>
      <c r="W9" s="17">
        <v>0.124475678191916</v>
      </c>
      <c r="X9" s="17">
        <v>0.18947473213774199</v>
      </c>
      <c r="Y9" s="17">
        <v>0.18506664174530399</v>
      </c>
      <c r="Z9" s="17"/>
      <c r="AA9" s="17">
        <v>0.26160480568495498</v>
      </c>
      <c r="AB9" s="17">
        <v>0.218189115385928</v>
      </c>
    </row>
    <row r="10" spans="2:28" x14ac:dyDescent="0.5">
      <c r="B10" s="18" t="s">
        <v>280</v>
      </c>
      <c r="C10" s="17">
        <v>0.39092973566585298</v>
      </c>
      <c r="D10" s="17">
        <v>0.43343366422572999</v>
      </c>
      <c r="E10" s="17">
        <v>0.33594445491896502</v>
      </c>
      <c r="F10" s="17"/>
      <c r="G10" s="17">
        <v>0.54299267505413995</v>
      </c>
      <c r="H10" s="17">
        <v>0.42866179701426299</v>
      </c>
      <c r="I10" s="17">
        <v>0.37329956691456301</v>
      </c>
      <c r="J10" s="17">
        <v>0.32075979452011699</v>
      </c>
      <c r="K10" s="17">
        <v>0.477046581451611</v>
      </c>
      <c r="L10" s="17">
        <v>0</v>
      </c>
      <c r="M10" s="17"/>
      <c r="N10" s="17">
        <v>0.36230100706782198</v>
      </c>
      <c r="O10" s="17">
        <v>0.37655914694826298</v>
      </c>
      <c r="P10" s="17">
        <v>0.36181124394616798</v>
      </c>
      <c r="Q10" s="17">
        <v>0.451272881675648</v>
      </c>
      <c r="R10" s="17">
        <v>0.20457519307614799</v>
      </c>
      <c r="S10" s="17">
        <v>0.45983173921336701</v>
      </c>
      <c r="T10" s="17">
        <v>0.40908444321228099</v>
      </c>
      <c r="U10" s="17">
        <v>0.42420472920086599</v>
      </c>
      <c r="V10" s="17">
        <v>0.29665760858259799</v>
      </c>
      <c r="W10" s="17">
        <v>0.26555470714516399</v>
      </c>
      <c r="X10" s="17">
        <v>0.383477234920159</v>
      </c>
      <c r="Y10" s="17">
        <v>0.39205954699772999</v>
      </c>
      <c r="Z10" s="17"/>
      <c r="AA10" s="17">
        <v>0.431501331837499</v>
      </c>
      <c r="AB10" s="17">
        <v>0.321913347265322</v>
      </c>
    </row>
    <row r="11" spans="2:28" ht="28.7" x14ac:dyDescent="0.5">
      <c r="B11" s="18" t="s">
        <v>281</v>
      </c>
      <c r="C11" s="17">
        <v>0.17559502640788099</v>
      </c>
      <c r="D11" s="17">
        <v>0.14946868458539</v>
      </c>
      <c r="E11" s="17">
        <v>0.209393413725775</v>
      </c>
      <c r="F11" s="17"/>
      <c r="G11" s="17">
        <v>9.5406217529240098E-2</v>
      </c>
      <c r="H11" s="17">
        <v>0.188676878514908</v>
      </c>
      <c r="I11" s="17">
        <v>0.138013584024863</v>
      </c>
      <c r="J11" s="17">
        <v>0.21980031512591999</v>
      </c>
      <c r="K11" s="17">
        <v>0.257399391751852</v>
      </c>
      <c r="L11" s="17">
        <v>0.51889206304120605</v>
      </c>
      <c r="M11" s="17"/>
      <c r="N11" s="17">
        <v>0.157401474189859</v>
      </c>
      <c r="O11" s="17">
        <v>0.189280703877648</v>
      </c>
      <c r="P11" s="17">
        <v>0.12801522602712301</v>
      </c>
      <c r="Q11" s="17">
        <v>0.141689510711798</v>
      </c>
      <c r="R11" s="17">
        <v>0.39219497478188903</v>
      </c>
      <c r="S11" s="17">
        <v>0.18869777483146299</v>
      </c>
      <c r="T11" s="17">
        <v>0</v>
      </c>
      <c r="U11" s="17">
        <v>0.186302128792908</v>
      </c>
      <c r="V11" s="17">
        <v>0.110732933282721</v>
      </c>
      <c r="W11" s="17">
        <v>0.24673493293066401</v>
      </c>
      <c r="X11" s="17">
        <v>0.16529858119386701</v>
      </c>
      <c r="Y11" s="17">
        <v>0.23526026096083</v>
      </c>
      <c r="Z11" s="17"/>
      <c r="AA11" s="17">
        <v>0.17277867237644701</v>
      </c>
      <c r="AB11" s="17">
        <v>0.18038592945454701</v>
      </c>
    </row>
    <row r="12" spans="2:28" x14ac:dyDescent="0.5">
      <c r="B12" s="18" t="s">
        <v>282</v>
      </c>
      <c r="C12" s="17">
        <v>0.106930383604947</v>
      </c>
      <c r="D12" s="17">
        <v>0.105416747807646</v>
      </c>
      <c r="E12" s="17">
        <v>0.10888850117391199</v>
      </c>
      <c r="F12" s="17"/>
      <c r="G12" s="17">
        <v>0.22226485664152301</v>
      </c>
      <c r="H12" s="17">
        <v>0.12436416015805001</v>
      </c>
      <c r="I12" s="17">
        <v>9.6586786003939204E-2</v>
      </c>
      <c r="J12" s="17">
        <v>8.0581640776748606E-2</v>
      </c>
      <c r="K12" s="17">
        <v>8.1466169754900397E-2</v>
      </c>
      <c r="L12" s="17">
        <v>0</v>
      </c>
      <c r="M12" s="17"/>
      <c r="N12" s="17">
        <v>0</v>
      </c>
      <c r="O12" s="17">
        <v>0.14324590168573201</v>
      </c>
      <c r="P12" s="17">
        <v>6.3449755804891803E-2</v>
      </c>
      <c r="Q12" s="17">
        <v>0.24982451114242299</v>
      </c>
      <c r="R12" s="17">
        <v>0.40322983214196301</v>
      </c>
      <c r="S12" s="17">
        <v>7.0038230992893705E-2</v>
      </c>
      <c r="T12" s="17">
        <v>0</v>
      </c>
      <c r="U12" s="17">
        <v>0</v>
      </c>
      <c r="V12" s="17">
        <v>5.8323468664731197E-2</v>
      </c>
      <c r="W12" s="17">
        <v>0.245069925039021</v>
      </c>
      <c r="X12" s="17">
        <v>0.13584467438165601</v>
      </c>
      <c r="Y12" s="17">
        <v>0.12567116143502699</v>
      </c>
      <c r="Z12" s="17"/>
      <c r="AA12" s="17">
        <v>8.41995549980947E-2</v>
      </c>
      <c r="AB12" s="17">
        <v>0.145597822005922</v>
      </c>
    </row>
    <row r="13" spans="2:28" x14ac:dyDescent="0.5">
      <c r="B13" s="18" t="s">
        <v>283</v>
      </c>
      <c r="C13" s="17">
        <v>4.6177030610753803E-2</v>
      </c>
      <c r="D13" s="17">
        <v>5.9925709228447997E-2</v>
      </c>
      <c r="E13" s="17">
        <v>2.8391028720889201E-2</v>
      </c>
      <c r="F13" s="17"/>
      <c r="G13" s="17">
        <v>0</v>
      </c>
      <c r="H13" s="17">
        <v>3.7653974588217898E-2</v>
      </c>
      <c r="I13" s="17">
        <v>5.8750603737022303E-2</v>
      </c>
      <c r="J13" s="17">
        <v>4.2249544306446001E-2</v>
      </c>
      <c r="K13" s="17">
        <v>0</v>
      </c>
      <c r="L13" s="17">
        <v>0.481107936958794</v>
      </c>
      <c r="M13" s="17"/>
      <c r="N13" s="17">
        <v>8.4652397803863605E-2</v>
      </c>
      <c r="O13" s="17">
        <v>0.14001789514504501</v>
      </c>
      <c r="P13" s="17">
        <v>3.6225917280786897E-2</v>
      </c>
      <c r="Q13" s="17">
        <v>0</v>
      </c>
      <c r="R13" s="17">
        <v>0</v>
      </c>
      <c r="S13" s="17">
        <v>4.0535730624912197E-2</v>
      </c>
      <c r="T13" s="17">
        <v>0</v>
      </c>
      <c r="U13" s="17">
        <v>0.118895713501496</v>
      </c>
      <c r="V13" s="17">
        <v>0</v>
      </c>
      <c r="W13" s="17">
        <v>0</v>
      </c>
      <c r="X13" s="17">
        <v>0.12590477736657599</v>
      </c>
      <c r="Y13" s="17">
        <v>2.75627097235733E-2</v>
      </c>
      <c r="Z13" s="17"/>
      <c r="AA13" s="17">
        <v>3.6599703981934399E-2</v>
      </c>
      <c r="AB13" s="17">
        <v>6.2469031833897397E-2</v>
      </c>
    </row>
    <row r="14" spans="2:28" x14ac:dyDescent="0.5">
      <c r="B14" s="18" t="s">
        <v>164</v>
      </c>
      <c r="C14" s="17">
        <v>3.48363481557512E-2</v>
      </c>
      <c r="D14" s="17">
        <v>2.5997450024527399E-2</v>
      </c>
      <c r="E14" s="17">
        <v>4.6270804021491002E-2</v>
      </c>
      <c r="F14" s="17"/>
      <c r="G14" s="17">
        <v>0</v>
      </c>
      <c r="H14" s="17">
        <v>4.9772514920701699E-2</v>
      </c>
      <c r="I14" s="17">
        <v>1.4015033546262001E-2</v>
      </c>
      <c r="J14" s="17">
        <v>7.7022094080049106E-2</v>
      </c>
      <c r="K14" s="17">
        <v>0</v>
      </c>
      <c r="L14" s="17">
        <v>0</v>
      </c>
      <c r="M14" s="17"/>
      <c r="N14" s="17">
        <v>6.2852107746263999E-2</v>
      </c>
      <c r="O14" s="17">
        <v>0</v>
      </c>
      <c r="P14" s="17">
        <v>2.53980457238265E-2</v>
      </c>
      <c r="Q14" s="17">
        <v>0</v>
      </c>
      <c r="R14" s="17">
        <v>0</v>
      </c>
      <c r="S14" s="17">
        <v>4.1173002667969E-2</v>
      </c>
      <c r="T14" s="17">
        <v>0</v>
      </c>
      <c r="U14" s="17">
        <v>0</v>
      </c>
      <c r="V14" s="17">
        <v>0.13732865088799601</v>
      </c>
      <c r="W14" s="17">
        <v>0.11816475669323501</v>
      </c>
      <c r="X14" s="17">
        <v>0</v>
      </c>
      <c r="Y14" s="17">
        <v>3.4379679137535403E-2</v>
      </c>
      <c r="Z14" s="17"/>
      <c r="AA14" s="17">
        <v>1.33159311210695E-2</v>
      </c>
      <c r="AB14" s="17">
        <v>7.14447540543829E-2</v>
      </c>
    </row>
    <row r="15" spans="2:28" x14ac:dyDescent="0.5">
      <c r="B15" s="18" t="s">
        <v>284</v>
      </c>
      <c r="C15" s="21">
        <v>0.63646121122066701</v>
      </c>
      <c r="D15" s="21">
        <v>0.65919140835398904</v>
      </c>
      <c r="E15" s="21">
        <v>0.60705625235793303</v>
      </c>
      <c r="F15" s="21"/>
      <c r="G15" s="21">
        <v>0.68232892582923699</v>
      </c>
      <c r="H15" s="21">
        <v>0.59953247181812197</v>
      </c>
      <c r="I15" s="21">
        <v>0.69263399268791304</v>
      </c>
      <c r="J15" s="21">
        <v>0.58034640571083596</v>
      </c>
      <c r="K15" s="21">
        <v>0.66113443849324705</v>
      </c>
      <c r="L15" s="21">
        <v>0</v>
      </c>
      <c r="M15" s="21"/>
      <c r="N15" s="21">
        <v>0.69509402026001299</v>
      </c>
      <c r="O15" s="21">
        <v>0.52745549929157498</v>
      </c>
      <c r="P15" s="21">
        <v>0.74691105516337197</v>
      </c>
      <c r="Q15" s="21">
        <v>0.60848597814577898</v>
      </c>
      <c r="R15" s="21">
        <v>0.20457519307614799</v>
      </c>
      <c r="S15" s="21">
        <v>0.65955526088276195</v>
      </c>
      <c r="T15" s="21">
        <v>1</v>
      </c>
      <c r="U15" s="21">
        <v>0.69480215770559595</v>
      </c>
      <c r="V15" s="21">
        <v>0.69361494716455196</v>
      </c>
      <c r="W15" s="21">
        <v>0.39003038533708001</v>
      </c>
      <c r="X15" s="21">
        <v>0.57295196705790097</v>
      </c>
      <c r="Y15" s="21">
        <v>0.57712618874303401</v>
      </c>
      <c r="Z15" s="21"/>
      <c r="AA15" s="21">
        <v>0.69310613752245398</v>
      </c>
      <c r="AB15" s="21">
        <v>0.54010246265125095</v>
      </c>
    </row>
    <row r="16" spans="2:28" x14ac:dyDescent="0.5">
      <c r="B16" s="18" t="s">
        <v>285</v>
      </c>
      <c r="C16" s="21">
        <v>0.15310741421570001</v>
      </c>
      <c r="D16" s="21">
        <v>0.16534245703609399</v>
      </c>
      <c r="E16" s="21">
        <v>0.13727952989480099</v>
      </c>
      <c r="F16" s="21"/>
      <c r="G16" s="21">
        <v>0.22226485664152301</v>
      </c>
      <c r="H16" s="21">
        <v>0.162018134746268</v>
      </c>
      <c r="I16" s="21">
        <v>0.15533738974096201</v>
      </c>
      <c r="J16" s="21">
        <v>0.122831185083195</v>
      </c>
      <c r="K16" s="21">
        <v>8.1466169754900397E-2</v>
      </c>
      <c r="L16" s="21">
        <v>0.481107936958794</v>
      </c>
      <c r="M16" s="21"/>
      <c r="N16" s="21">
        <v>8.4652397803863605E-2</v>
      </c>
      <c r="O16" s="21">
        <v>0.28326379683077701</v>
      </c>
      <c r="P16" s="21">
        <v>9.9675673085678707E-2</v>
      </c>
      <c r="Q16" s="21">
        <v>0.24982451114242299</v>
      </c>
      <c r="R16" s="21">
        <v>0.40322983214196301</v>
      </c>
      <c r="S16" s="21">
        <v>0.110573961617806</v>
      </c>
      <c r="T16" s="21">
        <v>0</v>
      </c>
      <c r="U16" s="21">
        <v>0.118895713501496</v>
      </c>
      <c r="V16" s="21">
        <v>5.8323468664731197E-2</v>
      </c>
      <c r="W16" s="21">
        <v>0.245069925039021</v>
      </c>
      <c r="X16" s="21">
        <v>0.261749451748233</v>
      </c>
      <c r="Y16" s="21">
        <v>0.15323387115859999</v>
      </c>
      <c r="Z16" s="21"/>
      <c r="AA16" s="21">
        <v>0.120799258980029</v>
      </c>
      <c r="AB16" s="21">
        <v>0.20806685383981999</v>
      </c>
    </row>
    <row r="17" spans="2:28" x14ac:dyDescent="0.5">
      <c r="B17" s="18" t="s">
        <v>95</v>
      </c>
      <c r="C17" s="22">
        <v>0.483353797004967</v>
      </c>
      <c r="D17" s="22">
        <v>0.49384895131789502</v>
      </c>
      <c r="E17" s="22">
        <v>0.46977672246313301</v>
      </c>
      <c r="F17" s="22"/>
      <c r="G17" s="22">
        <v>0.46006406918771398</v>
      </c>
      <c r="H17" s="22">
        <v>0.437514337071854</v>
      </c>
      <c r="I17" s="22">
        <v>0.53729660294695203</v>
      </c>
      <c r="J17" s="22">
        <v>0.45751522062764099</v>
      </c>
      <c r="K17" s="22">
        <v>0.57966826873834698</v>
      </c>
      <c r="L17" s="22">
        <v>-0.481107936958794</v>
      </c>
      <c r="M17" s="22"/>
      <c r="N17" s="22">
        <v>0.61044162245614897</v>
      </c>
      <c r="O17" s="22">
        <v>0.24419170246079799</v>
      </c>
      <c r="P17" s="22">
        <v>0.64723538207769304</v>
      </c>
      <c r="Q17" s="22">
        <v>0.35866146700335599</v>
      </c>
      <c r="R17" s="22">
        <v>-0.19865463906581499</v>
      </c>
      <c r="S17" s="22">
        <v>0.54898129926495698</v>
      </c>
      <c r="T17" s="22">
        <v>1</v>
      </c>
      <c r="U17" s="22">
        <v>0.57590644420409898</v>
      </c>
      <c r="V17" s="22">
        <v>0.63529147849982104</v>
      </c>
      <c r="W17" s="22">
        <v>0.14496046029805901</v>
      </c>
      <c r="X17" s="22">
        <v>0.31120251530966803</v>
      </c>
      <c r="Y17" s="22">
        <v>0.42389231758443302</v>
      </c>
      <c r="Z17" s="22"/>
      <c r="AA17" s="22">
        <v>0.57230687854242501</v>
      </c>
      <c r="AB17" s="22">
        <v>0.33203560881143102</v>
      </c>
    </row>
    <row r="18" spans="2:28" x14ac:dyDescent="0.5">
      <c r="B18" s="16" t="s">
        <v>538</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B2:AB22"/>
  <sheetViews>
    <sheetView showGridLines="0" workbookViewId="0">
      <pane xSplit="2" topLeftCell="C1" activePane="topRight" state="frozen"/>
      <selection pane="topRight" activeCell="B18" sqref="B18"/>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294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213</v>
      </c>
      <c r="D7" s="10">
        <v>109</v>
      </c>
      <c r="E7" s="10">
        <v>104</v>
      </c>
      <c r="F7" s="10"/>
      <c r="G7" s="10">
        <v>8</v>
      </c>
      <c r="H7" s="10">
        <v>56</v>
      </c>
      <c r="I7" s="10">
        <v>85</v>
      </c>
      <c r="J7" s="10">
        <v>50</v>
      </c>
      <c r="K7" s="10">
        <v>12</v>
      </c>
      <c r="L7" s="10">
        <v>2</v>
      </c>
      <c r="M7" s="10"/>
      <c r="N7" s="10">
        <v>14</v>
      </c>
      <c r="O7" s="10">
        <v>6</v>
      </c>
      <c r="P7" s="10">
        <v>30</v>
      </c>
      <c r="Q7" s="10">
        <v>18</v>
      </c>
      <c r="R7" s="10">
        <v>5</v>
      </c>
      <c r="S7" s="10">
        <v>45</v>
      </c>
      <c r="T7" s="10">
        <v>3</v>
      </c>
      <c r="U7" s="10">
        <v>10</v>
      </c>
      <c r="V7" s="10">
        <v>16</v>
      </c>
      <c r="W7" s="10">
        <v>8</v>
      </c>
      <c r="X7" s="10">
        <v>24</v>
      </c>
      <c r="Y7" s="10">
        <v>34</v>
      </c>
      <c r="Z7" s="10"/>
      <c r="AA7" s="10">
        <v>132</v>
      </c>
      <c r="AB7" s="10">
        <v>81</v>
      </c>
    </row>
    <row r="8" spans="2:28" ht="30" customHeight="1" x14ac:dyDescent="0.5">
      <c r="B8" s="11" t="s">
        <v>20</v>
      </c>
      <c r="C8" s="11">
        <v>217</v>
      </c>
      <c r="D8" s="11">
        <v>122</v>
      </c>
      <c r="E8" s="11">
        <v>94</v>
      </c>
      <c r="F8" s="11"/>
      <c r="G8" s="11">
        <v>13</v>
      </c>
      <c r="H8" s="11">
        <v>60</v>
      </c>
      <c r="I8" s="11">
        <v>86</v>
      </c>
      <c r="J8" s="11">
        <v>44</v>
      </c>
      <c r="K8" s="11">
        <v>12</v>
      </c>
      <c r="L8" s="11">
        <v>2</v>
      </c>
      <c r="M8" s="11"/>
      <c r="N8" s="11">
        <v>11</v>
      </c>
      <c r="O8" s="11">
        <v>6</v>
      </c>
      <c r="P8" s="11">
        <v>38</v>
      </c>
      <c r="Q8" s="11">
        <v>20</v>
      </c>
      <c r="R8" s="11">
        <v>4</v>
      </c>
      <c r="S8" s="11">
        <v>45</v>
      </c>
      <c r="T8" s="11">
        <v>3</v>
      </c>
      <c r="U8" s="11">
        <v>11</v>
      </c>
      <c r="V8" s="11">
        <v>14</v>
      </c>
      <c r="W8" s="11">
        <v>7</v>
      </c>
      <c r="X8" s="11">
        <v>22</v>
      </c>
      <c r="Y8" s="11">
        <v>35</v>
      </c>
      <c r="Z8" s="11"/>
      <c r="AA8" s="11">
        <v>136</v>
      </c>
      <c r="AB8" s="11">
        <v>80</v>
      </c>
    </row>
    <row r="9" spans="2:28" x14ac:dyDescent="0.5">
      <c r="B9" s="18" t="s">
        <v>279</v>
      </c>
      <c r="C9" s="17">
        <v>0.16876343701041199</v>
      </c>
      <c r="D9" s="17">
        <v>0.17849827631342599</v>
      </c>
      <c r="E9" s="17">
        <v>0.15616994529709799</v>
      </c>
      <c r="F9" s="17"/>
      <c r="G9" s="17">
        <v>0</v>
      </c>
      <c r="H9" s="17">
        <v>0.18858412753470999</v>
      </c>
      <c r="I9" s="17">
        <v>0.22960685278262999</v>
      </c>
      <c r="J9" s="17">
        <v>9.8813465147441298E-2</v>
      </c>
      <c r="K9" s="17">
        <v>9.4047809102885405E-2</v>
      </c>
      <c r="L9" s="17">
        <v>0</v>
      </c>
      <c r="M9" s="17"/>
      <c r="N9" s="17">
        <v>0.188475111834745</v>
      </c>
      <c r="O9" s="17">
        <v>0</v>
      </c>
      <c r="P9" s="17">
        <v>0.20540723520545501</v>
      </c>
      <c r="Q9" s="17">
        <v>0.21869063900813601</v>
      </c>
      <c r="R9" s="17">
        <v>0.206302812009799</v>
      </c>
      <c r="S9" s="17">
        <v>0.21372613854028</v>
      </c>
      <c r="T9" s="17">
        <v>0.59091555678771901</v>
      </c>
      <c r="U9" s="17">
        <v>9.5827338482670499E-2</v>
      </c>
      <c r="V9" s="17">
        <v>0.25184537902495702</v>
      </c>
      <c r="W9" s="17">
        <v>0.124475678191916</v>
      </c>
      <c r="X9" s="17">
        <v>4.1497740825476401E-2</v>
      </c>
      <c r="Y9" s="17">
        <v>0.104838441545188</v>
      </c>
      <c r="Z9" s="17"/>
      <c r="AA9" s="17">
        <v>0.203935459260735</v>
      </c>
      <c r="AB9" s="17">
        <v>0.108932269949824</v>
      </c>
    </row>
    <row r="10" spans="2:28" x14ac:dyDescent="0.5">
      <c r="B10" s="18" t="s">
        <v>280</v>
      </c>
      <c r="C10" s="17">
        <v>0.32817311132793298</v>
      </c>
      <c r="D10" s="17">
        <v>0.291582476395847</v>
      </c>
      <c r="E10" s="17">
        <v>0.37550864953855501</v>
      </c>
      <c r="F10" s="17"/>
      <c r="G10" s="17">
        <v>0.38619623845922202</v>
      </c>
      <c r="H10" s="17">
        <v>0.32115975019329301</v>
      </c>
      <c r="I10" s="17">
        <v>0.33759590860643302</v>
      </c>
      <c r="J10" s="17">
        <v>0.34032422943704899</v>
      </c>
      <c r="K10" s="17">
        <v>0.23579950650523199</v>
      </c>
      <c r="L10" s="17">
        <v>0</v>
      </c>
      <c r="M10" s="17"/>
      <c r="N10" s="17">
        <v>0.35304060685547201</v>
      </c>
      <c r="O10" s="17">
        <v>0.150896352343312</v>
      </c>
      <c r="P10" s="17">
        <v>0.355192797347608</v>
      </c>
      <c r="Q10" s="17">
        <v>0.376505440639953</v>
      </c>
      <c r="R10" s="17">
        <v>0.58739437598040301</v>
      </c>
      <c r="S10" s="17">
        <v>0.28132465744969898</v>
      </c>
      <c r="T10" s="17">
        <v>0</v>
      </c>
      <c r="U10" s="17">
        <v>0.59897481922292495</v>
      </c>
      <c r="V10" s="17">
        <v>0.25517734813230702</v>
      </c>
      <c r="W10" s="17">
        <v>0.11816475669323501</v>
      </c>
      <c r="X10" s="17">
        <v>0.36771058570499099</v>
      </c>
      <c r="Y10" s="17">
        <v>0.31208957800882903</v>
      </c>
      <c r="Z10" s="17"/>
      <c r="AA10" s="17">
        <v>0.35713571984811199</v>
      </c>
      <c r="AB10" s="17">
        <v>0.27890478502732302</v>
      </c>
    </row>
    <row r="11" spans="2:28" ht="28.7" x14ac:dyDescent="0.5">
      <c r="B11" s="18" t="s">
        <v>281</v>
      </c>
      <c r="C11" s="17">
        <v>0.30888034878727599</v>
      </c>
      <c r="D11" s="17">
        <v>0.35000953166680399</v>
      </c>
      <c r="E11" s="17">
        <v>0.25567351016916801</v>
      </c>
      <c r="F11" s="17"/>
      <c r="G11" s="17">
        <v>0.47193794279649798</v>
      </c>
      <c r="H11" s="17">
        <v>0.27978564168162701</v>
      </c>
      <c r="I11" s="17">
        <v>0.254658690071627</v>
      </c>
      <c r="J11" s="17">
        <v>0.32367650500955802</v>
      </c>
      <c r="K11" s="17">
        <v>0.58717157006619802</v>
      </c>
      <c r="L11" s="17">
        <v>0.481107936958794</v>
      </c>
      <c r="M11" s="17"/>
      <c r="N11" s="17">
        <v>0.31097977575965502</v>
      </c>
      <c r="O11" s="17">
        <v>0.70585774597095596</v>
      </c>
      <c r="P11" s="17">
        <v>0.35036056230283602</v>
      </c>
      <c r="Q11" s="17">
        <v>0.25380938323104402</v>
      </c>
      <c r="R11" s="17">
        <v>0</v>
      </c>
      <c r="S11" s="17">
        <v>0.28635508058144399</v>
      </c>
      <c r="T11" s="17">
        <v>0</v>
      </c>
      <c r="U11" s="17">
        <v>9.5827338482670499E-2</v>
      </c>
      <c r="V11" s="17">
        <v>0.241958686648649</v>
      </c>
      <c r="W11" s="17">
        <v>0.27118058908499898</v>
      </c>
      <c r="X11" s="17">
        <v>0.37835854259546398</v>
      </c>
      <c r="Y11" s="17">
        <v>0.37905793154124501</v>
      </c>
      <c r="Z11" s="17"/>
      <c r="AA11" s="17">
        <v>0.312148486344489</v>
      </c>
      <c r="AB11" s="17">
        <v>0.30332091627097202</v>
      </c>
    </row>
    <row r="12" spans="2:28" x14ac:dyDescent="0.5">
      <c r="B12" s="18" t="s">
        <v>282</v>
      </c>
      <c r="C12" s="17">
        <v>9.9663196503649895E-2</v>
      </c>
      <c r="D12" s="17">
        <v>9.3377684015719706E-2</v>
      </c>
      <c r="E12" s="17">
        <v>0.10779446061256701</v>
      </c>
      <c r="F12" s="17"/>
      <c r="G12" s="17">
        <v>0.14186581874428</v>
      </c>
      <c r="H12" s="17">
        <v>0.105818904941458</v>
      </c>
      <c r="I12" s="17">
        <v>9.4628405939258697E-2</v>
      </c>
      <c r="J12" s="17">
        <v>9.7224530429803196E-2</v>
      </c>
      <c r="K12" s="17">
        <v>8.2981114325684599E-2</v>
      </c>
      <c r="L12" s="17">
        <v>0</v>
      </c>
      <c r="M12" s="17"/>
      <c r="N12" s="17">
        <v>0</v>
      </c>
      <c r="O12" s="17">
        <v>0.14324590168573201</v>
      </c>
      <c r="P12" s="17">
        <v>2.7415442139487201E-2</v>
      </c>
      <c r="Q12" s="17">
        <v>0.150994537120867</v>
      </c>
      <c r="R12" s="17">
        <v>0</v>
      </c>
      <c r="S12" s="17">
        <v>9.5177819187579601E-2</v>
      </c>
      <c r="T12" s="17">
        <v>0.40908444321228099</v>
      </c>
      <c r="U12" s="17">
        <v>9.0474790310237599E-2</v>
      </c>
      <c r="V12" s="17">
        <v>0.116466744214363</v>
      </c>
      <c r="W12" s="17">
        <v>0.245069925039021</v>
      </c>
      <c r="X12" s="17">
        <v>0.12614015696943401</v>
      </c>
      <c r="Y12" s="17">
        <v>0.11319667621070099</v>
      </c>
      <c r="Z12" s="17"/>
      <c r="AA12" s="17">
        <v>7.6386946260361605E-2</v>
      </c>
      <c r="AB12" s="17">
        <v>0.13925845227082201</v>
      </c>
    </row>
    <row r="13" spans="2:28" x14ac:dyDescent="0.5">
      <c r="B13" s="18" t="s">
        <v>283</v>
      </c>
      <c r="C13" s="17">
        <v>6.6768298962036607E-2</v>
      </c>
      <c r="D13" s="17">
        <v>6.0534581583675903E-2</v>
      </c>
      <c r="E13" s="17">
        <v>7.4832558237812805E-2</v>
      </c>
      <c r="F13" s="17"/>
      <c r="G13" s="17">
        <v>0</v>
      </c>
      <c r="H13" s="17">
        <v>6.9063746940161597E-2</v>
      </c>
      <c r="I13" s="17">
        <v>6.9495109053789195E-2</v>
      </c>
      <c r="J13" s="17">
        <v>7.8701639118998898E-2</v>
      </c>
      <c r="K13" s="17">
        <v>0</v>
      </c>
      <c r="L13" s="17">
        <v>0.51889206304120605</v>
      </c>
      <c r="M13" s="17"/>
      <c r="N13" s="17">
        <v>0.14750450555012801</v>
      </c>
      <c r="O13" s="17">
        <v>0</v>
      </c>
      <c r="P13" s="17">
        <v>3.6225917280786897E-2</v>
      </c>
      <c r="Q13" s="17">
        <v>0</v>
      </c>
      <c r="R13" s="17">
        <v>0.206302812009799</v>
      </c>
      <c r="S13" s="17">
        <v>0.104151509900057</v>
      </c>
      <c r="T13" s="17">
        <v>0</v>
      </c>
      <c r="U13" s="17">
        <v>0.118895713501496</v>
      </c>
      <c r="V13" s="17">
        <v>5.8323468664731197E-2</v>
      </c>
      <c r="W13" s="17">
        <v>0.122944294297594</v>
      </c>
      <c r="X13" s="17">
        <v>8.6292973904635001E-2</v>
      </c>
      <c r="Y13" s="17">
        <v>2.75627097235733E-2</v>
      </c>
      <c r="Z13" s="17"/>
      <c r="AA13" s="17">
        <v>3.7077457165233002E-2</v>
      </c>
      <c r="AB13" s="17">
        <v>0.117275423717926</v>
      </c>
    </row>
    <row r="14" spans="2:28" x14ac:dyDescent="0.5">
      <c r="B14" s="18" t="s">
        <v>164</v>
      </c>
      <c r="C14" s="17">
        <v>2.7751607408693601E-2</v>
      </c>
      <c r="D14" s="17">
        <v>2.5997450024527399E-2</v>
      </c>
      <c r="E14" s="17">
        <v>3.0020876144799299E-2</v>
      </c>
      <c r="F14" s="17"/>
      <c r="G14" s="17">
        <v>0</v>
      </c>
      <c r="H14" s="17">
        <v>3.55878287087497E-2</v>
      </c>
      <c r="I14" s="17">
        <v>1.4015033546262001E-2</v>
      </c>
      <c r="J14" s="17">
        <v>6.1259630857149701E-2</v>
      </c>
      <c r="K14" s="17">
        <v>0</v>
      </c>
      <c r="L14" s="17">
        <v>0</v>
      </c>
      <c r="M14" s="17"/>
      <c r="N14" s="17">
        <v>0</v>
      </c>
      <c r="O14" s="17">
        <v>0</v>
      </c>
      <c r="P14" s="17">
        <v>2.53980457238265E-2</v>
      </c>
      <c r="Q14" s="17">
        <v>0</v>
      </c>
      <c r="R14" s="17">
        <v>0</v>
      </c>
      <c r="S14" s="17">
        <v>1.9264794340941201E-2</v>
      </c>
      <c r="T14" s="17">
        <v>0</v>
      </c>
      <c r="U14" s="17">
        <v>0</v>
      </c>
      <c r="V14" s="17">
        <v>7.6228373314993395E-2</v>
      </c>
      <c r="W14" s="17">
        <v>0.11816475669323501</v>
      </c>
      <c r="X14" s="17">
        <v>0</v>
      </c>
      <c r="Y14" s="17">
        <v>6.3254662970463699E-2</v>
      </c>
      <c r="Z14" s="17"/>
      <c r="AA14" s="17">
        <v>1.33159311210695E-2</v>
      </c>
      <c r="AB14" s="17">
        <v>5.2308152763132297E-2</v>
      </c>
    </row>
    <row r="15" spans="2:28" x14ac:dyDescent="0.5">
      <c r="B15" s="18" t="s">
        <v>284</v>
      </c>
      <c r="C15" s="21">
        <v>0.496936548338344</v>
      </c>
      <c r="D15" s="21">
        <v>0.47008075270927302</v>
      </c>
      <c r="E15" s="21">
        <v>0.53167859483565305</v>
      </c>
      <c r="F15" s="21"/>
      <c r="G15" s="21">
        <v>0.38619623845922202</v>
      </c>
      <c r="H15" s="21">
        <v>0.509743877728003</v>
      </c>
      <c r="I15" s="21">
        <v>0.567202761389064</v>
      </c>
      <c r="J15" s="21">
        <v>0.43913769458448998</v>
      </c>
      <c r="K15" s="21">
        <v>0.32984731560811797</v>
      </c>
      <c r="L15" s="21">
        <v>0</v>
      </c>
      <c r="M15" s="21"/>
      <c r="N15" s="21">
        <v>0.54151571869021797</v>
      </c>
      <c r="O15" s="21">
        <v>0.150896352343312</v>
      </c>
      <c r="P15" s="21">
        <v>0.56060003255306301</v>
      </c>
      <c r="Q15" s="21">
        <v>0.59519607964808896</v>
      </c>
      <c r="R15" s="21">
        <v>0.79369718799020195</v>
      </c>
      <c r="S15" s="21">
        <v>0.49505079598997898</v>
      </c>
      <c r="T15" s="21">
        <v>0.59091555678771901</v>
      </c>
      <c r="U15" s="21">
        <v>0.69480215770559595</v>
      </c>
      <c r="V15" s="21">
        <v>0.50702272715726304</v>
      </c>
      <c r="W15" s="21">
        <v>0.242640434885151</v>
      </c>
      <c r="X15" s="21">
        <v>0.40920832653046701</v>
      </c>
      <c r="Y15" s="21">
        <v>0.41692801955401698</v>
      </c>
      <c r="Z15" s="21"/>
      <c r="AA15" s="21">
        <v>0.56107117910884696</v>
      </c>
      <c r="AB15" s="21">
        <v>0.38783705497714699</v>
      </c>
    </row>
    <row r="16" spans="2:28" x14ac:dyDescent="0.5">
      <c r="B16" s="18" t="s">
        <v>285</v>
      </c>
      <c r="C16" s="21">
        <v>0.166431495465686</v>
      </c>
      <c r="D16" s="21">
        <v>0.153912265599396</v>
      </c>
      <c r="E16" s="21">
        <v>0.18262701885037999</v>
      </c>
      <c r="F16" s="21"/>
      <c r="G16" s="21">
        <v>0.14186581874428</v>
      </c>
      <c r="H16" s="21">
        <v>0.17488265188162</v>
      </c>
      <c r="I16" s="21">
        <v>0.164123514993048</v>
      </c>
      <c r="J16" s="21">
        <v>0.175926169548802</v>
      </c>
      <c r="K16" s="21">
        <v>8.2981114325684599E-2</v>
      </c>
      <c r="L16" s="21">
        <v>0.51889206304120605</v>
      </c>
      <c r="M16" s="21"/>
      <c r="N16" s="21">
        <v>0.14750450555012801</v>
      </c>
      <c r="O16" s="21">
        <v>0.14324590168573201</v>
      </c>
      <c r="P16" s="21">
        <v>6.3641359420274102E-2</v>
      </c>
      <c r="Q16" s="21">
        <v>0.150994537120867</v>
      </c>
      <c r="R16" s="21">
        <v>0.206302812009799</v>
      </c>
      <c r="S16" s="21">
        <v>0.19932932908763601</v>
      </c>
      <c r="T16" s="21">
        <v>0.40908444321228099</v>
      </c>
      <c r="U16" s="21">
        <v>0.209370503811734</v>
      </c>
      <c r="V16" s="21">
        <v>0.17479021287909399</v>
      </c>
      <c r="W16" s="21">
        <v>0.36801421933661499</v>
      </c>
      <c r="X16" s="21">
        <v>0.21243313087406901</v>
      </c>
      <c r="Y16" s="21">
        <v>0.14075938593427401</v>
      </c>
      <c r="Z16" s="21"/>
      <c r="AA16" s="21">
        <v>0.113464403425595</v>
      </c>
      <c r="AB16" s="21">
        <v>0.25653387598874799</v>
      </c>
    </row>
    <row r="17" spans="2:28" x14ac:dyDescent="0.5">
      <c r="B17" s="18" t="s">
        <v>95</v>
      </c>
      <c r="C17" s="22">
        <v>0.33050505287265802</v>
      </c>
      <c r="D17" s="22">
        <v>0.31616848710987699</v>
      </c>
      <c r="E17" s="22">
        <v>0.34905157598527298</v>
      </c>
      <c r="F17" s="22"/>
      <c r="G17" s="22">
        <v>0.24433041971494199</v>
      </c>
      <c r="H17" s="22">
        <v>0.334861225846384</v>
      </c>
      <c r="I17" s="22">
        <v>0.403079246396016</v>
      </c>
      <c r="J17" s="22">
        <v>0.26321152503568801</v>
      </c>
      <c r="K17" s="22">
        <v>0.246866201282433</v>
      </c>
      <c r="L17" s="22">
        <v>-0.51889206304120605</v>
      </c>
      <c r="M17" s="22"/>
      <c r="N17" s="22">
        <v>0.39401121314009002</v>
      </c>
      <c r="O17" s="22">
        <v>7.6504506575796596E-3</v>
      </c>
      <c r="P17" s="22">
        <v>0.49695867313278902</v>
      </c>
      <c r="Q17" s="22">
        <v>0.44420154252722199</v>
      </c>
      <c r="R17" s="22">
        <v>0.58739437598040301</v>
      </c>
      <c r="S17" s="22">
        <v>0.29572146690234302</v>
      </c>
      <c r="T17" s="22">
        <v>0.18183111357543799</v>
      </c>
      <c r="U17" s="22">
        <v>0.485431653893862</v>
      </c>
      <c r="V17" s="22">
        <v>0.33223251427816902</v>
      </c>
      <c r="W17" s="22">
        <v>-0.12537378445146299</v>
      </c>
      <c r="X17" s="22">
        <v>0.19677519565639801</v>
      </c>
      <c r="Y17" s="22">
        <v>0.27616863361974298</v>
      </c>
      <c r="Z17" s="22"/>
      <c r="AA17" s="22">
        <v>0.44760677568325302</v>
      </c>
      <c r="AB17" s="22">
        <v>0.13130317898839899</v>
      </c>
    </row>
    <row r="18" spans="2:28" x14ac:dyDescent="0.5">
      <c r="B18" s="16" t="s">
        <v>538</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B2:AB22"/>
  <sheetViews>
    <sheetView showGridLines="0" workbookViewId="0">
      <pane xSplit="2" topLeftCell="C1" activePane="topRight" state="frozen"/>
      <selection pane="topRight" activeCell="B18" sqref="B18"/>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295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213</v>
      </c>
      <c r="D7" s="10">
        <v>109</v>
      </c>
      <c r="E7" s="10">
        <v>104</v>
      </c>
      <c r="F7" s="10"/>
      <c r="G7" s="10">
        <v>8</v>
      </c>
      <c r="H7" s="10">
        <v>56</v>
      </c>
      <c r="I7" s="10">
        <v>85</v>
      </c>
      <c r="J7" s="10">
        <v>50</v>
      </c>
      <c r="K7" s="10">
        <v>12</v>
      </c>
      <c r="L7" s="10">
        <v>2</v>
      </c>
      <c r="M7" s="10"/>
      <c r="N7" s="10">
        <v>14</v>
      </c>
      <c r="O7" s="10">
        <v>6</v>
      </c>
      <c r="P7" s="10">
        <v>30</v>
      </c>
      <c r="Q7" s="10">
        <v>18</v>
      </c>
      <c r="R7" s="10">
        <v>5</v>
      </c>
      <c r="S7" s="10">
        <v>45</v>
      </c>
      <c r="T7" s="10">
        <v>3</v>
      </c>
      <c r="U7" s="10">
        <v>10</v>
      </c>
      <c r="V7" s="10">
        <v>16</v>
      </c>
      <c r="W7" s="10">
        <v>8</v>
      </c>
      <c r="X7" s="10">
        <v>24</v>
      </c>
      <c r="Y7" s="10">
        <v>34</v>
      </c>
      <c r="Z7" s="10"/>
      <c r="AA7" s="10">
        <v>132</v>
      </c>
      <c r="AB7" s="10">
        <v>81</v>
      </c>
    </row>
    <row r="8" spans="2:28" ht="30" customHeight="1" x14ac:dyDescent="0.5">
      <c r="B8" s="11" t="s">
        <v>20</v>
      </c>
      <c r="C8" s="11">
        <v>217</v>
      </c>
      <c r="D8" s="11">
        <v>122</v>
      </c>
      <c r="E8" s="11">
        <v>94</v>
      </c>
      <c r="F8" s="11"/>
      <c r="G8" s="11">
        <v>13</v>
      </c>
      <c r="H8" s="11">
        <v>60</v>
      </c>
      <c r="I8" s="11">
        <v>86</v>
      </c>
      <c r="J8" s="11">
        <v>44</v>
      </c>
      <c r="K8" s="11">
        <v>12</v>
      </c>
      <c r="L8" s="11">
        <v>2</v>
      </c>
      <c r="M8" s="11"/>
      <c r="N8" s="11">
        <v>11</v>
      </c>
      <c r="O8" s="11">
        <v>6</v>
      </c>
      <c r="P8" s="11">
        <v>38</v>
      </c>
      <c r="Q8" s="11">
        <v>20</v>
      </c>
      <c r="R8" s="11">
        <v>4</v>
      </c>
      <c r="S8" s="11">
        <v>45</v>
      </c>
      <c r="T8" s="11">
        <v>3</v>
      </c>
      <c r="U8" s="11">
        <v>11</v>
      </c>
      <c r="V8" s="11">
        <v>14</v>
      </c>
      <c r="W8" s="11">
        <v>7</v>
      </c>
      <c r="X8" s="11">
        <v>22</v>
      </c>
      <c r="Y8" s="11">
        <v>35</v>
      </c>
      <c r="Z8" s="11"/>
      <c r="AA8" s="11">
        <v>136</v>
      </c>
      <c r="AB8" s="11">
        <v>80</v>
      </c>
    </row>
    <row r="9" spans="2:28" x14ac:dyDescent="0.5">
      <c r="B9" s="18" t="s">
        <v>279</v>
      </c>
      <c r="C9" s="17">
        <v>0.17918311047287599</v>
      </c>
      <c r="D9" s="17">
        <v>0.224131779182802</v>
      </c>
      <c r="E9" s="17">
        <v>0.121035187399543</v>
      </c>
      <c r="F9" s="17"/>
      <c r="G9" s="17">
        <v>0.229399801864304</v>
      </c>
      <c r="H9" s="17">
        <v>0.13725736386462101</v>
      </c>
      <c r="I9" s="17">
        <v>0.26616316382000399</v>
      </c>
      <c r="J9" s="17">
        <v>7.9930962059892904E-2</v>
      </c>
      <c r="K9" s="17">
        <v>9.4047809102885405E-2</v>
      </c>
      <c r="L9" s="17">
        <v>0</v>
      </c>
      <c r="M9" s="17"/>
      <c r="N9" s="17">
        <v>0.20872270549802699</v>
      </c>
      <c r="O9" s="17">
        <v>0.18827957347413199</v>
      </c>
      <c r="P9" s="17">
        <v>0.33651986481519502</v>
      </c>
      <c r="Q9" s="17">
        <v>0.231373892759514</v>
      </c>
      <c r="R9" s="17">
        <v>0</v>
      </c>
      <c r="S9" s="17">
        <v>0.176173714191034</v>
      </c>
      <c r="T9" s="17">
        <v>0.59091555678771901</v>
      </c>
      <c r="U9" s="17">
        <v>0</v>
      </c>
      <c r="V9" s="17">
        <v>0.26922727997847901</v>
      </c>
      <c r="W9" s="17">
        <v>0.124475678191916</v>
      </c>
      <c r="X9" s="17">
        <v>8.6539640604085893E-2</v>
      </c>
      <c r="Y9" s="17">
        <v>5.1409194427096502E-2</v>
      </c>
      <c r="Z9" s="17"/>
      <c r="AA9" s="17">
        <v>0.212999605087208</v>
      </c>
      <c r="AB9" s="17">
        <v>0.121657833015878</v>
      </c>
    </row>
    <row r="10" spans="2:28" x14ac:dyDescent="0.5">
      <c r="B10" s="18" t="s">
        <v>280</v>
      </c>
      <c r="C10" s="17">
        <v>0.23935202140919101</v>
      </c>
      <c r="D10" s="17">
        <v>0.25359818119257099</v>
      </c>
      <c r="E10" s="17">
        <v>0.220922452148301</v>
      </c>
      <c r="F10" s="17"/>
      <c r="G10" s="17">
        <v>0.29613268737001502</v>
      </c>
      <c r="H10" s="17">
        <v>0.19375930113054499</v>
      </c>
      <c r="I10" s="17">
        <v>0.18100591650371101</v>
      </c>
      <c r="J10" s="17">
        <v>0.38854294597650801</v>
      </c>
      <c r="K10" s="17">
        <v>0.31543191683135202</v>
      </c>
      <c r="L10" s="17">
        <v>0</v>
      </c>
      <c r="M10" s="17"/>
      <c r="N10" s="17">
        <v>0.20872270549802699</v>
      </c>
      <c r="O10" s="17">
        <v>0.150896352343312</v>
      </c>
      <c r="P10" s="17">
        <v>0.19355208372420901</v>
      </c>
      <c r="Q10" s="17">
        <v>0.17255305146542799</v>
      </c>
      <c r="R10" s="17">
        <v>0.19692702013216401</v>
      </c>
      <c r="S10" s="17">
        <v>0.27631951974637298</v>
      </c>
      <c r="T10" s="17">
        <v>0</v>
      </c>
      <c r="U10" s="17">
        <v>0.30026407003460698</v>
      </c>
      <c r="V10" s="17">
        <v>0.12964863490402301</v>
      </c>
      <c r="W10" s="17">
        <v>0.26555470714516399</v>
      </c>
      <c r="X10" s="17">
        <v>0.31674607287314099</v>
      </c>
      <c r="Y10" s="17">
        <v>0.300614272944489</v>
      </c>
      <c r="Z10" s="17"/>
      <c r="AA10" s="17">
        <v>0.26040206801171201</v>
      </c>
      <c r="AB10" s="17">
        <v>0.203543763187786</v>
      </c>
    </row>
    <row r="11" spans="2:28" ht="28.7" x14ac:dyDescent="0.5">
      <c r="B11" s="18" t="s">
        <v>281</v>
      </c>
      <c r="C11" s="17">
        <v>0.30484234070083799</v>
      </c>
      <c r="D11" s="17">
        <v>0.27752838793249202</v>
      </c>
      <c r="E11" s="17">
        <v>0.34017708297434301</v>
      </c>
      <c r="F11" s="17"/>
      <c r="G11" s="17">
        <v>9.5406217529240098E-2</v>
      </c>
      <c r="H11" s="17">
        <v>0.382687698946583</v>
      </c>
      <c r="I11" s="17">
        <v>0.31398483949738798</v>
      </c>
      <c r="J11" s="17">
        <v>0.241228625118943</v>
      </c>
      <c r="K11" s="17">
        <v>0.35415195898236501</v>
      </c>
      <c r="L11" s="17">
        <v>0</v>
      </c>
      <c r="M11" s="17"/>
      <c r="N11" s="17">
        <v>0.366822106693172</v>
      </c>
      <c r="O11" s="17">
        <v>0.37756027735177899</v>
      </c>
      <c r="P11" s="17">
        <v>0.32677429720991202</v>
      </c>
      <c r="Q11" s="17">
        <v>0.40742688499261798</v>
      </c>
      <c r="R11" s="17">
        <v>0.39219497478188903</v>
      </c>
      <c r="S11" s="17">
        <v>0.23454114469779999</v>
      </c>
      <c r="T11" s="17">
        <v>0.40908444321228099</v>
      </c>
      <c r="U11" s="17">
        <v>0.29309638231816498</v>
      </c>
      <c r="V11" s="17">
        <v>7.2363591962114199E-2</v>
      </c>
      <c r="W11" s="17">
        <v>0</v>
      </c>
      <c r="X11" s="17">
        <v>0.42372413320254698</v>
      </c>
      <c r="Y11" s="17">
        <v>0.34925617222022098</v>
      </c>
      <c r="Z11" s="17"/>
      <c r="AA11" s="17">
        <v>0.27202898497259898</v>
      </c>
      <c r="AB11" s="17">
        <v>0.36066117745756399</v>
      </c>
    </row>
    <row r="12" spans="2:28" x14ac:dyDescent="0.5">
      <c r="B12" s="18" t="s">
        <v>282</v>
      </c>
      <c r="C12" s="17">
        <v>0.101450478363085</v>
      </c>
      <c r="D12" s="17">
        <v>0.10403557809845899</v>
      </c>
      <c r="E12" s="17">
        <v>9.8106259616151006E-2</v>
      </c>
      <c r="F12" s="17"/>
      <c r="G12" s="17">
        <v>8.0399037897242898E-2</v>
      </c>
      <c r="H12" s="17">
        <v>0.100944701978903</v>
      </c>
      <c r="I12" s="17">
        <v>0.10302000510978999</v>
      </c>
      <c r="J12" s="17">
        <v>0.13733532835019499</v>
      </c>
      <c r="K12" s="17">
        <v>0</v>
      </c>
      <c r="L12" s="17">
        <v>0</v>
      </c>
      <c r="M12" s="17"/>
      <c r="N12" s="17">
        <v>0</v>
      </c>
      <c r="O12" s="17">
        <v>0</v>
      </c>
      <c r="P12" s="17">
        <v>6.3641359420274102E-2</v>
      </c>
      <c r="Q12" s="17">
        <v>4.9549551488229399E-2</v>
      </c>
      <c r="R12" s="17">
        <v>0</v>
      </c>
      <c r="S12" s="17">
        <v>0.1218580440238</v>
      </c>
      <c r="T12" s="17">
        <v>0</v>
      </c>
      <c r="U12" s="17">
        <v>0.19726904383549401</v>
      </c>
      <c r="V12" s="17">
        <v>0.340427851058903</v>
      </c>
      <c r="W12" s="17">
        <v>0.114667898843811</v>
      </c>
      <c r="X12" s="17">
        <v>8.66971794155907E-2</v>
      </c>
      <c r="Y12" s="17">
        <v>9.3034533304230005E-2</v>
      </c>
      <c r="Z12" s="17"/>
      <c r="AA12" s="17">
        <v>8.5301108159820005E-2</v>
      </c>
      <c r="AB12" s="17">
        <v>0.12892219038686301</v>
      </c>
    </row>
    <row r="13" spans="2:28" x14ac:dyDescent="0.5">
      <c r="B13" s="18" t="s">
        <v>283</v>
      </c>
      <c r="C13" s="17">
        <v>8.2537060772304494E-2</v>
      </c>
      <c r="D13" s="17">
        <v>8.1494845721454795E-2</v>
      </c>
      <c r="E13" s="17">
        <v>8.3885324076692303E-2</v>
      </c>
      <c r="F13" s="17"/>
      <c r="G13" s="17">
        <v>0.29866225533919799</v>
      </c>
      <c r="H13" s="17">
        <v>9.6909550475227896E-2</v>
      </c>
      <c r="I13" s="17">
        <v>6.6242182069144201E-2</v>
      </c>
      <c r="J13" s="17">
        <v>3.7996465599416697E-2</v>
      </c>
      <c r="K13" s="17">
        <v>0</v>
      </c>
      <c r="L13" s="17">
        <v>0.481107936958794</v>
      </c>
      <c r="M13" s="17"/>
      <c r="N13" s="17">
        <v>0.14750450555012801</v>
      </c>
      <c r="O13" s="17">
        <v>0.28326379683077701</v>
      </c>
      <c r="P13" s="17">
        <v>5.4114349106583901E-2</v>
      </c>
      <c r="Q13" s="17">
        <v>9.2323589953939397E-2</v>
      </c>
      <c r="R13" s="17">
        <v>0.206302812009799</v>
      </c>
      <c r="S13" s="17">
        <v>0.107020702603169</v>
      </c>
      <c r="T13" s="17">
        <v>0</v>
      </c>
      <c r="U13" s="17">
        <v>0</v>
      </c>
      <c r="V13" s="17">
        <v>0</v>
      </c>
      <c r="W13" s="17">
        <v>0.12379063863306999</v>
      </c>
      <c r="X13" s="17">
        <v>4.69037954592657E-2</v>
      </c>
      <c r="Y13" s="17">
        <v>8.7610358936564797E-2</v>
      </c>
      <c r="Z13" s="17"/>
      <c r="AA13" s="17">
        <v>0.10552022045968699</v>
      </c>
      <c r="AB13" s="17">
        <v>4.3440381683194897E-2</v>
      </c>
    </row>
    <row r="14" spans="2:28" x14ac:dyDescent="0.5">
      <c r="B14" s="18" t="s">
        <v>164</v>
      </c>
      <c r="C14" s="17">
        <v>9.2634988281706104E-2</v>
      </c>
      <c r="D14" s="17">
        <v>5.9211227872220697E-2</v>
      </c>
      <c r="E14" s="17">
        <v>0.135873693784969</v>
      </c>
      <c r="F14" s="17"/>
      <c r="G14" s="17">
        <v>0</v>
      </c>
      <c r="H14" s="17">
        <v>8.8441383604120904E-2</v>
      </c>
      <c r="I14" s="17">
        <v>6.9583892999962094E-2</v>
      </c>
      <c r="J14" s="17">
        <v>0.114965672895045</v>
      </c>
      <c r="K14" s="17">
        <v>0.23636831508339801</v>
      </c>
      <c r="L14" s="17">
        <v>0.51889206304120605</v>
      </c>
      <c r="M14" s="17"/>
      <c r="N14" s="17">
        <v>6.8227976760646E-2</v>
      </c>
      <c r="O14" s="17">
        <v>0</v>
      </c>
      <c r="P14" s="17">
        <v>2.53980457238265E-2</v>
      </c>
      <c r="Q14" s="17">
        <v>4.6773029340271902E-2</v>
      </c>
      <c r="R14" s="17">
        <v>0.20457519307614799</v>
      </c>
      <c r="S14" s="17">
        <v>8.40868747378231E-2</v>
      </c>
      <c r="T14" s="17">
        <v>0</v>
      </c>
      <c r="U14" s="17">
        <v>0.209370503811734</v>
      </c>
      <c r="V14" s="17">
        <v>0.18833264209648101</v>
      </c>
      <c r="W14" s="17">
        <v>0.37151107718603898</v>
      </c>
      <c r="X14" s="17">
        <v>3.9389178445369301E-2</v>
      </c>
      <c r="Y14" s="17">
        <v>0.118075468167399</v>
      </c>
      <c r="Z14" s="17"/>
      <c r="AA14" s="17">
        <v>6.3748013308974505E-2</v>
      </c>
      <c r="AB14" s="17">
        <v>0.141774654268714</v>
      </c>
    </row>
    <row r="15" spans="2:28" x14ac:dyDescent="0.5">
      <c r="B15" s="18" t="s">
        <v>284</v>
      </c>
      <c r="C15" s="21">
        <v>0.41853513188206698</v>
      </c>
      <c r="D15" s="21">
        <v>0.47772996037537302</v>
      </c>
      <c r="E15" s="21">
        <v>0.34195763954784503</v>
      </c>
      <c r="F15" s="21"/>
      <c r="G15" s="21">
        <v>0.52553248923431894</v>
      </c>
      <c r="H15" s="21">
        <v>0.33101666499516602</v>
      </c>
      <c r="I15" s="21">
        <v>0.447169080323715</v>
      </c>
      <c r="J15" s="21">
        <v>0.46847390803639999</v>
      </c>
      <c r="K15" s="21">
        <v>0.40947972593423698</v>
      </c>
      <c r="L15" s="21">
        <v>0</v>
      </c>
      <c r="M15" s="21"/>
      <c r="N15" s="21">
        <v>0.41744541099605398</v>
      </c>
      <c r="O15" s="21">
        <v>0.33917592581744299</v>
      </c>
      <c r="P15" s="21">
        <v>0.53007194853940398</v>
      </c>
      <c r="Q15" s="21">
        <v>0.40392694422494102</v>
      </c>
      <c r="R15" s="21">
        <v>0.19692702013216401</v>
      </c>
      <c r="S15" s="21">
        <v>0.45249323393740698</v>
      </c>
      <c r="T15" s="21">
        <v>0.59091555678771901</v>
      </c>
      <c r="U15" s="21">
        <v>0.30026407003460698</v>
      </c>
      <c r="V15" s="21">
        <v>0.39887591488250201</v>
      </c>
      <c r="W15" s="21">
        <v>0.39003038533708001</v>
      </c>
      <c r="X15" s="21">
        <v>0.40328571347722703</v>
      </c>
      <c r="Y15" s="21">
        <v>0.35202346737158502</v>
      </c>
      <c r="Z15" s="21"/>
      <c r="AA15" s="21">
        <v>0.47340167309892001</v>
      </c>
      <c r="AB15" s="21">
        <v>0.32520159620366401</v>
      </c>
    </row>
    <row r="16" spans="2:28" x14ac:dyDescent="0.5">
      <c r="B16" s="18" t="s">
        <v>285</v>
      </c>
      <c r="C16" s="21">
        <v>0.18398753913538901</v>
      </c>
      <c r="D16" s="21">
        <v>0.185530423819914</v>
      </c>
      <c r="E16" s="21">
        <v>0.18199158369284299</v>
      </c>
      <c r="F16" s="21"/>
      <c r="G16" s="21">
        <v>0.379061293236441</v>
      </c>
      <c r="H16" s="21">
        <v>0.19785425245413099</v>
      </c>
      <c r="I16" s="21">
        <v>0.16926218717893399</v>
      </c>
      <c r="J16" s="21">
        <v>0.17533179394961201</v>
      </c>
      <c r="K16" s="21">
        <v>0</v>
      </c>
      <c r="L16" s="21">
        <v>0.481107936958794</v>
      </c>
      <c r="M16" s="21"/>
      <c r="N16" s="21">
        <v>0.14750450555012801</v>
      </c>
      <c r="O16" s="21">
        <v>0.28326379683077701</v>
      </c>
      <c r="P16" s="21">
        <v>0.117755708526858</v>
      </c>
      <c r="Q16" s="21">
        <v>0.141873141442169</v>
      </c>
      <c r="R16" s="21">
        <v>0.206302812009799</v>
      </c>
      <c r="S16" s="21">
        <v>0.22887874662697</v>
      </c>
      <c r="T16" s="21">
        <v>0</v>
      </c>
      <c r="U16" s="21">
        <v>0.19726904383549401</v>
      </c>
      <c r="V16" s="21">
        <v>0.340427851058903</v>
      </c>
      <c r="W16" s="21">
        <v>0.23845853747688101</v>
      </c>
      <c r="X16" s="21">
        <v>0.133600974874856</v>
      </c>
      <c r="Y16" s="21">
        <v>0.180644892240795</v>
      </c>
      <c r="Z16" s="21"/>
      <c r="AA16" s="21">
        <v>0.19082132861950701</v>
      </c>
      <c r="AB16" s="21">
        <v>0.17236257207005801</v>
      </c>
    </row>
    <row r="17" spans="2:28" x14ac:dyDescent="0.5">
      <c r="B17" s="18" t="s">
        <v>95</v>
      </c>
      <c r="C17" s="22">
        <v>0.234547592746678</v>
      </c>
      <c r="D17" s="22">
        <v>0.29219953655545899</v>
      </c>
      <c r="E17" s="22">
        <v>0.15996605585500101</v>
      </c>
      <c r="F17" s="22"/>
      <c r="G17" s="22">
        <v>0.146471195997878</v>
      </c>
      <c r="H17" s="22">
        <v>0.133162412541035</v>
      </c>
      <c r="I17" s="22">
        <v>0.27790689314478101</v>
      </c>
      <c r="J17" s="22">
        <v>0.29314211408678897</v>
      </c>
      <c r="K17" s="22">
        <v>0.40947972593423698</v>
      </c>
      <c r="L17" s="22">
        <v>-0.481107936958794</v>
      </c>
      <c r="M17" s="22"/>
      <c r="N17" s="22">
        <v>0.26994090544592703</v>
      </c>
      <c r="O17" s="22">
        <v>5.5912128986666497E-2</v>
      </c>
      <c r="P17" s="22">
        <v>0.41231624001254602</v>
      </c>
      <c r="Q17" s="22">
        <v>0.26205380278277302</v>
      </c>
      <c r="R17" s="22">
        <v>-9.3757918776346798E-3</v>
      </c>
      <c r="S17" s="22">
        <v>0.22361448731043801</v>
      </c>
      <c r="T17" s="22">
        <v>0.59091555678771901</v>
      </c>
      <c r="U17" s="22">
        <v>0.10299502619911199</v>
      </c>
      <c r="V17" s="22">
        <v>5.8448063823598399E-2</v>
      </c>
      <c r="W17" s="22">
        <v>0.151571847860199</v>
      </c>
      <c r="X17" s="22">
        <v>0.26968473860237102</v>
      </c>
      <c r="Y17" s="22">
        <v>0.17137857513079099</v>
      </c>
      <c r="Z17" s="22"/>
      <c r="AA17" s="22">
        <v>0.28258034447941299</v>
      </c>
      <c r="AB17" s="22">
        <v>0.152839024133607</v>
      </c>
    </row>
    <row r="18" spans="2:28" x14ac:dyDescent="0.5">
      <c r="B18" s="16" t="s">
        <v>538</v>
      </c>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B2:H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8" width="20.703125" customWidth="1"/>
  </cols>
  <sheetData>
    <row r="2" spans="2:8" ht="39.950000000000003" customHeight="1" x14ac:dyDescent="0.5">
      <c r="D2" s="30" t="s">
        <v>302</v>
      </c>
      <c r="E2" s="26"/>
      <c r="F2" s="26"/>
      <c r="G2" s="26"/>
      <c r="H2" s="26"/>
    </row>
    <row r="6" spans="2:8" ht="50.1" customHeight="1" x14ac:dyDescent="0.5">
      <c r="B6" s="20" t="s">
        <v>15</v>
      </c>
      <c r="C6" s="20" t="s">
        <v>296</v>
      </c>
      <c r="D6" s="20" t="s">
        <v>297</v>
      </c>
      <c r="E6" s="20" t="s">
        <v>298</v>
      </c>
      <c r="F6" s="20" t="s">
        <v>299</v>
      </c>
      <c r="G6" s="20" t="s">
        <v>300</v>
      </c>
    </row>
    <row r="7" spans="2:8" x14ac:dyDescent="0.5">
      <c r="B7" s="18" t="s">
        <v>279</v>
      </c>
      <c r="C7" s="17">
        <v>0.53437215181103204</v>
      </c>
      <c r="D7" s="17">
        <v>0.61455596064218398</v>
      </c>
      <c r="E7" s="17">
        <v>0.418708299203018</v>
      </c>
      <c r="F7" s="17">
        <v>0.51451471607277799</v>
      </c>
      <c r="G7" s="17">
        <v>0.17278911828438401</v>
      </c>
    </row>
    <row r="8" spans="2:8" x14ac:dyDescent="0.5">
      <c r="B8" s="18" t="s">
        <v>280</v>
      </c>
      <c r="C8" s="17">
        <v>0.36411325077586099</v>
      </c>
      <c r="D8" s="17">
        <v>0.26107564379245701</v>
      </c>
      <c r="E8" s="17">
        <v>0.41380908443501901</v>
      </c>
      <c r="F8" s="17">
        <v>0.37748513529656502</v>
      </c>
      <c r="G8" s="17">
        <v>0.27730258428986898</v>
      </c>
    </row>
    <row r="9" spans="2:8" ht="28.7" x14ac:dyDescent="0.5">
      <c r="B9" s="18" t="s">
        <v>301</v>
      </c>
      <c r="C9" s="17">
        <v>7.2832461940175994E-2</v>
      </c>
      <c r="D9" s="17">
        <v>7.9830699541044603E-2</v>
      </c>
      <c r="E9" s="17">
        <v>0.109897786577748</v>
      </c>
      <c r="F9" s="17">
        <v>7.4116824628430097E-2</v>
      </c>
      <c r="G9" s="17">
        <v>0.27754976922890601</v>
      </c>
    </row>
    <row r="10" spans="2:8" x14ac:dyDescent="0.5">
      <c r="B10" s="18" t="s">
        <v>282</v>
      </c>
      <c r="C10" s="17">
        <v>1.18762468235157E-2</v>
      </c>
      <c r="D10" s="17">
        <v>1.23241890392396E-2</v>
      </c>
      <c r="E10" s="17">
        <v>1.1678638319354E-2</v>
      </c>
      <c r="F10" s="17">
        <v>1.21722111801809E-2</v>
      </c>
      <c r="G10" s="17">
        <v>9.05134103861817E-2</v>
      </c>
    </row>
    <row r="11" spans="2:8" x14ac:dyDescent="0.5">
      <c r="B11" s="18" t="s">
        <v>283</v>
      </c>
      <c r="C11" s="17">
        <v>3.6072823005107299E-3</v>
      </c>
      <c r="D11" s="17">
        <v>4.5551040948928799E-3</v>
      </c>
      <c r="E11" s="17">
        <v>6.5568097114477404E-3</v>
      </c>
      <c r="F11" s="17">
        <v>6.95120913273188E-3</v>
      </c>
      <c r="G11" s="17">
        <v>7.9762740264683704E-2</v>
      </c>
    </row>
    <row r="12" spans="2:8" x14ac:dyDescent="0.5">
      <c r="B12" s="18" t="s">
        <v>227</v>
      </c>
      <c r="C12" s="17">
        <v>1.31986063489044E-2</v>
      </c>
      <c r="D12" s="17">
        <v>2.76584028901815E-2</v>
      </c>
      <c r="E12" s="17">
        <v>3.9349381753413001E-2</v>
      </c>
      <c r="F12" s="17">
        <v>1.4759903689314E-2</v>
      </c>
      <c r="G12" s="17">
        <v>0.102082377545976</v>
      </c>
    </row>
    <row r="13" spans="2:8" x14ac:dyDescent="0.5">
      <c r="B13" s="23" t="s">
        <v>284</v>
      </c>
      <c r="C13" s="21">
        <v>0.89848540258689302</v>
      </c>
      <c r="D13" s="21">
        <v>0.87563160443464105</v>
      </c>
      <c r="E13" s="21">
        <v>0.83251738363803696</v>
      </c>
      <c r="F13" s="21">
        <v>0.89199985136934301</v>
      </c>
      <c r="G13" s="21">
        <v>0.45009170257425302</v>
      </c>
    </row>
    <row r="14" spans="2:8" x14ac:dyDescent="0.5">
      <c r="B14" s="23" t="s">
        <v>285</v>
      </c>
      <c r="C14" s="21">
        <v>1.54835291240264E-2</v>
      </c>
      <c r="D14" s="21">
        <v>1.68792931341325E-2</v>
      </c>
      <c r="E14" s="21">
        <v>1.8235448030801699E-2</v>
      </c>
      <c r="F14" s="21">
        <v>1.9123420312912798E-2</v>
      </c>
      <c r="G14" s="21">
        <v>0.17027615065086499</v>
      </c>
    </row>
    <row r="15" spans="2:8" x14ac:dyDescent="0.5">
      <c r="B15" s="23" t="s">
        <v>95</v>
      </c>
      <c r="C15" s="22">
        <v>0.88300187346286696</v>
      </c>
      <c r="D15" s="22">
        <v>0.858752311300509</v>
      </c>
      <c r="E15" s="22">
        <v>0.81428193560723605</v>
      </c>
      <c r="F15" s="22">
        <v>0.87287643105642998</v>
      </c>
      <c r="G15" s="22">
        <v>0.27981555192338697</v>
      </c>
    </row>
    <row r="16" spans="2:8" x14ac:dyDescent="0.5">
      <c r="B16" s="16"/>
      <c r="C16" s="16"/>
      <c r="D16" s="16"/>
      <c r="E16" s="16"/>
      <c r="F16" s="16"/>
      <c r="G16" s="16"/>
    </row>
    <row r="17" spans="2:2" x14ac:dyDescent="0.5">
      <c r="B17" t="s">
        <v>54</v>
      </c>
    </row>
    <row r="18" spans="2:2" x14ac:dyDescent="0.5">
      <c r="B18" t="s">
        <v>55</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303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279</v>
      </c>
      <c r="C9" s="17">
        <v>0.51451471607277799</v>
      </c>
      <c r="D9" s="17">
        <v>0.50517837417797695</v>
      </c>
      <c r="E9" s="17">
        <v>0.52271324581441703</v>
      </c>
      <c r="F9" s="17"/>
      <c r="G9" s="17">
        <v>0.57506942661330696</v>
      </c>
      <c r="H9" s="17">
        <v>0.46713841383669102</v>
      </c>
      <c r="I9" s="17">
        <v>0.55163145326302798</v>
      </c>
      <c r="J9" s="17">
        <v>0.52480065206361703</v>
      </c>
      <c r="K9" s="17">
        <v>0.48244430032109398</v>
      </c>
      <c r="L9" s="17">
        <v>0.51064406496257597</v>
      </c>
      <c r="M9" s="17"/>
      <c r="N9" s="17">
        <v>0.71320138782355302</v>
      </c>
      <c r="O9" s="17">
        <v>0.53523132705723597</v>
      </c>
      <c r="P9" s="17">
        <v>0.50395270023719396</v>
      </c>
      <c r="Q9" s="17">
        <v>0.56486780123534797</v>
      </c>
      <c r="R9" s="17">
        <v>0.64464853773184305</v>
      </c>
      <c r="S9" s="17">
        <v>0.50245660864328701</v>
      </c>
      <c r="T9" s="17">
        <v>0.45020930161859102</v>
      </c>
      <c r="U9" s="17">
        <v>0.47678197305780901</v>
      </c>
      <c r="V9" s="17">
        <v>0.57951810488966005</v>
      </c>
      <c r="W9" s="17">
        <v>0.44984996748439499</v>
      </c>
      <c r="X9" s="17">
        <v>0.51791980839141605</v>
      </c>
      <c r="Y9" s="17">
        <v>0.44799295892572999</v>
      </c>
      <c r="Z9" s="17"/>
      <c r="AA9" s="17">
        <v>0.46197470048483302</v>
      </c>
      <c r="AB9" s="17">
        <v>0.55357826319102399</v>
      </c>
    </row>
    <row r="10" spans="2:28" x14ac:dyDescent="0.5">
      <c r="B10" s="18" t="s">
        <v>280</v>
      </c>
      <c r="C10" s="17">
        <v>0.37748513529656502</v>
      </c>
      <c r="D10" s="17">
        <v>0.38299287018745098</v>
      </c>
      <c r="E10" s="17">
        <v>0.372813030757016</v>
      </c>
      <c r="F10" s="17"/>
      <c r="G10" s="17">
        <v>0.36921877823780203</v>
      </c>
      <c r="H10" s="17">
        <v>0.36222643087949402</v>
      </c>
      <c r="I10" s="17">
        <v>0.40313442045902198</v>
      </c>
      <c r="J10" s="17">
        <v>0.358078441537865</v>
      </c>
      <c r="K10" s="17">
        <v>0.38561293684771603</v>
      </c>
      <c r="L10" s="17">
        <v>0.38366013955271899</v>
      </c>
      <c r="M10" s="17"/>
      <c r="N10" s="17">
        <v>0.19557830151882499</v>
      </c>
      <c r="O10" s="17">
        <v>0.27419061832281399</v>
      </c>
      <c r="P10" s="17">
        <v>0.37762019565246202</v>
      </c>
      <c r="Q10" s="17">
        <v>0.34169446431865402</v>
      </c>
      <c r="R10" s="17">
        <v>0.204949573118274</v>
      </c>
      <c r="S10" s="17">
        <v>0.38007034000865503</v>
      </c>
      <c r="T10" s="17">
        <v>0.422348431834</v>
      </c>
      <c r="U10" s="17">
        <v>0.46444671807178101</v>
      </c>
      <c r="V10" s="17">
        <v>0.34266690527903299</v>
      </c>
      <c r="W10" s="17">
        <v>0.395326649326458</v>
      </c>
      <c r="X10" s="17">
        <v>0.392313084978413</v>
      </c>
      <c r="Y10" s="17">
        <v>0.44295018275164</v>
      </c>
      <c r="Z10" s="17"/>
      <c r="AA10" s="17">
        <v>0.427656968600028</v>
      </c>
      <c r="AB10" s="17">
        <v>0.34018233375898199</v>
      </c>
    </row>
    <row r="11" spans="2:28" ht="28.7" x14ac:dyDescent="0.5">
      <c r="B11" s="18" t="s">
        <v>301</v>
      </c>
      <c r="C11" s="17">
        <v>7.4116824628430097E-2</v>
      </c>
      <c r="D11" s="17">
        <v>6.8855328288436005E-2</v>
      </c>
      <c r="E11" s="17">
        <v>7.9364719009698298E-2</v>
      </c>
      <c r="F11" s="17"/>
      <c r="G11" s="17">
        <v>3.93742196450758E-2</v>
      </c>
      <c r="H11" s="17">
        <v>0.127483793101618</v>
      </c>
      <c r="I11" s="17">
        <v>1.1563809993011501E-2</v>
      </c>
      <c r="J11" s="17">
        <v>6.9584864123805407E-2</v>
      </c>
      <c r="K11" s="17">
        <v>0.116419585676762</v>
      </c>
      <c r="L11" s="17">
        <v>6.6656334961327501E-2</v>
      </c>
      <c r="M11" s="17"/>
      <c r="N11" s="17">
        <v>9.1220310657622303E-2</v>
      </c>
      <c r="O11" s="17">
        <v>0.19057805461995</v>
      </c>
      <c r="P11" s="17">
        <v>7.8545518941309303E-2</v>
      </c>
      <c r="Q11" s="17">
        <v>5.6647017801911198E-2</v>
      </c>
      <c r="R11" s="17">
        <v>0.15040188914988301</v>
      </c>
      <c r="S11" s="17">
        <v>5.3296619235816099E-2</v>
      </c>
      <c r="T11" s="17">
        <v>8.6326732941377493E-2</v>
      </c>
      <c r="U11" s="17">
        <v>5.8771308870409898E-2</v>
      </c>
      <c r="V11" s="17">
        <v>7.7814989831306594E-2</v>
      </c>
      <c r="W11" s="17">
        <v>3.9538403746609399E-2</v>
      </c>
      <c r="X11" s="17">
        <v>5.8789509560491698E-2</v>
      </c>
      <c r="Y11" s="17">
        <v>8.39259333208182E-2</v>
      </c>
      <c r="Z11" s="17"/>
      <c r="AA11" s="17">
        <v>7.8688498092078202E-2</v>
      </c>
      <c r="AB11" s="17">
        <v>7.0717781446618902E-2</v>
      </c>
    </row>
    <row r="12" spans="2:28" x14ac:dyDescent="0.5">
      <c r="B12" s="18" t="s">
        <v>282</v>
      </c>
      <c r="C12" s="17">
        <v>1.21722111801809E-2</v>
      </c>
      <c r="D12" s="17">
        <v>1.93649650387899E-2</v>
      </c>
      <c r="E12" s="17">
        <v>5.2029059024003704E-3</v>
      </c>
      <c r="F12" s="17"/>
      <c r="G12" s="17">
        <v>0</v>
      </c>
      <c r="H12" s="17">
        <v>2.2921972912969799E-2</v>
      </c>
      <c r="I12" s="17">
        <v>1.51972370225607E-2</v>
      </c>
      <c r="J12" s="17">
        <v>2.5736387079426999E-2</v>
      </c>
      <c r="K12" s="17">
        <v>0</v>
      </c>
      <c r="L12" s="17">
        <v>7.7921410602828896E-3</v>
      </c>
      <c r="M12" s="17"/>
      <c r="N12" s="17">
        <v>0</v>
      </c>
      <c r="O12" s="17">
        <v>0</v>
      </c>
      <c r="P12" s="17">
        <v>1.18464316312811E-2</v>
      </c>
      <c r="Q12" s="17">
        <v>3.6790716644086598E-2</v>
      </c>
      <c r="R12" s="17">
        <v>0</v>
      </c>
      <c r="S12" s="17">
        <v>2.20568612983989E-2</v>
      </c>
      <c r="T12" s="17">
        <v>0</v>
      </c>
      <c r="U12" s="17">
        <v>0</v>
      </c>
      <c r="V12" s="17">
        <v>0</v>
      </c>
      <c r="W12" s="17">
        <v>7.9456963612760501E-2</v>
      </c>
      <c r="X12" s="17">
        <v>9.4465325631217997E-3</v>
      </c>
      <c r="Y12" s="17">
        <v>0</v>
      </c>
      <c r="Z12" s="17"/>
      <c r="AA12" s="17">
        <v>1.3948122018806301E-2</v>
      </c>
      <c r="AB12" s="17">
        <v>1.08518199327454E-2</v>
      </c>
    </row>
    <row r="13" spans="2:28" x14ac:dyDescent="0.5">
      <c r="B13" s="18" t="s">
        <v>283</v>
      </c>
      <c r="C13" s="17">
        <v>6.95120913273188E-3</v>
      </c>
      <c r="D13" s="17">
        <v>1.2278488797192301E-2</v>
      </c>
      <c r="E13" s="17">
        <v>1.7856999992090299E-3</v>
      </c>
      <c r="F13" s="17"/>
      <c r="G13" s="17">
        <v>1.6337575503815201E-2</v>
      </c>
      <c r="H13" s="17">
        <v>8.5021757675542604E-3</v>
      </c>
      <c r="I13" s="17">
        <v>0</v>
      </c>
      <c r="J13" s="17">
        <v>0</v>
      </c>
      <c r="K13" s="17">
        <v>0</v>
      </c>
      <c r="L13" s="17">
        <v>1.5548905571129701E-2</v>
      </c>
      <c r="M13" s="17"/>
      <c r="N13" s="17">
        <v>0</v>
      </c>
      <c r="O13" s="17">
        <v>0</v>
      </c>
      <c r="P13" s="17">
        <v>1.4585287658585201E-2</v>
      </c>
      <c r="Q13" s="17">
        <v>0</v>
      </c>
      <c r="R13" s="17">
        <v>0</v>
      </c>
      <c r="S13" s="17">
        <v>4.2046684778741699E-3</v>
      </c>
      <c r="T13" s="17">
        <v>0</v>
      </c>
      <c r="U13" s="17">
        <v>0</v>
      </c>
      <c r="V13" s="17">
        <v>0</v>
      </c>
      <c r="W13" s="17">
        <v>0</v>
      </c>
      <c r="X13" s="17">
        <v>7.5200292869298403E-3</v>
      </c>
      <c r="Y13" s="17">
        <v>1.8604970351283799E-2</v>
      </c>
      <c r="Z13" s="17"/>
      <c r="AA13" s="17">
        <v>7.3828354219208298E-3</v>
      </c>
      <c r="AB13" s="17">
        <v>6.6302946126936598E-3</v>
      </c>
    </row>
    <row r="14" spans="2:28" x14ac:dyDescent="0.5">
      <c r="B14" s="18" t="s">
        <v>227</v>
      </c>
      <c r="C14" s="17">
        <v>1.4759903689314E-2</v>
      </c>
      <c r="D14" s="17">
        <v>1.13299735101538E-2</v>
      </c>
      <c r="E14" s="17">
        <v>1.81203985172598E-2</v>
      </c>
      <c r="F14" s="17"/>
      <c r="G14" s="17">
        <v>0</v>
      </c>
      <c r="H14" s="17">
        <v>1.1727213501673E-2</v>
      </c>
      <c r="I14" s="17">
        <v>1.84730792623783E-2</v>
      </c>
      <c r="J14" s="17">
        <v>2.1799655195286299E-2</v>
      </c>
      <c r="K14" s="17">
        <v>1.55231771544273E-2</v>
      </c>
      <c r="L14" s="17">
        <v>1.56984138919656E-2</v>
      </c>
      <c r="M14" s="17"/>
      <c r="N14" s="17">
        <v>0</v>
      </c>
      <c r="O14" s="17">
        <v>0</v>
      </c>
      <c r="P14" s="17">
        <v>1.3449865879168301E-2</v>
      </c>
      <c r="Q14" s="17">
        <v>0</v>
      </c>
      <c r="R14" s="17">
        <v>0</v>
      </c>
      <c r="S14" s="17">
        <v>3.7914902335968503E-2</v>
      </c>
      <c r="T14" s="17">
        <v>4.1115533606031499E-2</v>
      </c>
      <c r="U14" s="17">
        <v>0</v>
      </c>
      <c r="V14" s="17">
        <v>0</v>
      </c>
      <c r="W14" s="17">
        <v>3.5828015829777002E-2</v>
      </c>
      <c r="X14" s="17">
        <v>1.40110352196275E-2</v>
      </c>
      <c r="Y14" s="17">
        <v>6.5259546505276001E-3</v>
      </c>
      <c r="Z14" s="17"/>
      <c r="AA14" s="17">
        <v>1.0348875382333899E-2</v>
      </c>
      <c r="AB14" s="17">
        <v>1.8039507057935202E-2</v>
      </c>
    </row>
    <row r="15" spans="2:28" x14ac:dyDescent="0.5">
      <c r="B15" s="18" t="s">
        <v>284</v>
      </c>
      <c r="C15" s="21">
        <v>0.89199985136934301</v>
      </c>
      <c r="D15" s="21">
        <v>0.88817124436542805</v>
      </c>
      <c r="E15" s="21">
        <v>0.89552627657143302</v>
      </c>
      <c r="F15" s="21"/>
      <c r="G15" s="21">
        <v>0.94428820485110898</v>
      </c>
      <c r="H15" s="21">
        <v>0.82936484471618499</v>
      </c>
      <c r="I15" s="21">
        <v>0.95476587372204902</v>
      </c>
      <c r="J15" s="21">
        <v>0.88287909360148098</v>
      </c>
      <c r="K15" s="21">
        <v>0.868057237168811</v>
      </c>
      <c r="L15" s="21">
        <v>0.89430420451529402</v>
      </c>
      <c r="M15" s="21"/>
      <c r="N15" s="21">
        <v>0.90877968934237796</v>
      </c>
      <c r="O15" s="21">
        <v>0.80942194538004997</v>
      </c>
      <c r="P15" s="21">
        <v>0.88157289588965604</v>
      </c>
      <c r="Q15" s="21">
        <v>0.90656226555400199</v>
      </c>
      <c r="R15" s="21">
        <v>0.84959811085011705</v>
      </c>
      <c r="S15" s="21">
        <v>0.88252694865194203</v>
      </c>
      <c r="T15" s="21">
        <v>0.87255773345259102</v>
      </c>
      <c r="U15" s="21">
        <v>0.94122869112958996</v>
      </c>
      <c r="V15" s="21">
        <v>0.92218501016869403</v>
      </c>
      <c r="W15" s="21">
        <v>0.84517661681085299</v>
      </c>
      <c r="X15" s="21">
        <v>0.91023289336982904</v>
      </c>
      <c r="Y15" s="21">
        <v>0.89094314167736999</v>
      </c>
      <c r="Z15" s="21"/>
      <c r="AA15" s="21">
        <v>0.88963166908486102</v>
      </c>
      <c r="AB15" s="21">
        <v>0.89376059695000698</v>
      </c>
    </row>
    <row r="16" spans="2:28" x14ac:dyDescent="0.5">
      <c r="B16" s="18" t="s">
        <v>285</v>
      </c>
      <c r="C16" s="21">
        <v>1.9123420312912798E-2</v>
      </c>
      <c r="D16" s="21">
        <v>3.1643453835982202E-2</v>
      </c>
      <c r="E16" s="21">
        <v>6.9886059016094097E-3</v>
      </c>
      <c r="F16" s="21"/>
      <c r="G16" s="21">
        <v>1.6337575503815201E-2</v>
      </c>
      <c r="H16" s="21">
        <v>3.1424148680524101E-2</v>
      </c>
      <c r="I16" s="21">
        <v>1.51972370225607E-2</v>
      </c>
      <c r="J16" s="21">
        <v>2.5736387079426999E-2</v>
      </c>
      <c r="K16" s="21">
        <v>0</v>
      </c>
      <c r="L16" s="21">
        <v>2.33410466314126E-2</v>
      </c>
      <c r="M16" s="21"/>
      <c r="N16" s="21">
        <v>0</v>
      </c>
      <c r="O16" s="21">
        <v>0</v>
      </c>
      <c r="P16" s="21">
        <v>2.64317192898663E-2</v>
      </c>
      <c r="Q16" s="21">
        <v>3.6790716644086598E-2</v>
      </c>
      <c r="R16" s="21">
        <v>0</v>
      </c>
      <c r="S16" s="21">
        <v>2.6261529776272999E-2</v>
      </c>
      <c r="T16" s="21">
        <v>0</v>
      </c>
      <c r="U16" s="21">
        <v>0</v>
      </c>
      <c r="V16" s="21">
        <v>0</v>
      </c>
      <c r="W16" s="21">
        <v>7.9456963612760501E-2</v>
      </c>
      <c r="X16" s="21">
        <v>1.69665618500516E-2</v>
      </c>
      <c r="Y16" s="21">
        <v>1.8604970351283799E-2</v>
      </c>
      <c r="Z16" s="21"/>
      <c r="AA16" s="21">
        <v>2.1330957440727199E-2</v>
      </c>
      <c r="AB16" s="21">
        <v>1.7482114545439E-2</v>
      </c>
    </row>
    <row r="17" spans="2:28" x14ac:dyDescent="0.5">
      <c r="B17" s="18" t="s">
        <v>95</v>
      </c>
      <c r="C17" s="22">
        <v>0.87287643105642998</v>
      </c>
      <c r="D17" s="22">
        <v>0.85652779052944605</v>
      </c>
      <c r="E17" s="22">
        <v>0.88853767066982303</v>
      </c>
      <c r="F17" s="22"/>
      <c r="G17" s="22">
        <v>0.927950629347294</v>
      </c>
      <c r="H17" s="22">
        <v>0.79794069603566098</v>
      </c>
      <c r="I17" s="22">
        <v>0.93956863669948898</v>
      </c>
      <c r="J17" s="22">
        <v>0.85714270652205404</v>
      </c>
      <c r="K17" s="22">
        <v>0.868057237168811</v>
      </c>
      <c r="L17" s="22">
        <v>0.87096315788388201</v>
      </c>
      <c r="M17" s="22"/>
      <c r="N17" s="22">
        <v>0.90877968934237796</v>
      </c>
      <c r="O17" s="22">
        <v>0.80942194538004997</v>
      </c>
      <c r="P17" s="22">
        <v>0.85514117659979005</v>
      </c>
      <c r="Q17" s="22">
        <v>0.86977154890991604</v>
      </c>
      <c r="R17" s="22">
        <v>0.84959811085011705</v>
      </c>
      <c r="S17" s="22">
        <v>0.85626541887566898</v>
      </c>
      <c r="T17" s="22">
        <v>0.87255773345259102</v>
      </c>
      <c r="U17" s="22">
        <v>0.94122869112958996</v>
      </c>
      <c r="V17" s="22">
        <v>0.92218501016869403</v>
      </c>
      <c r="W17" s="22">
        <v>0.76571965319809199</v>
      </c>
      <c r="X17" s="22">
        <v>0.89326633151977797</v>
      </c>
      <c r="Y17" s="22">
        <v>0.87233817132608704</v>
      </c>
      <c r="Z17" s="22"/>
      <c r="AA17" s="22">
        <v>0.86830071164413303</v>
      </c>
      <c r="AB17" s="22">
        <v>0.87627848240456796</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304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279</v>
      </c>
      <c r="C9" s="17">
        <v>0.53437215181103204</v>
      </c>
      <c r="D9" s="17">
        <v>0.48433323357827501</v>
      </c>
      <c r="E9" s="17">
        <v>0.58397394660217905</v>
      </c>
      <c r="F9" s="17"/>
      <c r="G9" s="17">
        <v>0.483273962504984</v>
      </c>
      <c r="H9" s="17">
        <v>0.40866710849535798</v>
      </c>
      <c r="I9" s="17">
        <v>0.49590310945154198</v>
      </c>
      <c r="J9" s="17">
        <v>0.539941539840887</v>
      </c>
      <c r="K9" s="17">
        <v>0.55529248684437504</v>
      </c>
      <c r="L9" s="17">
        <v>0.64366505715074096</v>
      </c>
      <c r="M9" s="17"/>
      <c r="N9" s="17">
        <v>0.54642340876221396</v>
      </c>
      <c r="O9" s="17">
        <v>0.51355071532758101</v>
      </c>
      <c r="P9" s="17">
        <v>0.61045956941409496</v>
      </c>
      <c r="Q9" s="17">
        <v>0.60784658576463901</v>
      </c>
      <c r="R9" s="17">
        <v>0.56434934065084497</v>
      </c>
      <c r="S9" s="17">
        <v>0.50941793015776604</v>
      </c>
      <c r="T9" s="17">
        <v>0.33305883890749199</v>
      </c>
      <c r="U9" s="17">
        <v>0.53067228343002504</v>
      </c>
      <c r="V9" s="17">
        <v>0.42170012924820099</v>
      </c>
      <c r="W9" s="17">
        <v>0.68626065576911099</v>
      </c>
      <c r="X9" s="17">
        <v>0.52100774137565597</v>
      </c>
      <c r="Y9" s="17">
        <v>0.51569821883531997</v>
      </c>
      <c r="Z9" s="17"/>
      <c r="AA9" s="17">
        <v>0.48656085877654398</v>
      </c>
      <c r="AB9" s="17">
        <v>0.56991988961310402</v>
      </c>
    </row>
    <row r="10" spans="2:28" x14ac:dyDescent="0.5">
      <c r="B10" s="18" t="s">
        <v>280</v>
      </c>
      <c r="C10" s="17">
        <v>0.36411325077586099</v>
      </c>
      <c r="D10" s="17">
        <v>0.389574590117655</v>
      </c>
      <c r="E10" s="17">
        <v>0.33821735470666198</v>
      </c>
      <c r="F10" s="17"/>
      <c r="G10" s="17">
        <v>0.368074325011994</v>
      </c>
      <c r="H10" s="17">
        <v>0.48239532573446298</v>
      </c>
      <c r="I10" s="17">
        <v>0.40940202470160297</v>
      </c>
      <c r="J10" s="17">
        <v>0.36678928604945099</v>
      </c>
      <c r="K10" s="17">
        <v>0.35831664772090799</v>
      </c>
      <c r="L10" s="17">
        <v>0.260565034262914</v>
      </c>
      <c r="M10" s="17"/>
      <c r="N10" s="17">
        <v>0.36482163237343301</v>
      </c>
      <c r="O10" s="17">
        <v>0.45892426125359098</v>
      </c>
      <c r="P10" s="17">
        <v>0.314177900325114</v>
      </c>
      <c r="Q10" s="17">
        <v>0.30059197400865101</v>
      </c>
      <c r="R10" s="17">
        <v>0.37569574268290401</v>
      </c>
      <c r="S10" s="17">
        <v>0.343821987785151</v>
      </c>
      <c r="T10" s="17">
        <v>0.44527950971957098</v>
      </c>
      <c r="U10" s="17">
        <v>0.38667969029183102</v>
      </c>
      <c r="V10" s="17">
        <v>0.48293914392770698</v>
      </c>
      <c r="W10" s="17">
        <v>0.243143573531452</v>
      </c>
      <c r="X10" s="17">
        <v>0.40345477605755597</v>
      </c>
      <c r="Y10" s="17">
        <v>0.36581998759805101</v>
      </c>
      <c r="Z10" s="17"/>
      <c r="AA10" s="17">
        <v>0.42443013650810402</v>
      </c>
      <c r="AB10" s="17">
        <v>0.31926759396627302</v>
      </c>
    </row>
    <row r="11" spans="2:28" ht="28.7" x14ac:dyDescent="0.5">
      <c r="B11" s="18" t="s">
        <v>301</v>
      </c>
      <c r="C11" s="17">
        <v>7.2832461940175994E-2</v>
      </c>
      <c r="D11" s="17">
        <v>9.4288771950633801E-2</v>
      </c>
      <c r="E11" s="17">
        <v>5.2108630874729403E-2</v>
      </c>
      <c r="F11" s="17"/>
      <c r="G11" s="17">
        <v>0.10408545467706801</v>
      </c>
      <c r="H11" s="17">
        <v>7.6011597469171105E-2</v>
      </c>
      <c r="I11" s="17">
        <v>6.7659497422795201E-2</v>
      </c>
      <c r="J11" s="17">
        <v>6.6962676847337199E-2</v>
      </c>
      <c r="K11" s="17">
        <v>7.0319085078166602E-2</v>
      </c>
      <c r="L11" s="17">
        <v>6.5637313639009695E-2</v>
      </c>
      <c r="M11" s="17"/>
      <c r="N11" s="17">
        <v>8.8754958864353098E-2</v>
      </c>
      <c r="O11" s="17">
        <v>0</v>
      </c>
      <c r="P11" s="17">
        <v>6.1912664381623302E-2</v>
      </c>
      <c r="Q11" s="17">
        <v>7.6875458944586694E-2</v>
      </c>
      <c r="R11" s="17">
        <v>5.9954916666250802E-2</v>
      </c>
      <c r="S11" s="17">
        <v>0.107585469900996</v>
      </c>
      <c r="T11" s="17">
        <v>0.137234693336694</v>
      </c>
      <c r="U11" s="17">
        <v>5.5218753937335503E-2</v>
      </c>
      <c r="V11" s="17">
        <v>9.5360726824092704E-2</v>
      </c>
      <c r="W11" s="17">
        <v>0</v>
      </c>
      <c r="X11" s="17">
        <v>3.8664912529964797E-2</v>
      </c>
      <c r="Y11" s="17">
        <v>7.7004234770327695E-2</v>
      </c>
      <c r="Z11" s="17"/>
      <c r="AA11" s="17">
        <v>6.5163979163584795E-2</v>
      </c>
      <c r="AB11" s="17">
        <v>7.8533985529703906E-2</v>
      </c>
    </row>
    <row r="12" spans="2:28" x14ac:dyDescent="0.5">
      <c r="B12" s="18" t="s">
        <v>282</v>
      </c>
      <c r="C12" s="17">
        <v>1.18762468235157E-2</v>
      </c>
      <c r="D12" s="17">
        <v>1.86318837021687E-2</v>
      </c>
      <c r="E12" s="17">
        <v>5.33128012404562E-3</v>
      </c>
      <c r="F12" s="17"/>
      <c r="G12" s="17">
        <v>1.88016642449324E-2</v>
      </c>
      <c r="H12" s="17">
        <v>2.1198754799335098E-2</v>
      </c>
      <c r="I12" s="17">
        <v>1.4082384616869399E-2</v>
      </c>
      <c r="J12" s="17">
        <v>9.9405421700100496E-3</v>
      </c>
      <c r="K12" s="17">
        <v>6.0184490161242802E-3</v>
      </c>
      <c r="L12" s="17">
        <v>6.7847558605161999E-3</v>
      </c>
      <c r="M12" s="17"/>
      <c r="N12" s="17">
        <v>0</v>
      </c>
      <c r="O12" s="17">
        <v>0</v>
      </c>
      <c r="P12" s="17">
        <v>0</v>
      </c>
      <c r="Q12" s="17">
        <v>0</v>
      </c>
      <c r="R12" s="17">
        <v>0</v>
      </c>
      <c r="S12" s="17">
        <v>1.8394318569333701E-2</v>
      </c>
      <c r="T12" s="17">
        <v>4.3311424430210903E-2</v>
      </c>
      <c r="U12" s="17">
        <v>2.7429272340808299E-2</v>
      </c>
      <c r="V12" s="17">
        <v>0</v>
      </c>
      <c r="W12" s="17">
        <v>3.4767754869659197E-2</v>
      </c>
      <c r="X12" s="17">
        <v>1.3896614440983701E-2</v>
      </c>
      <c r="Y12" s="17">
        <v>1.6346633794489099E-2</v>
      </c>
      <c r="Z12" s="17"/>
      <c r="AA12" s="17">
        <v>9.2757827718062506E-3</v>
      </c>
      <c r="AB12" s="17">
        <v>1.38096940993967E-2</v>
      </c>
    </row>
    <row r="13" spans="2:28" x14ac:dyDescent="0.5">
      <c r="B13" s="18" t="s">
        <v>283</v>
      </c>
      <c r="C13" s="17">
        <v>3.6072823005107299E-3</v>
      </c>
      <c r="D13" s="17">
        <v>5.48805855526032E-3</v>
      </c>
      <c r="E13" s="17">
        <v>1.7856999992090299E-3</v>
      </c>
      <c r="F13" s="17"/>
      <c r="G13" s="17">
        <v>1.6337575503815201E-2</v>
      </c>
      <c r="H13" s="17">
        <v>0</v>
      </c>
      <c r="I13" s="17">
        <v>0</v>
      </c>
      <c r="J13" s="17">
        <v>0</v>
      </c>
      <c r="K13" s="17">
        <v>0</v>
      </c>
      <c r="L13" s="17">
        <v>7.3905682875409799E-3</v>
      </c>
      <c r="M13" s="17"/>
      <c r="N13" s="17">
        <v>0</v>
      </c>
      <c r="O13" s="17">
        <v>0</v>
      </c>
      <c r="P13" s="17">
        <v>0</v>
      </c>
      <c r="Q13" s="17">
        <v>0</v>
      </c>
      <c r="R13" s="17">
        <v>0</v>
      </c>
      <c r="S13" s="17">
        <v>4.2046684778741699E-3</v>
      </c>
      <c r="T13" s="17">
        <v>0</v>
      </c>
      <c r="U13" s="17">
        <v>0</v>
      </c>
      <c r="V13" s="17">
        <v>0</v>
      </c>
      <c r="W13" s="17">
        <v>0</v>
      </c>
      <c r="X13" s="17">
        <v>7.5200292869298403E-3</v>
      </c>
      <c r="Y13" s="17">
        <v>1.2226825244277499E-2</v>
      </c>
      <c r="Z13" s="17"/>
      <c r="AA13" s="17">
        <v>4.2203673976268802E-3</v>
      </c>
      <c r="AB13" s="17">
        <v>3.1514529995352899E-3</v>
      </c>
    </row>
    <row r="14" spans="2:28" x14ac:dyDescent="0.5">
      <c r="B14" s="18" t="s">
        <v>227</v>
      </c>
      <c r="C14" s="17">
        <v>1.31986063489044E-2</v>
      </c>
      <c r="D14" s="17">
        <v>7.68346209600631E-3</v>
      </c>
      <c r="E14" s="17">
        <v>1.8583087693174499E-2</v>
      </c>
      <c r="F14" s="17"/>
      <c r="G14" s="17">
        <v>9.4270180572065595E-3</v>
      </c>
      <c r="H14" s="17">
        <v>1.1727213501673E-2</v>
      </c>
      <c r="I14" s="17">
        <v>1.29529838071909E-2</v>
      </c>
      <c r="J14" s="17">
        <v>1.6365955092315001E-2</v>
      </c>
      <c r="K14" s="17">
        <v>1.0053331340426901E-2</v>
      </c>
      <c r="L14" s="17">
        <v>1.5957270799278601E-2</v>
      </c>
      <c r="M14" s="17"/>
      <c r="N14" s="17">
        <v>0</v>
      </c>
      <c r="O14" s="17">
        <v>2.75250234188281E-2</v>
      </c>
      <c r="P14" s="17">
        <v>1.3449865879168301E-2</v>
      </c>
      <c r="Q14" s="17">
        <v>1.4685981282122999E-2</v>
      </c>
      <c r="R14" s="17">
        <v>0</v>
      </c>
      <c r="S14" s="17">
        <v>1.6575625108879399E-2</v>
      </c>
      <c r="T14" s="17">
        <v>4.1115533606031499E-2</v>
      </c>
      <c r="U14" s="17">
        <v>0</v>
      </c>
      <c r="V14" s="17">
        <v>0</v>
      </c>
      <c r="W14" s="17">
        <v>3.5828015829777002E-2</v>
      </c>
      <c r="X14" s="17">
        <v>1.5455926308909899E-2</v>
      </c>
      <c r="Y14" s="17">
        <v>1.2904099757533901E-2</v>
      </c>
      <c r="Z14" s="17"/>
      <c r="AA14" s="17">
        <v>1.0348875382333899E-2</v>
      </c>
      <c r="AB14" s="17">
        <v>1.53173837919872E-2</v>
      </c>
    </row>
    <row r="15" spans="2:28" x14ac:dyDescent="0.5">
      <c r="B15" s="18" t="s">
        <v>284</v>
      </c>
      <c r="C15" s="21">
        <v>0.89848540258689302</v>
      </c>
      <c r="D15" s="21">
        <v>0.87390782369593101</v>
      </c>
      <c r="E15" s="21">
        <v>0.92219130130884097</v>
      </c>
      <c r="F15" s="21"/>
      <c r="G15" s="21">
        <v>0.851348287516978</v>
      </c>
      <c r="H15" s="21">
        <v>0.89106243422982101</v>
      </c>
      <c r="I15" s="21">
        <v>0.90530513415314395</v>
      </c>
      <c r="J15" s="21">
        <v>0.90673082589033804</v>
      </c>
      <c r="K15" s="21">
        <v>0.91360913456528203</v>
      </c>
      <c r="L15" s="21">
        <v>0.90423009141365496</v>
      </c>
      <c r="M15" s="21"/>
      <c r="N15" s="21">
        <v>0.91124504113564697</v>
      </c>
      <c r="O15" s="21">
        <v>0.97247497658117199</v>
      </c>
      <c r="P15" s="21">
        <v>0.92463746973920802</v>
      </c>
      <c r="Q15" s="21">
        <v>0.90843855977329002</v>
      </c>
      <c r="R15" s="21">
        <v>0.94004508333374903</v>
      </c>
      <c r="S15" s="21">
        <v>0.85323991794291698</v>
      </c>
      <c r="T15" s="21">
        <v>0.77833834862706397</v>
      </c>
      <c r="U15" s="21">
        <v>0.91735197372185595</v>
      </c>
      <c r="V15" s="21">
        <v>0.90463927317590698</v>
      </c>
      <c r="W15" s="21">
        <v>0.92940422930056399</v>
      </c>
      <c r="X15" s="21">
        <v>0.92446251743321195</v>
      </c>
      <c r="Y15" s="21">
        <v>0.88151820643337198</v>
      </c>
      <c r="Z15" s="21"/>
      <c r="AA15" s="21">
        <v>0.910990995284648</v>
      </c>
      <c r="AB15" s="21">
        <v>0.88918748357937705</v>
      </c>
    </row>
    <row r="16" spans="2:28" x14ac:dyDescent="0.5">
      <c r="B16" s="18" t="s">
        <v>285</v>
      </c>
      <c r="C16" s="21">
        <v>1.54835291240264E-2</v>
      </c>
      <c r="D16" s="21">
        <v>2.4119942257429101E-2</v>
      </c>
      <c r="E16" s="21">
        <v>7.1169801232546601E-3</v>
      </c>
      <c r="F16" s="21"/>
      <c r="G16" s="21">
        <v>3.5139239748747601E-2</v>
      </c>
      <c r="H16" s="21">
        <v>2.1198754799335098E-2</v>
      </c>
      <c r="I16" s="21">
        <v>1.4082384616869399E-2</v>
      </c>
      <c r="J16" s="21">
        <v>9.9405421700100496E-3</v>
      </c>
      <c r="K16" s="21">
        <v>6.0184490161242802E-3</v>
      </c>
      <c r="L16" s="21">
        <v>1.41753241480572E-2</v>
      </c>
      <c r="M16" s="21"/>
      <c r="N16" s="21">
        <v>0</v>
      </c>
      <c r="O16" s="21">
        <v>0</v>
      </c>
      <c r="P16" s="21">
        <v>0</v>
      </c>
      <c r="Q16" s="21">
        <v>0</v>
      </c>
      <c r="R16" s="21">
        <v>0</v>
      </c>
      <c r="S16" s="21">
        <v>2.2598987047207801E-2</v>
      </c>
      <c r="T16" s="21">
        <v>4.3311424430210903E-2</v>
      </c>
      <c r="U16" s="21">
        <v>2.7429272340808299E-2</v>
      </c>
      <c r="V16" s="21">
        <v>0</v>
      </c>
      <c r="W16" s="21">
        <v>3.4767754869659197E-2</v>
      </c>
      <c r="X16" s="21">
        <v>2.1416643727913499E-2</v>
      </c>
      <c r="Y16" s="21">
        <v>2.85734590387666E-2</v>
      </c>
      <c r="Z16" s="21"/>
      <c r="AA16" s="21">
        <v>1.34961501694331E-2</v>
      </c>
      <c r="AB16" s="21">
        <v>1.6961147098932001E-2</v>
      </c>
    </row>
    <row r="17" spans="2:28" x14ac:dyDescent="0.5">
      <c r="B17" s="18" t="s">
        <v>95</v>
      </c>
      <c r="C17" s="22">
        <v>0.88300187346286696</v>
      </c>
      <c r="D17" s="22">
        <v>0.84978788143850204</v>
      </c>
      <c r="E17" s="22">
        <v>0.91507432118558696</v>
      </c>
      <c r="F17" s="22"/>
      <c r="G17" s="22">
        <v>0.81620904776823</v>
      </c>
      <c r="H17" s="22">
        <v>0.86986367943048604</v>
      </c>
      <c r="I17" s="22">
        <v>0.89122274953627501</v>
      </c>
      <c r="J17" s="22">
        <v>0.89679028372032799</v>
      </c>
      <c r="K17" s="22">
        <v>0.907590685549158</v>
      </c>
      <c r="L17" s="22">
        <v>0.89005476726559696</v>
      </c>
      <c r="M17" s="22"/>
      <c r="N17" s="22">
        <v>0.91124504113564697</v>
      </c>
      <c r="O17" s="22">
        <v>0.97247497658117199</v>
      </c>
      <c r="P17" s="22">
        <v>0.92463746973920802</v>
      </c>
      <c r="Q17" s="22">
        <v>0.90843855977329002</v>
      </c>
      <c r="R17" s="22">
        <v>0.94004508333374903</v>
      </c>
      <c r="S17" s="22">
        <v>0.83064093089570901</v>
      </c>
      <c r="T17" s="22">
        <v>0.735026924196853</v>
      </c>
      <c r="U17" s="22">
        <v>0.88992270138104801</v>
      </c>
      <c r="V17" s="22">
        <v>0.90463927317590698</v>
      </c>
      <c r="W17" s="22">
        <v>0.89463647443090399</v>
      </c>
      <c r="X17" s="22">
        <v>0.90304587370529799</v>
      </c>
      <c r="Y17" s="22">
        <v>0.85294474739460502</v>
      </c>
      <c r="Z17" s="22"/>
      <c r="AA17" s="22">
        <v>0.89749484511521505</v>
      </c>
      <c r="AB17" s="22">
        <v>0.87222633648044501</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305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279</v>
      </c>
      <c r="C9" s="17">
        <v>0.418708299203018</v>
      </c>
      <c r="D9" s="17">
        <v>0.41410492617958</v>
      </c>
      <c r="E9" s="17">
        <v>0.42393848465182399</v>
      </c>
      <c r="F9" s="17"/>
      <c r="G9" s="17">
        <v>0.40357036260528001</v>
      </c>
      <c r="H9" s="17">
        <v>0.38518200169946298</v>
      </c>
      <c r="I9" s="17">
        <v>0.472288511660229</v>
      </c>
      <c r="J9" s="17">
        <v>0.43386012722346201</v>
      </c>
      <c r="K9" s="17">
        <v>0.40054192091582203</v>
      </c>
      <c r="L9" s="17">
        <v>0.41706327532818799</v>
      </c>
      <c r="M9" s="17"/>
      <c r="N9" s="17">
        <v>0.42616291508711102</v>
      </c>
      <c r="O9" s="17">
        <v>0.30556413924432801</v>
      </c>
      <c r="P9" s="17">
        <v>0.49362015431607098</v>
      </c>
      <c r="Q9" s="17">
        <v>0.36631842359272598</v>
      </c>
      <c r="R9" s="17">
        <v>0.466940389332195</v>
      </c>
      <c r="S9" s="17">
        <v>0.38038116828705798</v>
      </c>
      <c r="T9" s="17">
        <v>0.32495033599596201</v>
      </c>
      <c r="U9" s="17">
        <v>0.47618676358351197</v>
      </c>
      <c r="V9" s="17">
        <v>0.40541317557225598</v>
      </c>
      <c r="W9" s="17">
        <v>0.33949947895170801</v>
      </c>
      <c r="X9" s="17">
        <v>0.47565427372027203</v>
      </c>
      <c r="Y9" s="17">
        <v>0.38559749969285101</v>
      </c>
      <c r="Z9" s="17"/>
      <c r="AA9" s="17">
        <v>0.42577236782926903</v>
      </c>
      <c r="AB9" s="17">
        <v>0.41345615805802399</v>
      </c>
    </row>
    <row r="10" spans="2:28" x14ac:dyDescent="0.5">
      <c r="B10" s="18" t="s">
        <v>280</v>
      </c>
      <c r="C10" s="17">
        <v>0.41380908443501901</v>
      </c>
      <c r="D10" s="17">
        <v>0.41184266555830401</v>
      </c>
      <c r="E10" s="17">
        <v>0.41466236061082401</v>
      </c>
      <c r="F10" s="17"/>
      <c r="G10" s="17">
        <v>0.51281823675136096</v>
      </c>
      <c r="H10" s="17">
        <v>0.42519960408553698</v>
      </c>
      <c r="I10" s="17">
        <v>0.44305776430454302</v>
      </c>
      <c r="J10" s="17">
        <v>0.39377856474252498</v>
      </c>
      <c r="K10" s="17">
        <v>0.40249525252659901</v>
      </c>
      <c r="L10" s="17">
        <v>0.36608360890529201</v>
      </c>
      <c r="M10" s="17"/>
      <c r="N10" s="17">
        <v>0.46760491864086601</v>
      </c>
      <c r="O10" s="17">
        <v>0.55901253881940105</v>
      </c>
      <c r="P10" s="17">
        <v>0.37833336879999702</v>
      </c>
      <c r="Q10" s="17">
        <v>0.492005265453001</v>
      </c>
      <c r="R10" s="17">
        <v>0.32338828881681903</v>
      </c>
      <c r="S10" s="17">
        <v>0.389220710820396</v>
      </c>
      <c r="T10" s="17">
        <v>0.37229234342857898</v>
      </c>
      <c r="U10" s="17">
        <v>0.448878802727318</v>
      </c>
      <c r="V10" s="17">
        <v>0.45198433308782099</v>
      </c>
      <c r="W10" s="17">
        <v>0.43607956082245303</v>
      </c>
      <c r="X10" s="17">
        <v>0.39446052603683901</v>
      </c>
      <c r="Y10" s="17">
        <v>0.408240994994439</v>
      </c>
      <c r="Z10" s="17"/>
      <c r="AA10" s="17">
        <v>0.44080360858854001</v>
      </c>
      <c r="AB10" s="17">
        <v>0.39373863233474099</v>
      </c>
    </row>
    <row r="11" spans="2:28" ht="28.7" x14ac:dyDescent="0.5">
      <c r="B11" s="18" t="s">
        <v>301</v>
      </c>
      <c r="C11" s="17">
        <v>0.109897786577748</v>
      </c>
      <c r="D11" s="17">
        <v>0.12121909283422699</v>
      </c>
      <c r="E11" s="17">
        <v>9.9091967185641505E-2</v>
      </c>
      <c r="F11" s="17"/>
      <c r="G11" s="17">
        <v>4.6660154120550697E-2</v>
      </c>
      <c r="H11" s="17">
        <v>0.12898116896741799</v>
      </c>
      <c r="I11" s="17">
        <v>5.6387548780858797E-2</v>
      </c>
      <c r="J11" s="17">
        <v>0.130528707039372</v>
      </c>
      <c r="K11" s="17">
        <v>0.14177185254941399</v>
      </c>
      <c r="L11" s="17">
        <v>0.12169253549676</v>
      </c>
      <c r="M11" s="17"/>
      <c r="N11" s="17">
        <v>8.6796806527867601E-2</v>
      </c>
      <c r="O11" s="17">
        <v>8.0373275098614902E-2</v>
      </c>
      <c r="P11" s="17">
        <v>9.4969128979001602E-2</v>
      </c>
      <c r="Q11" s="17">
        <v>9.6470515645223201E-2</v>
      </c>
      <c r="R11" s="17">
        <v>0.18258191331565199</v>
      </c>
      <c r="S11" s="17">
        <v>0.14606744738146901</v>
      </c>
      <c r="T11" s="17">
        <v>0.22349484410221299</v>
      </c>
      <c r="U11" s="17">
        <v>4.3078011985438799E-2</v>
      </c>
      <c r="V11" s="17">
        <v>7.6116384977597706E-2</v>
      </c>
      <c r="W11" s="17">
        <v>0.116547999224135</v>
      </c>
      <c r="X11" s="17">
        <v>0.106909244647049</v>
      </c>
      <c r="Y11" s="17">
        <v>0.11198949112553599</v>
      </c>
      <c r="Z11" s="17"/>
      <c r="AA11" s="17">
        <v>8.8718814232385299E-2</v>
      </c>
      <c r="AB11" s="17">
        <v>0.12564437086918701</v>
      </c>
    </row>
    <row r="12" spans="2:28" x14ac:dyDescent="0.5">
      <c r="B12" s="18" t="s">
        <v>282</v>
      </c>
      <c r="C12" s="17">
        <v>1.1678638319354E-2</v>
      </c>
      <c r="D12" s="17">
        <v>1.61373228642341E-2</v>
      </c>
      <c r="E12" s="17">
        <v>7.3659267693026304E-3</v>
      </c>
      <c r="F12" s="17"/>
      <c r="G12" s="17">
        <v>1.11866529617858E-2</v>
      </c>
      <c r="H12" s="17">
        <v>2.9130078409380901E-2</v>
      </c>
      <c r="I12" s="17">
        <v>1.5682832371833801E-2</v>
      </c>
      <c r="J12" s="17">
        <v>4.85396677071158E-3</v>
      </c>
      <c r="K12" s="17">
        <v>4.9434249962716599E-3</v>
      </c>
      <c r="L12" s="17">
        <v>7.5998163970284202E-3</v>
      </c>
      <c r="M12" s="17"/>
      <c r="N12" s="17">
        <v>0</v>
      </c>
      <c r="O12" s="17">
        <v>0</v>
      </c>
      <c r="P12" s="17">
        <v>7.4731870128898203E-3</v>
      </c>
      <c r="Q12" s="17">
        <v>1.43550367798565E-2</v>
      </c>
      <c r="R12" s="17">
        <v>0</v>
      </c>
      <c r="S12" s="17">
        <v>1.5254438446872199E-2</v>
      </c>
      <c r="T12" s="17">
        <v>0</v>
      </c>
      <c r="U12" s="17">
        <v>1.7338900963125702E-2</v>
      </c>
      <c r="V12" s="17">
        <v>2.5837206800365602E-2</v>
      </c>
      <c r="W12" s="17">
        <v>3.4767754869659197E-2</v>
      </c>
      <c r="X12" s="17">
        <v>0</v>
      </c>
      <c r="Y12" s="17">
        <v>1.6346633794489099E-2</v>
      </c>
      <c r="Z12" s="17"/>
      <c r="AA12" s="17">
        <v>1.0599708064310299E-2</v>
      </c>
      <c r="AB12" s="17">
        <v>1.24808238989272E-2</v>
      </c>
    </row>
    <row r="13" spans="2:28" x14ac:dyDescent="0.5">
      <c r="B13" s="18" t="s">
        <v>283</v>
      </c>
      <c r="C13" s="17">
        <v>6.5568097114477404E-3</v>
      </c>
      <c r="D13" s="17">
        <v>5.48805855526032E-3</v>
      </c>
      <c r="E13" s="17">
        <v>7.6074586997123298E-3</v>
      </c>
      <c r="F13" s="17"/>
      <c r="G13" s="17">
        <v>1.6337575503815201E-2</v>
      </c>
      <c r="H13" s="17">
        <v>0</v>
      </c>
      <c r="I13" s="17">
        <v>0</v>
      </c>
      <c r="J13" s="17">
        <v>0</v>
      </c>
      <c r="K13" s="17">
        <v>5.7912038002334897E-3</v>
      </c>
      <c r="L13" s="17">
        <v>1.5451200664787499E-2</v>
      </c>
      <c r="M13" s="17"/>
      <c r="N13" s="17">
        <v>0</v>
      </c>
      <c r="O13" s="17">
        <v>0</v>
      </c>
      <c r="P13" s="17">
        <v>0</v>
      </c>
      <c r="Q13" s="17">
        <v>1.4688767558188799E-2</v>
      </c>
      <c r="R13" s="17">
        <v>0</v>
      </c>
      <c r="S13" s="17">
        <v>8.7055597941057793E-3</v>
      </c>
      <c r="T13" s="17">
        <v>0</v>
      </c>
      <c r="U13" s="17">
        <v>0</v>
      </c>
      <c r="V13" s="17">
        <v>0</v>
      </c>
      <c r="W13" s="17">
        <v>0</v>
      </c>
      <c r="X13" s="17">
        <v>7.5200292869298403E-3</v>
      </c>
      <c r="Y13" s="17">
        <v>1.9054316656942599E-2</v>
      </c>
      <c r="Z13" s="17"/>
      <c r="AA13" s="17">
        <v>4.2203673976268802E-3</v>
      </c>
      <c r="AB13" s="17">
        <v>8.2939565964202603E-3</v>
      </c>
    </row>
    <row r="14" spans="2:28" x14ac:dyDescent="0.5">
      <c r="B14" s="18" t="s">
        <v>227</v>
      </c>
      <c r="C14" s="17">
        <v>3.9349381753413001E-2</v>
      </c>
      <c r="D14" s="17">
        <v>3.1207934008394798E-2</v>
      </c>
      <c r="E14" s="17">
        <v>4.7333802082694602E-2</v>
      </c>
      <c r="F14" s="17"/>
      <c r="G14" s="17">
        <v>9.4270180572065595E-3</v>
      </c>
      <c r="H14" s="17">
        <v>3.1507146838201702E-2</v>
      </c>
      <c r="I14" s="17">
        <v>1.2583342882536E-2</v>
      </c>
      <c r="J14" s="17">
        <v>3.6978634223929802E-2</v>
      </c>
      <c r="K14" s="17">
        <v>4.44563452116601E-2</v>
      </c>
      <c r="L14" s="17">
        <v>7.2109563207944705E-2</v>
      </c>
      <c r="M14" s="17"/>
      <c r="N14" s="17">
        <v>1.94353597441554E-2</v>
      </c>
      <c r="O14" s="17">
        <v>5.5050046837656103E-2</v>
      </c>
      <c r="P14" s="17">
        <v>2.56041608920403E-2</v>
      </c>
      <c r="Q14" s="17">
        <v>1.6161990971004399E-2</v>
      </c>
      <c r="R14" s="17">
        <v>2.7089408535334501E-2</v>
      </c>
      <c r="S14" s="17">
        <v>6.0370675270099601E-2</v>
      </c>
      <c r="T14" s="17">
        <v>7.9262476473245996E-2</v>
      </c>
      <c r="U14" s="17">
        <v>1.4517520740605101E-2</v>
      </c>
      <c r="V14" s="17">
        <v>4.0648899561958801E-2</v>
      </c>
      <c r="W14" s="17">
        <v>7.3105206132045394E-2</v>
      </c>
      <c r="X14" s="17">
        <v>1.5455926308909899E-2</v>
      </c>
      <c r="Y14" s="17">
        <v>5.8771063735741702E-2</v>
      </c>
      <c r="Z14" s="17"/>
      <c r="AA14" s="17">
        <v>2.9885133887868599E-2</v>
      </c>
      <c r="AB14" s="17">
        <v>4.6386058242699903E-2</v>
      </c>
    </row>
    <row r="15" spans="2:28" x14ac:dyDescent="0.5">
      <c r="B15" s="18" t="s">
        <v>284</v>
      </c>
      <c r="C15" s="21">
        <v>0.83251738363803696</v>
      </c>
      <c r="D15" s="21">
        <v>0.82594759173788401</v>
      </c>
      <c r="E15" s="21">
        <v>0.838600845262649</v>
      </c>
      <c r="F15" s="21"/>
      <c r="G15" s="21">
        <v>0.91638859935664196</v>
      </c>
      <c r="H15" s="21">
        <v>0.81038160578499996</v>
      </c>
      <c r="I15" s="21">
        <v>0.91534627596477103</v>
      </c>
      <c r="J15" s="21">
        <v>0.82763869196598705</v>
      </c>
      <c r="K15" s="21">
        <v>0.80303717344241998</v>
      </c>
      <c r="L15" s="21">
        <v>0.78314688423348</v>
      </c>
      <c r="M15" s="21"/>
      <c r="N15" s="21">
        <v>0.89376783372797697</v>
      </c>
      <c r="O15" s="21">
        <v>0.86457667806372895</v>
      </c>
      <c r="P15" s="21">
        <v>0.871953523116068</v>
      </c>
      <c r="Q15" s="21">
        <v>0.85832368904572698</v>
      </c>
      <c r="R15" s="21">
        <v>0.79032867814901298</v>
      </c>
      <c r="S15" s="21">
        <v>0.76960187910745403</v>
      </c>
      <c r="T15" s="21">
        <v>0.69724267942454099</v>
      </c>
      <c r="U15" s="21">
        <v>0.92506556631083003</v>
      </c>
      <c r="V15" s="21">
        <v>0.85739750866007802</v>
      </c>
      <c r="W15" s="21">
        <v>0.77557903977416098</v>
      </c>
      <c r="X15" s="21">
        <v>0.87011479975711203</v>
      </c>
      <c r="Y15" s="21">
        <v>0.79383849468728995</v>
      </c>
      <c r="Z15" s="21"/>
      <c r="AA15" s="21">
        <v>0.86657597641780904</v>
      </c>
      <c r="AB15" s="21">
        <v>0.80719479039276498</v>
      </c>
    </row>
    <row r="16" spans="2:28" x14ac:dyDescent="0.5">
      <c r="B16" s="18" t="s">
        <v>285</v>
      </c>
      <c r="C16" s="21">
        <v>1.8235448030801699E-2</v>
      </c>
      <c r="D16" s="21">
        <v>2.16253814194944E-2</v>
      </c>
      <c r="E16" s="21">
        <v>1.4973385469014999E-2</v>
      </c>
      <c r="F16" s="21"/>
      <c r="G16" s="21">
        <v>2.7524228465601E-2</v>
      </c>
      <c r="H16" s="21">
        <v>2.9130078409380901E-2</v>
      </c>
      <c r="I16" s="21">
        <v>1.5682832371833801E-2</v>
      </c>
      <c r="J16" s="21">
        <v>4.85396677071158E-3</v>
      </c>
      <c r="K16" s="21">
        <v>1.0734628796505099E-2</v>
      </c>
      <c r="L16" s="21">
        <v>2.30510170618159E-2</v>
      </c>
      <c r="M16" s="21"/>
      <c r="N16" s="21">
        <v>0</v>
      </c>
      <c r="O16" s="21">
        <v>0</v>
      </c>
      <c r="P16" s="21">
        <v>7.4731870128898203E-3</v>
      </c>
      <c r="Q16" s="21">
        <v>2.90438043380453E-2</v>
      </c>
      <c r="R16" s="21">
        <v>0</v>
      </c>
      <c r="S16" s="21">
        <v>2.3959998240978001E-2</v>
      </c>
      <c r="T16" s="21">
        <v>0</v>
      </c>
      <c r="U16" s="21">
        <v>1.7338900963125702E-2</v>
      </c>
      <c r="V16" s="21">
        <v>2.5837206800365602E-2</v>
      </c>
      <c r="W16" s="21">
        <v>3.4767754869659197E-2</v>
      </c>
      <c r="X16" s="21">
        <v>7.5200292869298403E-3</v>
      </c>
      <c r="Y16" s="21">
        <v>3.5400950451431802E-2</v>
      </c>
      <c r="Z16" s="21"/>
      <c r="AA16" s="21">
        <v>1.4820075461937201E-2</v>
      </c>
      <c r="AB16" s="21">
        <v>2.0774780495347499E-2</v>
      </c>
    </row>
    <row r="17" spans="2:28" x14ac:dyDescent="0.5">
      <c r="B17" s="18" t="s">
        <v>95</v>
      </c>
      <c r="C17" s="22">
        <v>0.81428193560723605</v>
      </c>
      <c r="D17" s="22">
        <v>0.80432221031838902</v>
      </c>
      <c r="E17" s="22">
        <v>0.82362745979363405</v>
      </c>
      <c r="F17" s="22"/>
      <c r="G17" s="22">
        <v>0.88886437089104098</v>
      </c>
      <c r="H17" s="22">
        <v>0.78125152737561898</v>
      </c>
      <c r="I17" s="22">
        <v>0.89966344359293704</v>
      </c>
      <c r="J17" s="22">
        <v>0.82278472519527501</v>
      </c>
      <c r="K17" s="22">
        <v>0.79230254464591499</v>
      </c>
      <c r="L17" s="22">
        <v>0.760095867171664</v>
      </c>
      <c r="M17" s="22"/>
      <c r="N17" s="22">
        <v>0.89376783372797697</v>
      </c>
      <c r="O17" s="22">
        <v>0.86457667806372895</v>
      </c>
      <c r="P17" s="22">
        <v>0.86448033610317898</v>
      </c>
      <c r="Q17" s="22">
        <v>0.82927988470768199</v>
      </c>
      <c r="R17" s="22">
        <v>0.79032867814901298</v>
      </c>
      <c r="S17" s="22">
        <v>0.74564188086647598</v>
      </c>
      <c r="T17" s="22">
        <v>0.69724267942454099</v>
      </c>
      <c r="U17" s="22">
        <v>0.90772666534770496</v>
      </c>
      <c r="V17" s="22">
        <v>0.83156030185971197</v>
      </c>
      <c r="W17" s="22">
        <v>0.74081128490450199</v>
      </c>
      <c r="X17" s="22">
        <v>0.86259477047018196</v>
      </c>
      <c r="Y17" s="22">
        <v>0.75843754423585896</v>
      </c>
      <c r="Z17" s="22"/>
      <c r="AA17" s="22">
        <v>0.85175590095587195</v>
      </c>
      <c r="AB17" s="22">
        <v>0.786420009897418</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306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279</v>
      </c>
      <c r="C9" s="17">
        <v>0.61455596064218398</v>
      </c>
      <c r="D9" s="17">
        <v>0.57662330917655202</v>
      </c>
      <c r="E9" s="17">
        <v>0.65073035368288001</v>
      </c>
      <c r="F9" s="17"/>
      <c r="G9" s="17">
        <v>0.44516888309533897</v>
      </c>
      <c r="H9" s="17">
        <v>0.49467899825973899</v>
      </c>
      <c r="I9" s="17">
        <v>0.62799652256979599</v>
      </c>
      <c r="J9" s="17">
        <v>0.64113090281280005</v>
      </c>
      <c r="K9" s="17">
        <v>0.64624409012746997</v>
      </c>
      <c r="L9" s="17">
        <v>0.72007137262393195</v>
      </c>
      <c r="M9" s="17"/>
      <c r="N9" s="17">
        <v>0.630899277834019</v>
      </c>
      <c r="O9" s="17">
        <v>0.65677245960997899</v>
      </c>
      <c r="P9" s="17">
        <v>0.75200646199202803</v>
      </c>
      <c r="Q9" s="17">
        <v>0.59381415921873604</v>
      </c>
      <c r="R9" s="17">
        <v>0.76543497613004696</v>
      </c>
      <c r="S9" s="17">
        <v>0.55766648819663001</v>
      </c>
      <c r="T9" s="17">
        <v>0.45537925917730998</v>
      </c>
      <c r="U9" s="17">
        <v>0.60344056102445098</v>
      </c>
      <c r="V9" s="17">
        <v>0.54811073836570001</v>
      </c>
      <c r="W9" s="17">
        <v>0.65000119095901099</v>
      </c>
      <c r="X9" s="17">
        <v>0.64343917440215004</v>
      </c>
      <c r="Y9" s="17">
        <v>0.53868177851237098</v>
      </c>
      <c r="Z9" s="17"/>
      <c r="AA9" s="17">
        <v>0.61343081332145399</v>
      </c>
      <c r="AB9" s="17">
        <v>0.61539250865014505</v>
      </c>
    </row>
    <row r="10" spans="2:28" x14ac:dyDescent="0.5">
      <c r="B10" s="18" t="s">
        <v>280</v>
      </c>
      <c r="C10" s="17">
        <v>0.26107564379245701</v>
      </c>
      <c r="D10" s="17">
        <v>0.29672860991789402</v>
      </c>
      <c r="E10" s="17">
        <v>0.22689259722008501</v>
      </c>
      <c r="F10" s="17"/>
      <c r="G10" s="17">
        <v>0.385594523043157</v>
      </c>
      <c r="H10" s="17">
        <v>0.32289393973099001</v>
      </c>
      <c r="I10" s="17">
        <v>0.28003330230317097</v>
      </c>
      <c r="J10" s="17">
        <v>0.22808155556058499</v>
      </c>
      <c r="K10" s="17">
        <v>0.28088313892884398</v>
      </c>
      <c r="L10" s="17">
        <v>0.16290204958249199</v>
      </c>
      <c r="M10" s="17"/>
      <c r="N10" s="17">
        <v>0.243562612653549</v>
      </c>
      <c r="O10" s="17">
        <v>0.175572848136091</v>
      </c>
      <c r="P10" s="17">
        <v>0.170236419842375</v>
      </c>
      <c r="Q10" s="17">
        <v>0.33660382103182102</v>
      </c>
      <c r="R10" s="17">
        <v>0.112018344696416</v>
      </c>
      <c r="S10" s="17">
        <v>0.25209954508291998</v>
      </c>
      <c r="T10" s="17">
        <v>0.376994186529723</v>
      </c>
      <c r="U10" s="17">
        <v>0.27806586845085401</v>
      </c>
      <c r="V10" s="17">
        <v>0.34760345485371102</v>
      </c>
      <c r="W10" s="17">
        <v>0.20086687114899399</v>
      </c>
      <c r="X10" s="17">
        <v>0.276532222781321</v>
      </c>
      <c r="Y10" s="17">
        <v>0.32828539312159</v>
      </c>
      <c r="Z10" s="17"/>
      <c r="AA10" s="17">
        <v>0.27082983593174598</v>
      </c>
      <c r="AB10" s="17">
        <v>0.25382339348438898</v>
      </c>
    </row>
    <row r="11" spans="2:28" ht="28.7" x14ac:dyDescent="0.5">
      <c r="B11" s="18" t="s">
        <v>301</v>
      </c>
      <c r="C11" s="17">
        <v>7.9830699541044603E-2</v>
      </c>
      <c r="D11" s="17">
        <v>7.9355680089896505E-2</v>
      </c>
      <c r="E11" s="17">
        <v>8.0436505643515399E-2</v>
      </c>
      <c r="F11" s="17"/>
      <c r="G11" s="17">
        <v>0.121559837478999</v>
      </c>
      <c r="H11" s="17">
        <v>0.13981377152758401</v>
      </c>
      <c r="I11" s="17">
        <v>5.6775868262429502E-2</v>
      </c>
      <c r="J11" s="17">
        <v>8.2668741720006697E-2</v>
      </c>
      <c r="K11" s="17">
        <v>4.4867457291368901E-2</v>
      </c>
      <c r="L11" s="17">
        <v>5.8132644957672702E-2</v>
      </c>
      <c r="M11" s="17"/>
      <c r="N11" s="17">
        <v>0.12553810951243199</v>
      </c>
      <c r="O11" s="17">
        <v>0.115015966192934</v>
      </c>
      <c r="P11" s="17">
        <v>3.5286120913679303E-2</v>
      </c>
      <c r="Q11" s="17">
        <v>2.7625494047206701E-2</v>
      </c>
      <c r="R11" s="17">
        <v>0.122546679173536</v>
      </c>
      <c r="S11" s="17">
        <v>0.128400283397683</v>
      </c>
      <c r="T11" s="17">
        <v>0.12651102068693601</v>
      </c>
      <c r="U11" s="17">
        <v>7.3388244490121393E-2</v>
      </c>
      <c r="V11" s="17">
        <v>9.1366736471809595E-2</v>
      </c>
      <c r="W11" s="17">
        <v>3.9268083596279597E-2</v>
      </c>
      <c r="X11" s="17">
        <v>6.4208223036723105E-2</v>
      </c>
      <c r="Y11" s="17">
        <v>6.4968024978067002E-2</v>
      </c>
      <c r="Z11" s="17"/>
      <c r="AA11" s="17">
        <v>8.0030582646585496E-2</v>
      </c>
      <c r="AB11" s="17">
        <v>7.9682086278865999E-2</v>
      </c>
    </row>
    <row r="12" spans="2:28" x14ac:dyDescent="0.5">
      <c r="B12" s="18" t="s">
        <v>282</v>
      </c>
      <c r="C12" s="17">
        <v>1.23241890392396E-2</v>
      </c>
      <c r="D12" s="17">
        <v>1.32084571917094E-2</v>
      </c>
      <c r="E12" s="17">
        <v>1.1486935214983601E-2</v>
      </c>
      <c r="F12" s="17"/>
      <c r="G12" s="17">
        <v>1.0471879433551301E-2</v>
      </c>
      <c r="H12" s="17">
        <v>2.3620369732569799E-2</v>
      </c>
      <c r="I12" s="17">
        <v>1.40345249115899E-2</v>
      </c>
      <c r="J12" s="17">
        <v>1.4849415674216E-2</v>
      </c>
      <c r="K12" s="17">
        <v>0</v>
      </c>
      <c r="L12" s="17">
        <v>1.15513536443224E-2</v>
      </c>
      <c r="M12" s="17"/>
      <c r="N12" s="17">
        <v>0</v>
      </c>
      <c r="O12" s="17">
        <v>2.51137026421679E-2</v>
      </c>
      <c r="P12" s="17">
        <v>1.63568312045267E-2</v>
      </c>
      <c r="Q12" s="17">
        <v>2.72705444201135E-2</v>
      </c>
      <c r="R12" s="17">
        <v>0</v>
      </c>
      <c r="S12" s="17">
        <v>1.3827818207046099E-2</v>
      </c>
      <c r="T12" s="17">
        <v>0</v>
      </c>
      <c r="U12" s="17">
        <v>1.38978652644211E-2</v>
      </c>
      <c r="V12" s="17">
        <v>0</v>
      </c>
      <c r="W12" s="17">
        <v>3.4767754869659197E-2</v>
      </c>
      <c r="X12" s="17">
        <v>0</v>
      </c>
      <c r="Y12" s="17">
        <v>1.43622043627796E-2</v>
      </c>
      <c r="Z12" s="17"/>
      <c r="AA12" s="17">
        <v>1.5371859537964E-2</v>
      </c>
      <c r="AB12" s="17">
        <v>1.00582433824757E-2</v>
      </c>
    </row>
    <row r="13" spans="2:28" x14ac:dyDescent="0.5">
      <c r="B13" s="18" t="s">
        <v>283</v>
      </c>
      <c r="C13" s="17">
        <v>4.5551040948928799E-3</v>
      </c>
      <c r="D13" s="17">
        <v>7.3742988806493898E-3</v>
      </c>
      <c r="E13" s="17">
        <v>1.8231003345925601E-3</v>
      </c>
      <c r="F13" s="17"/>
      <c r="G13" s="17">
        <v>1.6337575503815201E-2</v>
      </c>
      <c r="H13" s="17">
        <v>0</v>
      </c>
      <c r="I13" s="17">
        <v>6.2916714412680104E-3</v>
      </c>
      <c r="J13" s="17">
        <v>5.4337001029712796E-3</v>
      </c>
      <c r="K13" s="17">
        <v>0</v>
      </c>
      <c r="L13" s="17">
        <v>3.6914697413208499E-3</v>
      </c>
      <c r="M13" s="17"/>
      <c r="N13" s="17">
        <v>0</v>
      </c>
      <c r="O13" s="17">
        <v>0</v>
      </c>
      <c r="P13" s="17">
        <v>0</v>
      </c>
      <c r="Q13" s="17">
        <v>0</v>
      </c>
      <c r="R13" s="17">
        <v>0</v>
      </c>
      <c r="S13" s="17">
        <v>1.2832188708229501E-2</v>
      </c>
      <c r="T13" s="17">
        <v>0</v>
      </c>
      <c r="U13" s="17">
        <v>0</v>
      </c>
      <c r="V13" s="17">
        <v>0</v>
      </c>
      <c r="W13" s="17">
        <v>0</v>
      </c>
      <c r="X13" s="17">
        <v>0</v>
      </c>
      <c r="Y13" s="17">
        <v>1.2226825244277499E-2</v>
      </c>
      <c r="Z13" s="17"/>
      <c r="AA13" s="17">
        <v>4.2203673976268802E-3</v>
      </c>
      <c r="AB13" s="17">
        <v>4.8039811193766203E-3</v>
      </c>
    </row>
    <row r="14" spans="2:28" x14ac:dyDescent="0.5">
      <c r="B14" s="18" t="s">
        <v>227</v>
      </c>
      <c r="C14" s="17">
        <v>2.76584028901815E-2</v>
      </c>
      <c r="D14" s="17">
        <v>2.6709644743299302E-2</v>
      </c>
      <c r="E14" s="17">
        <v>2.8630507903943302E-2</v>
      </c>
      <c r="F14" s="17"/>
      <c r="G14" s="17">
        <v>2.08673014451384E-2</v>
      </c>
      <c r="H14" s="17">
        <v>1.8992920749118399E-2</v>
      </c>
      <c r="I14" s="17">
        <v>1.4868110511746E-2</v>
      </c>
      <c r="J14" s="17">
        <v>2.7835684129421001E-2</v>
      </c>
      <c r="K14" s="17">
        <v>2.8005313652316802E-2</v>
      </c>
      <c r="L14" s="17">
        <v>4.36511094502606E-2</v>
      </c>
      <c r="M14" s="17"/>
      <c r="N14" s="17">
        <v>0</v>
      </c>
      <c r="O14" s="17">
        <v>2.75250234188281E-2</v>
      </c>
      <c r="P14" s="17">
        <v>2.6114166047391599E-2</v>
      </c>
      <c r="Q14" s="17">
        <v>1.4685981282122999E-2</v>
      </c>
      <c r="R14" s="17">
        <v>0</v>
      </c>
      <c r="S14" s="17">
        <v>3.5173676407490702E-2</v>
      </c>
      <c r="T14" s="17">
        <v>4.1115533606031499E-2</v>
      </c>
      <c r="U14" s="17">
        <v>3.1207460770152601E-2</v>
      </c>
      <c r="V14" s="17">
        <v>1.29190703087792E-2</v>
      </c>
      <c r="W14" s="17">
        <v>7.5096099426056606E-2</v>
      </c>
      <c r="X14" s="17">
        <v>1.5820379779806298E-2</v>
      </c>
      <c r="Y14" s="17">
        <v>4.1475773780915298E-2</v>
      </c>
      <c r="Z14" s="17"/>
      <c r="AA14" s="17">
        <v>1.6116541164623001E-2</v>
      </c>
      <c r="AB14" s="17">
        <v>3.6239787084747399E-2</v>
      </c>
    </row>
    <row r="15" spans="2:28" x14ac:dyDescent="0.5">
      <c r="B15" s="18" t="s">
        <v>284</v>
      </c>
      <c r="C15" s="21">
        <v>0.87563160443464105</v>
      </c>
      <c r="D15" s="21">
        <v>0.87335191909444498</v>
      </c>
      <c r="E15" s="21">
        <v>0.87762295090296505</v>
      </c>
      <c r="F15" s="21"/>
      <c r="G15" s="21">
        <v>0.83076340613849597</v>
      </c>
      <c r="H15" s="21">
        <v>0.81757293799072805</v>
      </c>
      <c r="I15" s="21">
        <v>0.90802982487296702</v>
      </c>
      <c r="J15" s="21">
        <v>0.86921245837338501</v>
      </c>
      <c r="K15" s="21">
        <v>0.92712722905631395</v>
      </c>
      <c r="L15" s="21">
        <v>0.88297342220642305</v>
      </c>
      <c r="M15" s="21"/>
      <c r="N15" s="21">
        <v>0.87446189048756795</v>
      </c>
      <c r="O15" s="21">
        <v>0.83234530774606996</v>
      </c>
      <c r="P15" s="21">
        <v>0.92224288183440295</v>
      </c>
      <c r="Q15" s="21">
        <v>0.930417980250557</v>
      </c>
      <c r="R15" s="21">
        <v>0.87745332082646399</v>
      </c>
      <c r="S15" s="21">
        <v>0.80976603327954999</v>
      </c>
      <c r="T15" s="21">
        <v>0.83237344570703298</v>
      </c>
      <c r="U15" s="21">
        <v>0.881506429475305</v>
      </c>
      <c r="V15" s="21">
        <v>0.89571419321941104</v>
      </c>
      <c r="W15" s="21">
        <v>0.85086806210800503</v>
      </c>
      <c r="X15" s="21">
        <v>0.91997139718347098</v>
      </c>
      <c r="Y15" s="21">
        <v>0.86696717163396098</v>
      </c>
      <c r="Z15" s="21"/>
      <c r="AA15" s="21">
        <v>0.88426064925320103</v>
      </c>
      <c r="AB15" s="21">
        <v>0.86921590213453404</v>
      </c>
    </row>
    <row r="16" spans="2:28" x14ac:dyDescent="0.5">
      <c r="B16" s="18" t="s">
        <v>285</v>
      </c>
      <c r="C16" s="21">
        <v>1.68792931341325E-2</v>
      </c>
      <c r="D16" s="21">
        <v>2.05827560723588E-2</v>
      </c>
      <c r="E16" s="21">
        <v>1.33100355495762E-2</v>
      </c>
      <c r="F16" s="21"/>
      <c r="G16" s="21">
        <v>2.68094549373664E-2</v>
      </c>
      <c r="H16" s="21">
        <v>2.3620369732569799E-2</v>
      </c>
      <c r="I16" s="21">
        <v>2.03261963528579E-2</v>
      </c>
      <c r="J16" s="21">
        <v>2.0283115777187301E-2</v>
      </c>
      <c r="K16" s="21">
        <v>0</v>
      </c>
      <c r="L16" s="21">
        <v>1.5242823385643299E-2</v>
      </c>
      <c r="M16" s="21"/>
      <c r="N16" s="21">
        <v>0</v>
      </c>
      <c r="O16" s="21">
        <v>2.51137026421679E-2</v>
      </c>
      <c r="P16" s="21">
        <v>1.63568312045267E-2</v>
      </c>
      <c r="Q16" s="21">
        <v>2.72705444201135E-2</v>
      </c>
      <c r="R16" s="21">
        <v>0</v>
      </c>
      <c r="S16" s="21">
        <v>2.6660006915275598E-2</v>
      </c>
      <c r="T16" s="21">
        <v>0</v>
      </c>
      <c r="U16" s="21">
        <v>1.38978652644211E-2</v>
      </c>
      <c r="V16" s="21">
        <v>0</v>
      </c>
      <c r="W16" s="21">
        <v>3.4767754869659197E-2</v>
      </c>
      <c r="X16" s="21">
        <v>0</v>
      </c>
      <c r="Y16" s="21">
        <v>2.6589029607056999E-2</v>
      </c>
      <c r="Z16" s="21"/>
      <c r="AA16" s="21">
        <v>1.9592226935590901E-2</v>
      </c>
      <c r="AB16" s="21">
        <v>1.48622245018523E-2</v>
      </c>
    </row>
    <row r="17" spans="2:28" x14ac:dyDescent="0.5">
      <c r="B17" s="18" t="s">
        <v>95</v>
      </c>
      <c r="C17" s="22">
        <v>0.858752311300509</v>
      </c>
      <c r="D17" s="22">
        <v>0.85276916302208705</v>
      </c>
      <c r="E17" s="22">
        <v>0.86431291535338906</v>
      </c>
      <c r="F17" s="22"/>
      <c r="G17" s="22">
        <v>0.80395395120113</v>
      </c>
      <c r="H17" s="22">
        <v>0.79395256825815896</v>
      </c>
      <c r="I17" s="22">
        <v>0.88770362852010898</v>
      </c>
      <c r="J17" s="22">
        <v>0.84892934259619801</v>
      </c>
      <c r="K17" s="22">
        <v>0.92712722905631395</v>
      </c>
      <c r="L17" s="22">
        <v>0.86773059882077996</v>
      </c>
      <c r="M17" s="22"/>
      <c r="N17" s="22">
        <v>0.87446189048756795</v>
      </c>
      <c r="O17" s="22">
        <v>0.80723160510390202</v>
      </c>
      <c r="P17" s="22">
        <v>0.90588605062987604</v>
      </c>
      <c r="Q17" s="22">
        <v>0.90314743583044299</v>
      </c>
      <c r="R17" s="22">
        <v>0.87745332082646399</v>
      </c>
      <c r="S17" s="22">
        <v>0.78310602636427495</v>
      </c>
      <c r="T17" s="22">
        <v>0.83237344570703298</v>
      </c>
      <c r="U17" s="22">
        <v>0.86760856421088395</v>
      </c>
      <c r="V17" s="22">
        <v>0.89571419321941104</v>
      </c>
      <c r="W17" s="22">
        <v>0.81610030723834504</v>
      </c>
      <c r="X17" s="22">
        <v>0.91997139718347098</v>
      </c>
      <c r="Y17" s="22">
        <v>0.84037814202690397</v>
      </c>
      <c r="Z17" s="22"/>
      <c r="AA17" s="22">
        <v>0.86466842231760999</v>
      </c>
      <c r="AB17" s="22">
        <v>0.854353677632682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307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279</v>
      </c>
      <c r="C9" s="17">
        <v>0.17278911828438401</v>
      </c>
      <c r="D9" s="17">
        <v>0.14808684874752001</v>
      </c>
      <c r="E9" s="17">
        <v>0.19711132668304701</v>
      </c>
      <c r="F9" s="17"/>
      <c r="G9" s="17">
        <v>9.29901523558294E-2</v>
      </c>
      <c r="H9" s="17">
        <v>0.16851348508126399</v>
      </c>
      <c r="I9" s="17">
        <v>0.24490661785904899</v>
      </c>
      <c r="J9" s="17">
        <v>0.170553864869429</v>
      </c>
      <c r="K9" s="17">
        <v>0.197529557766708</v>
      </c>
      <c r="L9" s="17">
        <v>0.15269352493065</v>
      </c>
      <c r="M9" s="17"/>
      <c r="N9" s="17">
        <v>0.16413934207016201</v>
      </c>
      <c r="O9" s="17">
        <v>0.114106476191769</v>
      </c>
      <c r="P9" s="17">
        <v>0.28943649172612701</v>
      </c>
      <c r="Q9" s="17">
        <v>0.17441168632969101</v>
      </c>
      <c r="R9" s="17">
        <v>0.32204487922885899</v>
      </c>
      <c r="S9" s="17">
        <v>0.13608312791233701</v>
      </c>
      <c r="T9" s="17">
        <v>0.11938889167099399</v>
      </c>
      <c r="U9" s="17">
        <v>0.170847270918497</v>
      </c>
      <c r="V9" s="17">
        <v>0.13224344306760899</v>
      </c>
      <c r="W9" s="17">
        <v>0.26628063673242103</v>
      </c>
      <c r="X9" s="17">
        <v>0.17322088980290501</v>
      </c>
      <c r="Y9" s="17">
        <v>9.2599061824923903E-2</v>
      </c>
      <c r="Z9" s="17"/>
      <c r="AA9" s="17">
        <v>0.21590925874509501</v>
      </c>
      <c r="AB9" s="17">
        <v>0.14072925648603801</v>
      </c>
    </row>
    <row r="10" spans="2:28" x14ac:dyDescent="0.5">
      <c r="B10" s="18" t="s">
        <v>280</v>
      </c>
      <c r="C10" s="17">
        <v>0.27730258428986898</v>
      </c>
      <c r="D10" s="17">
        <v>0.28365762247064802</v>
      </c>
      <c r="E10" s="17">
        <v>0.27162608333027399</v>
      </c>
      <c r="F10" s="17"/>
      <c r="G10" s="17">
        <v>0.248425439487692</v>
      </c>
      <c r="H10" s="17">
        <v>0.31516991232803998</v>
      </c>
      <c r="I10" s="17">
        <v>0.32113940108429501</v>
      </c>
      <c r="J10" s="17">
        <v>0.31648886165128798</v>
      </c>
      <c r="K10" s="17">
        <v>0.21989763420046601</v>
      </c>
      <c r="L10" s="17">
        <v>0.25168970066897001</v>
      </c>
      <c r="M10" s="17"/>
      <c r="N10" s="17">
        <v>0.27482067746648497</v>
      </c>
      <c r="O10" s="17">
        <v>0.29000309827661902</v>
      </c>
      <c r="P10" s="17">
        <v>0.27934409551092199</v>
      </c>
      <c r="Q10" s="17">
        <v>0.26150038506751799</v>
      </c>
      <c r="R10" s="17">
        <v>0.23248133256338499</v>
      </c>
      <c r="S10" s="17">
        <v>0.26617817247922698</v>
      </c>
      <c r="T10" s="17">
        <v>0.25145387193387903</v>
      </c>
      <c r="U10" s="17">
        <v>0.33644883475638099</v>
      </c>
      <c r="V10" s="17">
        <v>0.255448273665077</v>
      </c>
      <c r="W10" s="17">
        <v>0.35104368739001601</v>
      </c>
      <c r="X10" s="17">
        <v>0.232250857130373</v>
      </c>
      <c r="Y10" s="17">
        <v>0.31285549255974199</v>
      </c>
      <c r="Z10" s="17"/>
      <c r="AA10" s="17">
        <v>0.33361216720616699</v>
      </c>
      <c r="AB10" s="17">
        <v>0.235436360596469</v>
      </c>
    </row>
    <row r="11" spans="2:28" ht="28.7" x14ac:dyDescent="0.5">
      <c r="B11" s="18" t="s">
        <v>301</v>
      </c>
      <c r="C11" s="17">
        <v>0.27754976922890601</v>
      </c>
      <c r="D11" s="17">
        <v>0.28139442558226302</v>
      </c>
      <c r="E11" s="17">
        <v>0.27431377732724399</v>
      </c>
      <c r="F11" s="17"/>
      <c r="G11" s="17">
        <v>0.34926749927001599</v>
      </c>
      <c r="H11" s="17">
        <v>0.298259915134298</v>
      </c>
      <c r="I11" s="17">
        <v>0.22868553925556201</v>
      </c>
      <c r="J11" s="17">
        <v>0.23720436433445999</v>
      </c>
      <c r="K11" s="17">
        <v>0.33454005517249702</v>
      </c>
      <c r="L11" s="17">
        <v>0.249990407344829</v>
      </c>
      <c r="M11" s="17"/>
      <c r="N11" s="17">
        <v>0.36281804687084701</v>
      </c>
      <c r="O11" s="17">
        <v>0.38874246348289399</v>
      </c>
      <c r="P11" s="17">
        <v>0.20388551528989901</v>
      </c>
      <c r="Q11" s="17">
        <v>0.35192646230789099</v>
      </c>
      <c r="R11" s="17">
        <v>0.208588756472498</v>
      </c>
      <c r="S11" s="17">
        <v>0.29526087256968098</v>
      </c>
      <c r="T11" s="17">
        <v>0.425280542009217</v>
      </c>
      <c r="U11" s="17">
        <v>0.23472275220891201</v>
      </c>
      <c r="V11" s="17">
        <v>0.20101412218020101</v>
      </c>
      <c r="W11" s="17">
        <v>0.14467743720159401</v>
      </c>
      <c r="X11" s="17">
        <v>0.32816624879713402</v>
      </c>
      <c r="Y11" s="17">
        <v>0.28047876277844502</v>
      </c>
      <c r="Z11" s="17"/>
      <c r="AA11" s="17">
        <v>0.246094725750587</v>
      </c>
      <c r="AB11" s="17">
        <v>0.30093662131243998</v>
      </c>
    </row>
    <row r="12" spans="2:28" x14ac:dyDescent="0.5">
      <c r="B12" s="18" t="s">
        <v>282</v>
      </c>
      <c r="C12" s="17">
        <v>9.05134103861817E-2</v>
      </c>
      <c r="D12" s="17">
        <v>9.2454345928458206E-2</v>
      </c>
      <c r="E12" s="17">
        <v>8.8790217456554799E-2</v>
      </c>
      <c r="F12" s="17"/>
      <c r="G12" s="17">
        <v>0.16071832822942</v>
      </c>
      <c r="H12" s="17">
        <v>0.115066651278609</v>
      </c>
      <c r="I12" s="17">
        <v>6.56696899025037E-2</v>
      </c>
      <c r="J12" s="17">
        <v>0.10150661459086401</v>
      </c>
      <c r="K12" s="17">
        <v>8.0871145610287506E-2</v>
      </c>
      <c r="L12" s="17">
        <v>5.6855431119062501E-2</v>
      </c>
      <c r="M12" s="17"/>
      <c r="N12" s="17">
        <v>8.0227343479809102E-2</v>
      </c>
      <c r="O12" s="17">
        <v>4.93871069987495E-2</v>
      </c>
      <c r="P12" s="17">
        <v>9.3325937856092001E-2</v>
      </c>
      <c r="Q12" s="17">
        <v>7.5019610383431606E-2</v>
      </c>
      <c r="R12" s="17">
        <v>0.11535595576269</v>
      </c>
      <c r="S12" s="17">
        <v>6.4123407933028898E-2</v>
      </c>
      <c r="T12" s="17">
        <v>4.1118505736895503E-2</v>
      </c>
      <c r="U12" s="17">
        <v>7.2732834060968699E-2</v>
      </c>
      <c r="V12" s="17">
        <v>0.20822256221052199</v>
      </c>
      <c r="W12" s="17">
        <v>7.4035838465938794E-2</v>
      </c>
      <c r="X12" s="17">
        <v>9.3742049197931096E-2</v>
      </c>
      <c r="Y12" s="17">
        <v>0.104898281106415</v>
      </c>
      <c r="Z12" s="17"/>
      <c r="AA12" s="17">
        <v>8.3331085143570599E-2</v>
      </c>
      <c r="AB12" s="17">
        <v>9.58534754279151E-2</v>
      </c>
    </row>
    <row r="13" spans="2:28" x14ac:dyDescent="0.5">
      <c r="B13" s="18" t="s">
        <v>283</v>
      </c>
      <c r="C13" s="17">
        <v>7.9762740264683704E-2</v>
      </c>
      <c r="D13" s="17">
        <v>0.123572124711821</v>
      </c>
      <c r="E13" s="17">
        <v>3.7324481304583199E-2</v>
      </c>
      <c r="F13" s="17"/>
      <c r="G13" s="17">
        <v>7.6159127677410496E-2</v>
      </c>
      <c r="H13" s="17">
        <v>7.8934393806486994E-2</v>
      </c>
      <c r="I13" s="17">
        <v>7.41265364112281E-2</v>
      </c>
      <c r="J13" s="17">
        <v>8.6760846927372098E-2</v>
      </c>
      <c r="K13" s="17">
        <v>8.9804627239235102E-2</v>
      </c>
      <c r="L13" s="17">
        <v>7.3480252449070804E-2</v>
      </c>
      <c r="M13" s="17"/>
      <c r="N13" s="17">
        <v>3.7805718565084599E-2</v>
      </c>
      <c r="O13" s="17">
        <v>5.0686043725509097E-2</v>
      </c>
      <c r="P13" s="17">
        <v>6.0017535005633102E-2</v>
      </c>
      <c r="Q13" s="17">
        <v>0.122372870439989</v>
      </c>
      <c r="R13" s="17">
        <v>6.2728519913410094E-2</v>
      </c>
      <c r="S13" s="17">
        <v>8.8332971630823806E-2</v>
      </c>
      <c r="T13" s="17">
        <v>4.3311424430210903E-2</v>
      </c>
      <c r="U13" s="17">
        <v>5.7856626234219999E-2</v>
      </c>
      <c r="V13" s="17">
        <v>0.12425350949728001</v>
      </c>
      <c r="W13" s="17">
        <v>4.9327897037365002E-2</v>
      </c>
      <c r="X13" s="17">
        <v>9.2952877481671303E-2</v>
      </c>
      <c r="Y13" s="17">
        <v>8.2161029827368198E-2</v>
      </c>
      <c r="Z13" s="17"/>
      <c r="AA13" s="17">
        <v>7.2183015345949203E-2</v>
      </c>
      <c r="AB13" s="17">
        <v>8.5398272309981996E-2</v>
      </c>
    </row>
    <row r="14" spans="2:28" x14ac:dyDescent="0.5">
      <c r="B14" s="18" t="s">
        <v>227</v>
      </c>
      <c r="C14" s="17">
        <v>0.102082377545976</v>
      </c>
      <c r="D14" s="17">
        <v>7.0834632559289096E-2</v>
      </c>
      <c r="E14" s="17">
        <v>0.13083411389829699</v>
      </c>
      <c r="F14" s="17"/>
      <c r="G14" s="17">
        <v>7.2439452979631197E-2</v>
      </c>
      <c r="H14" s="17">
        <v>2.40556423713023E-2</v>
      </c>
      <c r="I14" s="17">
        <v>6.54722154873629E-2</v>
      </c>
      <c r="J14" s="17">
        <v>8.7485447626587207E-2</v>
      </c>
      <c r="K14" s="17">
        <v>7.7356980010806403E-2</v>
      </c>
      <c r="L14" s="17">
        <v>0.21529068348741801</v>
      </c>
      <c r="M14" s="17"/>
      <c r="N14" s="17">
        <v>8.0188871547611701E-2</v>
      </c>
      <c r="O14" s="17">
        <v>0.10707481132446101</v>
      </c>
      <c r="P14" s="17">
        <v>7.3990424611327002E-2</v>
      </c>
      <c r="Q14" s="17">
        <v>1.4768985471480299E-2</v>
      </c>
      <c r="R14" s="17">
        <v>5.8800556059157301E-2</v>
      </c>
      <c r="S14" s="17">
        <v>0.15002144747490201</v>
      </c>
      <c r="T14" s="17">
        <v>0.119446764218804</v>
      </c>
      <c r="U14" s="17">
        <v>0.12739168182102201</v>
      </c>
      <c r="V14" s="17">
        <v>7.8818089379311201E-2</v>
      </c>
      <c r="W14" s="17">
        <v>0.11463450317266601</v>
      </c>
      <c r="X14" s="17">
        <v>7.9667077589986202E-2</v>
      </c>
      <c r="Y14" s="17">
        <v>0.12700737190310599</v>
      </c>
      <c r="Z14" s="17"/>
      <c r="AA14" s="17">
        <v>4.88697478086315E-2</v>
      </c>
      <c r="AB14" s="17">
        <v>0.141646013867155</v>
      </c>
    </row>
    <row r="15" spans="2:28" x14ac:dyDescent="0.5">
      <c r="B15" s="18" t="s">
        <v>284</v>
      </c>
      <c r="C15" s="21">
        <v>0.45009170257425302</v>
      </c>
      <c r="D15" s="21">
        <v>0.431744471218168</v>
      </c>
      <c r="E15" s="21">
        <v>0.46873741001332198</v>
      </c>
      <c r="F15" s="21"/>
      <c r="G15" s="21">
        <v>0.34141559184352199</v>
      </c>
      <c r="H15" s="21">
        <v>0.48368339740930399</v>
      </c>
      <c r="I15" s="21">
        <v>0.56604601894334405</v>
      </c>
      <c r="J15" s="21">
        <v>0.48704272652071701</v>
      </c>
      <c r="K15" s="21">
        <v>0.41742719196717398</v>
      </c>
      <c r="L15" s="21">
        <v>0.40438322559961998</v>
      </c>
      <c r="M15" s="21"/>
      <c r="N15" s="21">
        <v>0.43896001953664798</v>
      </c>
      <c r="O15" s="21">
        <v>0.40410957446838702</v>
      </c>
      <c r="P15" s="21">
        <v>0.56878058723704905</v>
      </c>
      <c r="Q15" s="21">
        <v>0.435912071397209</v>
      </c>
      <c r="R15" s="21">
        <v>0.55452621179224404</v>
      </c>
      <c r="S15" s="21">
        <v>0.40226130039156499</v>
      </c>
      <c r="T15" s="21">
        <v>0.37084276360487201</v>
      </c>
      <c r="U15" s="21">
        <v>0.50729610567487804</v>
      </c>
      <c r="V15" s="21">
        <v>0.38769171673268499</v>
      </c>
      <c r="W15" s="21">
        <v>0.61732432412243599</v>
      </c>
      <c r="X15" s="21">
        <v>0.40547174693327798</v>
      </c>
      <c r="Y15" s="21">
        <v>0.40545455438466599</v>
      </c>
      <c r="Z15" s="21"/>
      <c r="AA15" s="21">
        <v>0.54952142595126197</v>
      </c>
      <c r="AB15" s="21">
        <v>0.37616561708250701</v>
      </c>
    </row>
    <row r="16" spans="2:28" x14ac:dyDescent="0.5">
      <c r="B16" s="18" t="s">
        <v>285</v>
      </c>
      <c r="C16" s="21">
        <v>0.17027615065086499</v>
      </c>
      <c r="D16" s="21">
        <v>0.21602647064027999</v>
      </c>
      <c r="E16" s="21">
        <v>0.12611469876113801</v>
      </c>
      <c r="F16" s="21"/>
      <c r="G16" s="21">
        <v>0.23687745590683101</v>
      </c>
      <c r="H16" s="21">
        <v>0.194001045085096</v>
      </c>
      <c r="I16" s="21">
        <v>0.13979622631373201</v>
      </c>
      <c r="J16" s="21">
        <v>0.18826746151823601</v>
      </c>
      <c r="K16" s="21">
        <v>0.17067577284952301</v>
      </c>
      <c r="L16" s="21">
        <v>0.13033568356813299</v>
      </c>
      <c r="M16" s="21"/>
      <c r="N16" s="21">
        <v>0.118033062044894</v>
      </c>
      <c r="O16" s="21">
        <v>0.100073150724259</v>
      </c>
      <c r="P16" s="21">
        <v>0.15334347286172501</v>
      </c>
      <c r="Q16" s="21">
        <v>0.19739248082342001</v>
      </c>
      <c r="R16" s="21">
        <v>0.178084475676101</v>
      </c>
      <c r="S16" s="21">
        <v>0.152456379563853</v>
      </c>
      <c r="T16" s="21">
        <v>8.4429930167106398E-2</v>
      </c>
      <c r="U16" s="21">
        <v>0.130589460295189</v>
      </c>
      <c r="V16" s="21">
        <v>0.33247607170780302</v>
      </c>
      <c r="W16" s="21">
        <v>0.123363735503304</v>
      </c>
      <c r="X16" s="21">
        <v>0.186694926679602</v>
      </c>
      <c r="Y16" s="21">
        <v>0.187059310933784</v>
      </c>
      <c r="Z16" s="21"/>
      <c r="AA16" s="21">
        <v>0.15551410048952</v>
      </c>
      <c r="AB16" s="21">
        <v>0.18125174773789701</v>
      </c>
    </row>
    <row r="17" spans="2:28" x14ac:dyDescent="0.5">
      <c r="B17" s="18" t="s">
        <v>95</v>
      </c>
      <c r="C17" s="22">
        <v>0.27981555192338697</v>
      </c>
      <c r="D17" s="22">
        <v>0.21571800057788901</v>
      </c>
      <c r="E17" s="22">
        <v>0.34262271125218402</v>
      </c>
      <c r="F17" s="22"/>
      <c r="G17" s="22">
        <v>0.10453813593669101</v>
      </c>
      <c r="H17" s="22">
        <v>0.28968235232420803</v>
      </c>
      <c r="I17" s="22">
        <v>0.42624979262961199</v>
      </c>
      <c r="J17" s="22">
        <v>0.29877526500247997</v>
      </c>
      <c r="K17" s="22">
        <v>0.246751419117652</v>
      </c>
      <c r="L17" s="22">
        <v>0.27404754203148601</v>
      </c>
      <c r="M17" s="22"/>
      <c r="N17" s="22">
        <v>0.32092695749175398</v>
      </c>
      <c r="O17" s="22">
        <v>0.30403642374412898</v>
      </c>
      <c r="P17" s="22">
        <v>0.41543711437532399</v>
      </c>
      <c r="Q17" s="22">
        <v>0.23851959057378899</v>
      </c>
      <c r="R17" s="22">
        <v>0.37644173611614401</v>
      </c>
      <c r="S17" s="22">
        <v>0.249804920827712</v>
      </c>
      <c r="T17" s="22">
        <v>0.28641283343776602</v>
      </c>
      <c r="U17" s="22">
        <v>0.37670664537968901</v>
      </c>
      <c r="V17" s="22">
        <v>5.5215645024882798E-2</v>
      </c>
      <c r="W17" s="22">
        <v>0.493960588619133</v>
      </c>
      <c r="X17" s="22">
        <v>0.21877682025367601</v>
      </c>
      <c r="Y17" s="22">
        <v>0.21839524345088199</v>
      </c>
      <c r="Z17" s="22"/>
      <c r="AA17" s="22">
        <v>0.394007325461742</v>
      </c>
      <c r="AB17" s="22">
        <v>0.19491386934461</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dimension ref="B2:AB19"/>
  <sheetViews>
    <sheetView showGridLines="0" workbookViewId="0">
      <pane xSplit="2" topLeftCell="C1" activePane="topRight" state="frozen"/>
      <selection pane="topRight" activeCell="B15" sqref="B15"/>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314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x14ac:dyDescent="0.5">
      <c r="B9" s="18" t="s">
        <v>308</v>
      </c>
      <c r="C9" s="17">
        <v>0.47003137618094398</v>
      </c>
      <c r="D9" s="17">
        <v>0.47512021833781198</v>
      </c>
      <c r="E9" s="17">
        <v>0.46529572053321699</v>
      </c>
      <c r="F9" s="17"/>
      <c r="G9" s="17">
        <v>0.40003786517418199</v>
      </c>
      <c r="H9" s="17">
        <v>0.46724135738908901</v>
      </c>
      <c r="I9" s="17">
        <v>0.56678307124835303</v>
      </c>
      <c r="J9" s="17">
        <v>0.38973143417939299</v>
      </c>
      <c r="K9" s="17">
        <v>0.50903464895697703</v>
      </c>
      <c r="L9" s="17">
        <v>0.43016320338477099</v>
      </c>
      <c r="M9" s="17"/>
      <c r="N9" s="17">
        <v>0.47534078990114198</v>
      </c>
      <c r="O9" s="17">
        <v>0.601710594992105</v>
      </c>
      <c r="P9" s="17">
        <v>0.57792625257829999</v>
      </c>
      <c r="Q9" s="17">
        <v>0.40002471397424699</v>
      </c>
      <c r="R9" s="17">
        <v>0.45862033965626903</v>
      </c>
      <c r="S9" s="17">
        <v>0.46273294329304399</v>
      </c>
      <c r="T9" s="17">
        <v>0.31888231558157698</v>
      </c>
      <c r="U9" s="17">
        <v>0.54077680309962095</v>
      </c>
      <c r="V9" s="17">
        <v>0.37776270913618398</v>
      </c>
      <c r="W9" s="17">
        <v>0.56490376614840798</v>
      </c>
      <c r="X9" s="17">
        <v>0.36353472931689701</v>
      </c>
      <c r="Y9" s="17">
        <v>0.453695193210849</v>
      </c>
      <c r="Z9" s="17"/>
      <c r="AA9" s="17">
        <v>0.595892982188862</v>
      </c>
      <c r="AB9" s="17">
        <v>0.32016125521938998</v>
      </c>
    </row>
    <row r="10" spans="2:28" ht="28.7" x14ac:dyDescent="0.5">
      <c r="B10" s="18" t="s">
        <v>309</v>
      </c>
      <c r="C10" s="17">
        <v>0.107656734223451</v>
      </c>
      <c r="D10" s="17">
        <v>0.17126871947931999</v>
      </c>
      <c r="E10" s="17">
        <v>2.6663498351153701E-2</v>
      </c>
      <c r="F10" s="17"/>
      <c r="G10" s="17">
        <v>0.13607177994348099</v>
      </c>
      <c r="H10" s="17">
        <v>0.102200904432398</v>
      </c>
      <c r="I10" s="17">
        <v>0.122671038816969</v>
      </c>
      <c r="J10" s="17">
        <v>0.115395023730198</v>
      </c>
      <c r="K10" s="17">
        <v>7.6272514223881094E-2</v>
      </c>
      <c r="L10" s="17">
        <v>9.1247050888128706E-2</v>
      </c>
      <c r="M10" s="17"/>
      <c r="N10" s="17">
        <v>0.121460331490904</v>
      </c>
      <c r="O10" s="17">
        <v>0.101178758396747</v>
      </c>
      <c r="P10" s="17">
        <v>6.7142979234667804E-2</v>
      </c>
      <c r="Q10" s="17">
        <v>0.11300776903218999</v>
      </c>
      <c r="R10" s="17">
        <v>0.13664168178129699</v>
      </c>
      <c r="S10" s="17">
        <v>0.112704153368691</v>
      </c>
      <c r="T10" s="17">
        <v>0.17581770543382899</v>
      </c>
      <c r="U10" s="17">
        <v>4.95061787124303E-2</v>
      </c>
      <c r="V10" s="17">
        <v>0.218417472076157</v>
      </c>
      <c r="W10" s="17">
        <v>0</v>
      </c>
      <c r="X10" s="17">
        <v>0.11409749259344699</v>
      </c>
      <c r="Y10" s="17">
        <v>0.115976701863997</v>
      </c>
      <c r="Z10" s="17"/>
      <c r="AA10" s="17">
        <v>5.8139794578727998E-2</v>
      </c>
      <c r="AB10" s="17">
        <v>0.166619192828451</v>
      </c>
    </row>
    <row r="11" spans="2:28" ht="28.7" x14ac:dyDescent="0.5">
      <c r="B11" s="18" t="s">
        <v>310</v>
      </c>
      <c r="C11" s="17">
        <v>8.74855139263266E-2</v>
      </c>
      <c r="D11" s="17">
        <v>6.4404079354125093E-2</v>
      </c>
      <c r="E11" s="17">
        <v>0.117351901190771</v>
      </c>
      <c r="F11" s="17"/>
      <c r="G11" s="17">
        <v>0.196758140712369</v>
      </c>
      <c r="H11" s="17">
        <v>8.0480162653542006E-2</v>
      </c>
      <c r="I11" s="17">
        <v>5.2178622165738799E-2</v>
      </c>
      <c r="J11" s="17">
        <v>0.11007672637661201</v>
      </c>
      <c r="K11" s="17">
        <v>7.1131791259587004E-2</v>
      </c>
      <c r="L11" s="17">
        <v>0</v>
      </c>
      <c r="M11" s="17"/>
      <c r="N11" s="17">
        <v>0.15726030254627901</v>
      </c>
      <c r="O11" s="17">
        <v>0</v>
      </c>
      <c r="P11" s="17">
        <v>8.1310813707555996E-2</v>
      </c>
      <c r="Q11" s="17">
        <v>0.113166057378969</v>
      </c>
      <c r="R11" s="17">
        <v>0.201430916553241</v>
      </c>
      <c r="S11" s="17">
        <v>0.120475408669608</v>
      </c>
      <c r="T11" s="17">
        <v>7.5616167142781104E-2</v>
      </c>
      <c r="U11" s="17">
        <v>4.7421368370543601E-2</v>
      </c>
      <c r="V11" s="17">
        <v>7.1242446167065293E-2</v>
      </c>
      <c r="W11" s="17">
        <v>7.1146894533320806E-2</v>
      </c>
      <c r="X11" s="17">
        <v>9.5374608570942807E-2</v>
      </c>
      <c r="Y11" s="17">
        <v>4.7153201720682297E-2</v>
      </c>
      <c r="Z11" s="17"/>
      <c r="AA11" s="17">
        <v>4.0719919115870598E-2</v>
      </c>
      <c r="AB11" s="17">
        <v>0.14317179962842599</v>
      </c>
    </row>
    <row r="12" spans="2:28" ht="28.7" x14ac:dyDescent="0.5">
      <c r="B12" s="18" t="s">
        <v>311</v>
      </c>
      <c r="C12" s="17">
        <v>0.156749227526777</v>
      </c>
      <c r="D12" s="17">
        <v>8.2248971525507003E-2</v>
      </c>
      <c r="E12" s="17">
        <v>0.248895731322749</v>
      </c>
      <c r="F12" s="17"/>
      <c r="G12" s="17">
        <v>0.20871448923910599</v>
      </c>
      <c r="H12" s="17">
        <v>0.15520467047007999</v>
      </c>
      <c r="I12" s="17">
        <v>0.117601101866579</v>
      </c>
      <c r="J12" s="17">
        <v>0.15169329463674</v>
      </c>
      <c r="K12" s="17">
        <v>0.18974835339660101</v>
      </c>
      <c r="L12" s="17">
        <v>0.13006158283095501</v>
      </c>
      <c r="M12" s="17"/>
      <c r="N12" s="17">
        <v>0.13502736832933299</v>
      </c>
      <c r="O12" s="17">
        <v>0.25070972585568502</v>
      </c>
      <c r="P12" s="17">
        <v>0.12655365408901401</v>
      </c>
      <c r="Q12" s="17">
        <v>0.105647387941874</v>
      </c>
      <c r="R12" s="17">
        <v>0.20330706200919299</v>
      </c>
      <c r="S12" s="17">
        <v>0.142724543439748</v>
      </c>
      <c r="T12" s="17">
        <v>0.32240088485493601</v>
      </c>
      <c r="U12" s="17">
        <v>0.17777637320255901</v>
      </c>
      <c r="V12" s="17">
        <v>0.162165493574467</v>
      </c>
      <c r="W12" s="17">
        <v>7.0271597366822106E-2</v>
      </c>
      <c r="X12" s="17">
        <v>0.174932732614001</v>
      </c>
      <c r="Y12" s="17">
        <v>0.17407622698473099</v>
      </c>
      <c r="Z12" s="17"/>
      <c r="AA12" s="17">
        <v>0.18370218159902099</v>
      </c>
      <c r="AB12" s="17">
        <v>0.12465490889219399</v>
      </c>
    </row>
    <row r="13" spans="2:28" x14ac:dyDescent="0.5">
      <c r="B13" s="18" t="s">
        <v>312</v>
      </c>
      <c r="C13" s="17">
        <v>7.9845474182785106E-2</v>
      </c>
      <c r="D13" s="17">
        <v>0.118229940328984</v>
      </c>
      <c r="E13" s="17">
        <v>3.1029133776288801E-2</v>
      </c>
      <c r="F13" s="17"/>
      <c r="G13" s="17">
        <v>0</v>
      </c>
      <c r="H13" s="17">
        <v>0.119487421371202</v>
      </c>
      <c r="I13" s="17">
        <v>5.4937403559633502E-2</v>
      </c>
      <c r="J13" s="17">
        <v>9.9967005470474504E-2</v>
      </c>
      <c r="K13" s="17">
        <v>6.9338527523099006E-2</v>
      </c>
      <c r="L13" s="17">
        <v>8.2572138496499803E-2</v>
      </c>
      <c r="M13" s="17"/>
      <c r="N13" s="17">
        <v>3.2896162933265603E-2</v>
      </c>
      <c r="O13" s="17">
        <v>0</v>
      </c>
      <c r="P13" s="17">
        <v>4.3342640377386797E-2</v>
      </c>
      <c r="Q13" s="17">
        <v>0.10472269564822501</v>
      </c>
      <c r="R13" s="17">
        <v>0</v>
      </c>
      <c r="S13" s="17">
        <v>8.2194198350046405E-2</v>
      </c>
      <c r="T13" s="17">
        <v>0</v>
      </c>
      <c r="U13" s="17">
        <v>0.10583952904880201</v>
      </c>
      <c r="V13" s="17">
        <v>9.1408751070278904E-2</v>
      </c>
      <c r="W13" s="17">
        <v>8.4244066089014705E-2</v>
      </c>
      <c r="X13" s="17">
        <v>0.12124599610348399</v>
      </c>
      <c r="Y13" s="17">
        <v>0.109913847977422</v>
      </c>
      <c r="Z13" s="17"/>
      <c r="AA13" s="17">
        <v>5.5729600494679198E-2</v>
      </c>
      <c r="AB13" s="17">
        <v>0.108561530026714</v>
      </c>
    </row>
    <row r="14" spans="2:28" x14ac:dyDescent="0.5">
      <c r="B14" s="18" t="s">
        <v>313</v>
      </c>
      <c r="C14" s="19">
        <v>9.8231673959716395E-2</v>
      </c>
      <c r="D14" s="19">
        <v>8.8728070974252005E-2</v>
      </c>
      <c r="E14" s="19">
        <v>0.110764014825821</v>
      </c>
      <c r="F14" s="19"/>
      <c r="G14" s="19">
        <v>5.8417724930861899E-2</v>
      </c>
      <c r="H14" s="19">
        <v>7.5385483683687901E-2</v>
      </c>
      <c r="I14" s="19">
        <v>8.58287623427261E-2</v>
      </c>
      <c r="J14" s="19">
        <v>0.13313651560658099</v>
      </c>
      <c r="K14" s="19">
        <v>8.4474164639854799E-2</v>
      </c>
      <c r="L14" s="19">
        <v>0.265956024399645</v>
      </c>
      <c r="M14" s="19"/>
      <c r="N14" s="19">
        <v>7.8015044799076103E-2</v>
      </c>
      <c r="O14" s="19">
        <v>4.64009207554626E-2</v>
      </c>
      <c r="P14" s="19">
        <v>0.10372366001307499</v>
      </c>
      <c r="Q14" s="19">
        <v>0.16343137602449401</v>
      </c>
      <c r="R14" s="19">
        <v>0</v>
      </c>
      <c r="S14" s="19">
        <v>7.9168752878862006E-2</v>
      </c>
      <c r="T14" s="19">
        <v>0.107282926986877</v>
      </c>
      <c r="U14" s="19">
        <v>7.8679747566043304E-2</v>
      </c>
      <c r="V14" s="19">
        <v>7.9003127975847895E-2</v>
      </c>
      <c r="W14" s="19">
        <v>0.209433675862434</v>
      </c>
      <c r="X14" s="19">
        <v>0.130814440801229</v>
      </c>
      <c r="Y14" s="19">
        <v>9.9184828242319098E-2</v>
      </c>
      <c r="Z14" s="19"/>
      <c r="AA14" s="19">
        <v>6.5815522022839495E-2</v>
      </c>
      <c r="AB14" s="19">
        <v>0.13683131340482399</v>
      </c>
    </row>
    <row r="15" spans="2:28" x14ac:dyDescent="0.5">
      <c r="B15" s="16" t="s">
        <v>166</v>
      </c>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dimension ref="B2:L18"/>
  <sheetViews>
    <sheetView showGridLines="0" workbookViewId="0">
      <pane xSplit="2" topLeftCell="C1" activePane="topRight" state="frozen"/>
      <selection pane="topRight" activeCell="B12" sqref="B12"/>
    </sheetView>
  </sheetViews>
  <sheetFormatPr defaultColWidth="11.41015625" defaultRowHeight="14.35" x14ac:dyDescent="0.5"/>
  <cols>
    <col min="2" max="2" width="25.703125" customWidth="1"/>
    <col min="3" max="12" width="20.703125" customWidth="1"/>
  </cols>
  <sheetData>
    <row r="2" spans="2:12" ht="39.950000000000003" customHeight="1" x14ac:dyDescent="0.5">
      <c r="D2" s="30" t="s">
        <v>328</v>
      </c>
      <c r="E2" s="26"/>
      <c r="F2" s="26"/>
      <c r="G2" s="26"/>
      <c r="H2" s="26"/>
      <c r="I2" s="26"/>
      <c r="J2" s="26"/>
      <c r="K2" s="26"/>
      <c r="L2" s="26"/>
    </row>
    <row r="6" spans="2:12" ht="50.1" customHeight="1" x14ac:dyDescent="0.5">
      <c r="B6" s="20" t="s">
        <v>15</v>
      </c>
      <c r="C6" s="20" t="s">
        <v>315</v>
      </c>
      <c r="D6" s="20" t="s">
        <v>316</v>
      </c>
      <c r="E6" s="20" t="s">
        <v>317</v>
      </c>
      <c r="F6" s="20" t="s">
        <v>318</v>
      </c>
      <c r="G6" s="20" t="s">
        <v>319</v>
      </c>
      <c r="H6" s="20" t="s">
        <v>320</v>
      </c>
      <c r="I6" s="20" t="s">
        <v>321</v>
      </c>
      <c r="J6" s="20" t="s">
        <v>322</v>
      </c>
      <c r="K6" s="20" t="s">
        <v>323</v>
      </c>
    </row>
    <row r="7" spans="2:12" ht="28.7" x14ac:dyDescent="0.5">
      <c r="B7" s="18" t="s">
        <v>324</v>
      </c>
      <c r="C7" s="17">
        <v>0.35971882349907802</v>
      </c>
      <c r="D7" s="17">
        <v>0.43536699554771502</v>
      </c>
      <c r="E7" s="17">
        <v>0.27238104585301298</v>
      </c>
      <c r="F7" s="17">
        <v>0.10057103193769699</v>
      </c>
      <c r="G7" s="17">
        <v>0.18540072476293001</v>
      </c>
      <c r="H7" s="17">
        <v>0.48899892186435301</v>
      </c>
      <c r="I7" s="17">
        <v>0.230122698557989</v>
      </c>
      <c r="J7" s="17">
        <v>7.25318987850882E-2</v>
      </c>
      <c r="K7" s="17">
        <v>6.70810374504138E-2</v>
      </c>
    </row>
    <row r="8" spans="2:12" x14ac:dyDescent="0.5">
      <c r="B8" s="18" t="s">
        <v>280</v>
      </c>
      <c r="C8" s="17">
        <v>0.34612363055455098</v>
      </c>
      <c r="D8" s="17">
        <v>0.36190150639423402</v>
      </c>
      <c r="E8" s="17">
        <v>0.40786772620392298</v>
      </c>
      <c r="F8" s="17">
        <v>0.24078630135290699</v>
      </c>
      <c r="G8" s="17">
        <v>0.33286064027594398</v>
      </c>
      <c r="H8" s="17">
        <v>0.29974655626541802</v>
      </c>
      <c r="I8" s="17">
        <v>0.31253406159209401</v>
      </c>
      <c r="J8" s="17">
        <v>0.15038043402462101</v>
      </c>
      <c r="K8" s="17">
        <v>0.15037100117896099</v>
      </c>
    </row>
    <row r="9" spans="2:12" x14ac:dyDescent="0.5">
      <c r="B9" s="18" t="s">
        <v>325</v>
      </c>
      <c r="C9" s="17">
        <v>0.189333565455299</v>
      </c>
      <c r="D9" s="17">
        <v>8.8725934148311106E-2</v>
      </c>
      <c r="E9" s="17">
        <v>0.18867624972831901</v>
      </c>
      <c r="F9" s="17">
        <v>0.34529818480999203</v>
      </c>
      <c r="G9" s="17">
        <v>0.239890203776746</v>
      </c>
      <c r="H9" s="17">
        <v>9.3678166082036496E-2</v>
      </c>
      <c r="I9" s="17">
        <v>0.19656167092396301</v>
      </c>
      <c r="J9" s="17">
        <v>0.27734010480969801</v>
      </c>
      <c r="K9" s="17">
        <v>0.25671309428792</v>
      </c>
    </row>
    <row r="10" spans="2:12" x14ac:dyDescent="0.5">
      <c r="B10" s="18" t="s">
        <v>326</v>
      </c>
      <c r="C10" s="17">
        <v>0.104823980491072</v>
      </c>
      <c r="D10" s="17">
        <v>0.10859064538143499</v>
      </c>
      <c r="E10" s="17">
        <v>0.12948787422196401</v>
      </c>
      <c r="F10" s="17">
        <v>0.31175767896046203</v>
      </c>
      <c r="G10" s="17">
        <v>0.24184843118438001</v>
      </c>
      <c r="H10" s="17">
        <v>0.11437005231654</v>
      </c>
      <c r="I10" s="17">
        <v>0.24526571484854701</v>
      </c>
      <c r="J10" s="17">
        <v>0.49438277942689102</v>
      </c>
      <c r="K10" s="17">
        <v>0.43507604685701801</v>
      </c>
    </row>
    <row r="11" spans="2:12" x14ac:dyDescent="0.5">
      <c r="B11" s="18" t="s">
        <v>327</v>
      </c>
      <c r="C11" s="17">
        <v>0</v>
      </c>
      <c r="D11" s="17">
        <v>5.4149185283053703E-3</v>
      </c>
      <c r="E11" s="17">
        <v>1.58710399278129E-3</v>
      </c>
      <c r="F11" s="17">
        <v>1.5868029389419301E-3</v>
      </c>
      <c r="G11" s="17">
        <v>0</v>
      </c>
      <c r="H11" s="17">
        <v>3.2063034716524998E-3</v>
      </c>
      <c r="I11" s="17">
        <v>1.5515854077406899E-2</v>
      </c>
      <c r="J11" s="17">
        <v>5.3647829537018001E-3</v>
      </c>
      <c r="K11" s="17">
        <v>9.0758820225687403E-2</v>
      </c>
    </row>
    <row r="12" spans="2:12" x14ac:dyDescent="0.5">
      <c r="B12" s="16" t="s">
        <v>166</v>
      </c>
      <c r="C12" s="16"/>
      <c r="D12" s="16"/>
      <c r="E12" s="16"/>
      <c r="F12" s="16"/>
      <c r="G12" s="16"/>
      <c r="H12" s="16"/>
      <c r="I12" s="16"/>
      <c r="J12" s="16"/>
      <c r="K12" s="16"/>
    </row>
    <row r="13" spans="2:12" x14ac:dyDescent="0.5">
      <c r="B13" t="s">
        <v>54</v>
      </c>
    </row>
    <row r="14" spans="2:12" x14ac:dyDescent="0.5">
      <c r="B14" t="s">
        <v>55</v>
      </c>
    </row>
    <row r="18" spans="2:2" x14ac:dyDescent="0.5">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329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324</v>
      </c>
      <c r="C9" s="17">
        <v>0.35971882349907802</v>
      </c>
      <c r="D9" s="17">
        <v>0.38870388393330202</v>
      </c>
      <c r="E9" s="17">
        <v>0.32398789463828098</v>
      </c>
      <c r="F9" s="17"/>
      <c r="G9" s="17">
        <v>0.25451779596555502</v>
      </c>
      <c r="H9" s="17">
        <v>0.30659377532749998</v>
      </c>
      <c r="I9" s="17">
        <v>0.43607283057371699</v>
      </c>
      <c r="J9" s="17">
        <v>0.35505606814604701</v>
      </c>
      <c r="K9" s="17">
        <v>0.39016705732951901</v>
      </c>
      <c r="L9" s="17">
        <v>0.43369918894148701</v>
      </c>
      <c r="M9" s="17"/>
      <c r="N9" s="17">
        <v>0.24359919348530801</v>
      </c>
      <c r="O9" s="17">
        <v>0.38026459272417601</v>
      </c>
      <c r="P9" s="17">
        <v>0.43431453895183098</v>
      </c>
      <c r="Q9" s="17">
        <v>0.28764640959527099</v>
      </c>
      <c r="R9" s="17">
        <v>0.39035587075420802</v>
      </c>
      <c r="S9" s="17">
        <v>0.32073654730528101</v>
      </c>
      <c r="T9" s="17">
        <v>0.39865222953927898</v>
      </c>
      <c r="U9" s="17">
        <v>0.47469108240854302</v>
      </c>
      <c r="V9" s="17">
        <v>0.35253151211596501</v>
      </c>
      <c r="W9" s="17">
        <v>0.30038829194490402</v>
      </c>
      <c r="X9" s="17">
        <v>0.35770136983525802</v>
      </c>
      <c r="Y9" s="17">
        <v>0.32910076219025802</v>
      </c>
      <c r="Z9" s="17"/>
      <c r="AA9" s="17">
        <v>0.435952274516482</v>
      </c>
      <c r="AB9" s="17">
        <v>0.26894359118100097</v>
      </c>
    </row>
    <row r="10" spans="2:28" x14ac:dyDescent="0.5">
      <c r="B10" s="18" t="s">
        <v>280</v>
      </c>
      <c r="C10" s="17">
        <v>0.34612363055455098</v>
      </c>
      <c r="D10" s="17">
        <v>0.34632290281915901</v>
      </c>
      <c r="E10" s="17">
        <v>0.34717660029353897</v>
      </c>
      <c r="F10" s="17"/>
      <c r="G10" s="17">
        <v>0.39280669183907002</v>
      </c>
      <c r="H10" s="17">
        <v>0.391397886678163</v>
      </c>
      <c r="I10" s="17">
        <v>0.33921113073975301</v>
      </c>
      <c r="J10" s="17">
        <v>0.34299931154338498</v>
      </c>
      <c r="K10" s="17">
        <v>0.298649754592345</v>
      </c>
      <c r="L10" s="17">
        <v>0.21483212358746201</v>
      </c>
      <c r="M10" s="17"/>
      <c r="N10" s="17">
        <v>0.437013505740524</v>
      </c>
      <c r="O10" s="17">
        <v>0.42735515554987902</v>
      </c>
      <c r="P10" s="17">
        <v>0.33690880280272301</v>
      </c>
      <c r="Q10" s="17">
        <v>0.38770422230852902</v>
      </c>
      <c r="R10" s="17">
        <v>0.26910837297944101</v>
      </c>
      <c r="S10" s="17">
        <v>0.33027438992833102</v>
      </c>
      <c r="T10" s="17">
        <v>0.35240566709009102</v>
      </c>
      <c r="U10" s="17">
        <v>0.32096927103446199</v>
      </c>
      <c r="V10" s="17">
        <v>0.31512306541186202</v>
      </c>
      <c r="W10" s="17">
        <v>0.27498301952576398</v>
      </c>
      <c r="X10" s="17">
        <v>0.37270641909494301</v>
      </c>
      <c r="Y10" s="17">
        <v>0.34928655492398902</v>
      </c>
      <c r="Z10" s="17"/>
      <c r="AA10" s="17">
        <v>0.36874960392942902</v>
      </c>
      <c r="AB10" s="17">
        <v>0.319181678404724</v>
      </c>
    </row>
    <row r="11" spans="2:28" x14ac:dyDescent="0.5">
      <c r="B11" s="18" t="s">
        <v>325</v>
      </c>
      <c r="C11" s="17">
        <v>0.189333565455299</v>
      </c>
      <c r="D11" s="17">
        <v>0.17613151968603399</v>
      </c>
      <c r="E11" s="17">
        <v>0.206942824076117</v>
      </c>
      <c r="F11" s="17"/>
      <c r="G11" s="17">
        <v>0.202431708051861</v>
      </c>
      <c r="H11" s="17">
        <v>0.21128487024651099</v>
      </c>
      <c r="I11" s="17">
        <v>0.15496488121388899</v>
      </c>
      <c r="J11" s="17">
        <v>0.16776348564834001</v>
      </c>
      <c r="K11" s="17">
        <v>0.213583834298607</v>
      </c>
      <c r="L11" s="17">
        <v>0.21676769752386399</v>
      </c>
      <c r="M11" s="17"/>
      <c r="N11" s="17">
        <v>0.20813337728900599</v>
      </c>
      <c r="O11" s="17">
        <v>0.14597597677325799</v>
      </c>
      <c r="P11" s="17">
        <v>0.139400965538302</v>
      </c>
      <c r="Q11" s="17">
        <v>0.27311623712307298</v>
      </c>
      <c r="R11" s="17">
        <v>0.26837941990198599</v>
      </c>
      <c r="S11" s="17">
        <v>0.25934856180451799</v>
      </c>
      <c r="T11" s="17">
        <v>0.15911621873370399</v>
      </c>
      <c r="U11" s="17">
        <v>0.14723443927391899</v>
      </c>
      <c r="V11" s="17">
        <v>8.1255836592816294E-2</v>
      </c>
      <c r="W11" s="17">
        <v>0.35009445550159402</v>
      </c>
      <c r="X11" s="17">
        <v>0.136299304339634</v>
      </c>
      <c r="Y11" s="17">
        <v>0.20045894243742299</v>
      </c>
      <c r="Z11" s="17"/>
      <c r="AA11" s="17">
        <v>0.150433561852234</v>
      </c>
      <c r="AB11" s="17">
        <v>0.23565387257921699</v>
      </c>
    </row>
    <row r="12" spans="2:28" x14ac:dyDescent="0.5">
      <c r="B12" s="18" t="s">
        <v>326</v>
      </c>
      <c r="C12" s="17">
        <v>0.104823980491072</v>
      </c>
      <c r="D12" s="17">
        <v>8.8841693561504606E-2</v>
      </c>
      <c r="E12" s="17">
        <v>0.121892680992063</v>
      </c>
      <c r="F12" s="17"/>
      <c r="G12" s="17">
        <v>0.15024380414351399</v>
      </c>
      <c r="H12" s="17">
        <v>9.0723467747826095E-2</v>
      </c>
      <c r="I12" s="17">
        <v>6.9751157472641601E-2</v>
      </c>
      <c r="J12" s="17">
        <v>0.134181134662228</v>
      </c>
      <c r="K12" s="17">
        <v>9.75993537795289E-2</v>
      </c>
      <c r="L12" s="17">
        <v>0.13470098994718699</v>
      </c>
      <c r="M12" s="17"/>
      <c r="N12" s="17">
        <v>0.111253923485162</v>
      </c>
      <c r="O12" s="17">
        <v>4.64042749526868E-2</v>
      </c>
      <c r="P12" s="17">
        <v>8.9375692707143906E-2</v>
      </c>
      <c r="Q12" s="17">
        <v>5.1533130973127603E-2</v>
      </c>
      <c r="R12" s="17">
        <v>7.2156336364365706E-2</v>
      </c>
      <c r="S12" s="17">
        <v>8.9640500961869901E-2</v>
      </c>
      <c r="T12" s="17">
        <v>8.9825884636926007E-2</v>
      </c>
      <c r="U12" s="17">
        <v>5.7105207283075998E-2</v>
      </c>
      <c r="V12" s="17">
        <v>0.25108958587935698</v>
      </c>
      <c r="W12" s="17">
        <v>7.4534233027737401E-2</v>
      </c>
      <c r="X12" s="17">
        <v>0.133292906730166</v>
      </c>
      <c r="Y12" s="17">
        <v>0.12115374044832999</v>
      </c>
      <c r="Z12" s="17"/>
      <c r="AA12" s="17">
        <v>4.4864559701855898E-2</v>
      </c>
      <c r="AB12" s="17">
        <v>0.176220857835058</v>
      </c>
    </row>
    <row r="13" spans="2:28" x14ac:dyDescent="0.5">
      <c r="B13" s="18" t="s">
        <v>327</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c r="AA13" s="19">
        <v>0</v>
      </c>
      <c r="AB13" s="19">
        <v>0</v>
      </c>
    </row>
    <row r="14" spans="2:28" x14ac:dyDescent="0.5">
      <c r="B14" s="16" t="s">
        <v>166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330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324</v>
      </c>
      <c r="C9" s="17">
        <v>0.43536699554771502</v>
      </c>
      <c r="D9" s="17">
        <v>0.465442608601562</v>
      </c>
      <c r="E9" s="17">
        <v>0.39852642506688502</v>
      </c>
      <c r="F9" s="17"/>
      <c r="G9" s="17">
        <v>0.36810233511926699</v>
      </c>
      <c r="H9" s="17">
        <v>0.46244191114281902</v>
      </c>
      <c r="I9" s="17">
        <v>0.52972064299564703</v>
      </c>
      <c r="J9" s="17">
        <v>0.35743545474057298</v>
      </c>
      <c r="K9" s="17">
        <v>0.41206491665085798</v>
      </c>
      <c r="L9" s="17">
        <v>0.48038658651596899</v>
      </c>
      <c r="M9" s="17"/>
      <c r="N9" s="17">
        <v>0.395282866431104</v>
      </c>
      <c r="O9" s="17">
        <v>0.47707465099215202</v>
      </c>
      <c r="P9" s="17">
        <v>0.438459925851719</v>
      </c>
      <c r="Q9" s="17">
        <v>0.33254238209833298</v>
      </c>
      <c r="R9" s="17">
        <v>0.45987866369883401</v>
      </c>
      <c r="S9" s="17">
        <v>0.36276064014116199</v>
      </c>
      <c r="T9" s="17">
        <v>0.15955415420153701</v>
      </c>
      <c r="U9" s="17">
        <v>0.54094278419722297</v>
      </c>
      <c r="V9" s="17">
        <v>0.43221750850574497</v>
      </c>
      <c r="W9" s="17">
        <v>0.516838186533084</v>
      </c>
      <c r="X9" s="17">
        <v>0.478848506182742</v>
      </c>
      <c r="Y9" s="17">
        <v>0.51643518091389695</v>
      </c>
      <c r="Z9" s="17"/>
      <c r="AA9" s="17">
        <v>0.53773737346656403</v>
      </c>
      <c r="AB9" s="17">
        <v>0.31346913163031997</v>
      </c>
    </row>
    <row r="10" spans="2:28" x14ac:dyDescent="0.5">
      <c r="B10" s="18" t="s">
        <v>280</v>
      </c>
      <c r="C10" s="17">
        <v>0.36190150639423402</v>
      </c>
      <c r="D10" s="17">
        <v>0.35020436835255597</v>
      </c>
      <c r="E10" s="17">
        <v>0.37445825396881099</v>
      </c>
      <c r="F10" s="17"/>
      <c r="G10" s="17">
        <v>0.39661820095698003</v>
      </c>
      <c r="H10" s="17">
        <v>0.34964982790594301</v>
      </c>
      <c r="I10" s="17">
        <v>0.32546474284281202</v>
      </c>
      <c r="J10" s="17">
        <v>0.402852585385999</v>
      </c>
      <c r="K10" s="17">
        <v>0.374180451182964</v>
      </c>
      <c r="L10" s="17">
        <v>0.25653905120721998</v>
      </c>
      <c r="M10" s="17"/>
      <c r="N10" s="17">
        <v>0.48168786887805098</v>
      </c>
      <c r="O10" s="17">
        <v>0.47652107405516098</v>
      </c>
      <c r="P10" s="17">
        <v>0.45270217182776401</v>
      </c>
      <c r="Q10" s="17">
        <v>0.38727122995616498</v>
      </c>
      <c r="R10" s="17">
        <v>0.27174191639917999</v>
      </c>
      <c r="S10" s="17">
        <v>0.34466848786323201</v>
      </c>
      <c r="T10" s="17">
        <v>0.58714395392568697</v>
      </c>
      <c r="U10" s="17">
        <v>0.32977755079294202</v>
      </c>
      <c r="V10" s="17">
        <v>0.39903795871828301</v>
      </c>
      <c r="W10" s="17">
        <v>0.34573005651183297</v>
      </c>
      <c r="X10" s="17">
        <v>0.287060368977056</v>
      </c>
      <c r="Y10" s="17">
        <v>0.25345404448384301</v>
      </c>
      <c r="Z10" s="17"/>
      <c r="AA10" s="17">
        <v>0.35233360693565702</v>
      </c>
      <c r="AB10" s="17">
        <v>0.37329451411665798</v>
      </c>
    </row>
    <row r="11" spans="2:28" x14ac:dyDescent="0.5">
      <c r="B11" s="18" t="s">
        <v>325</v>
      </c>
      <c r="C11" s="17">
        <v>8.8725934148311106E-2</v>
      </c>
      <c r="D11" s="17">
        <v>8.9147897267341E-2</v>
      </c>
      <c r="E11" s="17">
        <v>8.8521261895870507E-2</v>
      </c>
      <c r="F11" s="17"/>
      <c r="G11" s="17">
        <v>0.150651593518706</v>
      </c>
      <c r="H11" s="17">
        <v>0.105779738567238</v>
      </c>
      <c r="I11" s="17">
        <v>7.4042364948641901E-2</v>
      </c>
      <c r="J11" s="17">
        <v>7.3745761076464703E-2</v>
      </c>
      <c r="K11" s="17">
        <v>7.8535155448165403E-2</v>
      </c>
      <c r="L11" s="17">
        <v>4.2463840131372797E-2</v>
      </c>
      <c r="M11" s="17"/>
      <c r="N11" s="17">
        <v>4.6672514350720597E-2</v>
      </c>
      <c r="O11" s="17">
        <v>0</v>
      </c>
      <c r="P11" s="17">
        <v>6.5412212853865295E-2</v>
      </c>
      <c r="Q11" s="17">
        <v>0.137770415698173</v>
      </c>
      <c r="R11" s="17">
        <v>0.19828159792494601</v>
      </c>
      <c r="S11" s="17">
        <v>0.124324845025198</v>
      </c>
      <c r="T11" s="17">
        <v>7.7484186438947195E-2</v>
      </c>
      <c r="U11" s="17">
        <v>2.4753089356215102E-2</v>
      </c>
      <c r="V11" s="17">
        <v>0</v>
      </c>
      <c r="W11" s="17">
        <v>6.7160159588261104E-2</v>
      </c>
      <c r="X11" s="17">
        <v>0.135566187879987</v>
      </c>
      <c r="Y11" s="17">
        <v>0.10397376834904699</v>
      </c>
      <c r="Z11" s="17"/>
      <c r="AA11" s="17">
        <v>7.3555663845275204E-2</v>
      </c>
      <c r="AB11" s="17">
        <v>0.10678998336433999</v>
      </c>
    </row>
    <row r="12" spans="2:28" x14ac:dyDescent="0.5">
      <c r="B12" s="18" t="s">
        <v>326</v>
      </c>
      <c r="C12" s="17">
        <v>0.10859064538143499</v>
      </c>
      <c r="D12" s="17">
        <v>9.1695037113399297E-2</v>
      </c>
      <c r="E12" s="17">
        <v>0.130621193056497</v>
      </c>
      <c r="F12" s="17"/>
      <c r="G12" s="17">
        <v>8.4627870405046698E-2</v>
      </c>
      <c r="H12" s="17">
        <v>8.2128522383999494E-2</v>
      </c>
      <c r="I12" s="17">
        <v>7.0772249212899901E-2</v>
      </c>
      <c r="J12" s="17">
        <v>0.15057555072645301</v>
      </c>
      <c r="K12" s="17">
        <v>0.124554086189785</v>
      </c>
      <c r="L12" s="17">
        <v>0.220610522145437</v>
      </c>
      <c r="M12" s="17"/>
      <c r="N12" s="17">
        <v>7.6356750340124499E-2</v>
      </c>
      <c r="O12" s="17">
        <v>4.64042749526868E-2</v>
      </c>
      <c r="P12" s="17">
        <v>3.1984958310203301E-2</v>
      </c>
      <c r="Q12" s="17">
        <v>0.14241597224732899</v>
      </c>
      <c r="R12" s="17">
        <v>7.0097821977040106E-2</v>
      </c>
      <c r="S12" s="17">
        <v>0.16097385274724599</v>
      </c>
      <c r="T12" s="17">
        <v>0.17581770543382899</v>
      </c>
      <c r="U12" s="17">
        <v>7.9907932984992394E-2</v>
      </c>
      <c r="V12" s="17">
        <v>0.16874453277597301</v>
      </c>
      <c r="W12" s="17">
        <v>7.0271597366822106E-2</v>
      </c>
      <c r="X12" s="17">
        <v>9.8524936960215595E-2</v>
      </c>
      <c r="Y12" s="17">
        <v>0.126137006253214</v>
      </c>
      <c r="Z12" s="17"/>
      <c r="AA12" s="17">
        <v>3.6373355752504201E-2</v>
      </c>
      <c r="AB12" s="17">
        <v>0.194583620328239</v>
      </c>
    </row>
    <row r="13" spans="2:28" x14ac:dyDescent="0.5">
      <c r="B13" s="18" t="s">
        <v>327</v>
      </c>
      <c r="C13" s="19">
        <v>5.4149185283053703E-3</v>
      </c>
      <c r="D13" s="19">
        <v>3.5100886651410002E-3</v>
      </c>
      <c r="E13" s="19">
        <v>7.8728660119359393E-3</v>
      </c>
      <c r="F13" s="19"/>
      <c r="G13" s="19">
        <v>0</v>
      </c>
      <c r="H13" s="19">
        <v>0</v>
      </c>
      <c r="I13" s="19">
        <v>0</v>
      </c>
      <c r="J13" s="19">
        <v>1.5390648070510301E-2</v>
      </c>
      <c r="K13" s="19">
        <v>1.0665390528226701E-2</v>
      </c>
      <c r="L13" s="19">
        <v>0</v>
      </c>
      <c r="M13" s="19"/>
      <c r="N13" s="19">
        <v>0</v>
      </c>
      <c r="O13" s="19">
        <v>0</v>
      </c>
      <c r="P13" s="19">
        <v>1.14407311564486E-2</v>
      </c>
      <c r="Q13" s="19">
        <v>0</v>
      </c>
      <c r="R13" s="19">
        <v>0</v>
      </c>
      <c r="S13" s="19">
        <v>7.2721742231615502E-3</v>
      </c>
      <c r="T13" s="19">
        <v>0</v>
      </c>
      <c r="U13" s="19">
        <v>2.4618642668627198E-2</v>
      </c>
      <c r="V13" s="19">
        <v>0</v>
      </c>
      <c r="W13" s="19">
        <v>0</v>
      </c>
      <c r="X13" s="19">
        <v>0</v>
      </c>
      <c r="Y13" s="19">
        <v>0</v>
      </c>
      <c r="Z13" s="19"/>
      <c r="AA13" s="19">
        <v>0</v>
      </c>
      <c r="AB13" s="19">
        <v>1.18627505604426E-2</v>
      </c>
    </row>
    <row r="14" spans="2:28" x14ac:dyDescent="0.5">
      <c r="B14" s="16" t="s">
        <v>166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331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324</v>
      </c>
      <c r="C9" s="17">
        <v>0.27238104585301298</v>
      </c>
      <c r="D9" s="17">
        <v>0.25862288265447197</v>
      </c>
      <c r="E9" s="17">
        <v>0.29101575906352001</v>
      </c>
      <c r="F9" s="17"/>
      <c r="G9" s="17">
        <v>0.29550103586314502</v>
      </c>
      <c r="H9" s="17">
        <v>0.243596145992101</v>
      </c>
      <c r="I9" s="17">
        <v>0.32984147404355002</v>
      </c>
      <c r="J9" s="17">
        <v>0.21639849474407799</v>
      </c>
      <c r="K9" s="17">
        <v>0.25048052947280902</v>
      </c>
      <c r="L9" s="17">
        <v>0.51987518117686404</v>
      </c>
      <c r="M9" s="17"/>
      <c r="N9" s="17">
        <v>0.24717760821187501</v>
      </c>
      <c r="O9" s="17">
        <v>0.29139041840952101</v>
      </c>
      <c r="P9" s="17">
        <v>0.305786437799966</v>
      </c>
      <c r="Q9" s="17">
        <v>0.22373983194724001</v>
      </c>
      <c r="R9" s="17">
        <v>0.26401855411747099</v>
      </c>
      <c r="S9" s="17">
        <v>0.24252247544768599</v>
      </c>
      <c r="T9" s="17">
        <v>0.31637031913035402</v>
      </c>
      <c r="U9" s="17">
        <v>0.348170427350735</v>
      </c>
      <c r="V9" s="17">
        <v>0.288756735669563</v>
      </c>
      <c r="W9" s="17">
        <v>0.225746447725308</v>
      </c>
      <c r="X9" s="17">
        <v>0.203707999011073</v>
      </c>
      <c r="Y9" s="17">
        <v>0.30933409706506099</v>
      </c>
      <c r="Z9" s="17"/>
      <c r="AA9" s="17">
        <v>0.32698350211142202</v>
      </c>
      <c r="AB9" s="17">
        <v>0.20736299162819199</v>
      </c>
    </row>
    <row r="10" spans="2:28" x14ac:dyDescent="0.5">
      <c r="B10" s="18" t="s">
        <v>280</v>
      </c>
      <c r="C10" s="17">
        <v>0.40786772620392298</v>
      </c>
      <c r="D10" s="17">
        <v>0.445443725108782</v>
      </c>
      <c r="E10" s="17">
        <v>0.36132549004488002</v>
      </c>
      <c r="F10" s="17"/>
      <c r="G10" s="17">
        <v>0.358327954252042</v>
      </c>
      <c r="H10" s="17">
        <v>0.43618809834081601</v>
      </c>
      <c r="I10" s="17">
        <v>0.396482223191095</v>
      </c>
      <c r="J10" s="17">
        <v>0.44104580206212501</v>
      </c>
      <c r="K10" s="17">
        <v>0.38864653578303399</v>
      </c>
      <c r="L10" s="17">
        <v>0.30086042873622199</v>
      </c>
      <c r="M10" s="17"/>
      <c r="N10" s="17">
        <v>0.45020168825918699</v>
      </c>
      <c r="O10" s="17">
        <v>0.30471134446618497</v>
      </c>
      <c r="P10" s="17">
        <v>0.41743352603322698</v>
      </c>
      <c r="Q10" s="17">
        <v>0.46137909327895799</v>
      </c>
      <c r="R10" s="17">
        <v>0.26969538545530303</v>
      </c>
      <c r="S10" s="17">
        <v>0.39215448029761502</v>
      </c>
      <c r="T10" s="17">
        <v>0.426179943141061</v>
      </c>
      <c r="U10" s="17">
        <v>0.46901002045155998</v>
      </c>
      <c r="V10" s="17">
        <v>0.40152727393530502</v>
      </c>
      <c r="W10" s="17">
        <v>0.63255915965869303</v>
      </c>
      <c r="X10" s="17">
        <v>0.39615119651715103</v>
      </c>
      <c r="Y10" s="17">
        <v>0.373335521458037</v>
      </c>
      <c r="Z10" s="17"/>
      <c r="AA10" s="17">
        <v>0.43651433624018798</v>
      </c>
      <c r="AB10" s="17">
        <v>0.37375668116447303</v>
      </c>
    </row>
    <row r="11" spans="2:28" x14ac:dyDescent="0.5">
      <c r="B11" s="18" t="s">
        <v>325</v>
      </c>
      <c r="C11" s="17">
        <v>0.18867624972831901</v>
      </c>
      <c r="D11" s="17">
        <v>0.18274962644728099</v>
      </c>
      <c r="E11" s="17">
        <v>0.193194250103876</v>
      </c>
      <c r="F11" s="17"/>
      <c r="G11" s="17">
        <v>0.25396128031690401</v>
      </c>
      <c r="H11" s="17">
        <v>0.23895731881993801</v>
      </c>
      <c r="I11" s="17">
        <v>0.18740272186932999</v>
      </c>
      <c r="J11" s="17">
        <v>0.127832464063074</v>
      </c>
      <c r="K11" s="17">
        <v>0.19570755573284801</v>
      </c>
      <c r="L11" s="17">
        <v>3.9118199437441298E-2</v>
      </c>
      <c r="M11" s="17"/>
      <c r="N11" s="17">
        <v>0.19512048832276899</v>
      </c>
      <c r="O11" s="17">
        <v>0.25525339246262801</v>
      </c>
      <c r="P11" s="17">
        <v>0.15339241208320101</v>
      </c>
      <c r="Q11" s="17">
        <v>0.227308776879624</v>
      </c>
      <c r="R11" s="17">
        <v>0.39677525092604798</v>
      </c>
      <c r="S11" s="17">
        <v>0.20042965932653001</v>
      </c>
      <c r="T11" s="17">
        <v>0.171457916931683</v>
      </c>
      <c r="U11" s="17">
        <v>0.11246101143765699</v>
      </c>
      <c r="V11" s="17">
        <v>8.0888619679510304E-2</v>
      </c>
      <c r="W11" s="17">
        <v>6.7160159588261104E-2</v>
      </c>
      <c r="X11" s="17">
        <v>0.25973763163526797</v>
      </c>
      <c r="Y11" s="17">
        <v>0.205918403882934</v>
      </c>
      <c r="Z11" s="17"/>
      <c r="AA11" s="17">
        <v>0.17657771652759599</v>
      </c>
      <c r="AB11" s="17">
        <v>0.203082617895397</v>
      </c>
    </row>
    <row r="12" spans="2:28" x14ac:dyDescent="0.5">
      <c r="B12" s="18" t="s">
        <v>326</v>
      </c>
      <c r="C12" s="17">
        <v>0.12948787422196401</v>
      </c>
      <c r="D12" s="17">
        <v>0.113183765789465</v>
      </c>
      <c r="E12" s="17">
        <v>0.15084048705372599</v>
      </c>
      <c r="F12" s="17"/>
      <c r="G12" s="17">
        <v>9.2209729567909599E-2</v>
      </c>
      <c r="H12" s="17">
        <v>8.1258436847145302E-2</v>
      </c>
      <c r="I12" s="17">
        <v>8.6273580896024202E-2</v>
      </c>
      <c r="J12" s="17">
        <v>0.214723239130723</v>
      </c>
      <c r="K12" s="17">
        <v>0.156253116681277</v>
      </c>
      <c r="L12" s="17">
        <v>0.14014619064947201</v>
      </c>
      <c r="M12" s="17"/>
      <c r="N12" s="17">
        <v>0.107500215206168</v>
      </c>
      <c r="O12" s="17">
        <v>0.148644844661666</v>
      </c>
      <c r="P12" s="17">
        <v>0.123387624083606</v>
      </c>
      <c r="Q12" s="17">
        <v>8.7572297894177906E-2</v>
      </c>
      <c r="R12" s="17">
        <v>6.9510809501177898E-2</v>
      </c>
      <c r="S12" s="17">
        <v>0.15744014536651699</v>
      </c>
      <c r="T12" s="17">
        <v>8.5991820796902693E-2</v>
      </c>
      <c r="U12" s="17">
        <v>7.0358540760047897E-2</v>
      </c>
      <c r="V12" s="17">
        <v>0.22882737071562201</v>
      </c>
      <c r="W12" s="17">
        <v>7.4534233027737401E-2</v>
      </c>
      <c r="X12" s="17">
        <v>0.14040317283650899</v>
      </c>
      <c r="Y12" s="17">
        <v>0.11141197759396899</v>
      </c>
      <c r="Z12" s="17"/>
      <c r="AA12" s="17">
        <v>5.7004484010453202E-2</v>
      </c>
      <c r="AB12" s="17">
        <v>0.21579770931193801</v>
      </c>
    </row>
    <row r="13" spans="2:28" x14ac:dyDescent="0.5">
      <c r="B13" s="18" t="s">
        <v>327</v>
      </c>
      <c r="C13" s="19">
        <v>1.58710399278129E-3</v>
      </c>
      <c r="D13" s="19">
        <v>0</v>
      </c>
      <c r="E13" s="19">
        <v>3.6240137339975101E-3</v>
      </c>
      <c r="F13" s="19"/>
      <c r="G13" s="19">
        <v>0</v>
      </c>
      <c r="H13" s="19">
        <v>0</v>
      </c>
      <c r="I13" s="19">
        <v>0</v>
      </c>
      <c r="J13" s="19">
        <v>0</v>
      </c>
      <c r="K13" s="19">
        <v>8.9122623300332705E-3</v>
      </c>
      <c r="L13" s="19">
        <v>0</v>
      </c>
      <c r="M13" s="19"/>
      <c r="N13" s="19">
        <v>0</v>
      </c>
      <c r="O13" s="19">
        <v>0</v>
      </c>
      <c r="P13" s="19">
        <v>0</v>
      </c>
      <c r="Q13" s="19">
        <v>0</v>
      </c>
      <c r="R13" s="19">
        <v>0</v>
      </c>
      <c r="S13" s="19">
        <v>7.4532395616529103E-3</v>
      </c>
      <c r="T13" s="19">
        <v>0</v>
      </c>
      <c r="U13" s="19">
        <v>0</v>
      </c>
      <c r="V13" s="19">
        <v>0</v>
      </c>
      <c r="W13" s="19">
        <v>0</v>
      </c>
      <c r="X13" s="19">
        <v>0</v>
      </c>
      <c r="Y13" s="19">
        <v>0</v>
      </c>
      <c r="Z13" s="19"/>
      <c r="AA13" s="19">
        <v>2.9199611103402699E-3</v>
      </c>
      <c r="AB13" s="19">
        <v>0</v>
      </c>
    </row>
    <row r="14" spans="2:28" x14ac:dyDescent="0.5">
      <c r="B14" s="16" t="s">
        <v>166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332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324</v>
      </c>
      <c r="C9" s="17">
        <v>0.10057103193769699</v>
      </c>
      <c r="D9" s="17">
        <v>0.11714328296698601</v>
      </c>
      <c r="E9" s="17">
        <v>7.9744663468857405E-2</v>
      </c>
      <c r="F9" s="17"/>
      <c r="G9" s="17">
        <v>0.20927835001393899</v>
      </c>
      <c r="H9" s="17">
        <v>0.100635073627273</v>
      </c>
      <c r="I9" s="17">
        <v>9.0747140649638194E-2</v>
      </c>
      <c r="J9" s="17">
        <v>0.10062287693710301</v>
      </c>
      <c r="K9" s="17">
        <v>4.2462367989417098E-2</v>
      </c>
      <c r="L9" s="17">
        <v>0.15449972991629199</v>
      </c>
      <c r="M9" s="17"/>
      <c r="N9" s="17">
        <v>7.5534542396053006E-2</v>
      </c>
      <c r="O9" s="17">
        <v>9.0693070565460998E-2</v>
      </c>
      <c r="P9" s="17">
        <v>0.107151211680307</v>
      </c>
      <c r="Q9" s="17">
        <v>0.14165121133220501</v>
      </c>
      <c r="R9" s="17">
        <v>0.13133309457620099</v>
      </c>
      <c r="S9" s="17">
        <v>6.8006890739223794E-2</v>
      </c>
      <c r="T9" s="17">
        <v>7.7922121906779898E-2</v>
      </c>
      <c r="U9" s="17">
        <v>0.216069035814038</v>
      </c>
      <c r="V9" s="17">
        <v>0.16044293147929301</v>
      </c>
      <c r="W9" s="17">
        <v>0</v>
      </c>
      <c r="X9" s="17">
        <v>3.9153540235597799E-2</v>
      </c>
      <c r="Y9" s="17">
        <v>0.102446210266705</v>
      </c>
      <c r="Z9" s="17"/>
      <c r="AA9" s="17">
        <v>0.12761932118995301</v>
      </c>
      <c r="AB9" s="17">
        <v>6.8363192624224203E-2</v>
      </c>
    </row>
    <row r="10" spans="2:28" x14ac:dyDescent="0.5">
      <c r="B10" s="18" t="s">
        <v>280</v>
      </c>
      <c r="C10" s="17">
        <v>0.24078630135290699</v>
      </c>
      <c r="D10" s="17">
        <v>0.255377923689039</v>
      </c>
      <c r="E10" s="17">
        <v>0.22302427167471001</v>
      </c>
      <c r="F10" s="17"/>
      <c r="G10" s="17">
        <v>0.26647633480807598</v>
      </c>
      <c r="H10" s="17">
        <v>0.26312326023432703</v>
      </c>
      <c r="I10" s="17">
        <v>0.26929601163140499</v>
      </c>
      <c r="J10" s="17">
        <v>0.23139729257452399</v>
      </c>
      <c r="K10" s="17">
        <v>0.19719356893200299</v>
      </c>
      <c r="L10" s="17">
        <v>0.136296135036615</v>
      </c>
      <c r="M10" s="17"/>
      <c r="N10" s="17">
        <v>0.25956559078228297</v>
      </c>
      <c r="O10" s="17">
        <v>0.30228787707720201</v>
      </c>
      <c r="P10" s="17">
        <v>0.22448506081684799</v>
      </c>
      <c r="Q10" s="17">
        <v>0.321947232643158</v>
      </c>
      <c r="R10" s="17">
        <v>0.130086753977085</v>
      </c>
      <c r="S10" s="17">
        <v>0.225837247759584</v>
      </c>
      <c r="T10" s="17">
        <v>0.16160798793968401</v>
      </c>
      <c r="U10" s="17">
        <v>0.27399698267300099</v>
      </c>
      <c r="V10" s="17">
        <v>0.27941892593560003</v>
      </c>
      <c r="W10" s="17">
        <v>0.21732484643123401</v>
      </c>
      <c r="X10" s="17">
        <v>0.32233422066769202</v>
      </c>
      <c r="Y10" s="17">
        <v>0.15546680127778001</v>
      </c>
      <c r="Z10" s="17"/>
      <c r="AA10" s="17">
        <v>0.28659323320104702</v>
      </c>
      <c r="AB10" s="17">
        <v>0.186241546723554</v>
      </c>
    </row>
    <row r="11" spans="2:28" x14ac:dyDescent="0.5">
      <c r="B11" s="18" t="s">
        <v>325</v>
      </c>
      <c r="C11" s="17">
        <v>0.34529818480999203</v>
      </c>
      <c r="D11" s="17">
        <v>0.35176165059833903</v>
      </c>
      <c r="E11" s="17">
        <v>0.33833216022356399</v>
      </c>
      <c r="F11" s="17"/>
      <c r="G11" s="17">
        <v>0.25093048056926598</v>
      </c>
      <c r="H11" s="17">
        <v>0.33485424915983097</v>
      </c>
      <c r="I11" s="17">
        <v>0.37152295069699298</v>
      </c>
      <c r="J11" s="17">
        <v>0.29595172156307797</v>
      </c>
      <c r="K11" s="17">
        <v>0.43403395095617398</v>
      </c>
      <c r="L11" s="17">
        <v>0.38384161410222101</v>
      </c>
      <c r="M11" s="17"/>
      <c r="N11" s="17">
        <v>0.25448668960846499</v>
      </c>
      <c r="O11" s="17">
        <v>0.20189609493889901</v>
      </c>
      <c r="P11" s="17">
        <v>0.40006520896047598</v>
      </c>
      <c r="Q11" s="17">
        <v>0.36133725761339403</v>
      </c>
      <c r="R11" s="17">
        <v>0.40047786696739401</v>
      </c>
      <c r="S11" s="17">
        <v>0.40290871057049299</v>
      </c>
      <c r="T11" s="17">
        <v>0.26641384629318798</v>
      </c>
      <c r="U11" s="17">
        <v>0.21467313416831099</v>
      </c>
      <c r="V11" s="17">
        <v>0.18627697438027299</v>
      </c>
      <c r="W11" s="17">
        <v>0.28730454276610701</v>
      </c>
      <c r="X11" s="17">
        <v>0.36848246186252498</v>
      </c>
      <c r="Y11" s="17">
        <v>0.39021728274309703</v>
      </c>
      <c r="Z11" s="17"/>
      <c r="AA11" s="17">
        <v>0.35440948421857699</v>
      </c>
      <c r="AB11" s="17">
        <v>0.33444887509757798</v>
      </c>
    </row>
    <row r="12" spans="2:28" x14ac:dyDescent="0.5">
      <c r="B12" s="18" t="s">
        <v>326</v>
      </c>
      <c r="C12" s="17">
        <v>0.31175767896046203</v>
      </c>
      <c r="D12" s="17">
        <v>0.27571714274563602</v>
      </c>
      <c r="E12" s="17">
        <v>0.35527557832909301</v>
      </c>
      <c r="F12" s="17"/>
      <c r="G12" s="17">
        <v>0.27331483460871803</v>
      </c>
      <c r="H12" s="17">
        <v>0.30138741697856802</v>
      </c>
      <c r="I12" s="17">
        <v>0.26085857384149302</v>
      </c>
      <c r="J12" s="17">
        <v>0.37202810892529398</v>
      </c>
      <c r="K12" s="17">
        <v>0.32631011212240602</v>
      </c>
      <c r="L12" s="17">
        <v>0.325362520944872</v>
      </c>
      <c r="M12" s="17"/>
      <c r="N12" s="17">
        <v>0.41041317721319798</v>
      </c>
      <c r="O12" s="17">
        <v>0.40512295741843801</v>
      </c>
      <c r="P12" s="17">
        <v>0.26829851854237002</v>
      </c>
      <c r="Q12" s="17">
        <v>0.17506429841124299</v>
      </c>
      <c r="R12" s="17">
        <v>0.33810228447932</v>
      </c>
      <c r="S12" s="17">
        <v>0.29579532515566398</v>
      </c>
      <c r="T12" s="17">
        <v>0.49405604386034802</v>
      </c>
      <c r="U12" s="17">
        <v>0.29526084734465002</v>
      </c>
      <c r="V12" s="17">
        <v>0.37386116820483301</v>
      </c>
      <c r="W12" s="17">
        <v>0.49537061080265898</v>
      </c>
      <c r="X12" s="17">
        <v>0.27002977723418597</v>
      </c>
      <c r="Y12" s="17">
        <v>0.35186970571241799</v>
      </c>
      <c r="Z12" s="17"/>
      <c r="AA12" s="17">
        <v>0.228458554160299</v>
      </c>
      <c r="AB12" s="17">
        <v>0.41094638555464402</v>
      </c>
    </row>
    <row r="13" spans="2:28" x14ac:dyDescent="0.5">
      <c r="B13" s="18" t="s">
        <v>327</v>
      </c>
      <c r="C13" s="19">
        <v>1.5868029389419301E-3</v>
      </c>
      <c r="D13" s="19">
        <v>0</v>
      </c>
      <c r="E13" s="19">
        <v>3.6233263037765101E-3</v>
      </c>
      <c r="F13" s="19"/>
      <c r="G13" s="19">
        <v>0</v>
      </c>
      <c r="H13" s="19">
        <v>0</v>
      </c>
      <c r="I13" s="19">
        <v>7.5753231804699299E-3</v>
      </c>
      <c r="J13" s="19">
        <v>0</v>
      </c>
      <c r="K13" s="19">
        <v>0</v>
      </c>
      <c r="L13" s="19">
        <v>0</v>
      </c>
      <c r="M13" s="19"/>
      <c r="N13" s="19">
        <v>0</v>
      </c>
      <c r="O13" s="19">
        <v>0</v>
      </c>
      <c r="P13" s="19">
        <v>0</v>
      </c>
      <c r="Q13" s="19">
        <v>0</v>
      </c>
      <c r="R13" s="19">
        <v>0</v>
      </c>
      <c r="S13" s="19">
        <v>7.4518257750353202E-3</v>
      </c>
      <c r="T13" s="19">
        <v>0</v>
      </c>
      <c r="U13" s="19">
        <v>0</v>
      </c>
      <c r="V13" s="19">
        <v>0</v>
      </c>
      <c r="W13" s="19">
        <v>0</v>
      </c>
      <c r="X13" s="19">
        <v>0</v>
      </c>
      <c r="Y13" s="19">
        <v>0</v>
      </c>
      <c r="Z13" s="19"/>
      <c r="AA13" s="19">
        <v>2.9194072301238199E-3</v>
      </c>
      <c r="AB13" s="19">
        <v>0</v>
      </c>
    </row>
    <row r="14" spans="2:28" x14ac:dyDescent="0.5">
      <c r="B14" s="16" t="s">
        <v>166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333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324</v>
      </c>
      <c r="C9" s="17">
        <v>0.18540072476293001</v>
      </c>
      <c r="D9" s="17">
        <v>0.18880249964784299</v>
      </c>
      <c r="E9" s="17">
        <v>0.18174830805223699</v>
      </c>
      <c r="F9" s="17"/>
      <c r="G9" s="17">
        <v>7.9938855144799106E-2</v>
      </c>
      <c r="H9" s="17">
        <v>0.175763039493993</v>
      </c>
      <c r="I9" s="17">
        <v>0.25602717311932099</v>
      </c>
      <c r="J9" s="17">
        <v>0.211365120886508</v>
      </c>
      <c r="K9" s="17">
        <v>0.151158914148287</v>
      </c>
      <c r="L9" s="17">
        <v>0.12783921548048</v>
      </c>
      <c r="M9" s="17"/>
      <c r="N9" s="17">
        <v>0.23441299678272201</v>
      </c>
      <c r="O9" s="17">
        <v>0.19441742846503199</v>
      </c>
      <c r="P9" s="17">
        <v>0.24100820626871999</v>
      </c>
      <c r="Q9" s="17">
        <v>0.19577466847720501</v>
      </c>
      <c r="R9" s="17">
        <v>0.126349300080185</v>
      </c>
      <c r="S9" s="17">
        <v>0.138804899587083</v>
      </c>
      <c r="T9" s="17">
        <v>0.317014296285411</v>
      </c>
      <c r="U9" s="17">
        <v>0.24609908400341901</v>
      </c>
      <c r="V9" s="17">
        <v>0.17181161495481401</v>
      </c>
      <c r="W9" s="17">
        <v>7.4534233027737401E-2</v>
      </c>
      <c r="X9" s="17">
        <v>0.15812734249948099</v>
      </c>
      <c r="Y9" s="17">
        <v>0.17365613992500001</v>
      </c>
      <c r="Z9" s="17"/>
      <c r="AA9" s="17">
        <v>0.261719941437148</v>
      </c>
      <c r="AB9" s="17">
        <v>9.4523366707158496E-2</v>
      </c>
    </row>
    <row r="10" spans="2:28" x14ac:dyDescent="0.5">
      <c r="B10" s="18" t="s">
        <v>280</v>
      </c>
      <c r="C10" s="17">
        <v>0.33286064027594398</v>
      </c>
      <c r="D10" s="17">
        <v>0.33808796667761598</v>
      </c>
      <c r="E10" s="17">
        <v>0.327429421493586</v>
      </c>
      <c r="F10" s="17"/>
      <c r="G10" s="17">
        <v>0.32564978875221701</v>
      </c>
      <c r="H10" s="17">
        <v>0.38946979401477599</v>
      </c>
      <c r="I10" s="17">
        <v>0.43865266338958703</v>
      </c>
      <c r="J10" s="17">
        <v>0.215671592827228</v>
      </c>
      <c r="K10" s="17">
        <v>0.28807037943570202</v>
      </c>
      <c r="L10" s="17">
        <v>0.30953814540173802</v>
      </c>
      <c r="M10" s="17"/>
      <c r="N10" s="17">
        <v>0.26321702634357702</v>
      </c>
      <c r="O10" s="17">
        <v>0.43045773861891701</v>
      </c>
      <c r="P10" s="17">
        <v>0.33307191913655398</v>
      </c>
      <c r="Q10" s="17">
        <v>0.347950193156294</v>
      </c>
      <c r="R10" s="17">
        <v>0.401781849077262</v>
      </c>
      <c r="S10" s="17">
        <v>0.30504766079157603</v>
      </c>
      <c r="T10" s="17">
        <v>8.1632032294756796E-2</v>
      </c>
      <c r="U10" s="17">
        <v>0.34205768803840803</v>
      </c>
      <c r="V10" s="17">
        <v>0.30805832264668698</v>
      </c>
      <c r="W10" s="17">
        <v>0.57499318396446897</v>
      </c>
      <c r="X10" s="17">
        <v>0.34914886222790498</v>
      </c>
      <c r="Y10" s="17">
        <v>0.34164738272488099</v>
      </c>
      <c r="Z10" s="17"/>
      <c r="AA10" s="17">
        <v>0.43495706767855402</v>
      </c>
      <c r="AB10" s="17">
        <v>0.21128898383601899</v>
      </c>
    </row>
    <row r="11" spans="2:28" x14ac:dyDescent="0.5">
      <c r="B11" s="18" t="s">
        <v>325</v>
      </c>
      <c r="C11" s="17">
        <v>0.239890203776746</v>
      </c>
      <c r="D11" s="17">
        <v>0.248646596530301</v>
      </c>
      <c r="E11" s="17">
        <v>0.22959174604393601</v>
      </c>
      <c r="F11" s="17"/>
      <c r="G11" s="17">
        <v>0.301622153288362</v>
      </c>
      <c r="H11" s="17">
        <v>0.24427749654578201</v>
      </c>
      <c r="I11" s="17">
        <v>0.14677190541406501</v>
      </c>
      <c r="J11" s="17">
        <v>0.238105771077703</v>
      </c>
      <c r="K11" s="17">
        <v>0.300431435564113</v>
      </c>
      <c r="L11" s="17">
        <v>0.29619087101811298</v>
      </c>
      <c r="M11" s="17"/>
      <c r="N11" s="17">
        <v>0.28561684839414297</v>
      </c>
      <c r="O11" s="17">
        <v>0.24169592836051401</v>
      </c>
      <c r="P11" s="17">
        <v>0.24973926648036601</v>
      </c>
      <c r="Q11" s="17">
        <v>0.28643633785314998</v>
      </c>
      <c r="R11" s="17">
        <v>0.39971251447818701</v>
      </c>
      <c r="S11" s="17">
        <v>0.25226571644040202</v>
      </c>
      <c r="T11" s="17">
        <v>0.343903933691247</v>
      </c>
      <c r="U11" s="17">
        <v>0.22198634738912901</v>
      </c>
      <c r="V11" s="17">
        <v>0.106616416706275</v>
      </c>
      <c r="W11" s="17">
        <v>0.279725546021725</v>
      </c>
      <c r="X11" s="17">
        <v>0.21999055968417</v>
      </c>
      <c r="Y11" s="17">
        <v>0.224842351715317</v>
      </c>
      <c r="Z11" s="17"/>
      <c r="AA11" s="17">
        <v>0.19183323903083199</v>
      </c>
      <c r="AB11" s="17">
        <v>0.29711419247320398</v>
      </c>
    </row>
    <row r="12" spans="2:28" x14ac:dyDescent="0.5">
      <c r="B12" s="18" t="s">
        <v>326</v>
      </c>
      <c r="C12" s="17">
        <v>0.24184843118438001</v>
      </c>
      <c r="D12" s="17">
        <v>0.22446293714424001</v>
      </c>
      <c r="E12" s="17">
        <v>0.26123052441024203</v>
      </c>
      <c r="F12" s="17"/>
      <c r="G12" s="17">
        <v>0.29278920281462201</v>
      </c>
      <c r="H12" s="17">
        <v>0.190489669945449</v>
      </c>
      <c r="I12" s="17">
        <v>0.15854825807702699</v>
      </c>
      <c r="J12" s="17">
        <v>0.334857515208561</v>
      </c>
      <c r="K12" s="17">
        <v>0.26033927085189801</v>
      </c>
      <c r="L12" s="17">
        <v>0.26643176809966901</v>
      </c>
      <c r="M12" s="17"/>
      <c r="N12" s="17">
        <v>0.21675312847955799</v>
      </c>
      <c r="O12" s="17">
        <v>0.13342890455553699</v>
      </c>
      <c r="P12" s="17">
        <v>0.17618060811436101</v>
      </c>
      <c r="Q12" s="17">
        <v>0.16983880051335201</v>
      </c>
      <c r="R12" s="17">
        <v>7.2156336364365706E-2</v>
      </c>
      <c r="S12" s="17">
        <v>0.30388172318093898</v>
      </c>
      <c r="T12" s="17">
        <v>0.25744973772858598</v>
      </c>
      <c r="U12" s="17">
        <v>0.18985688056904501</v>
      </c>
      <c r="V12" s="17">
        <v>0.41351364569222498</v>
      </c>
      <c r="W12" s="17">
        <v>7.0747036986069003E-2</v>
      </c>
      <c r="X12" s="17">
        <v>0.27273323558844498</v>
      </c>
      <c r="Y12" s="17">
        <v>0.25985412563480198</v>
      </c>
      <c r="Z12" s="17"/>
      <c r="AA12" s="17">
        <v>0.11148975185346501</v>
      </c>
      <c r="AB12" s="17">
        <v>0.39707345698361801</v>
      </c>
    </row>
    <row r="13" spans="2:28" x14ac:dyDescent="0.5">
      <c r="B13" s="18" t="s">
        <v>327</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c r="AA13" s="19">
        <v>0</v>
      </c>
      <c r="AB13" s="19">
        <v>0</v>
      </c>
    </row>
    <row r="14" spans="2:28" x14ac:dyDescent="0.5">
      <c r="B14" s="16" t="s">
        <v>166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334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324</v>
      </c>
      <c r="C9" s="17">
        <v>0.48899892186435301</v>
      </c>
      <c r="D9" s="17">
        <v>0.51475485773680496</v>
      </c>
      <c r="E9" s="17">
        <v>0.45410973039114899</v>
      </c>
      <c r="F9" s="17"/>
      <c r="G9" s="17">
        <v>0.44026180055889202</v>
      </c>
      <c r="H9" s="17">
        <v>0.47531937021232701</v>
      </c>
      <c r="I9" s="17">
        <v>0.55514942622791597</v>
      </c>
      <c r="J9" s="17">
        <v>0.39980234701589101</v>
      </c>
      <c r="K9" s="17">
        <v>0.56559486768832101</v>
      </c>
      <c r="L9" s="17">
        <v>0.51222621508508004</v>
      </c>
      <c r="M9" s="17"/>
      <c r="N9" s="17">
        <v>0.45332380698332397</v>
      </c>
      <c r="O9" s="17">
        <v>0.48099923322433702</v>
      </c>
      <c r="P9" s="17">
        <v>0.59458556002656304</v>
      </c>
      <c r="Q9" s="17">
        <v>0.38738803863037902</v>
      </c>
      <c r="R9" s="17">
        <v>0.59519766665984397</v>
      </c>
      <c r="S9" s="17">
        <v>0.40076353029171902</v>
      </c>
      <c r="T9" s="17">
        <v>0.31823833842652</v>
      </c>
      <c r="U9" s="17">
        <v>0.59309207542061504</v>
      </c>
      <c r="V9" s="17">
        <v>0.46730811429586899</v>
      </c>
      <c r="W9" s="17">
        <v>0.64165651921587497</v>
      </c>
      <c r="X9" s="17">
        <v>0.52075994446056695</v>
      </c>
      <c r="Y9" s="17">
        <v>0.46257012997614</v>
      </c>
      <c r="Z9" s="17"/>
      <c r="AA9" s="17">
        <v>0.62139316884926299</v>
      </c>
      <c r="AB9" s="17">
        <v>0.33135003719181699</v>
      </c>
    </row>
    <row r="10" spans="2:28" x14ac:dyDescent="0.5">
      <c r="B10" s="18" t="s">
        <v>280</v>
      </c>
      <c r="C10" s="17">
        <v>0.29974655626541802</v>
      </c>
      <c r="D10" s="17">
        <v>0.29326558153272803</v>
      </c>
      <c r="E10" s="17">
        <v>0.30917254307471498</v>
      </c>
      <c r="F10" s="17"/>
      <c r="G10" s="17">
        <v>0.30374173618004202</v>
      </c>
      <c r="H10" s="17">
        <v>0.35790929765719098</v>
      </c>
      <c r="I10" s="17">
        <v>0.307701874793326</v>
      </c>
      <c r="J10" s="17">
        <v>0.27946127603328103</v>
      </c>
      <c r="K10" s="17">
        <v>0.241877005538783</v>
      </c>
      <c r="L10" s="17">
        <v>0.25698702280778501</v>
      </c>
      <c r="M10" s="17"/>
      <c r="N10" s="17">
        <v>0.243458172896172</v>
      </c>
      <c r="O10" s="17">
        <v>0.51900076677566298</v>
      </c>
      <c r="P10" s="17">
        <v>0.30515077677123398</v>
      </c>
      <c r="Q10" s="17">
        <v>0.329620832760047</v>
      </c>
      <c r="R10" s="17">
        <v>0.13642291343817001</v>
      </c>
      <c r="S10" s="17">
        <v>0.30090176945109298</v>
      </c>
      <c r="T10" s="17">
        <v>0.42431192384489502</v>
      </c>
      <c r="U10" s="17">
        <v>0.25469108718004502</v>
      </c>
      <c r="V10" s="17">
        <v>0.26085051557713002</v>
      </c>
      <c r="W10" s="17">
        <v>0.28759644379805599</v>
      </c>
      <c r="X10" s="17">
        <v>0.28343755926809</v>
      </c>
      <c r="Y10" s="17">
        <v>0.30814189344317</v>
      </c>
      <c r="Z10" s="17"/>
      <c r="AA10" s="17">
        <v>0.29197940108036002</v>
      </c>
      <c r="AB10" s="17">
        <v>0.308995321826527</v>
      </c>
    </row>
    <row r="11" spans="2:28" x14ac:dyDescent="0.5">
      <c r="B11" s="18" t="s">
        <v>325</v>
      </c>
      <c r="C11" s="17">
        <v>9.3678166082036496E-2</v>
      </c>
      <c r="D11" s="17">
        <v>8.5450475598726205E-2</v>
      </c>
      <c r="E11" s="17">
        <v>0.104560598687979</v>
      </c>
      <c r="F11" s="17"/>
      <c r="G11" s="17">
        <v>0.111853828596417</v>
      </c>
      <c r="H11" s="17">
        <v>7.7973955189071395E-2</v>
      </c>
      <c r="I11" s="17">
        <v>6.6569576732707095E-2</v>
      </c>
      <c r="J11" s="17">
        <v>0.14250056232097799</v>
      </c>
      <c r="K11" s="17">
        <v>8.6629712002241704E-2</v>
      </c>
      <c r="L11" s="17">
        <v>4.2463840131372797E-2</v>
      </c>
      <c r="M11" s="17"/>
      <c r="N11" s="17">
        <v>0.124687559149797</v>
      </c>
      <c r="O11" s="17">
        <v>0</v>
      </c>
      <c r="P11" s="17">
        <v>2.2178128042169901E-2</v>
      </c>
      <c r="Q11" s="17">
        <v>0.19211026951426799</v>
      </c>
      <c r="R11" s="17">
        <v>0.26837941990198599</v>
      </c>
      <c r="S11" s="17">
        <v>0.12724741355526301</v>
      </c>
      <c r="T11" s="17">
        <v>8.1632032294756796E-2</v>
      </c>
      <c r="U11" s="17">
        <v>4.95061787124303E-2</v>
      </c>
      <c r="V11" s="17">
        <v>8.3400407193033294E-2</v>
      </c>
      <c r="W11" s="17">
        <v>7.0747036986069003E-2</v>
      </c>
      <c r="X11" s="17">
        <v>8.3743651812635905E-2</v>
      </c>
      <c r="Y11" s="17">
        <v>0.114103720567184</v>
      </c>
      <c r="Z11" s="17"/>
      <c r="AA11" s="17">
        <v>6.3870559538574803E-2</v>
      </c>
      <c r="AB11" s="17">
        <v>0.129171671527708</v>
      </c>
    </row>
    <row r="12" spans="2:28" x14ac:dyDescent="0.5">
      <c r="B12" s="18" t="s">
        <v>326</v>
      </c>
      <c r="C12" s="17">
        <v>0.11437005231654</v>
      </c>
      <c r="D12" s="17">
        <v>0.1030189964666</v>
      </c>
      <c r="E12" s="17">
        <v>0.129327441950224</v>
      </c>
      <c r="F12" s="17"/>
      <c r="G12" s="17">
        <v>0.144142634664648</v>
      </c>
      <c r="H12" s="17">
        <v>8.8797376941410905E-2</v>
      </c>
      <c r="I12" s="17">
        <v>7.0579122246050702E-2</v>
      </c>
      <c r="J12" s="17">
        <v>0.16419927288967301</v>
      </c>
      <c r="K12" s="17">
        <v>0.10589841477065499</v>
      </c>
      <c r="L12" s="17">
        <v>0.188322921975762</v>
      </c>
      <c r="M12" s="17"/>
      <c r="N12" s="17">
        <v>0.14563429803744199</v>
      </c>
      <c r="O12" s="17">
        <v>0</v>
      </c>
      <c r="P12" s="17">
        <v>6.6644804003583802E-2</v>
      </c>
      <c r="Q12" s="17">
        <v>9.0880859095306299E-2</v>
      </c>
      <c r="R12" s="17">
        <v>0</v>
      </c>
      <c r="S12" s="17">
        <v>0.17108728670192599</v>
      </c>
      <c r="T12" s="17">
        <v>0.17581770543382899</v>
      </c>
      <c r="U12" s="17">
        <v>0.102710658686909</v>
      </c>
      <c r="V12" s="17">
        <v>0.188440962933967</v>
      </c>
      <c r="W12" s="17">
        <v>0</v>
      </c>
      <c r="X12" s="17">
        <v>0.11205884445870699</v>
      </c>
      <c r="Y12" s="17">
        <v>0.115184256013506</v>
      </c>
      <c r="Z12" s="17"/>
      <c r="AA12" s="17">
        <v>2.27568705318026E-2</v>
      </c>
      <c r="AB12" s="17">
        <v>0.22345874958684001</v>
      </c>
    </row>
    <row r="13" spans="2:28" x14ac:dyDescent="0.5">
      <c r="B13" s="18" t="s">
        <v>327</v>
      </c>
      <c r="C13" s="19">
        <v>3.2063034716524998E-3</v>
      </c>
      <c r="D13" s="19">
        <v>3.5100886651410002E-3</v>
      </c>
      <c r="E13" s="19">
        <v>2.8296858959328498E-3</v>
      </c>
      <c r="F13" s="19"/>
      <c r="G13" s="19">
        <v>0</v>
      </c>
      <c r="H13" s="19">
        <v>0</v>
      </c>
      <c r="I13" s="19">
        <v>0</v>
      </c>
      <c r="J13" s="19">
        <v>1.40365417401763E-2</v>
      </c>
      <c r="K13" s="19">
        <v>0</v>
      </c>
      <c r="L13" s="19">
        <v>0</v>
      </c>
      <c r="M13" s="19"/>
      <c r="N13" s="19">
        <v>3.2896162933265603E-2</v>
      </c>
      <c r="O13" s="19">
        <v>0</v>
      </c>
      <c r="P13" s="19">
        <v>1.14407311564486E-2</v>
      </c>
      <c r="Q13" s="19">
        <v>0</v>
      </c>
      <c r="R13" s="19">
        <v>0</v>
      </c>
      <c r="S13" s="19">
        <v>0</v>
      </c>
      <c r="T13" s="19">
        <v>0</v>
      </c>
      <c r="U13" s="19">
        <v>0</v>
      </c>
      <c r="V13" s="19">
        <v>0</v>
      </c>
      <c r="W13" s="19">
        <v>0</v>
      </c>
      <c r="X13" s="19">
        <v>0</v>
      </c>
      <c r="Y13" s="19">
        <v>0</v>
      </c>
      <c r="Z13" s="19"/>
      <c r="AA13" s="19">
        <v>0</v>
      </c>
      <c r="AB13" s="19">
        <v>7.02421986710815E-3</v>
      </c>
    </row>
    <row r="14" spans="2:28" x14ac:dyDescent="0.5">
      <c r="B14" s="16" t="s">
        <v>166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335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324</v>
      </c>
      <c r="C9" s="17">
        <v>0.230122698557989</v>
      </c>
      <c r="D9" s="17">
        <v>0.26336977946433099</v>
      </c>
      <c r="E9" s="17">
        <v>0.18466931675628001</v>
      </c>
      <c r="F9" s="17"/>
      <c r="G9" s="17">
        <v>0.218996612164365</v>
      </c>
      <c r="H9" s="17">
        <v>0.195072012226435</v>
      </c>
      <c r="I9" s="17">
        <v>0.25988861090055798</v>
      </c>
      <c r="J9" s="17">
        <v>0.20601372668073201</v>
      </c>
      <c r="K9" s="17">
        <v>0.283459067545835</v>
      </c>
      <c r="L9" s="17">
        <v>0.219983395889191</v>
      </c>
      <c r="M9" s="17"/>
      <c r="N9" s="17">
        <v>0.14314271976565099</v>
      </c>
      <c r="O9" s="17">
        <v>0.25229911766549701</v>
      </c>
      <c r="P9" s="17">
        <v>0.27102848420508002</v>
      </c>
      <c r="Q9" s="17">
        <v>0.104823240531088</v>
      </c>
      <c r="R9" s="17">
        <v>0.26168028648464298</v>
      </c>
      <c r="S9" s="17">
        <v>0.19185205342234801</v>
      </c>
      <c r="T9" s="17">
        <v>0.155406308345727</v>
      </c>
      <c r="U9" s="17">
        <v>0.192785364878302</v>
      </c>
      <c r="V9" s="17">
        <v>0.29805900335233498</v>
      </c>
      <c r="W9" s="17">
        <v>0.20545524858153</v>
      </c>
      <c r="X9" s="17">
        <v>0.244242866621249</v>
      </c>
      <c r="Y9" s="17">
        <v>0.29393231182593599</v>
      </c>
      <c r="Z9" s="17"/>
      <c r="AA9" s="17">
        <v>0.332752979857183</v>
      </c>
      <c r="AB9" s="17">
        <v>0.10791535383635199</v>
      </c>
    </row>
    <row r="10" spans="2:28" x14ac:dyDescent="0.5">
      <c r="B10" s="18" t="s">
        <v>280</v>
      </c>
      <c r="C10" s="17">
        <v>0.31253406159209401</v>
      </c>
      <c r="D10" s="17">
        <v>0.34884905231886298</v>
      </c>
      <c r="E10" s="17">
        <v>0.26724519834725202</v>
      </c>
      <c r="F10" s="17"/>
      <c r="G10" s="17">
        <v>0.27552529642882101</v>
      </c>
      <c r="H10" s="17">
        <v>0.34868199112200399</v>
      </c>
      <c r="I10" s="17">
        <v>0.39872517721200901</v>
      </c>
      <c r="J10" s="17">
        <v>0.25935373457573402</v>
      </c>
      <c r="K10" s="17">
        <v>0.25990949814822401</v>
      </c>
      <c r="L10" s="17">
        <v>0.25901453388604001</v>
      </c>
      <c r="M10" s="17"/>
      <c r="N10" s="17">
        <v>0.32077847470454601</v>
      </c>
      <c r="O10" s="17">
        <v>0.34764968485714298</v>
      </c>
      <c r="P10" s="17">
        <v>0.33991927067445599</v>
      </c>
      <c r="Q10" s="17">
        <v>0.29597444153899699</v>
      </c>
      <c r="R10" s="17">
        <v>0.33726681751554899</v>
      </c>
      <c r="S10" s="17">
        <v>0.347861401712109</v>
      </c>
      <c r="T10" s="17">
        <v>0.24097489424740401</v>
      </c>
      <c r="U10" s="17">
        <v>0.42042350667403999</v>
      </c>
      <c r="V10" s="17">
        <v>0.18802128597068901</v>
      </c>
      <c r="W10" s="17">
        <v>0.43708453014155502</v>
      </c>
      <c r="X10" s="17">
        <v>0.287168230467715</v>
      </c>
      <c r="Y10" s="17">
        <v>0.23784447902848899</v>
      </c>
      <c r="Z10" s="17"/>
      <c r="AA10" s="17">
        <v>0.36059178282917598</v>
      </c>
      <c r="AB10" s="17">
        <v>0.255309172101291</v>
      </c>
    </row>
    <row r="11" spans="2:28" x14ac:dyDescent="0.5">
      <c r="B11" s="18" t="s">
        <v>325</v>
      </c>
      <c r="C11" s="17">
        <v>0.19656167092396301</v>
      </c>
      <c r="D11" s="17">
        <v>0.182855890548484</v>
      </c>
      <c r="E11" s="17">
        <v>0.21484283973774099</v>
      </c>
      <c r="F11" s="17"/>
      <c r="G11" s="17">
        <v>0.21939462090806799</v>
      </c>
      <c r="H11" s="17">
        <v>0.239215237770557</v>
      </c>
      <c r="I11" s="17">
        <v>0.174372366769073</v>
      </c>
      <c r="J11" s="17">
        <v>0.19269562015979699</v>
      </c>
      <c r="K11" s="17">
        <v>0.143466758925857</v>
      </c>
      <c r="L11" s="17">
        <v>0.25145912995670799</v>
      </c>
      <c r="M11" s="17"/>
      <c r="N11" s="17">
        <v>0.243781592432955</v>
      </c>
      <c r="O11" s="17">
        <v>0.20794738681515201</v>
      </c>
      <c r="P11" s="17">
        <v>0.19245518693817701</v>
      </c>
      <c r="Q11" s="17">
        <v>0.39880480818493702</v>
      </c>
      <c r="R11" s="17">
        <v>0.33095507402276703</v>
      </c>
      <c r="S11" s="17">
        <v>0.13352376739858601</v>
      </c>
      <c r="T11" s="17">
        <v>0.26453112642441501</v>
      </c>
      <c r="U11" s="17">
        <v>0.14784983119532599</v>
      </c>
      <c r="V11" s="17">
        <v>0.16101412342114299</v>
      </c>
      <c r="W11" s="17">
        <v>0.21217895126310901</v>
      </c>
      <c r="X11" s="17">
        <v>0.20126564276453901</v>
      </c>
      <c r="Y11" s="17">
        <v>0.19626332233333901</v>
      </c>
      <c r="Z11" s="17"/>
      <c r="AA11" s="17">
        <v>0.19554974801688799</v>
      </c>
      <c r="AB11" s="17">
        <v>0.197766621450954</v>
      </c>
    </row>
    <row r="12" spans="2:28" x14ac:dyDescent="0.5">
      <c r="B12" s="18" t="s">
        <v>326</v>
      </c>
      <c r="C12" s="17">
        <v>0.24526571484854701</v>
      </c>
      <c r="D12" s="17">
        <v>0.19774516392601901</v>
      </c>
      <c r="E12" s="17">
        <v>0.307001461481965</v>
      </c>
      <c r="F12" s="17"/>
      <c r="G12" s="17">
        <v>0.247825147220849</v>
      </c>
      <c r="H12" s="17">
        <v>0.20231895884779599</v>
      </c>
      <c r="I12" s="17">
        <v>0.16701384511836001</v>
      </c>
      <c r="J12" s="17">
        <v>0.313713657824162</v>
      </c>
      <c r="K12" s="17">
        <v>0.303224861290532</v>
      </c>
      <c r="L12" s="17">
        <v>0.26954294026806103</v>
      </c>
      <c r="M12" s="17"/>
      <c r="N12" s="17">
        <v>0.24964929141282399</v>
      </c>
      <c r="O12" s="17">
        <v>0.192103810662207</v>
      </c>
      <c r="P12" s="17">
        <v>0.18515632702583701</v>
      </c>
      <c r="Q12" s="17">
        <v>0.17297468147895501</v>
      </c>
      <c r="R12" s="17">
        <v>7.0097821977040106E-2</v>
      </c>
      <c r="S12" s="17">
        <v>0.31043136072872102</v>
      </c>
      <c r="T12" s="17">
        <v>0.257455638687697</v>
      </c>
      <c r="U12" s="17">
        <v>0.23894129725233201</v>
      </c>
      <c r="V12" s="17">
        <v>0.33406086532729801</v>
      </c>
      <c r="W12" s="17">
        <v>0.145281270013806</v>
      </c>
      <c r="X12" s="17">
        <v>0.24963453591892901</v>
      </c>
      <c r="Y12" s="17">
        <v>0.26083544597821001</v>
      </c>
      <c r="Z12" s="17"/>
      <c r="AA12" s="17">
        <v>0.10540578327760999</v>
      </c>
      <c r="AB12" s="17">
        <v>0.41180438797569802</v>
      </c>
    </row>
    <row r="13" spans="2:28" x14ac:dyDescent="0.5">
      <c r="B13" s="18" t="s">
        <v>327</v>
      </c>
      <c r="C13" s="19">
        <v>1.5515854077406899E-2</v>
      </c>
      <c r="D13" s="19">
        <v>7.1801137423032598E-3</v>
      </c>
      <c r="E13" s="19">
        <v>2.6241183676761998E-2</v>
      </c>
      <c r="F13" s="19"/>
      <c r="G13" s="19">
        <v>3.8258323277896897E-2</v>
      </c>
      <c r="H13" s="19">
        <v>1.47118000332075E-2</v>
      </c>
      <c r="I13" s="19">
        <v>0</v>
      </c>
      <c r="J13" s="19">
        <v>2.82232607595749E-2</v>
      </c>
      <c r="K13" s="19">
        <v>9.9398140895520792E-3</v>
      </c>
      <c r="L13" s="19">
        <v>0</v>
      </c>
      <c r="M13" s="19"/>
      <c r="N13" s="19">
        <v>4.26479216840231E-2</v>
      </c>
      <c r="O13" s="19">
        <v>0</v>
      </c>
      <c r="P13" s="19">
        <v>1.14407311564486E-2</v>
      </c>
      <c r="Q13" s="19">
        <v>2.7422828266022999E-2</v>
      </c>
      <c r="R13" s="19">
        <v>0</v>
      </c>
      <c r="S13" s="19">
        <v>1.6331416738236199E-2</v>
      </c>
      <c r="T13" s="19">
        <v>8.1632032294756796E-2</v>
      </c>
      <c r="U13" s="19">
        <v>0</v>
      </c>
      <c r="V13" s="19">
        <v>1.8844721928535799E-2</v>
      </c>
      <c r="W13" s="19">
        <v>0</v>
      </c>
      <c r="X13" s="19">
        <v>1.76887242275676E-2</v>
      </c>
      <c r="Y13" s="19">
        <v>1.1124440834026699E-2</v>
      </c>
      <c r="Z13" s="19"/>
      <c r="AA13" s="19">
        <v>5.6997060191433298E-3</v>
      </c>
      <c r="AB13" s="19">
        <v>2.72044646357049E-2</v>
      </c>
    </row>
    <row r="14" spans="2:28" x14ac:dyDescent="0.5">
      <c r="B14" s="16" t="s">
        <v>166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336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324</v>
      </c>
      <c r="C9" s="17">
        <v>7.25318987850882E-2</v>
      </c>
      <c r="D9" s="17">
        <v>9.4750902955159796E-2</v>
      </c>
      <c r="E9" s="17">
        <v>4.4373795998860099E-2</v>
      </c>
      <c r="F9" s="17"/>
      <c r="G9" s="17">
        <v>3.4477410457301502E-2</v>
      </c>
      <c r="H9" s="17">
        <v>0.10802705805922801</v>
      </c>
      <c r="I9" s="17">
        <v>7.0742429728474193E-2</v>
      </c>
      <c r="J9" s="17">
        <v>4.9170955820044798E-2</v>
      </c>
      <c r="K9" s="17">
        <v>5.2208359774404703E-2</v>
      </c>
      <c r="L9" s="17">
        <v>0.17573710540698601</v>
      </c>
      <c r="M9" s="17"/>
      <c r="N9" s="17">
        <v>0.11984075853902799</v>
      </c>
      <c r="O9" s="17">
        <v>4.64009207554626E-2</v>
      </c>
      <c r="P9" s="17">
        <v>7.8572679846770896E-2</v>
      </c>
      <c r="Q9" s="17">
        <v>5.3448397904739299E-2</v>
      </c>
      <c r="R9" s="17">
        <v>0</v>
      </c>
      <c r="S9" s="17">
        <v>5.5591799319431402E-2</v>
      </c>
      <c r="T9" s="17">
        <v>0</v>
      </c>
      <c r="U9" s="17">
        <v>0.12860703577368399</v>
      </c>
      <c r="V9" s="17">
        <v>0.115420667862314</v>
      </c>
      <c r="W9" s="17">
        <v>0</v>
      </c>
      <c r="X9" s="17">
        <v>4.7762073970017298E-2</v>
      </c>
      <c r="Y9" s="17">
        <v>9.3705437459817298E-2</v>
      </c>
      <c r="Z9" s="17"/>
      <c r="AA9" s="17">
        <v>0.110477447625645</v>
      </c>
      <c r="AB9" s="17">
        <v>2.7348111806165799E-2</v>
      </c>
    </row>
    <row r="10" spans="2:28" x14ac:dyDescent="0.5">
      <c r="B10" s="18" t="s">
        <v>280</v>
      </c>
      <c r="C10" s="17">
        <v>0.15038043402462101</v>
      </c>
      <c r="D10" s="17">
        <v>0.17923145158527601</v>
      </c>
      <c r="E10" s="17">
        <v>0.11402996291864501</v>
      </c>
      <c r="F10" s="17"/>
      <c r="G10" s="17">
        <v>0.26139486712413601</v>
      </c>
      <c r="H10" s="17">
        <v>0.196394215687825</v>
      </c>
      <c r="I10" s="17">
        <v>0.15985415500185499</v>
      </c>
      <c r="J10" s="17">
        <v>0.127401501948295</v>
      </c>
      <c r="K10" s="17">
        <v>5.8660235058827302E-2</v>
      </c>
      <c r="L10" s="17">
        <v>8.8650233947398002E-2</v>
      </c>
      <c r="M10" s="17"/>
      <c r="N10" s="17">
        <v>0.221940437434338</v>
      </c>
      <c r="O10" s="17">
        <v>0.15718270269706899</v>
      </c>
      <c r="P10" s="17">
        <v>0.16220841317135901</v>
      </c>
      <c r="Q10" s="17">
        <v>0.198590727619462</v>
      </c>
      <c r="R10" s="17">
        <v>6.6912103936992304E-2</v>
      </c>
      <c r="S10" s="17">
        <v>0.17288897356444199</v>
      </c>
      <c r="T10" s="17">
        <v>8.5991820796902693E-2</v>
      </c>
      <c r="U10" s="17">
        <v>0.242332286423702</v>
      </c>
      <c r="V10" s="17">
        <v>0.17631851990442601</v>
      </c>
      <c r="W10" s="17">
        <v>0.21732484643123401</v>
      </c>
      <c r="X10" s="17">
        <v>9.0002531103145197E-2</v>
      </c>
      <c r="Y10" s="17">
        <v>5.9152021178082603E-2</v>
      </c>
      <c r="Z10" s="17"/>
      <c r="AA10" s="17">
        <v>0.18974642556354901</v>
      </c>
      <c r="AB10" s="17">
        <v>0.103505250234742</v>
      </c>
    </row>
    <row r="11" spans="2:28" x14ac:dyDescent="0.5">
      <c r="B11" s="18" t="s">
        <v>325</v>
      </c>
      <c r="C11" s="17">
        <v>0.27734010480969801</v>
      </c>
      <c r="D11" s="17">
        <v>0.28855809556516498</v>
      </c>
      <c r="E11" s="17">
        <v>0.264033221857435</v>
      </c>
      <c r="F11" s="17"/>
      <c r="G11" s="17">
        <v>0.35757024562301098</v>
      </c>
      <c r="H11" s="17">
        <v>0.22691738695560501</v>
      </c>
      <c r="I11" s="17">
        <v>0.32807783103625898</v>
      </c>
      <c r="J11" s="17">
        <v>0.26170128854080199</v>
      </c>
      <c r="K11" s="17">
        <v>0.2419941715658</v>
      </c>
      <c r="L11" s="17">
        <v>0.38701337881166598</v>
      </c>
      <c r="M11" s="17"/>
      <c r="N11" s="17">
        <v>0.32061218900658101</v>
      </c>
      <c r="O11" s="17">
        <v>0.39574100862633199</v>
      </c>
      <c r="P11" s="17">
        <v>0.294417382764326</v>
      </c>
      <c r="Q11" s="17">
        <v>0.41596238988649298</v>
      </c>
      <c r="R11" s="17">
        <v>0.39912550200232499</v>
      </c>
      <c r="S11" s="17">
        <v>0.23984271790101599</v>
      </c>
      <c r="T11" s="17">
        <v>0.30852136250006301</v>
      </c>
      <c r="U11" s="17">
        <v>0.15712159036963</v>
      </c>
      <c r="V11" s="17">
        <v>0.213381484445063</v>
      </c>
      <c r="W11" s="17">
        <v>0.20856668636009101</v>
      </c>
      <c r="X11" s="17">
        <v>0.35354337342627801</v>
      </c>
      <c r="Y11" s="17">
        <v>0.23374930626313301</v>
      </c>
      <c r="Z11" s="17"/>
      <c r="AA11" s="17">
        <v>0.30399206229402198</v>
      </c>
      <c r="AB11" s="17">
        <v>0.24560419885131901</v>
      </c>
    </row>
    <row r="12" spans="2:28" x14ac:dyDescent="0.5">
      <c r="B12" s="18" t="s">
        <v>326</v>
      </c>
      <c r="C12" s="17">
        <v>0.49438277942689102</v>
      </c>
      <c r="D12" s="17">
        <v>0.43394946122925898</v>
      </c>
      <c r="E12" s="17">
        <v>0.56980463343102505</v>
      </c>
      <c r="F12" s="17"/>
      <c r="G12" s="17">
        <v>0.34655747679555199</v>
      </c>
      <c r="H12" s="17">
        <v>0.46216135460434798</v>
      </c>
      <c r="I12" s="17">
        <v>0.43287685356393801</v>
      </c>
      <c r="J12" s="17">
        <v>0.55311483103596104</v>
      </c>
      <c r="K12" s="17">
        <v>0.64713723360096798</v>
      </c>
      <c r="L12" s="17">
        <v>0.34859928183395</v>
      </c>
      <c r="M12" s="17"/>
      <c r="N12" s="17">
        <v>0.33760661502005301</v>
      </c>
      <c r="O12" s="17">
        <v>0.40067536792113601</v>
      </c>
      <c r="P12" s="17">
        <v>0.453360793061096</v>
      </c>
      <c r="Q12" s="17">
        <v>0.304580858091896</v>
      </c>
      <c r="R12" s="17">
        <v>0.53396239406068302</v>
      </c>
      <c r="S12" s="17">
        <v>0.53167650921511</v>
      </c>
      <c r="T12" s="17">
        <v>0.52385478440827804</v>
      </c>
      <c r="U12" s="17">
        <v>0.47193908743298502</v>
      </c>
      <c r="V12" s="17">
        <v>0.49487932778819699</v>
      </c>
      <c r="W12" s="17">
        <v>0.57410846720867503</v>
      </c>
      <c r="X12" s="17">
        <v>0.50869202150056003</v>
      </c>
      <c r="Y12" s="17">
        <v>0.61339323509896704</v>
      </c>
      <c r="Z12" s="17"/>
      <c r="AA12" s="17">
        <v>0.39278893783434798</v>
      </c>
      <c r="AB12" s="17">
        <v>0.61535598016187498</v>
      </c>
    </row>
    <row r="13" spans="2:28" x14ac:dyDescent="0.5">
      <c r="B13" s="18" t="s">
        <v>327</v>
      </c>
      <c r="C13" s="19">
        <v>5.3647829537018001E-3</v>
      </c>
      <c r="D13" s="19">
        <v>3.5100886651410002E-3</v>
      </c>
      <c r="E13" s="19">
        <v>7.7583857940349103E-3</v>
      </c>
      <c r="F13" s="19"/>
      <c r="G13" s="19">
        <v>0</v>
      </c>
      <c r="H13" s="19">
        <v>6.4999846929946203E-3</v>
      </c>
      <c r="I13" s="19">
        <v>8.4487306694735007E-3</v>
      </c>
      <c r="J13" s="19">
        <v>8.6114226548964206E-3</v>
      </c>
      <c r="K13" s="19">
        <v>0</v>
      </c>
      <c r="L13" s="19">
        <v>0</v>
      </c>
      <c r="M13" s="19"/>
      <c r="N13" s="19">
        <v>0</v>
      </c>
      <c r="O13" s="19">
        <v>0</v>
      </c>
      <c r="P13" s="19">
        <v>1.14407311564486E-2</v>
      </c>
      <c r="Q13" s="19">
        <v>2.7417626497409701E-2</v>
      </c>
      <c r="R13" s="19">
        <v>0</v>
      </c>
      <c r="S13" s="19">
        <v>0</v>
      </c>
      <c r="T13" s="19">
        <v>8.1632032294756796E-2</v>
      </c>
      <c r="U13" s="19">
        <v>0</v>
      </c>
      <c r="V13" s="19">
        <v>0</v>
      </c>
      <c r="W13" s="19">
        <v>0</v>
      </c>
      <c r="X13" s="19">
        <v>0</v>
      </c>
      <c r="Y13" s="19">
        <v>0</v>
      </c>
      <c r="Z13" s="19"/>
      <c r="AA13" s="19">
        <v>2.9951266824359301E-3</v>
      </c>
      <c r="AB13" s="19">
        <v>8.1864589458989692E-3</v>
      </c>
    </row>
    <row r="14" spans="2:28" x14ac:dyDescent="0.5">
      <c r="B14" s="16" t="s">
        <v>166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337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324</v>
      </c>
      <c r="C9" s="17">
        <v>6.70810374504138E-2</v>
      </c>
      <c r="D9" s="17">
        <v>8.5014213215520801E-2</v>
      </c>
      <c r="E9" s="17">
        <v>4.4386628194266198E-2</v>
      </c>
      <c r="F9" s="17"/>
      <c r="G9" s="17">
        <v>0.10592451149143101</v>
      </c>
      <c r="H9" s="17">
        <v>8.4828484539956506E-2</v>
      </c>
      <c r="I9" s="17">
        <v>5.7858727518271501E-2</v>
      </c>
      <c r="J9" s="17">
        <v>4.2478836827340299E-2</v>
      </c>
      <c r="K9" s="17">
        <v>4.98099333740799E-2</v>
      </c>
      <c r="L9" s="17">
        <v>0.13134763182548301</v>
      </c>
      <c r="M9" s="17"/>
      <c r="N9" s="17">
        <v>0.15354958719512901</v>
      </c>
      <c r="O9" s="17">
        <v>0</v>
      </c>
      <c r="P9" s="17">
        <v>7.5177484991744301E-2</v>
      </c>
      <c r="Q9" s="17">
        <v>0.10621851697949899</v>
      </c>
      <c r="R9" s="17">
        <v>0</v>
      </c>
      <c r="S9" s="17">
        <v>5.3585305685704299E-2</v>
      </c>
      <c r="T9" s="17">
        <v>0</v>
      </c>
      <c r="U9" s="17">
        <v>9.5491340183134404E-2</v>
      </c>
      <c r="V9" s="17">
        <v>0.113584351033195</v>
      </c>
      <c r="W9" s="17">
        <v>0</v>
      </c>
      <c r="X9" s="17">
        <v>6.4730379390231602E-2</v>
      </c>
      <c r="Y9" s="17">
        <v>4.6807141182560401E-2</v>
      </c>
      <c r="Z9" s="17"/>
      <c r="AA9" s="17">
        <v>0.10073905183456</v>
      </c>
      <c r="AB9" s="17">
        <v>2.7002646215199599E-2</v>
      </c>
    </row>
    <row r="10" spans="2:28" x14ac:dyDescent="0.5">
      <c r="B10" s="18" t="s">
        <v>280</v>
      </c>
      <c r="C10" s="17">
        <v>0.15037100117896099</v>
      </c>
      <c r="D10" s="17">
        <v>0.19427523147231199</v>
      </c>
      <c r="E10" s="17">
        <v>9.4757891518754703E-2</v>
      </c>
      <c r="F10" s="17"/>
      <c r="G10" s="17">
        <v>0.14357804191375101</v>
      </c>
      <c r="H10" s="17">
        <v>0.182624592015808</v>
      </c>
      <c r="I10" s="17">
        <v>0.17891761785295099</v>
      </c>
      <c r="J10" s="17">
        <v>0.142299482229473</v>
      </c>
      <c r="K10" s="17">
        <v>9.8617021235544694E-2</v>
      </c>
      <c r="L10" s="17">
        <v>9.0117015634297803E-2</v>
      </c>
      <c r="M10" s="17"/>
      <c r="N10" s="17">
        <v>0.149989186004653</v>
      </c>
      <c r="O10" s="17">
        <v>0.27079508303460698</v>
      </c>
      <c r="P10" s="17">
        <v>0.197716666559096</v>
      </c>
      <c r="Q10" s="17">
        <v>0.20396413148944001</v>
      </c>
      <c r="R10" s="17">
        <v>0.13642291343817001</v>
      </c>
      <c r="S10" s="17">
        <v>0.14097324968085301</v>
      </c>
      <c r="T10" s="17">
        <v>0.16160798793968401</v>
      </c>
      <c r="U10" s="17">
        <v>0.15425979649812599</v>
      </c>
      <c r="V10" s="17">
        <v>0.14587772732373</v>
      </c>
      <c r="W10" s="17">
        <v>0.22293070496538001</v>
      </c>
      <c r="X10" s="17">
        <v>0.11794481213500101</v>
      </c>
      <c r="Y10" s="17">
        <v>7.0768704303622795E-2</v>
      </c>
      <c r="Z10" s="17"/>
      <c r="AA10" s="17">
        <v>0.19448144690053101</v>
      </c>
      <c r="AB10" s="17">
        <v>9.7846342979827194E-2</v>
      </c>
    </row>
    <row r="11" spans="2:28" x14ac:dyDescent="0.5">
      <c r="B11" s="18" t="s">
        <v>325</v>
      </c>
      <c r="C11" s="17">
        <v>0.25671309428792</v>
      </c>
      <c r="D11" s="17">
        <v>0.254559369387241</v>
      </c>
      <c r="E11" s="17">
        <v>0.26043916607078199</v>
      </c>
      <c r="F11" s="17"/>
      <c r="G11" s="17">
        <v>0.33127857609792299</v>
      </c>
      <c r="H11" s="17">
        <v>0.24437780688409499</v>
      </c>
      <c r="I11" s="17">
        <v>0.29327906003583298</v>
      </c>
      <c r="J11" s="17">
        <v>0.23626351795696299</v>
      </c>
      <c r="K11" s="17">
        <v>0.24539714690428599</v>
      </c>
      <c r="L11" s="17">
        <v>0.13068259341265101</v>
      </c>
      <c r="M11" s="17"/>
      <c r="N11" s="17">
        <v>7.7900840603798802E-2</v>
      </c>
      <c r="O11" s="17">
        <v>0.18361538358323101</v>
      </c>
      <c r="P11" s="17">
        <v>0.27998874311428001</v>
      </c>
      <c r="Q11" s="17">
        <v>0.33288717782068</v>
      </c>
      <c r="R11" s="17">
        <v>0.46230015204241698</v>
      </c>
      <c r="S11" s="17">
        <v>0.25833563117782499</v>
      </c>
      <c r="T11" s="17">
        <v>0.237044241599596</v>
      </c>
      <c r="U11" s="17">
        <v>0.25264061969050899</v>
      </c>
      <c r="V11" s="17">
        <v>0.22741094383502899</v>
      </c>
      <c r="W11" s="17">
        <v>0.27498813423850599</v>
      </c>
      <c r="X11" s="17">
        <v>0.289055914277635</v>
      </c>
      <c r="Y11" s="17">
        <v>0.215225281495418</v>
      </c>
      <c r="Z11" s="17"/>
      <c r="AA11" s="17">
        <v>0.24899236384948301</v>
      </c>
      <c r="AB11" s="17">
        <v>0.26590657942942703</v>
      </c>
    </row>
    <row r="12" spans="2:28" x14ac:dyDescent="0.5">
      <c r="B12" s="18" t="s">
        <v>326</v>
      </c>
      <c r="C12" s="17">
        <v>0.43507604685701801</v>
      </c>
      <c r="D12" s="17">
        <v>0.40815486894552899</v>
      </c>
      <c r="E12" s="17">
        <v>0.46739051255369402</v>
      </c>
      <c r="F12" s="17"/>
      <c r="G12" s="17">
        <v>0.33954954966874401</v>
      </c>
      <c r="H12" s="17">
        <v>0.38023678133837702</v>
      </c>
      <c r="I12" s="17">
        <v>0.423001105851603</v>
      </c>
      <c r="J12" s="17">
        <v>0.48674678980276997</v>
      </c>
      <c r="K12" s="17">
        <v>0.484571550177886</v>
      </c>
      <c r="L12" s="17">
        <v>0.55454672989640297</v>
      </c>
      <c r="M12" s="17"/>
      <c r="N12" s="17">
        <v>0.51454539282103695</v>
      </c>
      <c r="O12" s="17">
        <v>0.40848769540352797</v>
      </c>
      <c r="P12" s="17">
        <v>0.36684272216129199</v>
      </c>
      <c r="Q12" s="17">
        <v>0.27468924533510097</v>
      </c>
      <c r="R12" s="17">
        <v>0.338114267922769</v>
      </c>
      <c r="S12" s="17">
        <v>0.46082862816513598</v>
      </c>
      <c r="T12" s="17">
        <v>0.44221685115441001</v>
      </c>
      <c r="U12" s="17">
        <v>0.36790188827661002</v>
      </c>
      <c r="V12" s="17">
        <v>0.41073185599996698</v>
      </c>
      <c r="W12" s="17">
        <v>0.50208116079611398</v>
      </c>
      <c r="X12" s="17">
        <v>0.492891445741998</v>
      </c>
      <c r="Y12" s="17">
        <v>0.541071888376502</v>
      </c>
      <c r="Z12" s="17"/>
      <c r="AA12" s="17">
        <v>0.39206418351723299</v>
      </c>
      <c r="AB12" s="17">
        <v>0.48629256447486802</v>
      </c>
    </row>
    <row r="13" spans="2:28" x14ac:dyDescent="0.5">
      <c r="B13" s="18" t="s">
        <v>327</v>
      </c>
      <c r="C13" s="19">
        <v>9.0758820225687403E-2</v>
      </c>
      <c r="D13" s="19">
        <v>5.79963169793975E-2</v>
      </c>
      <c r="E13" s="19">
        <v>0.133025801662503</v>
      </c>
      <c r="F13" s="19"/>
      <c r="G13" s="19">
        <v>7.9669320828150494E-2</v>
      </c>
      <c r="H13" s="19">
        <v>0.107932335221764</v>
      </c>
      <c r="I13" s="19">
        <v>4.6943488741342E-2</v>
      </c>
      <c r="J13" s="19">
        <v>9.2211373183453099E-2</v>
      </c>
      <c r="K13" s="19">
        <v>0.121604348308204</v>
      </c>
      <c r="L13" s="19">
        <v>9.3306029231165599E-2</v>
      </c>
      <c r="M13" s="19"/>
      <c r="N13" s="19">
        <v>0.104014993375382</v>
      </c>
      <c r="O13" s="19">
        <v>0.13710183797863401</v>
      </c>
      <c r="P13" s="19">
        <v>8.0274383173587996E-2</v>
      </c>
      <c r="Q13" s="19">
        <v>8.2240928375279201E-2</v>
      </c>
      <c r="R13" s="19">
        <v>6.3162666596643699E-2</v>
      </c>
      <c r="S13" s="19">
        <v>8.6277185290482297E-2</v>
      </c>
      <c r="T13" s="19">
        <v>0.15913091930631099</v>
      </c>
      <c r="U13" s="19">
        <v>0.12970635535162001</v>
      </c>
      <c r="V13" s="19">
        <v>0.102395121808078</v>
      </c>
      <c r="W13" s="19">
        <v>0</v>
      </c>
      <c r="X13" s="19">
        <v>3.5377448455135303E-2</v>
      </c>
      <c r="Y13" s="19">
        <v>0.12612698464189601</v>
      </c>
      <c r="Z13" s="19"/>
      <c r="AA13" s="19">
        <v>6.3722953898192006E-2</v>
      </c>
      <c r="AB13" s="19">
        <v>0.122951866900678</v>
      </c>
    </row>
    <row r="14" spans="2:28" x14ac:dyDescent="0.5">
      <c r="B14" s="16" t="s">
        <v>166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dimension ref="B2:F18"/>
  <sheetViews>
    <sheetView showGridLines="0" workbookViewId="0">
      <pane xSplit="2" topLeftCell="C1" activePane="topRight" state="frozen"/>
      <selection pane="topRight" activeCell="B12" sqref="B12"/>
    </sheetView>
  </sheetViews>
  <sheetFormatPr defaultColWidth="11.41015625" defaultRowHeight="14.35" x14ac:dyDescent="0.5"/>
  <cols>
    <col min="2" max="2" width="25.703125" customWidth="1"/>
    <col min="3" max="6" width="20.703125" customWidth="1"/>
  </cols>
  <sheetData>
    <row r="2" spans="2:6" ht="39.950000000000003" customHeight="1" x14ac:dyDescent="0.5">
      <c r="D2" s="30" t="s">
        <v>340</v>
      </c>
      <c r="E2" s="26"/>
      <c r="F2" s="26"/>
    </row>
    <row r="6" spans="2:6" ht="50.1" customHeight="1" x14ac:dyDescent="0.5">
      <c r="B6" s="20" t="s">
        <v>15</v>
      </c>
      <c r="C6" s="20" t="s">
        <v>338</v>
      </c>
      <c r="D6" s="20" t="s">
        <v>339</v>
      </c>
      <c r="E6" s="20" t="s">
        <v>319</v>
      </c>
    </row>
    <row r="7" spans="2:6" ht="28.7" x14ac:dyDescent="0.5">
      <c r="B7" s="18" t="s">
        <v>324</v>
      </c>
      <c r="C7" s="17">
        <v>0.294382786311711</v>
      </c>
      <c r="D7" s="17">
        <v>0.28779373184540902</v>
      </c>
      <c r="E7" s="17">
        <v>0.18256625845576299</v>
      </c>
    </row>
    <row r="8" spans="2:6" x14ac:dyDescent="0.5">
      <c r="B8" s="18" t="s">
        <v>280</v>
      </c>
      <c r="C8" s="17">
        <v>0.37929110600359001</v>
      </c>
      <c r="D8" s="17">
        <v>0.42765195398589601</v>
      </c>
      <c r="E8" s="17">
        <v>0.33182176940783897</v>
      </c>
    </row>
    <row r="9" spans="2:6" x14ac:dyDescent="0.5">
      <c r="B9" s="18" t="s">
        <v>325</v>
      </c>
      <c r="C9" s="17">
        <v>0.16436202460342</v>
      </c>
      <c r="D9" s="17">
        <v>0.162880577171955</v>
      </c>
      <c r="E9" s="17">
        <v>0.27575037920154399</v>
      </c>
    </row>
    <row r="10" spans="2:6" x14ac:dyDescent="0.5">
      <c r="B10" s="18" t="s">
        <v>326</v>
      </c>
      <c r="C10" s="17">
        <v>0.15202062516603801</v>
      </c>
      <c r="D10" s="17">
        <v>0.121673736996741</v>
      </c>
      <c r="E10" s="17">
        <v>0.20986159293485401</v>
      </c>
    </row>
    <row r="11" spans="2:6" x14ac:dyDescent="0.5">
      <c r="B11" s="18" t="s">
        <v>327</v>
      </c>
      <c r="C11" s="17">
        <v>9.94345791524218E-3</v>
      </c>
      <c r="D11" s="17">
        <v>0</v>
      </c>
      <c r="E11" s="17">
        <v>0</v>
      </c>
    </row>
    <row r="12" spans="2:6" x14ac:dyDescent="0.5">
      <c r="B12" s="16" t="s">
        <v>166</v>
      </c>
      <c r="C12" s="16"/>
      <c r="D12" s="16"/>
      <c r="E12" s="16"/>
    </row>
    <row r="13" spans="2:6" x14ac:dyDescent="0.5">
      <c r="B13" t="s">
        <v>54</v>
      </c>
    </row>
    <row r="14" spans="2:6" x14ac:dyDescent="0.5">
      <c r="B14" t="s">
        <v>55</v>
      </c>
    </row>
    <row r="18" spans="2:2" x14ac:dyDescent="0.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341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324</v>
      </c>
      <c r="C9" s="17">
        <v>0.294382786311711</v>
      </c>
      <c r="D9" s="17">
        <v>0.30191678973639902</v>
      </c>
      <c r="E9" s="17">
        <v>0.28585446135063702</v>
      </c>
      <c r="F9" s="17"/>
      <c r="G9" s="17">
        <v>0.31252714979518298</v>
      </c>
      <c r="H9" s="17">
        <v>0.26816830025897498</v>
      </c>
      <c r="I9" s="17">
        <v>0.35196055110695501</v>
      </c>
      <c r="J9" s="17">
        <v>0.26803810390421301</v>
      </c>
      <c r="K9" s="17">
        <v>0.29399627527511102</v>
      </c>
      <c r="L9" s="17">
        <v>0.26566936620067</v>
      </c>
      <c r="M9" s="17"/>
      <c r="N9" s="17">
        <v>0.321448486953193</v>
      </c>
      <c r="O9" s="17">
        <v>0.34249432952604397</v>
      </c>
      <c r="P9" s="17">
        <v>0.37013832010123598</v>
      </c>
      <c r="Q9" s="17">
        <v>0.193851438780163</v>
      </c>
      <c r="R9" s="17">
        <v>0.18952395012027801</v>
      </c>
      <c r="S9" s="17">
        <v>0.26860957954752401</v>
      </c>
      <c r="T9" s="17">
        <v>0.232890494784674</v>
      </c>
      <c r="U9" s="17">
        <v>0.34266714898642298</v>
      </c>
      <c r="V9" s="17">
        <v>0.29754007797465398</v>
      </c>
      <c r="W9" s="17">
        <v>0.42520662462769498</v>
      </c>
      <c r="X9" s="17">
        <v>0.233704507763353</v>
      </c>
      <c r="Y9" s="17">
        <v>0.29434037950588499</v>
      </c>
      <c r="Z9" s="17"/>
      <c r="AA9" s="17">
        <v>0.42806589745920498</v>
      </c>
      <c r="AB9" s="17">
        <v>0.13519918240209999</v>
      </c>
    </row>
    <row r="10" spans="2:28" x14ac:dyDescent="0.5">
      <c r="B10" s="18" t="s">
        <v>280</v>
      </c>
      <c r="C10" s="17">
        <v>0.37929110600359001</v>
      </c>
      <c r="D10" s="17">
        <v>0.38845818466981802</v>
      </c>
      <c r="E10" s="17">
        <v>0.365215005869021</v>
      </c>
      <c r="F10" s="17"/>
      <c r="G10" s="17">
        <v>0.43785820365651101</v>
      </c>
      <c r="H10" s="17">
        <v>0.43628900750779998</v>
      </c>
      <c r="I10" s="17">
        <v>0.42723833164902802</v>
      </c>
      <c r="J10" s="17">
        <v>0.30240882176568001</v>
      </c>
      <c r="K10" s="17">
        <v>0.31987302662199601</v>
      </c>
      <c r="L10" s="17">
        <v>0.33559256319563902</v>
      </c>
      <c r="M10" s="17"/>
      <c r="N10" s="17">
        <v>0.382229707283262</v>
      </c>
      <c r="O10" s="17">
        <v>0.461046898761517</v>
      </c>
      <c r="P10" s="17">
        <v>0.36980904812411802</v>
      </c>
      <c r="Q10" s="17">
        <v>0.37399286126861597</v>
      </c>
      <c r="R10" s="17">
        <v>0.40567371653956602</v>
      </c>
      <c r="S10" s="17">
        <v>0.382410895621557</v>
      </c>
      <c r="T10" s="17">
        <v>0.50965976748674002</v>
      </c>
      <c r="U10" s="17">
        <v>0.31056222384376098</v>
      </c>
      <c r="V10" s="17">
        <v>0.30797830712212798</v>
      </c>
      <c r="W10" s="17">
        <v>0.35884065044442398</v>
      </c>
      <c r="X10" s="17">
        <v>0.37370130736249302</v>
      </c>
      <c r="Y10" s="17">
        <v>0.42678109374503698</v>
      </c>
      <c r="Z10" s="17"/>
      <c r="AA10" s="17">
        <v>0.41917475706753698</v>
      </c>
      <c r="AB10" s="17">
        <v>0.331799517433156</v>
      </c>
    </row>
    <row r="11" spans="2:28" x14ac:dyDescent="0.5">
      <c r="B11" s="18" t="s">
        <v>325</v>
      </c>
      <c r="C11" s="17">
        <v>0.16436202460342</v>
      </c>
      <c r="D11" s="17">
        <v>0.16429526915381201</v>
      </c>
      <c r="E11" s="17">
        <v>0.16506855419265001</v>
      </c>
      <c r="F11" s="17"/>
      <c r="G11" s="17">
        <v>0.115785280119144</v>
      </c>
      <c r="H11" s="17">
        <v>0.16662086464224299</v>
      </c>
      <c r="I11" s="17">
        <v>0.13052604394617201</v>
      </c>
      <c r="J11" s="17">
        <v>0.20999636401771399</v>
      </c>
      <c r="K11" s="17">
        <v>0.177884569439171</v>
      </c>
      <c r="L11" s="17">
        <v>0.12033821772974</v>
      </c>
      <c r="M11" s="17"/>
      <c r="N11" s="17">
        <v>0.11327750594008799</v>
      </c>
      <c r="O11" s="17">
        <v>0.196458771712439</v>
      </c>
      <c r="P11" s="17">
        <v>0.14470844302033301</v>
      </c>
      <c r="Q11" s="17">
        <v>0.29713347014603297</v>
      </c>
      <c r="R11" s="17">
        <v>0.40480233334015597</v>
      </c>
      <c r="S11" s="17">
        <v>0.15627766072274901</v>
      </c>
      <c r="T11" s="17">
        <v>0</v>
      </c>
      <c r="U11" s="17">
        <v>0.186260312122248</v>
      </c>
      <c r="V11" s="17">
        <v>0.18353085918999401</v>
      </c>
      <c r="W11" s="17">
        <v>7.1146894533320806E-2</v>
      </c>
      <c r="X11" s="17">
        <v>0.16224545550113301</v>
      </c>
      <c r="Y11" s="17">
        <v>0.125495445650844</v>
      </c>
      <c r="Z11" s="17"/>
      <c r="AA11" s="17">
        <v>9.8607867038003297E-2</v>
      </c>
      <c r="AB11" s="17">
        <v>0.242659003806387</v>
      </c>
    </row>
    <row r="12" spans="2:28" x14ac:dyDescent="0.5">
      <c r="B12" s="18" t="s">
        <v>326</v>
      </c>
      <c r="C12" s="17">
        <v>0.15202062516603801</v>
      </c>
      <c r="D12" s="17">
        <v>0.13882005010627799</v>
      </c>
      <c r="E12" s="17">
        <v>0.16948700008513801</v>
      </c>
      <c r="F12" s="17"/>
      <c r="G12" s="17">
        <v>0.13382936642916199</v>
      </c>
      <c r="H12" s="17">
        <v>0.12242184289798699</v>
      </c>
      <c r="I12" s="17">
        <v>9.0275073297844302E-2</v>
      </c>
      <c r="J12" s="17">
        <v>0.19010117237678401</v>
      </c>
      <c r="K12" s="17">
        <v>0.19933386633368899</v>
      </c>
      <c r="L12" s="17">
        <v>0.27839985287395103</v>
      </c>
      <c r="M12" s="17"/>
      <c r="N12" s="17">
        <v>0.18304429982345699</v>
      </c>
      <c r="O12" s="17">
        <v>0</v>
      </c>
      <c r="P12" s="17">
        <v>0.103903457597864</v>
      </c>
      <c r="Q12" s="17">
        <v>0.13502222980518799</v>
      </c>
      <c r="R12" s="17">
        <v>0</v>
      </c>
      <c r="S12" s="17">
        <v>0.170450971703972</v>
      </c>
      <c r="T12" s="17">
        <v>0.17581770543382899</v>
      </c>
      <c r="U12" s="17">
        <v>0.16051031504756899</v>
      </c>
      <c r="V12" s="17">
        <v>0.210950755713224</v>
      </c>
      <c r="W12" s="17">
        <v>0.14480583039455899</v>
      </c>
      <c r="X12" s="17">
        <v>0.23034872937302101</v>
      </c>
      <c r="Y12" s="17">
        <v>0.14225864026420701</v>
      </c>
      <c r="Z12" s="17"/>
      <c r="AA12" s="17">
        <v>4.5531811305771101E-2</v>
      </c>
      <c r="AB12" s="17">
        <v>0.27882253021471898</v>
      </c>
    </row>
    <row r="13" spans="2:28" x14ac:dyDescent="0.5">
      <c r="B13" s="18" t="s">
        <v>327</v>
      </c>
      <c r="C13" s="19">
        <v>9.94345791524218E-3</v>
      </c>
      <c r="D13" s="19">
        <v>6.5097063336930702E-3</v>
      </c>
      <c r="E13" s="19">
        <v>1.4374978502552999E-2</v>
      </c>
      <c r="F13" s="19"/>
      <c r="G13" s="19">
        <v>0</v>
      </c>
      <c r="H13" s="19">
        <v>6.4999846929946203E-3</v>
      </c>
      <c r="I13" s="19">
        <v>0</v>
      </c>
      <c r="J13" s="19">
        <v>2.9455537935610499E-2</v>
      </c>
      <c r="K13" s="19">
        <v>8.9122623300332705E-3</v>
      </c>
      <c r="L13" s="19">
        <v>0</v>
      </c>
      <c r="M13" s="19"/>
      <c r="N13" s="19">
        <v>0</v>
      </c>
      <c r="O13" s="19">
        <v>0</v>
      </c>
      <c r="P13" s="19">
        <v>1.14407311564486E-2</v>
      </c>
      <c r="Q13" s="19">
        <v>0</v>
      </c>
      <c r="R13" s="19">
        <v>0</v>
      </c>
      <c r="S13" s="19">
        <v>2.2250892404199502E-2</v>
      </c>
      <c r="T13" s="19">
        <v>8.1632032294756796E-2</v>
      </c>
      <c r="U13" s="19">
        <v>0</v>
      </c>
      <c r="V13" s="19">
        <v>0</v>
      </c>
      <c r="W13" s="19">
        <v>0</v>
      </c>
      <c r="X13" s="19">
        <v>0</v>
      </c>
      <c r="Y13" s="19">
        <v>1.1124440834026699E-2</v>
      </c>
      <c r="Z13" s="19"/>
      <c r="AA13" s="19">
        <v>8.6196671294836106E-3</v>
      </c>
      <c r="AB13" s="19">
        <v>1.15197661436383E-2</v>
      </c>
    </row>
    <row r="14" spans="2:28" x14ac:dyDescent="0.5">
      <c r="B14" s="16" t="s">
        <v>166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342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324</v>
      </c>
      <c r="C9" s="17">
        <v>0.28779373184540902</v>
      </c>
      <c r="D9" s="17">
        <v>0.30054822884405302</v>
      </c>
      <c r="E9" s="17">
        <v>0.27256018642681101</v>
      </c>
      <c r="F9" s="17"/>
      <c r="G9" s="17">
        <v>0.259425826298611</v>
      </c>
      <c r="H9" s="17">
        <v>0.29894622464017201</v>
      </c>
      <c r="I9" s="17">
        <v>0.33482751583281101</v>
      </c>
      <c r="J9" s="17">
        <v>0.27230229692722802</v>
      </c>
      <c r="K9" s="17">
        <v>0.22812263313859099</v>
      </c>
      <c r="L9" s="17">
        <v>0.39519685154970002</v>
      </c>
      <c r="M9" s="17"/>
      <c r="N9" s="17">
        <v>0.24717760821187501</v>
      </c>
      <c r="O9" s="17">
        <v>0.29139041840952101</v>
      </c>
      <c r="P9" s="17">
        <v>0.35164872004792203</v>
      </c>
      <c r="Q9" s="17">
        <v>0.28290000950451899</v>
      </c>
      <c r="R9" s="17">
        <v>0.25768239465638598</v>
      </c>
      <c r="S9" s="17">
        <v>0.219075262661095</v>
      </c>
      <c r="T9" s="17">
        <v>0.39866693011188697</v>
      </c>
      <c r="U9" s="17">
        <v>0.32694921583506897</v>
      </c>
      <c r="V9" s="17">
        <v>0.20697580960967801</v>
      </c>
      <c r="W9" s="17">
        <v>0.36444650897857001</v>
      </c>
      <c r="X9" s="17">
        <v>0.32632510411089899</v>
      </c>
      <c r="Y9" s="17">
        <v>0.29193628517347497</v>
      </c>
      <c r="Z9" s="17"/>
      <c r="AA9" s="17">
        <v>0.38566579825673403</v>
      </c>
      <c r="AB9" s="17">
        <v>0.171252247137993</v>
      </c>
    </row>
    <row r="10" spans="2:28" x14ac:dyDescent="0.5">
      <c r="B10" s="18" t="s">
        <v>280</v>
      </c>
      <c r="C10" s="17">
        <v>0.42765195398589601</v>
      </c>
      <c r="D10" s="17">
        <v>0.43750187090346199</v>
      </c>
      <c r="E10" s="17">
        <v>0.41288482143376398</v>
      </c>
      <c r="F10" s="17"/>
      <c r="G10" s="17">
        <v>0.56570765208791196</v>
      </c>
      <c r="H10" s="17">
        <v>0.41660439358064699</v>
      </c>
      <c r="I10" s="17">
        <v>0.40253060919327599</v>
      </c>
      <c r="J10" s="17">
        <v>0.40769167780884003</v>
      </c>
      <c r="K10" s="17">
        <v>0.42557020733709899</v>
      </c>
      <c r="L10" s="17">
        <v>0.425538758363386</v>
      </c>
      <c r="M10" s="17"/>
      <c r="N10" s="17">
        <v>0.45054440401200702</v>
      </c>
      <c r="O10" s="17">
        <v>0.46472799975640899</v>
      </c>
      <c r="P10" s="17">
        <v>0.39522632912002797</v>
      </c>
      <c r="Q10" s="17">
        <v>0.43359509640452498</v>
      </c>
      <c r="R10" s="17">
        <v>0.41136253132084599</v>
      </c>
      <c r="S10" s="17">
        <v>0.445954814325912</v>
      </c>
      <c r="T10" s="17">
        <v>0.31823243746740798</v>
      </c>
      <c r="U10" s="17">
        <v>0.41364861921088197</v>
      </c>
      <c r="V10" s="17">
        <v>0.47865928268893698</v>
      </c>
      <c r="W10" s="17">
        <v>0.56101925799369201</v>
      </c>
      <c r="X10" s="17">
        <v>0.40478771559348098</v>
      </c>
      <c r="Y10" s="17">
        <v>0.417958401538779</v>
      </c>
      <c r="Z10" s="17"/>
      <c r="AA10" s="17">
        <v>0.42010053386312601</v>
      </c>
      <c r="AB10" s="17">
        <v>0.43664383231263298</v>
      </c>
    </row>
    <row r="11" spans="2:28" x14ac:dyDescent="0.5">
      <c r="B11" s="18" t="s">
        <v>325</v>
      </c>
      <c r="C11" s="17">
        <v>0.162880577171955</v>
      </c>
      <c r="D11" s="17">
        <v>0.147231708431075</v>
      </c>
      <c r="E11" s="17">
        <v>0.18352091057386999</v>
      </c>
      <c r="F11" s="17"/>
      <c r="G11" s="17">
        <v>0.14691662148665099</v>
      </c>
      <c r="H11" s="17">
        <v>0.191316283533954</v>
      </c>
      <c r="I11" s="17">
        <v>0.167396398077088</v>
      </c>
      <c r="J11" s="17">
        <v>0.13676811200609401</v>
      </c>
      <c r="K11" s="17">
        <v>0.186712854409572</v>
      </c>
      <c r="L11" s="17">
        <v>3.9118199437441298E-2</v>
      </c>
      <c r="M11" s="17"/>
      <c r="N11" s="17">
        <v>0.19477777256994999</v>
      </c>
      <c r="O11" s="17">
        <v>0.19983836137652899</v>
      </c>
      <c r="P11" s="17">
        <v>0.17256571116317199</v>
      </c>
      <c r="Q11" s="17">
        <v>0.17189862650899601</v>
      </c>
      <c r="R11" s="17">
        <v>0.26779240742612398</v>
      </c>
      <c r="S11" s="17">
        <v>0.210274199920022</v>
      </c>
      <c r="T11" s="17">
        <v>0.107282926986877</v>
      </c>
      <c r="U11" s="17">
        <v>0.13371489666325301</v>
      </c>
      <c r="V11" s="17">
        <v>0.103303042006182</v>
      </c>
      <c r="W11" s="17">
        <v>0</v>
      </c>
      <c r="X11" s="17">
        <v>0.13395530793233501</v>
      </c>
      <c r="Y11" s="17">
        <v>0.146644362533389</v>
      </c>
      <c r="Z11" s="17"/>
      <c r="AA11" s="17">
        <v>0.14254579190929101</v>
      </c>
      <c r="AB11" s="17">
        <v>0.18709428954783899</v>
      </c>
    </row>
    <row r="12" spans="2:28" x14ac:dyDescent="0.5">
      <c r="B12" s="18" t="s">
        <v>326</v>
      </c>
      <c r="C12" s="17">
        <v>0.121673736996741</v>
      </c>
      <c r="D12" s="17">
        <v>0.11471819182141001</v>
      </c>
      <c r="E12" s="17">
        <v>0.13103408156555499</v>
      </c>
      <c r="F12" s="17"/>
      <c r="G12" s="17">
        <v>2.7949900126827101E-2</v>
      </c>
      <c r="H12" s="17">
        <v>9.3133098245227003E-2</v>
      </c>
      <c r="I12" s="17">
        <v>9.5245476896825096E-2</v>
      </c>
      <c r="J12" s="17">
        <v>0.183237913257837</v>
      </c>
      <c r="K12" s="17">
        <v>0.15959430511473799</v>
      </c>
      <c r="L12" s="17">
        <v>0.14014619064947201</v>
      </c>
      <c r="M12" s="17"/>
      <c r="N12" s="17">
        <v>0.107500215206168</v>
      </c>
      <c r="O12" s="17">
        <v>4.4043220457540999E-2</v>
      </c>
      <c r="P12" s="17">
        <v>8.0559239668877694E-2</v>
      </c>
      <c r="Q12" s="17">
        <v>0.11160626758196</v>
      </c>
      <c r="R12" s="17">
        <v>6.3162666596643699E-2</v>
      </c>
      <c r="S12" s="17">
        <v>0.124695723092971</v>
      </c>
      <c r="T12" s="17">
        <v>0.17581770543382899</v>
      </c>
      <c r="U12" s="17">
        <v>0.12568726829079599</v>
      </c>
      <c r="V12" s="17">
        <v>0.21106186569520299</v>
      </c>
      <c r="W12" s="17">
        <v>7.4534233027737401E-2</v>
      </c>
      <c r="X12" s="17">
        <v>0.13493187236328499</v>
      </c>
      <c r="Y12" s="17">
        <v>0.143460950754357</v>
      </c>
      <c r="Z12" s="17"/>
      <c r="AA12" s="17">
        <v>5.1687875970849201E-2</v>
      </c>
      <c r="AB12" s="17">
        <v>0.20500963100153499</v>
      </c>
    </row>
    <row r="13" spans="2:28" x14ac:dyDescent="0.5">
      <c r="B13" s="18" t="s">
        <v>327</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c r="AA13" s="19">
        <v>0</v>
      </c>
      <c r="AB13" s="19">
        <v>0</v>
      </c>
    </row>
    <row r="14" spans="2:28" x14ac:dyDescent="0.5">
      <c r="B14" s="16" t="s">
        <v>166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343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324</v>
      </c>
      <c r="C9" s="17">
        <v>0.18256625845576299</v>
      </c>
      <c r="D9" s="17">
        <v>0.18651262914834699</v>
      </c>
      <c r="E9" s="17">
        <v>0.17820624727595999</v>
      </c>
      <c r="F9" s="17"/>
      <c r="G9" s="17">
        <v>0.11150371927757401</v>
      </c>
      <c r="H9" s="17">
        <v>0.19784877042100699</v>
      </c>
      <c r="I9" s="17">
        <v>0.25785795182392801</v>
      </c>
      <c r="J9" s="17">
        <v>0.158713334734705</v>
      </c>
      <c r="K9" s="17">
        <v>0.16182430467651401</v>
      </c>
      <c r="L9" s="17">
        <v>8.6825185969324994E-2</v>
      </c>
      <c r="M9" s="17"/>
      <c r="N9" s="17">
        <v>0.24378971354270401</v>
      </c>
      <c r="O9" s="17">
        <v>0.196775128762954</v>
      </c>
      <c r="P9" s="17">
        <v>0.22953387450372001</v>
      </c>
      <c r="Q9" s="17">
        <v>0.19716796274672099</v>
      </c>
      <c r="R9" s="17">
        <v>0.126349300080185</v>
      </c>
      <c r="S9" s="17">
        <v>0.12019764103998801</v>
      </c>
      <c r="T9" s="17">
        <v>0.24139812914263001</v>
      </c>
      <c r="U9" s="17">
        <v>0.240457478325864</v>
      </c>
      <c r="V9" s="17">
        <v>0.20381141932053101</v>
      </c>
      <c r="W9" s="17">
        <v>6.75397443430443E-2</v>
      </c>
      <c r="X9" s="17">
        <v>0.16308381829597501</v>
      </c>
      <c r="Y9" s="17">
        <v>0.18558283030529801</v>
      </c>
      <c r="Z9" s="17"/>
      <c r="AA9" s="17">
        <v>0.252643163940586</v>
      </c>
      <c r="AB9" s="17">
        <v>9.9121952962307594E-2</v>
      </c>
    </row>
    <row r="10" spans="2:28" x14ac:dyDescent="0.5">
      <c r="B10" s="18" t="s">
        <v>280</v>
      </c>
      <c r="C10" s="17">
        <v>0.33182176940783897</v>
      </c>
      <c r="D10" s="17">
        <v>0.35989704086972102</v>
      </c>
      <c r="E10" s="17">
        <v>0.29714961737975198</v>
      </c>
      <c r="F10" s="17"/>
      <c r="G10" s="17">
        <v>0.33915741487093698</v>
      </c>
      <c r="H10" s="17">
        <v>0.36345096077271299</v>
      </c>
      <c r="I10" s="17">
        <v>0.415671798501002</v>
      </c>
      <c r="J10" s="17">
        <v>0.245198286781424</v>
      </c>
      <c r="K10" s="17">
        <v>0.29122126450042002</v>
      </c>
      <c r="L10" s="17">
        <v>0.35326492085821098</v>
      </c>
      <c r="M10" s="17"/>
      <c r="N10" s="17">
        <v>0.25384030958359499</v>
      </c>
      <c r="O10" s="17">
        <v>0.41630360982502002</v>
      </c>
      <c r="P10" s="17">
        <v>0.29624893465371899</v>
      </c>
      <c r="Q10" s="17">
        <v>0.37207588699161998</v>
      </c>
      <c r="R10" s="17">
        <v>0.26535893563909202</v>
      </c>
      <c r="S10" s="17">
        <v>0.40041430717241</v>
      </c>
      <c r="T10" s="17">
        <v>0.15310035358172799</v>
      </c>
      <c r="U10" s="17">
        <v>0.33163889476594699</v>
      </c>
      <c r="V10" s="17">
        <v>0.342385535237551</v>
      </c>
      <c r="W10" s="17">
        <v>0.50385313984671998</v>
      </c>
      <c r="X10" s="17">
        <v>0.28230052207801698</v>
      </c>
      <c r="Y10" s="17">
        <v>0.29765622895859301</v>
      </c>
      <c r="Z10" s="17"/>
      <c r="AA10" s="17">
        <v>0.44114039786583398</v>
      </c>
      <c r="AB10" s="17">
        <v>0.20165025332754899</v>
      </c>
    </row>
    <row r="11" spans="2:28" x14ac:dyDescent="0.5">
      <c r="B11" s="18" t="s">
        <v>325</v>
      </c>
      <c r="C11" s="17">
        <v>0.27575037920154399</v>
      </c>
      <c r="D11" s="17">
        <v>0.26308018432254898</v>
      </c>
      <c r="E11" s="17">
        <v>0.29300562351449499</v>
      </c>
      <c r="F11" s="17"/>
      <c r="G11" s="17">
        <v>0.32926008902722897</v>
      </c>
      <c r="H11" s="17">
        <v>0.29047312896595701</v>
      </c>
      <c r="I11" s="17">
        <v>0.16389345831260399</v>
      </c>
      <c r="J11" s="17">
        <v>0.310954902559062</v>
      </c>
      <c r="K11" s="17">
        <v>0.29099551160257597</v>
      </c>
      <c r="L11" s="17">
        <v>0.37630976346393202</v>
      </c>
      <c r="M11" s="17"/>
      <c r="N11" s="17">
        <v>0.28642951411697798</v>
      </c>
      <c r="O11" s="17">
        <v>0.25349235685649002</v>
      </c>
      <c r="P11" s="17">
        <v>0.32058038617997803</v>
      </c>
      <c r="Q11" s="17">
        <v>0.296954534490462</v>
      </c>
      <c r="R11" s="17">
        <v>0.53613542791635704</v>
      </c>
      <c r="S11" s="17">
        <v>0.254588047192433</v>
      </c>
      <c r="T11" s="17">
        <v>0.32240088485493601</v>
      </c>
      <c r="U11" s="17">
        <v>0.221239566123409</v>
      </c>
      <c r="V11" s="17">
        <v>0.119168819006369</v>
      </c>
      <c r="W11" s="17">
        <v>0.21217895126310901</v>
      </c>
      <c r="X11" s="17">
        <v>0.34299865283456199</v>
      </c>
      <c r="Y11" s="17">
        <v>0.26447909816655601</v>
      </c>
      <c r="Z11" s="17"/>
      <c r="AA11" s="17">
        <v>0.24104269186952801</v>
      </c>
      <c r="AB11" s="17">
        <v>0.31707867194887901</v>
      </c>
    </row>
    <row r="12" spans="2:28" x14ac:dyDescent="0.5">
      <c r="B12" s="18" t="s">
        <v>326</v>
      </c>
      <c r="C12" s="17">
        <v>0.20986159293485401</v>
      </c>
      <c r="D12" s="17">
        <v>0.19051014565938301</v>
      </c>
      <c r="E12" s="17">
        <v>0.231638511829793</v>
      </c>
      <c r="F12" s="17"/>
      <c r="G12" s="17">
        <v>0.22007877682426</v>
      </c>
      <c r="H12" s="17">
        <v>0.14822713984032301</v>
      </c>
      <c r="I12" s="17">
        <v>0.162576791362467</v>
      </c>
      <c r="J12" s="17">
        <v>0.28513347592480998</v>
      </c>
      <c r="K12" s="17">
        <v>0.25595891922049002</v>
      </c>
      <c r="L12" s="17">
        <v>0.18360012970853101</v>
      </c>
      <c r="M12" s="17"/>
      <c r="N12" s="17">
        <v>0.21594046275672299</v>
      </c>
      <c r="O12" s="17">
        <v>0.13342890455553699</v>
      </c>
      <c r="P12" s="17">
        <v>0.153636804662584</v>
      </c>
      <c r="Q12" s="17">
        <v>0.13380161577119601</v>
      </c>
      <c r="R12" s="17">
        <v>7.2156336364365706E-2</v>
      </c>
      <c r="S12" s="17">
        <v>0.224800004595169</v>
      </c>
      <c r="T12" s="17">
        <v>0.28310063242070599</v>
      </c>
      <c r="U12" s="17">
        <v>0.20666406078478</v>
      </c>
      <c r="V12" s="17">
        <v>0.33463422643554902</v>
      </c>
      <c r="W12" s="17">
        <v>0.21642816454712699</v>
      </c>
      <c r="X12" s="17">
        <v>0.21161700679144599</v>
      </c>
      <c r="Y12" s="17">
        <v>0.25228184256955299</v>
      </c>
      <c r="Z12" s="17"/>
      <c r="AA12" s="17">
        <v>6.5173746324052401E-2</v>
      </c>
      <c r="AB12" s="17">
        <v>0.38214912176126398</v>
      </c>
    </row>
    <row r="13" spans="2:28" x14ac:dyDescent="0.5">
      <c r="B13" s="18" t="s">
        <v>327</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c r="AA13" s="19">
        <v>0</v>
      </c>
      <c r="AB13" s="19">
        <v>0</v>
      </c>
    </row>
    <row r="14" spans="2:28" x14ac:dyDescent="0.5">
      <c r="B14" s="16" t="s">
        <v>166</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dimension ref="B2:I17"/>
  <sheetViews>
    <sheetView showGridLines="0" workbookViewId="0">
      <pane xSplit="2" topLeftCell="C1" activePane="topRight" state="frozen"/>
      <selection pane="topRight" activeCell="B11" sqref="B11"/>
    </sheetView>
  </sheetViews>
  <sheetFormatPr defaultColWidth="11.41015625" defaultRowHeight="14.35" x14ac:dyDescent="0.5"/>
  <cols>
    <col min="2" max="2" width="25.703125" customWidth="1"/>
    <col min="3" max="9" width="20.703125" customWidth="1"/>
  </cols>
  <sheetData>
    <row r="2" spans="2:9" ht="39.950000000000003" customHeight="1" x14ac:dyDescent="0.5">
      <c r="D2" s="30" t="s">
        <v>354</v>
      </c>
      <c r="E2" s="26"/>
      <c r="F2" s="26"/>
      <c r="G2" s="26"/>
      <c r="H2" s="26"/>
      <c r="I2" s="26"/>
    </row>
    <row r="6" spans="2:9" ht="50.1" customHeight="1" x14ac:dyDescent="0.5">
      <c r="B6" s="20" t="s">
        <v>15</v>
      </c>
      <c r="C6" s="20" t="s">
        <v>344</v>
      </c>
      <c r="D6" s="20" t="s">
        <v>345</v>
      </c>
      <c r="E6" s="20" t="s">
        <v>346</v>
      </c>
      <c r="F6" s="20" t="s">
        <v>347</v>
      </c>
      <c r="G6" s="20" t="s">
        <v>348</v>
      </c>
      <c r="H6" s="20" t="s">
        <v>349</v>
      </c>
    </row>
    <row r="7" spans="2:9" ht="28.7" x14ac:dyDescent="0.5">
      <c r="B7" s="18" t="s">
        <v>350</v>
      </c>
      <c r="C7" s="17">
        <v>6.9525269724448099E-2</v>
      </c>
      <c r="D7" s="17">
        <v>6.9866249656060406E-2</v>
      </c>
      <c r="E7" s="17">
        <v>7.9807897724244806E-2</v>
      </c>
      <c r="F7" s="17">
        <v>4.6789882228905802E-2</v>
      </c>
      <c r="G7" s="17">
        <v>7.8527048020964302E-2</v>
      </c>
      <c r="H7" s="17">
        <v>7.1315800551055394E-2</v>
      </c>
    </row>
    <row r="8" spans="2:9" ht="28.7" x14ac:dyDescent="0.5">
      <c r="B8" s="18" t="s">
        <v>351</v>
      </c>
      <c r="C8" s="17">
        <v>0.17500830736103501</v>
      </c>
      <c r="D8" s="17">
        <v>0.15394594514596399</v>
      </c>
      <c r="E8" s="17">
        <v>0.173111814558775</v>
      </c>
      <c r="F8" s="17">
        <v>0.16154610831917099</v>
      </c>
      <c r="G8" s="17">
        <v>0.142338918645631</v>
      </c>
      <c r="H8" s="17">
        <v>0.17064663887013101</v>
      </c>
    </row>
    <row r="9" spans="2:9" ht="28.7" x14ac:dyDescent="0.5">
      <c r="B9" s="18" t="s">
        <v>352</v>
      </c>
      <c r="C9" s="17">
        <v>0.39527317009732299</v>
      </c>
      <c r="D9" s="17">
        <v>0.36125206585015301</v>
      </c>
      <c r="E9" s="17">
        <v>0.32727855942234302</v>
      </c>
      <c r="F9" s="17">
        <v>0.36977638339587698</v>
      </c>
      <c r="G9" s="17">
        <v>0.30649118319406898</v>
      </c>
      <c r="H9" s="17">
        <v>0.31776793082546001</v>
      </c>
    </row>
    <row r="10" spans="2:9" x14ac:dyDescent="0.5">
      <c r="B10" s="18" t="s">
        <v>353</v>
      </c>
      <c r="C10" s="17">
        <v>0.360193252817194</v>
      </c>
      <c r="D10" s="17">
        <v>0.41493573934782302</v>
      </c>
      <c r="E10" s="17">
        <v>0.41980172829463802</v>
      </c>
      <c r="F10" s="17">
        <v>0.42188762605604602</v>
      </c>
      <c r="G10" s="17">
        <v>0.47264285013933499</v>
      </c>
      <c r="H10" s="17">
        <v>0.44026962975335399</v>
      </c>
    </row>
    <row r="11" spans="2:9" x14ac:dyDescent="0.5">
      <c r="B11" s="16" t="s">
        <v>166</v>
      </c>
      <c r="C11" s="16"/>
      <c r="D11" s="16"/>
      <c r="E11" s="16"/>
      <c r="F11" s="16"/>
      <c r="G11" s="16"/>
      <c r="H11" s="16"/>
    </row>
    <row r="12" spans="2:9" x14ac:dyDescent="0.5">
      <c r="B12" t="s">
        <v>54</v>
      </c>
    </row>
    <row r="13" spans="2:9" x14ac:dyDescent="0.5">
      <c r="B13" t="s">
        <v>55</v>
      </c>
    </row>
    <row r="17" spans="2:2" x14ac:dyDescent="0.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dimension ref="B2:AB17"/>
  <sheetViews>
    <sheetView showGridLines="0" workbookViewId="0">
      <pane xSplit="2" topLeftCell="C1" activePane="topRight" state="frozen"/>
      <selection pane="topRight" activeCell="B13" sqref="B13"/>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355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350</v>
      </c>
      <c r="C9" s="17">
        <v>6.9525269724448099E-2</v>
      </c>
      <c r="D9" s="17">
        <v>9.2504209051249398E-2</v>
      </c>
      <c r="E9" s="17">
        <v>4.0383366330088599E-2</v>
      </c>
      <c r="F9" s="17"/>
      <c r="G9" s="17">
        <v>6.7632829668500094E-2</v>
      </c>
      <c r="H9" s="17">
        <v>0.106929748297975</v>
      </c>
      <c r="I9" s="17">
        <v>6.9867728293075596E-2</v>
      </c>
      <c r="J9" s="17">
        <v>7.3214099224331405E-2</v>
      </c>
      <c r="K9" s="17">
        <v>2.80534230381853E-2</v>
      </c>
      <c r="L9" s="17">
        <v>0</v>
      </c>
      <c r="M9" s="17"/>
      <c r="N9" s="17">
        <v>0.11291221794411301</v>
      </c>
      <c r="O9" s="17">
        <v>4.64009207554626E-2</v>
      </c>
      <c r="P9" s="17">
        <v>9.1038597069222502E-2</v>
      </c>
      <c r="Q9" s="17">
        <v>0.10106852244355199</v>
      </c>
      <c r="R9" s="17">
        <v>0</v>
      </c>
      <c r="S9" s="17">
        <v>7.28355345007939E-2</v>
      </c>
      <c r="T9" s="17">
        <v>0</v>
      </c>
      <c r="U9" s="17">
        <v>4.8251196164465597E-2</v>
      </c>
      <c r="V9" s="17">
        <v>4.0689408314438701E-2</v>
      </c>
      <c r="W9" s="17">
        <v>0.15140422567727599</v>
      </c>
      <c r="X9" s="17">
        <v>5.0375715760510698E-2</v>
      </c>
      <c r="Y9" s="17">
        <v>6.8433888636177595E-2</v>
      </c>
      <c r="Z9" s="17"/>
      <c r="AA9" s="17">
        <v>9.3439816335955106E-2</v>
      </c>
      <c r="AB9" s="17">
        <v>4.1048944758582E-2</v>
      </c>
    </row>
    <row r="10" spans="2:28" ht="28.7" x14ac:dyDescent="0.5">
      <c r="B10" s="18" t="s">
        <v>351</v>
      </c>
      <c r="C10" s="17">
        <v>0.17500830736103501</v>
      </c>
      <c r="D10" s="17">
        <v>0.170799629827561</v>
      </c>
      <c r="E10" s="17">
        <v>0.181055212496401</v>
      </c>
      <c r="F10" s="17"/>
      <c r="G10" s="17">
        <v>0.23687777156093701</v>
      </c>
      <c r="H10" s="17">
        <v>0.17080547000518101</v>
      </c>
      <c r="I10" s="17">
        <v>0.13534297280305399</v>
      </c>
      <c r="J10" s="17">
        <v>0.14582874990502001</v>
      </c>
      <c r="K10" s="17">
        <v>0.196402580749586</v>
      </c>
      <c r="L10" s="17">
        <v>0.337978625573091</v>
      </c>
      <c r="M10" s="17"/>
      <c r="N10" s="17">
        <v>0.12603211609930901</v>
      </c>
      <c r="O10" s="17">
        <v>0.20949148368144099</v>
      </c>
      <c r="P10" s="17">
        <v>0.14470243241761399</v>
      </c>
      <c r="Q10" s="17">
        <v>0.249724019204702</v>
      </c>
      <c r="R10" s="17">
        <v>0.26834302049023301</v>
      </c>
      <c r="S10" s="17">
        <v>0.221956679506392</v>
      </c>
      <c r="T10" s="17">
        <v>0.27055289253550202</v>
      </c>
      <c r="U10" s="17">
        <v>9.6011905358746999E-2</v>
      </c>
      <c r="V10" s="17">
        <v>0.214630294037534</v>
      </c>
      <c r="W10" s="17">
        <v>0.21178740138001301</v>
      </c>
      <c r="X10" s="17">
        <v>0.142392375065271</v>
      </c>
      <c r="Y10" s="17">
        <v>0.127309129463232</v>
      </c>
      <c r="Z10" s="17"/>
      <c r="AA10" s="17">
        <v>0.16355020219449501</v>
      </c>
      <c r="AB10" s="17">
        <v>0.18865208374182801</v>
      </c>
    </row>
    <row r="11" spans="2:28" ht="28.7" x14ac:dyDescent="0.5">
      <c r="B11" s="18" t="s">
        <v>352</v>
      </c>
      <c r="C11" s="17">
        <v>0.39527317009732299</v>
      </c>
      <c r="D11" s="17">
        <v>0.402166326167883</v>
      </c>
      <c r="E11" s="17">
        <v>0.38416725320539902</v>
      </c>
      <c r="F11" s="17"/>
      <c r="G11" s="17">
        <v>0.27861081344896399</v>
      </c>
      <c r="H11" s="17">
        <v>0.35820779705108802</v>
      </c>
      <c r="I11" s="17">
        <v>0.43160516914650698</v>
      </c>
      <c r="J11" s="17">
        <v>0.43840331141413902</v>
      </c>
      <c r="K11" s="17">
        <v>0.41942984332373401</v>
      </c>
      <c r="L11" s="17">
        <v>0.35792731925631399</v>
      </c>
      <c r="M11" s="17"/>
      <c r="N11" s="17">
        <v>0.407008319712721</v>
      </c>
      <c r="O11" s="17">
        <v>0.40826265483985402</v>
      </c>
      <c r="P11" s="17">
        <v>0.38427790593566502</v>
      </c>
      <c r="Q11" s="17">
        <v>0.360608237640139</v>
      </c>
      <c r="R11" s="17">
        <v>0.40607836008405401</v>
      </c>
      <c r="S11" s="17">
        <v>0.38185616752470097</v>
      </c>
      <c r="T11" s="17">
        <v>8.5991820796902693E-2</v>
      </c>
      <c r="U11" s="17">
        <v>0.48540385343397402</v>
      </c>
      <c r="V11" s="17">
        <v>0.34572327662499702</v>
      </c>
      <c r="W11" s="17">
        <v>0.56926862859966698</v>
      </c>
      <c r="X11" s="17">
        <v>0.43932440974054299</v>
      </c>
      <c r="Y11" s="17">
        <v>0.39272116201281199</v>
      </c>
      <c r="Z11" s="17"/>
      <c r="AA11" s="17">
        <v>0.37395722909067097</v>
      </c>
      <c r="AB11" s="17">
        <v>0.42065519689964498</v>
      </c>
    </row>
    <row r="12" spans="2:28" x14ac:dyDescent="0.5">
      <c r="B12" s="18" t="s">
        <v>353</v>
      </c>
      <c r="C12" s="19">
        <v>0.360193252817194</v>
      </c>
      <c r="D12" s="19">
        <v>0.33452983495330701</v>
      </c>
      <c r="E12" s="19">
        <v>0.394394167968112</v>
      </c>
      <c r="F12" s="19"/>
      <c r="G12" s="19">
        <v>0.41687858532159799</v>
      </c>
      <c r="H12" s="19">
        <v>0.36405698464575498</v>
      </c>
      <c r="I12" s="19">
        <v>0.36318412975736403</v>
      </c>
      <c r="J12" s="19">
        <v>0.34255383945650902</v>
      </c>
      <c r="K12" s="19">
        <v>0.35611415288849502</v>
      </c>
      <c r="L12" s="19">
        <v>0.30409405517059401</v>
      </c>
      <c r="M12" s="19"/>
      <c r="N12" s="19">
        <v>0.35404734624385698</v>
      </c>
      <c r="O12" s="19">
        <v>0.335844940723242</v>
      </c>
      <c r="P12" s="19">
        <v>0.37998106457749797</v>
      </c>
      <c r="Q12" s="19">
        <v>0.28859922071160798</v>
      </c>
      <c r="R12" s="19">
        <v>0.32557861942571198</v>
      </c>
      <c r="S12" s="19">
        <v>0.323351618468113</v>
      </c>
      <c r="T12" s="19">
        <v>0.64345528666759499</v>
      </c>
      <c r="U12" s="19">
        <v>0.370333045042813</v>
      </c>
      <c r="V12" s="19">
        <v>0.39895702102302999</v>
      </c>
      <c r="W12" s="19">
        <v>6.75397443430443E-2</v>
      </c>
      <c r="X12" s="19">
        <v>0.36790749943367501</v>
      </c>
      <c r="Y12" s="19">
        <v>0.41153581988777899</v>
      </c>
      <c r="Z12" s="19"/>
      <c r="AA12" s="19">
        <v>0.36905275237887902</v>
      </c>
      <c r="AB12" s="19">
        <v>0.349643774599945</v>
      </c>
    </row>
    <row r="13" spans="2:28" x14ac:dyDescent="0.5">
      <c r="B13" s="16" t="s">
        <v>166</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dimension ref="B2:AB17"/>
  <sheetViews>
    <sheetView showGridLines="0" workbookViewId="0">
      <pane xSplit="2" topLeftCell="C1" activePane="topRight" state="frozen"/>
      <selection pane="topRight" activeCell="B13" sqref="B13"/>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356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350</v>
      </c>
      <c r="C9" s="17">
        <v>6.9866249656060406E-2</v>
      </c>
      <c r="D9" s="17">
        <v>8.56791323810355E-2</v>
      </c>
      <c r="E9" s="17">
        <v>4.6116668209103401E-2</v>
      </c>
      <c r="F9" s="17"/>
      <c r="G9" s="17">
        <v>0.124495500955771</v>
      </c>
      <c r="H9" s="17">
        <v>0.109005186117086</v>
      </c>
      <c r="I9" s="17">
        <v>4.74363280987092E-2</v>
      </c>
      <c r="J9" s="17">
        <v>4.7491317185352599E-2</v>
      </c>
      <c r="K9" s="17">
        <v>3.7402424832327599E-2</v>
      </c>
      <c r="L9" s="17">
        <v>8.5909532198250094E-2</v>
      </c>
      <c r="M9" s="17"/>
      <c r="N9" s="17">
        <v>8.6954137826997902E-2</v>
      </c>
      <c r="O9" s="17">
        <v>4.64009207554626E-2</v>
      </c>
      <c r="P9" s="17">
        <v>0.129509268733246</v>
      </c>
      <c r="Q9" s="17">
        <v>3.42100981398187E-2</v>
      </c>
      <c r="R9" s="17">
        <v>0.20348943094056701</v>
      </c>
      <c r="S9" s="17">
        <v>6.1421647996332603E-2</v>
      </c>
      <c r="T9" s="17">
        <v>0</v>
      </c>
      <c r="U9" s="17">
        <v>7.7560991192211395E-2</v>
      </c>
      <c r="V9" s="17">
        <v>9.0556371094602198E-2</v>
      </c>
      <c r="W9" s="17">
        <v>0.14102694201704599</v>
      </c>
      <c r="X9" s="17">
        <v>1.6791905253503599E-2</v>
      </c>
      <c r="Y9" s="17">
        <v>3.3625024963540501E-2</v>
      </c>
      <c r="Z9" s="17"/>
      <c r="AA9" s="17">
        <v>7.9492746417988897E-2</v>
      </c>
      <c r="AB9" s="17">
        <v>5.8403467002107301E-2</v>
      </c>
    </row>
    <row r="10" spans="2:28" ht="28.7" x14ac:dyDescent="0.5">
      <c r="B10" s="18" t="s">
        <v>351</v>
      </c>
      <c r="C10" s="17">
        <v>0.15394594514596399</v>
      </c>
      <c r="D10" s="17">
        <v>0.16356488144143699</v>
      </c>
      <c r="E10" s="17">
        <v>0.14221897292494601</v>
      </c>
      <c r="F10" s="17"/>
      <c r="G10" s="17">
        <v>0.21367815193143699</v>
      </c>
      <c r="H10" s="17">
        <v>0.170850485835218</v>
      </c>
      <c r="I10" s="17">
        <v>0.18855802838930399</v>
      </c>
      <c r="J10" s="17">
        <v>0.131116066919546</v>
      </c>
      <c r="K10" s="17">
        <v>0.11064309035809899</v>
      </c>
      <c r="L10" s="17">
        <v>4.6515309826723403E-2</v>
      </c>
      <c r="M10" s="17"/>
      <c r="N10" s="17">
        <v>0.15721843408708799</v>
      </c>
      <c r="O10" s="17">
        <v>0.25719769698642903</v>
      </c>
      <c r="P10" s="17">
        <v>0.11139898093845101</v>
      </c>
      <c r="Q10" s="17">
        <v>0.23834639899705601</v>
      </c>
      <c r="R10" s="17">
        <v>0.26672843575838201</v>
      </c>
      <c r="S10" s="17">
        <v>0.16881164918816099</v>
      </c>
      <c r="T10" s="17">
        <v>0</v>
      </c>
      <c r="U10" s="17">
        <v>0.103921044005497</v>
      </c>
      <c r="V10" s="17">
        <v>0.14946306166894399</v>
      </c>
      <c r="W10" s="17">
        <v>0.222164685040242</v>
      </c>
      <c r="X10" s="17">
        <v>0.14486670386610201</v>
      </c>
      <c r="Y10" s="17">
        <v>0.148189172943825</v>
      </c>
      <c r="Z10" s="17"/>
      <c r="AA10" s="17">
        <v>0.14454975961895</v>
      </c>
      <c r="AB10" s="17">
        <v>0.16513448394009</v>
      </c>
    </row>
    <row r="11" spans="2:28" ht="28.7" x14ac:dyDescent="0.5">
      <c r="B11" s="18" t="s">
        <v>352</v>
      </c>
      <c r="C11" s="17">
        <v>0.36125206585015301</v>
      </c>
      <c r="D11" s="17">
        <v>0.38348556781656901</v>
      </c>
      <c r="E11" s="17">
        <v>0.33416645476038498</v>
      </c>
      <c r="F11" s="17"/>
      <c r="G11" s="17">
        <v>0.25208757741891902</v>
      </c>
      <c r="H11" s="17">
        <v>0.29960159109311602</v>
      </c>
      <c r="I11" s="17">
        <v>0.41128442113796598</v>
      </c>
      <c r="J11" s="17">
        <v>0.38900490463107401</v>
      </c>
      <c r="K11" s="17">
        <v>0.402794022029901</v>
      </c>
      <c r="L11" s="17">
        <v>0.40052955740359097</v>
      </c>
      <c r="M11" s="17"/>
      <c r="N11" s="17">
        <v>0.446374145204043</v>
      </c>
      <c r="O11" s="17">
        <v>0.31208529663359402</v>
      </c>
      <c r="P11" s="17">
        <v>0.339072779068464</v>
      </c>
      <c r="Q11" s="17">
        <v>0.35660335377623897</v>
      </c>
      <c r="R11" s="17">
        <v>0.33392202371968899</v>
      </c>
      <c r="S11" s="17">
        <v>0.39601774458237898</v>
      </c>
      <c r="T11" s="17">
        <v>0.43402889977135201</v>
      </c>
      <c r="U11" s="17">
        <v>0.42356805657739699</v>
      </c>
      <c r="V11" s="17">
        <v>0.26026792674207</v>
      </c>
      <c r="W11" s="17">
        <v>0.498513283949443</v>
      </c>
      <c r="X11" s="17">
        <v>0.34672192415022102</v>
      </c>
      <c r="Y11" s="17">
        <v>0.33099847478209798</v>
      </c>
      <c r="Z11" s="17"/>
      <c r="AA11" s="17">
        <v>0.32121200892490198</v>
      </c>
      <c r="AB11" s="17">
        <v>0.40892989521391898</v>
      </c>
    </row>
    <row r="12" spans="2:28" x14ac:dyDescent="0.5">
      <c r="B12" s="18" t="s">
        <v>353</v>
      </c>
      <c r="C12" s="19">
        <v>0.41493573934782302</v>
      </c>
      <c r="D12" s="19">
        <v>0.36727041836095897</v>
      </c>
      <c r="E12" s="19">
        <v>0.47749790410556597</v>
      </c>
      <c r="F12" s="19"/>
      <c r="G12" s="19">
        <v>0.40973876969387302</v>
      </c>
      <c r="H12" s="19">
        <v>0.42054273695458</v>
      </c>
      <c r="I12" s="19">
        <v>0.35272122237402098</v>
      </c>
      <c r="J12" s="19">
        <v>0.43238771126402797</v>
      </c>
      <c r="K12" s="19">
        <v>0.44916046277967298</v>
      </c>
      <c r="L12" s="19">
        <v>0.46704560057143502</v>
      </c>
      <c r="M12" s="19"/>
      <c r="N12" s="19">
        <v>0.30945328288187102</v>
      </c>
      <c r="O12" s="19">
        <v>0.38431608562451502</v>
      </c>
      <c r="P12" s="19">
        <v>0.42001897125984</v>
      </c>
      <c r="Q12" s="19">
        <v>0.37084014908688701</v>
      </c>
      <c r="R12" s="19">
        <v>0.19586010958136299</v>
      </c>
      <c r="S12" s="19">
        <v>0.37374895823312698</v>
      </c>
      <c r="T12" s="19">
        <v>0.56597110022864805</v>
      </c>
      <c r="U12" s="19">
        <v>0.39494990822489501</v>
      </c>
      <c r="V12" s="19">
        <v>0.49971264049438402</v>
      </c>
      <c r="W12" s="19">
        <v>0.13829508899326901</v>
      </c>
      <c r="X12" s="19">
        <v>0.49161946673017398</v>
      </c>
      <c r="Y12" s="19">
        <v>0.48718732731053599</v>
      </c>
      <c r="Z12" s="19"/>
      <c r="AA12" s="19">
        <v>0.45474548503815898</v>
      </c>
      <c r="AB12" s="19">
        <v>0.36753215384388399</v>
      </c>
    </row>
    <row r="13" spans="2:28" x14ac:dyDescent="0.5">
      <c r="B13" s="16" t="s">
        <v>166</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dimension ref="B2:AB17"/>
  <sheetViews>
    <sheetView showGridLines="0" workbookViewId="0">
      <pane xSplit="2" topLeftCell="C1" activePane="topRight" state="frozen"/>
      <selection pane="topRight" activeCell="B13" sqref="B13"/>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357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350</v>
      </c>
      <c r="C9" s="17">
        <v>7.9807897724244806E-2</v>
      </c>
      <c r="D9" s="17">
        <v>7.7489094529769695E-2</v>
      </c>
      <c r="E9" s="17">
        <v>8.3076702913564393E-2</v>
      </c>
      <c r="F9" s="17"/>
      <c r="G9" s="17">
        <v>0.12691619296534901</v>
      </c>
      <c r="H9" s="17">
        <v>0.11193722444121</v>
      </c>
      <c r="I9" s="17">
        <v>5.1095846342046003E-2</v>
      </c>
      <c r="J9" s="17">
        <v>6.4928970908414693E-2</v>
      </c>
      <c r="K9" s="17">
        <v>6.0866903348799302E-2</v>
      </c>
      <c r="L9" s="17">
        <v>8.7195581192778093E-2</v>
      </c>
      <c r="M9" s="17"/>
      <c r="N9" s="17">
        <v>0.119850300760263</v>
      </c>
      <c r="O9" s="17">
        <v>0.146166985692365</v>
      </c>
      <c r="P9" s="17">
        <v>0.10348566193525199</v>
      </c>
      <c r="Q9" s="17">
        <v>0.119679339734154</v>
      </c>
      <c r="R9" s="17">
        <v>0.194507744616294</v>
      </c>
      <c r="S9" s="17">
        <v>9.4011647810523694E-2</v>
      </c>
      <c r="T9" s="17">
        <v>0</v>
      </c>
      <c r="U9" s="17">
        <v>2.2802725701916399E-2</v>
      </c>
      <c r="V9" s="17">
        <v>4.0800518296417398E-2</v>
      </c>
      <c r="W9" s="17">
        <v>0.14861278917699999</v>
      </c>
      <c r="X9" s="17">
        <v>1.6791905253503599E-2</v>
      </c>
      <c r="Y9" s="17">
        <v>6.9635595677173603E-2</v>
      </c>
      <c r="Z9" s="17"/>
      <c r="AA9" s="17">
        <v>7.4013679772423693E-2</v>
      </c>
      <c r="AB9" s="17">
        <v>8.67073817913908E-2</v>
      </c>
    </row>
    <row r="10" spans="2:28" ht="28.7" x14ac:dyDescent="0.5">
      <c r="B10" s="18" t="s">
        <v>351</v>
      </c>
      <c r="C10" s="17">
        <v>0.173111814558775</v>
      </c>
      <c r="D10" s="17">
        <v>0.181126142015889</v>
      </c>
      <c r="E10" s="17">
        <v>0.15973168391096601</v>
      </c>
      <c r="F10" s="17"/>
      <c r="G10" s="17">
        <v>0.29868667454505499</v>
      </c>
      <c r="H10" s="17">
        <v>0.18414293025005299</v>
      </c>
      <c r="I10" s="17">
        <v>0.169070048004338</v>
      </c>
      <c r="J10" s="17">
        <v>0.15699208137669601</v>
      </c>
      <c r="K10" s="17">
        <v>0.12674437400044</v>
      </c>
      <c r="L10" s="17">
        <v>0.126060244204977</v>
      </c>
      <c r="M10" s="17"/>
      <c r="N10" s="17">
        <v>0.11628035734855099</v>
      </c>
      <c r="O10" s="17">
        <v>0.182138801350469</v>
      </c>
      <c r="P10" s="17">
        <v>0.107972378015362</v>
      </c>
      <c r="Q10" s="17">
        <v>0.24515329294643801</v>
      </c>
      <c r="R10" s="17">
        <v>0.345807944059695</v>
      </c>
      <c r="S10" s="17">
        <v>0.16844275330044001</v>
      </c>
      <c r="T10" s="17">
        <v>8.1637933253868505E-2</v>
      </c>
      <c r="U10" s="17">
        <v>0.17678910335204501</v>
      </c>
      <c r="V10" s="17">
        <v>0.23897549079927799</v>
      </c>
      <c r="W10" s="17">
        <v>0</v>
      </c>
      <c r="X10" s="17">
        <v>0.15570834321277699</v>
      </c>
      <c r="Y10" s="17">
        <v>0.228722832938621</v>
      </c>
      <c r="Z10" s="17"/>
      <c r="AA10" s="17">
        <v>0.142996443116397</v>
      </c>
      <c r="AB10" s="17">
        <v>0.20897179206921099</v>
      </c>
    </row>
    <row r="11" spans="2:28" ht="28.7" x14ac:dyDescent="0.5">
      <c r="B11" s="18" t="s">
        <v>352</v>
      </c>
      <c r="C11" s="17">
        <v>0.32727855942234302</v>
      </c>
      <c r="D11" s="17">
        <v>0.33178451246491503</v>
      </c>
      <c r="E11" s="17">
        <v>0.32274934041647102</v>
      </c>
      <c r="F11" s="17"/>
      <c r="G11" s="17">
        <v>0.229566800792977</v>
      </c>
      <c r="H11" s="17">
        <v>0.34018214228070898</v>
      </c>
      <c r="I11" s="17">
        <v>0.40524475198749799</v>
      </c>
      <c r="J11" s="17">
        <v>0.34180165721135403</v>
      </c>
      <c r="K11" s="17">
        <v>0.28134725450162101</v>
      </c>
      <c r="L11" s="17">
        <v>0.187362463060496</v>
      </c>
      <c r="M11" s="17"/>
      <c r="N11" s="17">
        <v>0.45164770938727999</v>
      </c>
      <c r="O11" s="17">
        <v>0.42434366080796299</v>
      </c>
      <c r="P11" s="17">
        <v>0.26778570329704898</v>
      </c>
      <c r="Q11" s="17">
        <v>0.23707707020202301</v>
      </c>
      <c r="R11" s="17">
        <v>0.20066153514600499</v>
      </c>
      <c r="S11" s="17">
        <v>0.33768455400151198</v>
      </c>
      <c r="T11" s="17">
        <v>0.245108039530607</v>
      </c>
      <c r="U11" s="17">
        <v>0.383737522899329</v>
      </c>
      <c r="V11" s="17">
        <v>0.27669686063007098</v>
      </c>
      <c r="W11" s="17">
        <v>0.572060065099943</v>
      </c>
      <c r="X11" s="17">
        <v>0.42584733317540702</v>
      </c>
      <c r="Y11" s="17">
        <v>0.276563563289145</v>
      </c>
      <c r="Z11" s="17"/>
      <c r="AA11" s="17">
        <v>0.30082921621657899</v>
      </c>
      <c r="AB11" s="17">
        <v>0.35877320176269301</v>
      </c>
    </row>
    <row r="12" spans="2:28" x14ac:dyDescent="0.5">
      <c r="B12" s="18" t="s">
        <v>353</v>
      </c>
      <c r="C12" s="19">
        <v>0.41980172829463802</v>
      </c>
      <c r="D12" s="19">
        <v>0.40960025098942698</v>
      </c>
      <c r="E12" s="19">
        <v>0.43444227275899799</v>
      </c>
      <c r="F12" s="19"/>
      <c r="G12" s="19">
        <v>0.34483033169661798</v>
      </c>
      <c r="H12" s="19">
        <v>0.36373770302802799</v>
      </c>
      <c r="I12" s="19">
        <v>0.37458935366611801</v>
      </c>
      <c r="J12" s="19">
        <v>0.43627729050353498</v>
      </c>
      <c r="K12" s="19">
        <v>0.531041468149139</v>
      </c>
      <c r="L12" s="19">
        <v>0.59938171154174902</v>
      </c>
      <c r="M12" s="19"/>
      <c r="N12" s="19">
        <v>0.312221632503905</v>
      </c>
      <c r="O12" s="19">
        <v>0.24735055214920401</v>
      </c>
      <c r="P12" s="19">
        <v>0.52075625675233606</v>
      </c>
      <c r="Q12" s="19">
        <v>0.39809029711738497</v>
      </c>
      <c r="R12" s="19">
        <v>0.25902277617800701</v>
      </c>
      <c r="S12" s="19">
        <v>0.399861044887524</v>
      </c>
      <c r="T12" s="19">
        <v>0.67325402721552496</v>
      </c>
      <c r="U12" s="19">
        <v>0.41667064804671</v>
      </c>
      <c r="V12" s="19">
        <v>0.44352713027423402</v>
      </c>
      <c r="W12" s="19">
        <v>0.279327145723057</v>
      </c>
      <c r="X12" s="19">
        <v>0.401652418358312</v>
      </c>
      <c r="Y12" s="19">
        <v>0.42507800809506102</v>
      </c>
      <c r="Z12" s="19"/>
      <c r="AA12" s="19">
        <v>0.48216066089460102</v>
      </c>
      <c r="AB12" s="19">
        <v>0.345547624376705</v>
      </c>
    </row>
    <row r="13" spans="2:28" x14ac:dyDescent="0.5">
      <c r="B13" s="16" t="s">
        <v>166</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dimension ref="B2:AB17"/>
  <sheetViews>
    <sheetView showGridLines="0" workbookViewId="0">
      <pane xSplit="2" topLeftCell="C1" activePane="topRight" state="frozen"/>
      <selection pane="topRight" activeCell="B13" sqref="B13"/>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358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350</v>
      </c>
      <c r="C9" s="17">
        <v>4.6789882228905802E-2</v>
      </c>
      <c r="D9" s="17">
        <v>5.0536617077535997E-2</v>
      </c>
      <c r="E9" s="17">
        <v>4.2172247018693099E-2</v>
      </c>
      <c r="F9" s="17"/>
      <c r="G9" s="17">
        <v>5.6772271517518E-2</v>
      </c>
      <c r="H9" s="17">
        <v>0.104044099154085</v>
      </c>
      <c r="I9" s="17">
        <v>2.47525340972687E-2</v>
      </c>
      <c r="J9" s="17">
        <v>3.0646790384836801E-2</v>
      </c>
      <c r="K9" s="17">
        <v>1.78729638066078E-2</v>
      </c>
      <c r="L9" s="17">
        <v>0</v>
      </c>
      <c r="M9" s="17"/>
      <c r="N9" s="17">
        <v>8.8612432285949505E-2</v>
      </c>
      <c r="O9" s="17">
        <v>0.102123765234824</v>
      </c>
      <c r="P9" s="17">
        <v>6.8220097686418402E-2</v>
      </c>
      <c r="Q9" s="17">
        <v>6.16309442269466E-2</v>
      </c>
      <c r="R9" s="17">
        <v>0</v>
      </c>
      <c r="S9" s="17">
        <v>3.1821869416948798E-2</v>
      </c>
      <c r="T9" s="17">
        <v>0</v>
      </c>
      <c r="U9" s="17">
        <v>2.3498106808250499E-2</v>
      </c>
      <c r="V9" s="17">
        <v>4.7082009208615397E-2</v>
      </c>
      <c r="W9" s="17">
        <v>0</v>
      </c>
      <c r="X9" s="17">
        <v>3.2817220275673201E-2</v>
      </c>
      <c r="Y9" s="17">
        <v>5.7350431491612397E-2</v>
      </c>
      <c r="Z9" s="17"/>
      <c r="AA9" s="17">
        <v>5.0848575842999198E-2</v>
      </c>
      <c r="AB9" s="17">
        <v>4.1956979470205803E-2</v>
      </c>
    </row>
    <row r="10" spans="2:28" ht="28.7" x14ac:dyDescent="0.5">
      <c r="B10" s="18" t="s">
        <v>351</v>
      </c>
      <c r="C10" s="17">
        <v>0.16154610831917099</v>
      </c>
      <c r="D10" s="17">
        <v>0.14228680395372001</v>
      </c>
      <c r="E10" s="17">
        <v>0.18680143510243999</v>
      </c>
      <c r="F10" s="17"/>
      <c r="G10" s="17">
        <v>0.191042921659653</v>
      </c>
      <c r="H10" s="17">
        <v>0.15680669398049199</v>
      </c>
      <c r="I10" s="17">
        <v>0.23097830901107999</v>
      </c>
      <c r="J10" s="17">
        <v>0.15094975379837899</v>
      </c>
      <c r="K10" s="17">
        <v>0.100810183702256</v>
      </c>
      <c r="L10" s="17">
        <v>8.7195581192778093E-2</v>
      </c>
      <c r="M10" s="17"/>
      <c r="N10" s="17">
        <v>0.109586086804974</v>
      </c>
      <c r="O10" s="17">
        <v>0.28407155766618603</v>
      </c>
      <c r="P10" s="17">
        <v>0.15776827427203099</v>
      </c>
      <c r="Q10" s="17">
        <v>0.251922188941546</v>
      </c>
      <c r="R10" s="17">
        <v>6.6912103936992304E-2</v>
      </c>
      <c r="S10" s="17">
        <v>0.16688550130485699</v>
      </c>
      <c r="T10" s="17">
        <v>0</v>
      </c>
      <c r="U10" s="17">
        <v>0.15904510162056501</v>
      </c>
      <c r="V10" s="17">
        <v>0.17711768891838001</v>
      </c>
      <c r="W10" s="17">
        <v>0.21935982616306901</v>
      </c>
      <c r="X10" s="17">
        <v>0.101861257768912</v>
      </c>
      <c r="Y10" s="17">
        <v>0.17143500888543201</v>
      </c>
      <c r="Z10" s="17"/>
      <c r="AA10" s="17">
        <v>0.19023049767865499</v>
      </c>
      <c r="AB10" s="17">
        <v>0.12739007742644801</v>
      </c>
    </row>
    <row r="11" spans="2:28" ht="28.7" x14ac:dyDescent="0.5">
      <c r="B11" s="18" t="s">
        <v>352</v>
      </c>
      <c r="C11" s="17">
        <v>0.36977638339587698</v>
      </c>
      <c r="D11" s="17">
        <v>0.38986535897621899</v>
      </c>
      <c r="E11" s="17">
        <v>0.34168829741274598</v>
      </c>
      <c r="F11" s="17"/>
      <c r="G11" s="17">
        <v>0.34025203544225002</v>
      </c>
      <c r="H11" s="17">
        <v>0.37452729862916001</v>
      </c>
      <c r="I11" s="17">
        <v>0.35872091131214101</v>
      </c>
      <c r="J11" s="17">
        <v>0.42319098641673197</v>
      </c>
      <c r="K11" s="17">
        <v>0.34358054696907098</v>
      </c>
      <c r="L11" s="17">
        <v>0.27715976327979902</v>
      </c>
      <c r="M11" s="17"/>
      <c r="N11" s="17">
        <v>0.48371145133297699</v>
      </c>
      <c r="O11" s="17">
        <v>0.27353181193201598</v>
      </c>
      <c r="P11" s="17">
        <v>0.27778943410212598</v>
      </c>
      <c r="Q11" s="17">
        <v>0.39440240645809599</v>
      </c>
      <c r="R11" s="17">
        <v>0.53741145466025497</v>
      </c>
      <c r="S11" s="17">
        <v>0.42086191381795801</v>
      </c>
      <c r="T11" s="17">
        <v>0.330893818640285</v>
      </c>
      <c r="U11" s="17">
        <v>0.399287104912942</v>
      </c>
      <c r="V11" s="17">
        <v>0.23534177005797699</v>
      </c>
      <c r="W11" s="17">
        <v>0.50490821317583701</v>
      </c>
      <c r="X11" s="17">
        <v>0.37999260674115798</v>
      </c>
      <c r="Y11" s="17">
        <v>0.38875448081957698</v>
      </c>
      <c r="Z11" s="17"/>
      <c r="AA11" s="17">
        <v>0.318704643781412</v>
      </c>
      <c r="AB11" s="17">
        <v>0.430590225174244</v>
      </c>
    </row>
    <row r="12" spans="2:28" x14ac:dyDescent="0.5">
      <c r="B12" s="18" t="s">
        <v>353</v>
      </c>
      <c r="C12" s="19">
        <v>0.42188762605604602</v>
      </c>
      <c r="D12" s="19">
        <v>0.41731121999252402</v>
      </c>
      <c r="E12" s="19">
        <v>0.42933802046612102</v>
      </c>
      <c r="F12" s="19"/>
      <c r="G12" s="19">
        <v>0.41193277138057899</v>
      </c>
      <c r="H12" s="19">
        <v>0.364621908236263</v>
      </c>
      <c r="I12" s="19">
        <v>0.38554824557951101</v>
      </c>
      <c r="J12" s="19">
        <v>0.395212469400052</v>
      </c>
      <c r="K12" s="19">
        <v>0.53773630552206497</v>
      </c>
      <c r="L12" s="19">
        <v>0.635644655527423</v>
      </c>
      <c r="M12" s="19"/>
      <c r="N12" s="19">
        <v>0.318090029576099</v>
      </c>
      <c r="O12" s="19">
        <v>0.34027286516697403</v>
      </c>
      <c r="P12" s="19">
        <v>0.49622219393942402</v>
      </c>
      <c r="Q12" s="19">
        <v>0.29204446037341097</v>
      </c>
      <c r="R12" s="19">
        <v>0.39567644140275199</v>
      </c>
      <c r="S12" s="19">
        <v>0.38043071546023599</v>
      </c>
      <c r="T12" s="19">
        <v>0.669106181359715</v>
      </c>
      <c r="U12" s="19">
        <v>0.418169686658242</v>
      </c>
      <c r="V12" s="19">
        <v>0.54045853181502801</v>
      </c>
      <c r="W12" s="19">
        <v>0.27573196066109401</v>
      </c>
      <c r="X12" s="19">
        <v>0.48532891521425697</v>
      </c>
      <c r="Y12" s="19">
        <v>0.38246007880337801</v>
      </c>
      <c r="Z12" s="19"/>
      <c r="AA12" s="19">
        <v>0.44021628269693303</v>
      </c>
      <c r="AB12" s="19">
        <v>0.40006271792910197</v>
      </c>
    </row>
    <row r="13" spans="2:28" x14ac:dyDescent="0.5">
      <c r="B13" s="16" t="s">
        <v>166</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dimension ref="B2:AB17"/>
  <sheetViews>
    <sheetView showGridLines="0" workbookViewId="0">
      <pane xSplit="2" topLeftCell="C1" activePane="topRight" state="frozen"/>
      <selection pane="topRight" activeCell="B13" sqref="B13"/>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359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350</v>
      </c>
      <c r="C9" s="17">
        <v>7.8527048020964302E-2</v>
      </c>
      <c r="D9" s="17">
        <v>8.9073652990991306E-2</v>
      </c>
      <c r="E9" s="17">
        <v>6.1549102931796003E-2</v>
      </c>
      <c r="F9" s="17"/>
      <c r="G9" s="17">
        <v>0.17936255245517699</v>
      </c>
      <c r="H9" s="17">
        <v>0.10882078771197699</v>
      </c>
      <c r="I9" s="17">
        <v>4.0039120645974702E-2</v>
      </c>
      <c r="J9" s="17">
        <v>6.5431059724536805E-2</v>
      </c>
      <c r="K9" s="17">
        <v>4.2277899833273E-2</v>
      </c>
      <c r="L9" s="17">
        <v>8.8650233947398002E-2</v>
      </c>
      <c r="M9" s="17"/>
      <c r="N9" s="17">
        <v>8.6954137826997902E-2</v>
      </c>
      <c r="O9" s="17">
        <v>5.5722844479361197E-2</v>
      </c>
      <c r="P9" s="17">
        <v>0.11608110249528</v>
      </c>
      <c r="Q9" s="17">
        <v>8.0243743696443798E-2</v>
      </c>
      <c r="R9" s="17">
        <v>7.2156336364365706E-2</v>
      </c>
      <c r="S9" s="17">
        <v>0.10008132134570299</v>
      </c>
      <c r="T9" s="17">
        <v>0</v>
      </c>
      <c r="U9" s="17">
        <v>2.4753089356215102E-2</v>
      </c>
      <c r="V9" s="17">
        <v>6.7649668635070007E-2</v>
      </c>
      <c r="W9" s="17">
        <v>0.209054091107651</v>
      </c>
      <c r="X9" s="17">
        <v>5.33907817464482E-2</v>
      </c>
      <c r="Y9" s="17">
        <v>5.0316344454425697E-2</v>
      </c>
      <c r="Z9" s="17"/>
      <c r="AA9" s="17">
        <v>6.9599794460473402E-2</v>
      </c>
      <c r="AB9" s="17">
        <v>8.91572045349458E-2</v>
      </c>
    </row>
    <row r="10" spans="2:28" ht="28.7" x14ac:dyDescent="0.5">
      <c r="B10" s="18" t="s">
        <v>351</v>
      </c>
      <c r="C10" s="17">
        <v>0.142338918645631</v>
      </c>
      <c r="D10" s="17">
        <v>0.137929898802062</v>
      </c>
      <c r="E10" s="17">
        <v>0.14851873438180299</v>
      </c>
      <c r="F10" s="17"/>
      <c r="G10" s="17">
        <v>0.27756699824979397</v>
      </c>
      <c r="H10" s="17">
        <v>0.18013529525520899</v>
      </c>
      <c r="I10" s="17">
        <v>9.9658038784257996E-2</v>
      </c>
      <c r="J10" s="17">
        <v>0.11961574925434899</v>
      </c>
      <c r="K10" s="17">
        <v>0.101346843560721</v>
      </c>
      <c r="L10" s="17">
        <v>0.12161601973208699</v>
      </c>
      <c r="M10" s="17"/>
      <c r="N10" s="17">
        <v>0.21523394339757601</v>
      </c>
      <c r="O10" s="17">
        <v>0.19912260032431001</v>
      </c>
      <c r="P10" s="17">
        <v>7.0297097870623104E-2</v>
      </c>
      <c r="Q10" s="17">
        <v>0.276141028035509</v>
      </c>
      <c r="R10" s="17">
        <v>0.26834302049023301</v>
      </c>
      <c r="S10" s="17">
        <v>0.121784079819078</v>
      </c>
      <c r="T10" s="17">
        <v>0</v>
      </c>
      <c r="U10" s="17">
        <v>0.230072541421211</v>
      </c>
      <c r="V10" s="17">
        <v>0.12530280119742099</v>
      </c>
      <c r="W10" s="17">
        <v>0.22953364376697599</v>
      </c>
      <c r="X10" s="17">
        <v>8.2941254988175298E-2</v>
      </c>
      <c r="Y10" s="17">
        <v>0.161444793704177</v>
      </c>
      <c r="Z10" s="17"/>
      <c r="AA10" s="17">
        <v>0.162932785304545</v>
      </c>
      <c r="AB10" s="17">
        <v>0.117816704245767</v>
      </c>
    </row>
    <row r="11" spans="2:28" ht="28.7" x14ac:dyDescent="0.5">
      <c r="B11" s="18" t="s">
        <v>352</v>
      </c>
      <c r="C11" s="17">
        <v>0.30649118319406898</v>
      </c>
      <c r="D11" s="17">
        <v>0.30473764015823102</v>
      </c>
      <c r="E11" s="17">
        <v>0.309893274889948</v>
      </c>
      <c r="F11" s="17"/>
      <c r="G11" s="17">
        <v>0.238082804544894</v>
      </c>
      <c r="H11" s="17">
        <v>0.25416845017425999</v>
      </c>
      <c r="I11" s="17">
        <v>0.39821149192514799</v>
      </c>
      <c r="J11" s="17">
        <v>0.33432105889680003</v>
      </c>
      <c r="K11" s="17">
        <v>0.27979443240148399</v>
      </c>
      <c r="L11" s="17">
        <v>0.27455804425327401</v>
      </c>
      <c r="M11" s="17"/>
      <c r="N11" s="17">
        <v>0.26611255431119502</v>
      </c>
      <c r="O11" s="17">
        <v>0.26178097270396999</v>
      </c>
      <c r="P11" s="17">
        <v>0.340220823240027</v>
      </c>
      <c r="Q11" s="17">
        <v>0.26493170862197102</v>
      </c>
      <c r="R11" s="17">
        <v>0.20066153514600499</v>
      </c>
      <c r="S11" s="17">
        <v>0.33264387929557598</v>
      </c>
      <c r="T11" s="17">
        <v>8.1637933253868505E-2</v>
      </c>
      <c r="U11" s="17">
        <v>0.37281684736717302</v>
      </c>
      <c r="V11" s="17">
        <v>0.24689958469001599</v>
      </c>
      <c r="W11" s="17">
        <v>0.28208511940231601</v>
      </c>
      <c r="X11" s="17">
        <v>0.33765919754337897</v>
      </c>
      <c r="Y11" s="17">
        <v>0.28950360531730501</v>
      </c>
      <c r="Z11" s="17"/>
      <c r="AA11" s="17">
        <v>0.28410103998266401</v>
      </c>
      <c r="AB11" s="17">
        <v>0.33315231980175503</v>
      </c>
    </row>
    <row r="12" spans="2:28" x14ac:dyDescent="0.5">
      <c r="B12" s="18" t="s">
        <v>353</v>
      </c>
      <c r="C12" s="19">
        <v>0.47264285013933499</v>
      </c>
      <c r="D12" s="19">
        <v>0.468258808048716</v>
      </c>
      <c r="E12" s="19">
        <v>0.48003888779645298</v>
      </c>
      <c r="F12" s="19"/>
      <c r="G12" s="19">
        <v>0.30498764475013501</v>
      </c>
      <c r="H12" s="19">
        <v>0.45687546685855501</v>
      </c>
      <c r="I12" s="19">
        <v>0.46209134864461998</v>
      </c>
      <c r="J12" s="19">
        <v>0.48063213212431399</v>
      </c>
      <c r="K12" s="19">
        <v>0.57658082420452195</v>
      </c>
      <c r="L12" s="19">
        <v>0.51517570206724095</v>
      </c>
      <c r="M12" s="19"/>
      <c r="N12" s="19">
        <v>0.43169936446423202</v>
      </c>
      <c r="O12" s="19">
        <v>0.48337358249235801</v>
      </c>
      <c r="P12" s="19">
        <v>0.47340097639407003</v>
      </c>
      <c r="Q12" s="19">
        <v>0.37868351964607699</v>
      </c>
      <c r="R12" s="19">
        <v>0.45883910799939598</v>
      </c>
      <c r="S12" s="19">
        <v>0.44549071953964198</v>
      </c>
      <c r="T12" s="19">
        <v>0.91836206674613197</v>
      </c>
      <c r="U12" s="19">
        <v>0.372357521855401</v>
      </c>
      <c r="V12" s="19">
        <v>0.56014794547749203</v>
      </c>
      <c r="W12" s="19">
        <v>0.279327145723057</v>
      </c>
      <c r="X12" s="19">
        <v>0.52600876572199795</v>
      </c>
      <c r="Y12" s="19">
        <v>0.49873525652409201</v>
      </c>
      <c r="Z12" s="19"/>
      <c r="AA12" s="19">
        <v>0.48336638025231798</v>
      </c>
      <c r="AB12" s="19">
        <v>0.45987377141753299</v>
      </c>
    </row>
    <row r="13" spans="2:28" x14ac:dyDescent="0.5">
      <c r="B13" s="16" t="s">
        <v>166</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dimension ref="B2:AB17"/>
  <sheetViews>
    <sheetView showGridLines="0" workbookViewId="0">
      <pane xSplit="2" topLeftCell="C1" activePane="topRight" state="frozen"/>
      <selection pane="topRight" activeCell="B13" sqref="B13"/>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360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350</v>
      </c>
      <c r="C9" s="17">
        <v>7.1315800551055394E-2</v>
      </c>
      <c r="D9" s="17">
        <v>7.5712966507553006E-2</v>
      </c>
      <c r="E9" s="17">
        <v>6.2179636183511099E-2</v>
      </c>
      <c r="F9" s="17"/>
      <c r="G9" s="17">
        <v>8.7394249115159195E-2</v>
      </c>
      <c r="H9" s="17">
        <v>0.13805191399780301</v>
      </c>
      <c r="I9" s="17">
        <v>3.9153491961057198E-2</v>
      </c>
      <c r="J9" s="17">
        <v>6.3378681775348902E-2</v>
      </c>
      <c r="K9" s="17">
        <v>3.2598251919145199E-2</v>
      </c>
      <c r="L9" s="17">
        <v>0</v>
      </c>
      <c r="M9" s="17"/>
      <c r="N9" s="17">
        <v>0.16415651690323799</v>
      </c>
      <c r="O9" s="17">
        <v>0</v>
      </c>
      <c r="P9" s="17">
        <v>9.4375478607041693E-2</v>
      </c>
      <c r="Q9" s="17">
        <v>6.0069172251042503E-2</v>
      </c>
      <c r="R9" s="17">
        <v>0.138700196168622</v>
      </c>
      <c r="S9" s="17">
        <v>8.3829383285189296E-2</v>
      </c>
      <c r="T9" s="17">
        <v>0</v>
      </c>
      <c r="U9" s="17">
        <v>5.1840881368208899E-2</v>
      </c>
      <c r="V9" s="17">
        <v>7.2461563266917106E-2</v>
      </c>
      <c r="W9" s="17">
        <v>0</v>
      </c>
      <c r="X9" s="17">
        <v>8.3808615253940302E-2</v>
      </c>
      <c r="Y9" s="17">
        <v>3.3648140321102603E-2</v>
      </c>
      <c r="Z9" s="17"/>
      <c r="AA9" s="17">
        <v>7.32231898994187E-2</v>
      </c>
      <c r="AB9" s="17">
        <v>6.9044570416410406E-2</v>
      </c>
    </row>
    <row r="10" spans="2:28" ht="28.7" x14ac:dyDescent="0.5">
      <c r="B10" s="18" t="s">
        <v>351</v>
      </c>
      <c r="C10" s="17">
        <v>0.17064663887013101</v>
      </c>
      <c r="D10" s="17">
        <v>0.17205721781668201</v>
      </c>
      <c r="E10" s="17">
        <v>0.169486470033749</v>
      </c>
      <c r="F10" s="17"/>
      <c r="G10" s="17">
        <v>0.278674484273288</v>
      </c>
      <c r="H10" s="17">
        <v>0.20966368458822501</v>
      </c>
      <c r="I10" s="17">
        <v>0.18466077689688001</v>
      </c>
      <c r="J10" s="17">
        <v>0.149913821329383</v>
      </c>
      <c r="K10" s="17">
        <v>8.6898298579598299E-2</v>
      </c>
      <c r="L10" s="17">
        <v>8.7195581192778093E-2</v>
      </c>
      <c r="M10" s="17"/>
      <c r="N10" s="17">
        <v>0.227308647507241</v>
      </c>
      <c r="O10" s="17">
        <v>0.34865432400176499</v>
      </c>
      <c r="P10" s="17">
        <v>0.15290807156799399</v>
      </c>
      <c r="Q10" s="17">
        <v>0.24286521939727601</v>
      </c>
      <c r="R10" s="17">
        <v>6.6912103936992304E-2</v>
      </c>
      <c r="S10" s="17">
        <v>0.17591630895060401</v>
      </c>
      <c r="T10" s="17">
        <v>8.1632032294756796E-2</v>
      </c>
      <c r="U10" s="17">
        <v>0.15021419023777999</v>
      </c>
      <c r="V10" s="17">
        <v>0.19396393948232399</v>
      </c>
      <c r="W10" s="17">
        <v>0.137915504238485</v>
      </c>
      <c r="X10" s="17">
        <v>0.140308570426111</v>
      </c>
      <c r="Y10" s="17">
        <v>0.15154941292985299</v>
      </c>
      <c r="Z10" s="17"/>
      <c r="AA10" s="17">
        <v>0.18307428919929999</v>
      </c>
      <c r="AB10" s="17">
        <v>0.15584837340080801</v>
      </c>
    </row>
    <row r="11" spans="2:28" ht="28.7" x14ac:dyDescent="0.5">
      <c r="B11" s="18" t="s">
        <v>352</v>
      </c>
      <c r="C11" s="17">
        <v>0.31776793082546001</v>
      </c>
      <c r="D11" s="17">
        <v>0.324028401754138</v>
      </c>
      <c r="E11" s="17">
        <v>0.31095763138966798</v>
      </c>
      <c r="F11" s="17"/>
      <c r="G11" s="17">
        <v>0.39299681656041402</v>
      </c>
      <c r="H11" s="17">
        <v>0.28714807910046197</v>
      </c>
      <c r="I11" s="17">
        <v>0.355575692397464</v>
      </c>
      <c r="J11" s="17">
        <v>0.33996778160090702</v>
      </c>
      <c r="K11" s="17">
        <v>0.27730608302566001</v>
      </c>
      <c r="L11" s="17">
        <v>0.18418749219373401</v>
      </c>
      <c r="M11" s="17"/>
      <c r="N11" s="17">
        <v>0.29609711198038002</v>
      </c>
      <c r="O11" s="17">
        <v>0.31992728457231501</v>
      </c>
      <c r="P11" s="17">
        <v>0.22850018611768599</v>
      </c>
      <c r="Q11" s="17">
        <v>0.28888892475090999</v>
      </c>
      <c r="R11" s="17">
        <v>0.270759357123045</v>
      </c>
      <c r="S11" s="17">
        <v>0.32908221733196802</v>
      </c>
      <c r="T11" s="17">
        <v>0.24926178634552801</v>
      </c>
      <c r="U11" s="17">
        <v>0.40095224140119101</v>
      </c>
      <c r="V11" s="17">
        <v>0.25197403238736799</v>
      </c>
      <c r="W11" s="17">
        <v>0.65351269468868201</v>
      </c>
      <c r="X11" s="17">
        <v>0.290260379003972</v>
      </c>
      <c r="Y11" s="17">
        <v>0.40041573405930198</v>
      </c>
      <c r="Z11" s="17"/>
      <c r="AA11" s="17">
        <v>0.27998823974606901</v>
      </c>
      <c r="AB11" s="17">
        <v>0.36275422213023001</v>
      </c>
    </row>
    <row r="12" spans="2:28" x14ac:dyDescent="0.5">
      <c r="B12" s="18" t="s">
        <v>353</v>
      </c>
      <c r="C12" s="19">
        <v>0.44026962975335399</v>
      </c>
      <c r="D12" s="19">
        <v>0.42820141392162703</v>
      </c>
      <c r="E12" s="19">
        <v>0.457376262393072</v>
      </c>
      <c r="F12" s="19"/>
      <c r="G12" s="19">
        <v>0.240934450051138</v>
      </c>
      <c r="H12" s="19">
        <v>0.36513632231351001</v>
      </c>
      <c r="I12" s="19">
        <v>0.42061003874459901</v>
      </c>
      <c r="J12" s="19">
        <v>0.44673971529436102</v>
      </c>
      <c r="K12" s="19">
        <v>0.60319736647559596</v>
      </c>
      <c r="L12" s="19">
        <v>0.72861692661348798</v>
      </c>
      <c r="M12" s="19"/>
      <c r="N12" s="19">
        <v>0.31243772360914202</v>
      </c>
      <c r="O12" s="19">
        <v>0.33141839142592</v>
      </c>
      <c r="P12" s="19">
        <v>0.52421626370727803</v>
      </c>
      <c r="Q12" s="19">
        <v>0.40817668360077197</v>
      </c>
      <c r="R12" s="19">
        <v>0.52362834277133996</v>
      </c>
      <c r="S12" s="19">
        <v>0.41117209043223901</v>
      </c>
      <c r="T12" s="19">
        <v>0.669106181359715</v>
      </c>
      <c r="U12" s="19">
        <v>0.39699268699281998</v>
      </c>
      <c r="V12" s="19">
        <v>0.48160046486339098</v>
      </c>
      <c r="W12" s="19">
        <v>0.20857180107283299</v>
      </c>
      <c r="X12" s="19">
        <v>0.48562243531597599</v>
      </c>
      <c r="Y12" s="19">
        <v>0.41438671268974298</v>
      </c>
      <c r="Z12" s="19"/>
      <c r="AA12" s="19">
        <v>0.46371428115521302</v>
      </c>
      <c r="AB12" s="19">
        <v>0.41235283405255102</v>
      </c>
    </row>
    <row r="13" spans="2:28" x14ac:dyDescent="0.5">
      <c r="B13" s="16" t="s">
        <v>166</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dimension ref="B2:AB16"/>
  <sheetViews>
    <sheetView showGridLines="0" workbookViewId="0">
      <pane xSplit="2" topLeftCell="C1" activePane="topRight" state="frozen"/>
      <selection pane="topRight" activeCell="B12" sqref="B12"/>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364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546</v>
      </c>
      <c r="D7" s="10">
        <v>282</v>
      </c>
      <c r="E7" s="10">
        <v>263</v>
      </c>
      <c r="F7" s="10"/>
      <c r="G7" s="10">
        <v>36</v>
      </c>
      <c r="H7" s="10">
        <v>131</v>
      </c>
      <c r="I7" s="10">
        <v>113</v>
      </c>
      <c r="J7" s="10">
        <v>141</v>
      </c>
      <c r="K7" s="10">
        <v>102</v>
      </c>
      <c r="L7" s="10">
        <v>23</v>
      </c>
      <c r="M7" s="10"/>
      <c r="N7" s="10">
        <v>25</v>
      </c>
      <c r="O7" s="10">
        <v>20</v>
      </c>
      <c r="P7" s="10">
        <v>83</v>
      </c>
      <c r="Q7" s="10">
        <v>32</v>
      </c>
      <c r="R7" s="10">
        <v>14</v>
      </c>
      <c r="S7" s="10">
        <v>120</v>
      </c>
      <c r="T7" s="10">
        <v>12</v>
      </c>
      <c r="U7" s="10">
        <v>36</v>
      </c>
      <c r="V7" s="10">
        <v>44</v>
      </c>
      <c r="W7" s="10">
        <v>14</v>
      </c>
      <c r="X7" s="10">
        <v>68</v>
      </c>
      <c r="Y7" s="10">
        <v>78</v>
      </c>
      <c r="Z7" s="10"/>
      <c r="AA7" s="10">
        <v>299</v>
      </c>
      <c r="AB7" s="10">
        <v>247</v>
      </c>
    </row>
    <row r="8" spans="2:28" ht="30" customHeight="1" x14ac:dyDescent="0.5">
      <c r="B8" s="11" t="s">
        <v>20</v>
      </c>
      <c r="C8" s="11">
        <v>556</v>
      </c>
      <c r="D8" s="11">
        <v>312</v>
      </c>
      <c r="E8" s="11">
        <v>243</v>
      </c>
      <c r="F8" s="11"/>
      <c r="G8" s="11">
        <v>53</v>
      </c>
      <c r="H8" s="11">
        <v>139</v>
      </c>
      <c r="I8" s="11">
        <v>116</v>
      </c>
      <c r="J8" s="11">
        <v>127</v>
      </c>
      <c r="K8" s="11">
        <v>99</v>
      </c>
      <c r="L8" s="11">
        <v>22</v>
      </c>
      <c r="M8" s="11"/>
      <c r="N8" s="11">
        <v>21</v>
      </c>
      <c r="O8" s="11">
        <v>19</v>
      </c>
      <c r="P8" s="11">
        <v>96</v>
      </c>
      <c r="Q8" s="11">
        <v>36</v>
      </c>
      <c r="R8" s="11">
        <v>13</v>
      </c>
      <c r="S8" s="11">
        <v>118</v>
      </c>
      <c r="T8" s="11">
        <v>11</v>
      </c>
      <c r="U8" s="11">
        <v>43</v>
      </c>
      <c r="V8" s="11">
        <v>41</v>
      </c>
      <c r="W8" s="11">
        <v>13</v>
      </c>
      <c r="X8" s="11">
        <v>65</v>
      </c>
      <c r="Y8" s="11">
        <v>80</v>
      </c>
      <c r="Z8" s="11"/>
      <c r="AA8" s="11">
        <v>302</v>
      </c>
      <c r="AB8" s="11">
        <v>254</v>
      </c>
    </row>
    <row r="9" spans="2:28" ht="28.7" x14ac:dyDescent="0.5">
      <c r="B9" s="18" t="s">
        <v>361</v>
      </c>
      <c r="C9" s="17">
        <v>0.63047990247393504</v>
      </c>
      <c r="D9" s="17">
        <v>0.64198179045238002</v>
      </c>
      <c r="E9" s="17">
        <v>0.61814421365409</v>
      </c>
      <c r="F9" s="17"/>
      <c r="G9" s="17">
        <v>0.70281644736193105</v>
      </c>
      <c r="H9" s="17">
        <v>0.68777259459915396</v>
      </c>
      <c r="I9" s="17">
        <v>0.58578904198558401</v>
      </c>
      <c r="J9" s="17">
        <v>0.64115509631245104</v>
      </c>
      <c r="K9" s="17">
        <v>0.60791954924813396</v>
      </c>
      <c r="L9" s="17">
        <v>0.36852511550042999</v>
      </c>
      <c r="M9" s="17"/>
      <c r="N9" s="17">
        <v>0.79546077125091297</v>
      </c>
      <c r="O9" s="17">
        <v>0.69668478544146495</v>
      </c>
      <c r="P9" s="17">
        <v>0.63775589002788902</v>
      </c>
      <c r="Q9" s="17">
        <v>0.59272702920513098</v>
      </c>
      <c r="R9" s="17">
        <v>0.67515704691871303</v>
      </c>
      <c r="S9" s="17">
        <v>0.64825163591802304</v>
      </c>
      <c r="T9" s="17">
        <v>0.69149333807254498</v>
      </c>
      <c r="U9" s="17">
        <v>0.65186406259090901</v>
      </c>
      <c r="V9" s="17">
        <v>0.72332378075379899</v>
      </c>
      <c r="W9" s="17">
        <v>0.58048997405817204</v>
      </c>
      <c r="X9" s="17">
        <v>0.580484298106278</v>
      </c>
      <c r="Y9" s="17">
        <v>0.52728965645416503</v>
      </c>
      <c r="Z9" s="17"/>
      <c r="AA9" s="17">
        <v>0.53165975492423001</v>
      </c>
      <c r="AB9" s="17">
        <v>0.748150317912469</v>
      </c>
    </row>
    <row r="10" spans="2:28" ht="57.35" x14ac:dyDescent="0.5">
      <c r="B10" s="18" t="s">
        <v>362</v>
      </c>
      <c r="C10" s="17">
        <v>0.109515914535658</v>
      </c>
      <c r="D10" s="17">
        <v>0.11049351300973</v>
      </c>
      <c r="E10" s="17">
        <v>0.108678795567974</v>
      </c>
      <c r="F10" s="17"/>
      <c r="G10" s="17">
        <v>0.13562052550015399</v>
      </c>
      <c r="H10" s="17">
        <v>9.9222397629469605E-2</v>
      </c>
      <c r="I10" s="17">
        <v>0.110399330342105</v>
      </c>
      <c r="J10" s="17">
        <v>0.102237566638336</v>
      </c>
      <c r="K10" s="17">
        <v>0.10505327976355699</v>
      </c>
      <c r="L10" s="17">
        <v>0.170494529278198</v>
      </c>
      <c r="M10" s="17"/>
      <c r="N10" s="17">
        <v>6.96091875813699E-2</v>
      </c>
      <c r="O10" s="17">
        <v>0.20113352889036001</v>
      </c>
      <c r="P10" s="17">
        <v>9.2446311673787196E-2</v>
      </c>
      <c r="Q10" s="17">
        <v>0.12136292289386599</v>
      </c>
      <c r="R10" s="17">
        <v>6.3174650040092595E-2</v>
      </c>
      <c r="S10" s="17">
        <v>9.56047866449206E-2</v>
      </c>
      <c r="T10" s="17">
        <v>0</v>
      </c>
      <c r="U10" s="17">
        <v>0.19715767071778001</v>
      </c>
      <c r="V10" s="17">
        <v>8.7511435486084893E-2</v>
      </c>
      <c r="W10" s="17">
        <v>0</v>
      </c>
      <c r="X10" s="17">
        <v>0.12023442519713699</v>
      </c>
      <c r="Y10" s="17">
        <v>0.12914534730407701</v>
      </c>
      <c r="Z10" s="17"/>
      <c r="AA10" s="17">
        <v>0.13674478398745499</v>
      </c>
      <c r="AB10" s="17">
        <v>7.7093048756157204E-2</v>
      </c>
    </row>
    <row r="11" spans="2:28" ht="43" x14ac:dyDescent="0.5">
      <c r="B11" s="18" t="s">
        <v>363</v>
      </c>
      <c r="C11" s="19">
        <v>0.26000418299040701</v>
      </c>
      <c r="D11" s="19">
        <v>0.24752469653789</v>
      </c>
      <c r="E11" s="19">
        <v>0.273176990777936</v>
      </c>
      <c r="F11" s="19"/>
      <c r="G11" s="19">
        <v>0.16156302713791501</v>
      </c>
      <c r="H11" s="19">
        <v>0.21300500777137699</v>
      </c>
      <c r="I11" s="19">
        <v>0.30381162767231001</v>
      </c>
      <c r="J11" s="19">
        <v>0.25660733704921301</v>
      </c>
      <c r="K11" s="19">
        <v>0.28702717098830999</v>
      </c>
      <c r="L11" s="19">
        <v>0.46098035522137198</v>
      </c>
      <c r="M11" s="19"/>
      <c r="N11" s="19">
        <v>0.13493004116771801</v>
      </c>
      <c r="O11" s="19">
        <v>0.102181685668175</v>
      </c>
      <c r="P11" s="19">
        <v>0.26979779829832301</v>
      </c>
      <c r="Q11" s="19">
        <v>0.28591004790100299</v>
      </c>
      <c r="R11" s="19">
        <v>0.26166830304119498</v>
      </c>
      <c r="S11" s="19">
        <v>0.25614357743705701</v>
      </c>
      <c r="T11" s="19">
        <v>0.30850666192745502</v>
      </c>
      <c r="U11" s="19">
        <v>0.15097826669131101</v>
      </c>
      <c r="V11" s="19">
        <v>0.189164783760116</v>
      </c>
      <c r="W11" s="19">
        <v>0.41951002594182801</v>
      </c>
      <c r="X11" s="19">
        <v>0.299281276696585</v>
      </c>
      <c r="Y11" s="19">
        <v>0.34356499624175701</v>
      </c>
      <c r="Z11" s="19"/>
      <c r="AA11" s="19">
        <v>0.331595461088315</v>
      </c>
      <c r="AB11" s="19">
        <v>0.17475663333137301</v>
      </c>
    </row>
    <row r="12" spans="2:28" x14ac:dyDescent="0.5">
      <c r="B12" s="16" t="s">
        <v>166</v>
      </c>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dimension ref="B2:AB16"/>
  <sheetViews>
    <sheetView showGridLines="0" workbookViewId="0">
      <pane xSplit="2" topLeftCell="C1" activePane="topRight" state="frozen"/>
      <selection pane="topRight" activeCell="B12" sqref="B12"/>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367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205</v>
      </c>
      <c r="D7" s="10">
        <v>104</v>
      </c>
      <c r="E7" s="10">
        <v>100</v>
      </c>
      <c r="F7" s="10"/>
      <c r="G7" s="10">
        <v>11</v>
      </c>
      <c r="H7" s="10">
        <v>41</v>
      </c>
      <c r="I7" s="10">
        <v>47</v>
      </c>
      <c r="J7" s="10">
        <v>51</v>
      </c>
      <c r="K7" s="10">
        <v>40</v>
      </c>
      <c r="L7" s="10">
        <v>15</v>
      </c>
      <c r="M7" s="10"/>
      <c r="N7" s="10">
        <v>6</v>
      </c>
      <c r="O7" s="10">
        <v>6</v>
      </c>
      <c r="P7" s="10">
        <v>32</v>
      </c>
      <c r="Q7" s="10">
        <v>12</v>
      </c>
      <c r="R7" s="10">
        <v>5</v>
      </c>
      <c r="S7" s="10">
        <v>43</v>
      </c>
      <c r="T7" s="10">
        <v>4</v>
      </c>
      <c r="U7" s="10">
        <v>13</v>
      </c>
      <c r="V7" s="10">
        <v>12</v>
      </c>
      <c r="W7" s="10">
        <v>6</v>
      </c>
      <c r="X7" s="10">
        <v>29</v>
      </c>
      <c r="Y7" s="10">
        <v>37</v>
      </c>
      <c r="Z7" s="10"/>
      <c r="AA7" s="10">
        <v>141</v>
      </c>
      <c r="AB7" s="10">
        <v>64</v>
      </c>
    </row>
    <row r="8" spans="2:28" ht="30" customHeight="1" x14ac:dyDescent="0.5">
      <c r="B8" s="11" t="s">
        <v>20</v>
      </c>
      <c r="C8" s="11">
        <v>205</v>
      </c>
      <c r="D8" s="11">
        <v>112</v>
      </c>
      <c r="E8" s="11">
        <v>93</v>
      </c>
      <c r="F8" s="11"/>
      <c r="G8" s="11">
        <v>16</v>
      </c>
      <c r="H8" s="11">
        <v>43</v>
      </c>
      <c r="I8" s="11">
        <v>48</v>
      </c>
      <c r="J8" s="11">
        <v>46</v>
      </c>
      <c r="K8" s="11">
        <v>39</v>
      </c>
      <c r="L8" s="11">
        <v>14</v>
      </c>
      <c r="M8" s="11"/>
      <c r="N8" s="11">
        <v>4</v>
      </c>
      <c r="O8" s="11">
        <v>6</v>
      </c>
      <c r="P8" s="11">
        <v>35</v>
      </c>
      <c r="Q8" s="11">
        <v>15</v>
      </c>
      <c r="R8" s="11">
        <v>4</v>
      </c>
      <c r="S8" s="11">
        <v>42</v>
      </c>
      <c r="T8" s="11">
        <v>3</v>
      </c>
      <c r="U8" s="11">
        <v>15</v>
      </c>
      <c r="V8" s="11">
        <v>11</v>
      </c>
      <c r="W8" s="11">
        <v>5</v>
      </c>
      <c r="X8" s="11">
        <v>27</v>
      </c>
      <c r="Y8" s="11">
        <v>38</v>
      </c>
      <c r="Z8" s="11"/>
      <c r="AA8" s="11">
        <v>142</v>
      </c>
      <c r="AB8" s="11">
        <v>64</v>
      </c>
    </row>
    <row r="9" spans="2:28" ht="43" x14ac:dyDescent="0.5">
      <c r="B9" s="18" t="s">
        <v>365</v>
      </c>
      <c r="C9" s="17">
        <v>0.64205976746070403</v>
      </c>
      <c r="D9" s="17">
        <v>0.65597983727534703</v>
      </c>
      <c r="E9" s="17">
        <v>0.63171304462552902</v>
      </c>
      <c r="F9" s="17"/>
      <c r="G9" s="17">
        <v>0.56162607068193804</v>
      </c>
      <c r="H9" s="17">
        <v>0.626420458035163</v>
      </c>
      <c r="I9" s="17">
        <v>0.52867435774453697</v>
      </c>
      <c r="J9" s="17">
        <v>0.66371479653225196</v>
      </c>
      <c r="K9" s="17">
        <v>0.758718021929632</v>
      </c>
      <c r="L9" s="17">
        <v>0.77970851205929004</v>
      </c>
      <c r="M9" s="17"/>
      <c r="N9" s="17">
        <v>0.32726321268701702</v>
      </c>
      <c r="O9" s="17">
        <v>0.67108123777401496</v>
      </c>
      <c r="P9" s="17">
        <v>0.81506859070803594</v>
      </c>
      <c r="Q9" s="17">
        <v>0.36872778576069798</v>
      </c>
      <c r="R9" s="17">
        <v>0.77787316707987897</v>
      </c>
      <c r="S9" s="17">
        <v>0.59835098330387504</v>
      </c>
      <c r="T9" s="17">
        <v>0.754896161170866</v>
      </c>
      <c r="U9" s="17">
        <v>0.78340362566663202</v>
      </c>
      <c r="V9" s="17">
        <v>0.60632296030485799</v>
      </c>
      <c r="W9" s="17">
        <v>0.67625890928092003</v>
      </c>
      <c r="X9" s="17">
        <v>0.66629462486084801</v>
      </c>
      <c r="Y9" s="17">
        <v>0.57666707044848997</v>
      </c>
      <c r="Z9" s="17"/>
      <c r="AA9" s="17">
        <v>0.65002677578046497</v>
      </c>
      <c r="AB9" s="17">
        <v>0.624418201561597</v>
      </c>
    </row>
    <row r="10" spans="2:28" ht="28.7" x14ac:dyDescent="0.5">
      <c r="B10" s="18" t="s">
        <v>366</v>
      </c>
      <c r="C10" s="17">
        <v>0.21975342073399401</v>
      </c>
      <c r="D10" s="17">
        <v>0.220780950231208</v>
      </c>
      <c r="E10" s="17">
        <v>0.22069534952887099</v>
      </c>
      <c r="F10" s="17"/>
      <c r="G10" s="17">
        <v>0.30506450427950099</v>
      </c>
      <c r="H10" s="17">
        <v>0.24420872249898101</v>
      </c>
      <c r="I10" s="17">
        <v>0.31395068286108901</v>
      </c>
      <c r="J10" s="17">
        <v>0.13018644868531401</v>
      </c>
      <c r="K10" s="17">
        <v>0.16902511994098701</v>
      </c>
      <c r="L10" s="17">
        <v>0.15508257441522999</v>
      </c>
      <c r="M10" s="17"/>
      <c r="N10" s="17">
        <v>0.51190620662462005</v>
      </c>
      <c r="O10" s="17">
        <v>0.32891876222598498</v>
      </c>
      <c r="P10" s="17">
        <v>6.1007551871779399E-2</v>
      </c>
      <c r="Q10" s="17">
        <v>0.54727425563907595</v>
      </c>
      <c r="R10" s="17">
        <v>0</v>
      </c>
      <c r="S10" s="17">
        <v>0.29001092431464898</v>
      </c>
      <c r="T10" s="17">
        <v>0</v>
      </c>
      <c r="U10" s="17">
        <v>0.21659637433336801</v>
      </c>
      <c r="V10" s="17">
        <v>0.16107741306418299</v>
      </c>
      <c r="W10" s="17">
        <v>0</v>
      </c>
      <c r="X10" s="17">
        <v>0.135498205964733</v>
      </c>
      <c r="Y10" s="17">
        <v>0.26530667844425099</v>
      </c>
      <c r="Z10" s="17"/>
      <c r="AA10" s="17">
        <v>0.245658711872699</v>
      </c>
      <c r="AB10" s="17">
        <v>0.16239062124682799</v>
      </c>
    </row>
    <row r="11" spans="2:28" x14ac:dyDescent="0.5">
      <c r="B11" s="18" t="s">
        <v>72</v>
      </c>
      <c r="C11" s="19">
        <v>0.13818681180530201</v>
      </c>
      <c r="D11" s="19">
        <v>0.12323921249344599</v>
      </c>
      <c r="E11" s="19">
        <v>0.14759160584559999</v>
      </c>
      <c r="F11" s="19"/>
      <c r="G11" s="19">
        <v>0.133309425038562</v>
      </c>
      <c r="H11" s="19">
        <v>0.12937081946585599</v>
      </c>
      <c r="I11" s="19">
        <v>0.15737495939437399</v>
      </c>
      <c r="J11" s="19">
        <v>0.206098754782435</v>
      </c>
      <c r="K11" s="19">
        <v>7.2256858129380805E-2</v>
      </c>
      <c r="L11" s="19">
        <v>6.5208913525479806E-2</v>
      </c>
      <c r="M11" s="19"/>
      <c r="N11" s="19">
        <v>0.16083058068836301</v>
      </c>
      <c r="O11" s="19">
        <v>0</v>
      </c>
      <c r="P11" s="19">
        <v>0.123923857420185</v>
      </c>
      <c r="Q11" s="19">
        <v>8.3997958600226505E-2</v>
      </c>
      <c r="R11" s="19">
        <v>0.222126832920121</v>
      </c>
      <c r="S11" s="19">
        <v>0.111638092381476</v>
      </c>
      <c r="T11" s="19">
        <v>0.245103838829134</v>
      </c>
      <c r="U11" s="19">
        <v>0</v>
      </c>
      <c r="V11" s="19">
        <v>0.23259962663096001</v>
      </c>
      <c r="W11" s="19">
        <v>0.32374109071908003</v>
      </c>
      <c r="X11" s="19">
        <v>0.19820716917441999</v>
      </c>
      <c r="Y11" s="19">
        <v>0.15802625110725901</v>
      </c>
      <c r="Z11" s="19"/>
      <c r="AA11" s="19">
        <v>0.104314512346836</v>
      </c>
      <c r="AB11" s="19">
        <v>0.21319117719157399</v>
      </c>
    </row>
    <row r="12" spans="2:28" x14ac:dyDescent="0.5">
      <c r="B12" s="16" t="s">
        <v>539</v>
      </c>
    </row>
    <row r="13" spans="2:28" x14ac:dyDescent="0.5">
      <c r="B13" t="s">
        <v>54</v>
      </c>
    </row>
    <row r="14" spans="2:28" x14ac:dyDescent="0.5">
      <c r="B14" t="s">
        <v>55</v>
      </c>
    </row>
    <row r="16" spans="2:28" x14ac:dyDescent="0.5">
      <c r="B1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dimension ref="B2:AB17"/>
  <sheetViews>
    <sheetView showGridLines="0" workbookViewId="0">
      <pane xSplit="2" topLeftCell="C1" activePane="topRight" state="frozen"/>
      <selection pane="topRight" activeCell="B13" sqref="B13"/>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371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145</v>
      </c>
      <c r="D7" s="10">
        <v>72</v>
      </c>
      <c r="E7" s="10">
        <v>72</v>
      </c>
      <c r="F7" s="10"/>
      <c r="G7" s="10">
        <v>6</v>
      </c>
      <c r="H7" s="10">
        <v>28</v>
      </c>
      <c r="I7" s="10">
        <v>34</v>
      </c>
      <c r="J7" s="10">
        <v>37</v>
      </c>
      <c r="K7" s="10">
        <v>29</v>
      </c>
      <c r="L7" s="10">
        <v>11</v>
      </c>
      <c r="M7" s="10"/>
      <c r="N7" s="10">
        <v>4</v>
      </c>
      <c r="O7" s="10">
        <v>2</v>
      </c>
      <c r="P7" s="10">
        <v>24</v>
      </c>
      <c r="Q7" s="10">
        <v>8</v>
      </c>
      <c r="R7" s="10">
        <v>4</v>
      </c>
      <c r="S7" s="10">
        <v>31</v>
      </c>
      <c r="T7" s="10">
        <v>4</v>
      </c>
      <c r="U7" s="10">
        <v>6</v>
      </c>
      <c r="V7" s="10">
        <v>8</v>
      </c>
      <c r="W7" s="10">
        <v>6</v>
      </c>
      <c r="X7" s="10">
        <v>21</v>
      </c>
      <c r="Y7" s="10">
        <v>27</v>
      </c>
      <c r="Z7" s="10"/>
      <c r="AA7" s="10">
        <v>101</v>
      </c>
      <c r="AB7" s="10">
        <v>44</v>
      </c>
    </row>
    <row r="8" spans="2:28" ht="30" customHeight="1" x14ac:dyDescent="0.5">
      <c r="B8" s="11" t="s">
        <v>20</v>
      </c>
      <c r="C8" s="11">
        <v>145</v>
      </c>
      <c r="D8" s="11">
        <v>77</v>
      </c>
      <c r="E8" s="11">
        <v>67</v>
      </c>
      <c r="F8" s="11"/>
      <c r="G8" s="11">
        <v>8</v>
      </c>
      <c r="H8" s="11">
        <v>30</v>
      </c>
      <c r="I8" s="11">
        <v>35</v>
      </c>
      <c r="J8" s="11">
        <v>33</v>
      </c>
      <c r="K8" s="11">
        <v>28</v>
      </c>
      <c r="L8" s="11">
        <v>10</v>
      </c>
      <c r="M8" s="11"/>
      <c r="N8" s="11">
        <v>3</v>
      </c>
      <c r="O8" s="11">
        <v>2</v>
      </c>
      <c r="P8" s="11">
        <v>26</v>
      </c>
      <c r="Q8" s="11">
        <v>10</v>
      </c>
      <c r="R8" s="11">
        <v>3</v>
      </c>
      <c r="S8" s="11">
        <v>30</v>
      </c>
      <c r="T8" s="11">
        <v>3</v>
      </c>
      <c r="U8" s="11">
        <v>6</v>
      </c>
      <c r="V8" s="11">
        <v>8</v>
      </c>
      <c r="W8" s="11">
        <v>5</v>
      </c>
      <c r="X8" s="11">
        <v>19</v>
      </c>
      <c r="Y8" s="11">
        <v>28</v>
      </c>
      <c r="Z8" s="11"/>
      <c r="AA8" s="11">
        <v>100</v>
      </c>
      <c r="AB8" s="11">
        <v>44</v>
      </c>
    </row>
    <row r="9" spans="2:28" ht="43" x14ac:dyDescent="0.5">
      <c r="B9" s="18" t="s">
        <v>368</v>
      </c>
      <c r="C9" s="17">
        <v>5.8933317852600101E-2</v>
      </c>
      <c r="D9" s="17">
        <v>1.40751800463995E-2</v>
      </c>
      <c r="E9" s="17">
        <v>0.111760296919967</v>
      </c>
      <c r="F9" s="17"/>
      <c r="G9" s="17">
        <v>0</v>
      </c>
      <c r="H9" s="17">
        <v>9.9109635952828096E-2</v>
      </c>
      <c r="I9" s="17">
        <v>2.6265961914481099E-2</v>
      </c>
      <c r="J9" s="17">
        <v>2.1141714604362202E-2</v>
      </c>
      <c r="K9" s="17">
        <v>0.13938995979208299</v>
      </c>
      <c r="L9" s="17">
        <v>0</v>
      </c>
      <c r="M9" s="17"/>
      <c r="N9" s="17">
        <v>0.24380162229681501</v>
      </c>
      <c r="O9" s="17">
        <v>0</v>
      </c>
      <c r="P9" s="17">
        <v>8.0072526852314002E-2</v>
      </c>
      <c r="Q9" s="17">
        <v>9.5907248760360303E-2</v>
      </c>
      <c r="R9" s="17">
        <v>0</v>
      </c>
      <c r="S9" s="17">
        <v>6.1298090977357299E-2</v>
      </c>
      <c r="T9" s="17">
        <v>0</v>
      </c>
      <c r="U9" s="17">
        <v>0</v>
      </c>
      <c r="V9" s="17">
        <v>0</v>
      </c>
      <c r="W9" s="17">
        <v>0</v>
      </c>
      <c r="X9" s="17">
        <v>0.101079929113026</v>
      </c>
      <c r="Y9" s="17">
        <v>3.4958003574052397E-2</v>
      </c>
      <c r="Z9" s="17"/>
      <c r="AA9" s="17">
        <v>4.9944641473988999E-2</v>
      </c>
      <c r="AB9" s="17">
        <v>7.9242500305781005E-2</v>
      </c>
    </row>
    <row r="10" spans="2:28" ht="43" x14ac:dyDescent="0.5">
      <c r="B10" s="18" t="s">
        <v>369</v>
      </c>
      <c r="C10" s="17">
        <v>0.111651213545972</v>
      </c>
      <c r="D10" s="17">
        <v>0.137418846817535</v>
      </c>
      <c r="E10" s="17">
        <v>8.3318856420478302E-2</v>
      </c>
      <c r="F10" s="17"/>
      <c r="G10" s="17">
        <v>0.43454654519823199</v>
      </c>
      <c r="H10" s="17">
        <v>0.149964535464163</v>
      </c>
      <c r="I10" s="17">
        <v>0.15099273639147401</v>
      </c>
      <c r="J10" s="17">
        <v>5.4217631672705303E-2</v>
      </c>
      <c r="K10" s="17">
        <v>0</v>
      </c>
      <c r="L10" s="17">
        <v>8.9326563855569099E-2</v>
      </c>
      <c r="M10" s="17"/>
      <c r="N10" s="17">
        <v>0</v>
      </c>
      <c r="O10" s="17">
        <v>0</v>
      </c>
      <c r="P10" s="17">
        <v>4.21665128086844E-2</v>
      </c>
      <c r="Q10" s="17">
        <v>0.59322192697179199</v>
      </c>
      <c r="R10" s="17">
        <v>0</v>
      </c>
      <c r="S10" s="17">
        <v>3.6492769363183901E-2</v>
      </c>
      <c r="T10" s="17">
        <v>0.245103838829134</v>
      </c>
      <c r="U10" s="17">
        <v>0.143375779427802</v>
      </c>
      <c r="V10" s="17">
        <v>0.13417415316078901</v>
      </c>
      <c r="W10" s="17">
        <v>0.16750874358498999</v>
      </c>
      <c r="X10" s="17">
        <v>4.2687372807756897E-2</v>
      </c>
      <c r="Y10" s="17">
        <v>0.120185089565189</v>
      </c>
      <c r="Z10" s="17"/>
      <c r="AA10" s="17">
        <v>0.141847667970566</v>
      </c>
      <c r="AB10" s="17">
        <v>4.3424783255575201E-2</v>
      </c>
    </row>
    <row r="11" spans="2:28" ht="28.7" x14ac:dyDescent="0.5">
      <c r="B11" s="18" t="s">
        <v>370</v>
      </c>
      <c r="C11" s="17">
        <v>0.80142237125168503</v>
      </c>
      <c r="D11" s="17">
        <v>0.79603592886583796</v>
      </c>
      <c r="E11" s="17">
        <v>0.80492084665955499</v>
      </c>
      <c r="F11" s="17"/>
      <c r="G11" s="17">
        <v>0.56545345480176801</v>
      </c>
      <c r="H11" s="17">
        <v>0.71237361130825405</v>
      </c>
      <c r="I11" s="17">
        <v>0.78848022344953606</v>
      </c>
      <c r="J11" s="17">
        <v>0.87275570307100703</v>
      </c>
      <c r="K11" s="17">
        <v>0.86061004020791698</v>
      </c>
      <c r="L11" s="17">
        <v>0.91067343614443097</v>
      </c>
      <c r="M11" s="17"/>
      <c r="N11" s="17">
        <v>0.75619837770318499</v>
      </c>
      <c r="O11" s="17">
        <v>1</v>
      </c>
      <c r="P11" s="17">
        <v>0.87776096033900197</v>
      </c>
      <c r="Q11" s="17">
        <v>0.31087082426784701</v>
      </c>
      <c r="R11" s="17">
        <v>1</v>
      </c>
      <c r="S11" s="17">
        <v>0.90220913965945904</v>
      </c>
      <c r="T11" s="17">
        <v>0.754896161170866</v>
      </c>
      <c r="U11" s="17">
        <v>0.856624220572198</v>
      </c>
      <c r="V11" s="17">
        <v>0.86582584683921104</v>
      </c>
      <c r="W11" s="17">
        <v>0.67149452173289303</v>
      </c>
      <c r="X11" s="17">
        <v>0.75420004688487696</v>
      </c>
      <c r="Y11" s="17">
        <v>0.80101475772242003</v>
      </c>
      <c r="Z11" s="17"/>
      <c r="AA11" s="17">
        <v>0.79133368889782296</v>
      </c>
      <c r="AB11" s="17">
        <v>0.82421692764758703</v>
      </c>
    </row>
    <row r="12" spans="2:28" x14ac:dyDescent="0.5">
      <c r="B12" s="18" t="s">
        <v>227</v>
      </c>
      <c r="C12" s="19">
        <v>2.79930973497436E-2</v>
      </c>
      <c r="D12" s="19">
        <v>5.2470044270227299E-2</v>
      </c>
      <c r="E12" s="19">
        <v>0</v>
      </c>
      <c r="F12" s="19"/>
      <c r="G12" s="19">
        <v>0</v>
      </c>
      <c r="H12" s="19">
        <v>3.8552217274754601E-2</v>
      </c>
      <c r="I12" s="19">
        <v>3.42610782445089E-2</v>
      </c>
      <c r="J12" s="19">
        <v>5.1884950651925901E-2</v>
      </c>
      <c r="K12" s="19">
        <v>0</v>
      </c>
      <c r="L12" s="19">
        <v>0</v>
      </c>
      <c r="M12" s="19"/>
      <c r="N12" s="19">
        <v>0</v>
      </c>
      <c r="O12" s="19">
        <v>0</v>
      </c>
      <c r="P12" s="19">
        <v>0</v>
      </c>
      <c r="Q12" s="19">
        <v>0</v>
      </c>
      <c r="R12" s="19">
        <v>0</v>
      </c>
      <c r="S12" s="19">
        <v>0</v>
      </c>
      <c r="T12" s="19">
        <v>0</v>
      </c>
      <c r="U12" s="19">
        <v>0</v>
      </c>
      <c r="V12" s="19">
        <v>0</v>
      </c>
      <c r="W12" s="19">
        <v>0.160996734682117</v>
      </c>
      <c r="X12" s="19">
        <v>0.102032651194341</v>
      </c>
      <c r="Y12" s="19">
        <v>4.3842149138338601E-2</v>
      </c>
      <c r="Z12" s="19"/>
      <c r="AA12" s="19">
        <v>1.6874001657622501E-2</v>
      </c>
      <c r="AB12" s="19">
        <v>5.3115788791056703E-2</v>
      </c>
    </row>
    <row r="13" spans="2:28" x14ac:dyDescent="0.5">
      <c r="B13" s="16" t="s">
        <v>540</v>
      </c>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dimension ref="B2:AB23"/>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380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372</v>
      </c>
      <c r="C9" s="17">
        <v>0.441058661937688</v>
      </c>
      <c r="D9" s="17">
        <v>0.50304834341831905</v>
      </c>
      <c r="E9" s="17">
        <v>0.38160148944864403</v>
      </c>
      <c r="F9" s="17"/>
      <c r="G9" s="17">
        <v>0.44524781210651898</v>
      </c>
      <c r="H9" s="17">
        <v>0.41552434947205602</v>
      </c>
      <c r="I9" s="17">
        <v>0.456156867167334</v>
      </c>
      <c r="J9" s="17">
        <v>0.44728306263747403</v>
      </c>
      <c r="K9" s="17">
        <v>0.429636971840758</v>
      </c>
      <c r="L9" s="17">
        <v>0.45020628845740202</v>
      </c>
      <c r="M9" s="17"/>
      <c r="N9" s="17">
        <v>0.31104681538310802</v>
      </c>
      <c r="O9" s="17">
        <v>0.45050722460564702</v>
      </c>
      <c r="P9" s="17">
        <v>0.47045676695076</v>
      </c>
      <c r="Q9" s="17">
        <v>0.37329746410708697</v>
      </c>
      <c r="R9" s="17">
        <v>0.43250745618991798</v>
      </c>
      <c r="S9" s="17">
        <v>0.48451042713341902</v>
      </c>
      <c r="T9" s="17">
        <v>0.65476459403613596</v>
      </c>
      <c r="U9" s="17">
        <v>0.49061257531875402</v>
      </c>
      <c r="V9" s="17">
        <v>0.39140005993428501</v>
      </c>
      <c r="W9" s="17">
        <v>0.48822157110283398</v>
      </c>
      <c r="X9" s="17">
        <v>0.40388991820520997</v>
      </c>
      <c r="Y9" s="17">
        <v>0.39561448796974902</v>
      </c>
      <c r="Z9" s="17"/>
      <c r="AA9" s="17">
        <v>0.53918998972729504</v>
      </c>
      <c r="AB9" s="17">
        <v>0.368097934690303</v>
      </c>
    </row>
    <row r="10" spans="2:28" x14ac:dyDescent="0.5">
      <c r="B10" s="18" t="s">
        <v>373</v>
      </c>
      <c r="C10" s="17">
        <v>0.412701578650572</v>
      </c>
      <c r="D10" s="17">
        <v>0.38920523539902102</v>
      </c>
      <c r="E10" s="17">
        <v>0.43447970008903902</v>
      </c>
      <c r="F10" s="17"/>
      <c r="G10" s="17">
        <v>0.41383596386000598</v>
      </c>
      <c r="H10" s="17">
        <v>0.37039334814117397</v>
      </c>
      <c r="I10" s="17">
        <v>0.41772055201078201</v>
      </c>
      <c r="J10" s="17">
        <v>0.34196591813436999</v>
      </c>
      <c r="K10" s="17">
        <v>0.413558866323607</v>
      </c>
      <c r="L10" s="17">
        <v>0.48546618964773902</v>
      </c>
      <c r="M10" s="17"/>
      <c r="N10" s="17">
        <v>0.337430030363633</v>
      </c>
      <c r="O10" s="17">
        <v>0.32633887480482598</v>
      </c>
      <c r="P10" s="17">
        <v>0.43348921129003798</v>
      </c>
      <c r="Q10" s="17">
        <v>0.48262817814382197</v>
      </c>
      <c r="R10" s="17">
        <v>0.32187778336519002</v>
      </c>
      <c r="S10" s="17">
        <v>0.422127352468743</v>
      </c>
      <c r="T10" s="17">
        <v>0.40960084073335401</v>
      </c>
      <c r="U10" s="17">
        <v>0.42271330618439801</v>
      </c>
      <c r="V10" s="17">
        <v>0.374354005600321</v>
      </c>
      <c r="W10" s="17">
        <v>0.30527133441181997</v>
      </c>
      <c r="X10" s="17">
        <v>0.41612932542527997</v>
      </c>
      <c r="Y10" s="17">
        <v>0.42774718904742598</v>
      </c>
      <c r="Z10" s="17"/>
      <c r="AA10" s="17">
        <v>0.441309818791915</v>
      </c>
      <c r="AB10" s="17">
        <v>0.39143132731498198</v>
      </c>
    </row>
    <row r="11" spans="2:28" x14ac:dyDescent="0.5">
      <c r="B11" s="18" t="s">
        <v>150</v>
      </c>
      <c r="C11" s="17">
        <v>0.41056858243311101</v>
      </c>
      <c r="D11" s="17">
        <v>0.40283706172351302</v>
      </c>
      <c r="E11" s="17">
        <v>0.41882460024396501</v>
      </c>
      <c r="F11" s="17"/>
      <c r="G11" s="17">
        <v>0.461906738471005</v>
      </c>
      <c r="H11" s="17">
        <v>0.344833566922151</v>
      </c>
      <c r="I11" s="17">
        <v>0.44842847635781202</v>
      </c>
      <c r="J11" s="17">
        <v>0.33003650738360601</v>
      </c>
      <c r="K11" s="17">
        <v>0.40869146858088901</v>
      </c>
      <c r="L11" s="17">
        <v>0.46493702871799503</v>
      </c>
      <c r="M11" s="17"/>
      <c r="N11" s="17">
        <v>0.28493462419026699</v>
      </c>
      <c r="O11" s="17">
        <v>0.20874680923682601</v>
      </c>
      <c r="P11" s="17">
        <v>0.38610001499010799</v>
      </c>
      <c r="Q11" s="17">
        <v>0.45144736347242798</v>
      </c>
      <c r="R11" s="17">
        <v>0.27096776223835201</v>
      </c>
      <c r="S11" s="17">
        <v>0.42032251106565499</v>
      </c>
      <c r="T11" s="17">
        <v>0.28399284470067898</v>
      </c>
      <c r="U11" s="17">
        <v>0.51336234441024697</v>
      </c>
      <c r="V11" s="17">
        <v>0.42571658297730303</v>
      </c>
      <c r="W11" s="17">
        <v>0.570474000088112</v>
      </c>
      <c r="X11" s="17">
        <v>0.41264671832916799</v>
      </c>
      <c r="Y11" s="17">
        <v>0.44299012676631599</v>
      </c>
      <c r="Z11" s="17"/>
      <c r="AA11" s="17">
        <v>0.44346801281575099</v>
      </c>
      <c r="AB11" s="17">
        <v>0.386107827434581</v>
      </c>
    </row>
    <row r="12" spans="2:28" x14ac:dyDescent="0.5">
      <c r="B12" s="18" t="s">
        <v>374</v>
      </c>
      <c r="C12" s="17">
        <v>0.28031255517773301</v>
      </c>
      <c r="D12" s="17">
        <v>0.356473182309269</v>
      </c>
      <c r="E12" s="17">
        <v>0.20498626344505599</v>
      </c>
      <c r="F12" s="17"/>
      <c r="G12" s="17">
        <v>0.43007445548504297</v>
      </c>
      <c r="H12" s="17">
        <v>0.31679580671410701</v>
      </c>
      <c r="I12" s="17">
        <v>0.33065749980079501</v>
      </c>
      <c r="J12" s="17">
        <v>0.251612750791116</v>
      </c>
      <c r="K12" s="17">
        <v>0.243853004182392</v>
      </c>
      <c r="L12" s="17">
        <v>0.204214645911869</v>
      </c>
      <c r="M12" s="17"/>
      <c r="N12" s="17">
        <v>0.341128199610364</v>
      </c>
      <c r="O12" s="17">
        <v>0.16049159198501201</v>
      </c>
      <c r="P12" s="17">
        <v>0.349935213404302</v>
      </c>
      <c r="Q12" s="17">
        <v>0.24316069967610701</v>
      </c>
      <c r="R12" s="17">
        <v>0.20815346343350399</v>
      </c>
      <c r="S12" s="17">
        <v>0.30723970045134202</v>
      </c>
      <c r="T12" s="17">
        <v>0.165165096570836</v>
      </c>
      <c r="U12" s="17">
        <v>0.35919714414593301</v>
      </c>
      <c r="V12" s="17">
        <v>0.280873864423482</v>
      </c>
      <c r="W12" s="17">
        <v>0.236747023969751</v>
      </c>
      <c r="X12" s="17">
        <v>0.26889314005127901</v>
      </c>
      <c r="Y12" s="17">
        <v>0.19867978096066699</v>
      </c>
      <c r="Z12" s="17"/>
      <c r="AA12" s="17">
        <v>0.329698483774097</v>
      </c>
      <c r="AB12" s="17">
        <v>0.243594074470904</v>
      </c>
    </row>
    <row r="13" spans="2:28" ht="28.7" x14ac:dyDescent="0.5">
      <c r="B13" s="18" t="s">
        <v>375</v>
      </c>
      <c r="C13" s="17">
        <v>0.26609145979736598</v>
      </c>
      <c r="D13" s="17">
        <v>0.30144477020544802</v>
      </c>
      <c r="E13" s="17">
        <v>0.23220872864140801</v>
      </c>
      <c r="F13" s="17"/>
      <c r="G13" s="17">
        <v>0.38432945467172203</v>
      </c>
      <c r="H13" s="17">
        <v>0.23664385483151101</v>
      </c>
      <c r="I13" s="17">
        <v>0.26908377799751998</v>
      </c>
      <c r="J13" s="17">
        <v>0.30061705362546898</v>
      </c>
      <c r="K13" s="17">
        <v>0.24891839409382599</v>
      </c>
      <c r="L13" s="17">
        <v>0.21786491475501099</v>
      </c>
      <c r="M13" s="17"/>
      <c r="N13" s="17">
        <v>0.35104558634807698</v>
      </c>
      <c r="O13" s="17">
        <v>0.25109496904040002</v>
      </c>
      <c r="P13" s="17">
        <v>0.28796549905822999</v>
      </c>
      <c r="Q13" s="17">
        <v>0.19174094610379</v>
      </c>
      <c r="R13" s="17">
        <v>0.173422264905261</v>
      </c>
      <c r="S13" s="17">
        <v>0.26981110772915001</v>
      </c>
      <c r="T13" s="17">
        <v>0.21073899400108401</v>
      </c>
      <c r="U13" s="17">
        <v>0.30799847229518601</v>
      </c>
      <c r="V13" s="17">
        <v>0.26652637084923397</v>
      </c>
      <c r="W13" s="17">
        <v>0.31330411569502697</v>
      </c>
      <c r="X13" s="17">
        <v>0.236090791976098</v>
      </c>
      <c r="Y13" s="17">
        <v>0.27299469569413598</v>
      </c>
      <c r="Z13" s="17"/>
      <c r="AA13" s="17">
        <v>0.31172209298217501</v>
      </c>
      <c r="AB13" s="17">
        <v>0.23216504448318401</v>
      </c>
    </row>
    <row r="14" spans="2:28" x14ac:dyDescent="0.5">
      <c r="B14" s="18" t="s">
        <v>376</v>
      </c>
      <c r="C14" s="17">
        <v>0.201027842778322</v>
      </c>
      <c r="D14" s="17">
        <v>0.16604056335715001</v>
      </c>
      <c r="E14" s="17">
        <v>0.235397935315279</v>
      </c>
      <c r="F14" s="17"/>
      <c r="G14" s="17">
        <v>0.121189658195481</v>
      </c>
      <c r="H14" s="17">
        <v>0.169329422728068</v>
      </c>
      <c r="I14" s="17">
        <v>0.134995001624442</v>
      </c>
      <c r="J14" s="17">
        <v>0.25834966904225198</v>
      </c>
      <c r="K14" s="17">
        <v>0.24502643462388199</v>
      </c>
      <c r="L14" s="17">
        <v>0.226732882919539</v>
      </c>
      <c r="M14" s="17"/>
      <c r="N14" s="17">
        <v>0.221177402309229</v>
      </c>
      <c r="O14" s="17">
        <v>0.28041451231579201</v>
      </c>
      <c r="P14" s="17">
        <v>0.184969166299772</v>
      </c>
      <c r="Q14" s="17">
        <v>0.16483195865390299</v>
      </c>
      <c r="R14" s="17">
        <v>0.318800085408112</v>
      </c>
      <c r="S14" s="17">
        <v>0.211247280922613</v>
      </c>
      <c r="T14" s="17">
        <v>0.17348186129877299</v>
      </c>
      <c r="U14" s="17">
        <v>0.14101857703940399</v>
      </c>
      <c r="V14" s="17">
        <v>0.15833033208804401</v>
      </c>
      <c r="W14" s="17">
        <v>0.23446978164267501</v>
      </c>
      <c r="X14" s="17">
        <v>0.21021571811845299</v>
      </c>
      <c r="Y14" s="17">
        <v>0.214708183085346</v>
      </c>
      <c r="Z14" s="17"/>
      <c r="AA14" s="17">
        <v>0.112977579696647</v>
      </c>
      <c r="AB14" s="17">
        <v>0.26649328967960201</v>
      </c>
    </row>
    <row r="15" spans="2:28" x14ac:dyDescent="0.5">
      <c r="B15" s="18" t="s">
        <v>377</v>
      </c>
      <c r="C15" s="17">
        <v>0.18800338016840701</v>
      </c>
      <c r="D15" s="17">
        <v>0.188102895963429</v>
      </c>
      <c r="E15" s="17">
        <v>0.18824599362580899</v>
      </c>
      <c r="F15" s="17"/>
      <c r="G15" s="17">
        <v>0.240624402076626</v>
      </c>
      <c r="H15" s="17">
        <v>0.147348212377445</v>
      </c>
      <c r="I15" s="17">
        <v>0.194595157273936</v>
      </c>
      <c r="J15" s="17">
        <v>0.17287806826927801</v>
      </c>
      <c r="K15" s="17">
        <v>0.20490250190384099</v>
      </c>
      <c r="L15" s="17">
        <v>0.185614408950181</v>
      </c>
      <c r="M15" s="17"/>
      <c r="N15" s="17">
        <v>0.12335815271302999</v>
      </c>
      <c r="O15" s="17">
        <v>8.5444095500726999E-2</v>
      </c>
      <c r="P15" s="17">
        <v>0.22101381228335501</v>
      </c>
      <c r="Q15" s="17">
        <v>0.23771127156298399</v>
      </c>
      <c r="R15" s="17">
        <v>0.149668876450782</v>
      </c>
      <c r="S15" s="17">
        <v>0.175861912521101</v>
      </c>
      <c r="T15" s="17">
        <v>7.8269815863887204E-2</v>
      </c>
      <c r="U15" s="17">
        <v>0.19692285107455401</v>
      </c>
      <c r="V15" s="17">
        <v>0.16022184278207399</v>
      </c>
      <c r="W15" s="17">
        <v>0.16232886965760601</v>
      </c>
      <c r="X15" s="17">
        <v>0.234811267986617</v>
      </c>
      <c r="Y15" s="17">
        <v>0.18373193970590801</v>
      </c>
      <c r="Z15" s="17"/>
      <c r="AA15" s="17">
        <v>0.20948540262672299</v>
      </c>
      <c r="AB15" s="17">
        <v>0.17203147785537801</v>
      </c>
    </row>
    <row r="16" spans="2:28" x14ac:dyDescent="0.5">
      <c r="B16" s="18" t="s">
        <v>378</v>
      </c>
      <c r="C16" s="17">
        <v>0.111950149242576</v>
      </c>
      <c r="D16" s="17">
        <v>0.13204234353319</v>
      </c>
      <c r="E16" s="17">
        <v>9.26228298186417E-2</v>
      </c>
      <c r="F16" s="17"/>
      <c r="G16" s="17">
        <v>0.204598653169595</v>
      </c>
      <c r="H16" s="17">
        <v>0.15763018083288699</v>
      </c>
      <c r="I16" s="17">
        <v>0.159657859802638</v>
      </c>
      <c r="J16" s="17">
        <v>4.7233748652532298E-2</v>
      </c>
      <c r="K16" s="17">
        <v>8.9854738850761007E-2</v>
      </c>
      <c r="L16" s="17">
        <v>7.2449917683413398E-2</v>
      </c>
      <c r="M16" s="17"/>
      <c r="N16" s="17">
        <v>0.10955126157827</v>
      </c>
      <c r="O16" s="17">
        <v>0.113800726512154</v>
      </c>
      <c r="P16" s="17">
        <v>0.11091754819472401</v>
      </c>
      <c r="Q16" s="17">
        <v>0.180171841307806</v>
      </c>
      <c r="R16" s="17">
        <v>8.7345987451213594E-2</v>
      </c>
      <c r="S16" s="17">
        <v>0.14389162306977199</v>
      </c>
      <c r="T16" s="17">
        <v>0</v>
      </c>
      <c r="U16" s="17">
        <v>0.102261609265703</v>
      </c>
      <c r="V16" s="17">
        <v>0.19338299243674201</v>
      </c>
      <c r="W16" s="17">
        <v>0.115518766849893</v>
      </c>
      <c r="X16" s="17">
        <v>7.4383776936380097E-2</v>
      </c>
      <c r="Y16" s="17">
        <v>5.6642990626982401E-2</v>
      </c>
      <c r="Z16" s="17"/>
      <c r="AA16" s="17">
        <v>0.122083839118228</v>
      </c>
      <c r="AB16" s="17">
        <v>0.104415742038669</v>
      </c>
    </row>
    <row r="17" spans="2:28" x14ac:dyDescent="0.5">
      <c r="B17" s="18" t="s">
        <v>379</v>
      </c>
      <c r="C17" s="17">
        <v>9.6845501479610102E-2</v>
      </c>
      <c r="D17" s="17">
        <v>0.10158747414047101</v>
      </c>
      <c r="E17" s="17">
        <v>9.2411161257747398E-2</v>
      </c>
      <c r="F17" s="17"/>
      <c r="G17" s="17">
        <v>0.164744715234064</v>
      </c>
      <c r="H17" s="17">
        <v>0.13683779650262601</v>
      </c>
      <c r="I17" s="17">
        <v>8.2020777253306698E-2</v>
      </c>
      <c r="J17" s="17">
        <v>7.8065206489375705E-2</v>
      </c>
      <c r="K17" s="17">
        <v>7.6615291970581798E-2</v>
      </c>
      <c r="L17" s="17">
        <v>7.6321168913680099E-2</v>
      </c>
      <c r="M17" s="17"/>
      <c r="N17" s="17">
        <v>5.49087003392187E-2</v>
      </c>
      <c r="O17" s="17">
        <v>0.147808385739846</v>
      </c>
      <c r="P17" s="17">
        <v>0.105955964572192</v>
      </c>
      <c r="Q17" s="17">
        <v>0.13351908456494799</v>
      </c>
      <c r="R17" s="17">
        <v>8.6300262130929797E-2</v>
      </c>
      <c r="S17" s="17">
        <v>9.8327298342658895E-2</v>
      </c>
      <c r="T17" s="17">
        <v>8.6326732941377493E-2</v>
      </c>
      <c r="U17" s="17">
        <v>0.15189890098233</v>
      </c>
      <c r="V17" s="17">
        <v>1.13594520858924E-2</v>
      </c>
      <c r="W17" s="17">
        <v>3.7741511881245499E-2</v>
      </c>
      <c r="X17" s="17">
        <v>9.8495314213982499E-2</v>
      </c>
      <c r="Y17" s="17">
        <v>8.8105172982210406E-2</v>
      </c>
      <c r="Z17" s="17"/>
      <c r="AA17" s="17">
        <v>0.111565693834334</v>
      </c>
      <c r="AB17" s="17">
        <v>8.5901025708073606E-2</v>
      </c>
    </row>
    <row r="18" spans="2:28" x14ac:dyDescent="0.5">
      <c r="B18" s="18" t="s">
        <v>71</v>
      </c>
      <c r="C18" s="19">
        <v>1.7658128365465701E-2</v>
      </c>
      <c r="D18" s="19">
        <v>2.3994083350692402E-2</v>
      </c>
      <c r="E18" s="19">
        <v>1.1531523905601099E-2</v>
      </c>
      <c r="F18" s="19"/>
      <c r="G18" s="19">
        <v>6.1842467127660998E-2</v>
      </c>
      <c r="H18" s="19">
        <v>0</v>
      </c>
      <c r="I18" s="19">
        <v>4.77967866164978E-3</v>
      </c>
      <c r="J18" s="19">
        <v>2.1265455673215201E-2</v>
      </c>
      <c r="K18" s="19">
        <v>1.7695507041036299E-2</v>
      </c>
      <c r="L18" s="19">
        <v>1.4392234476973499E-2</v>
      </c>
      <c r="M18" s="19"/>
      <c r="N18" s="19">
        <v>4.2075399954682201E-2</v>
      </c>
      <c r="O18" s="19">
        <v>2.4977297279398101E-2</v>
      </c>
      <c r="P18" s="19">
        <v>1.41297417163667E-2</v>
      </c>
      <c r="Q18" s="19">
        <v>0</v>
      </c>
      <c r="R18" s="19">
        <v>6.3035323732733503E-2</v>
      </c>
      <c r="S18" s="19">
        <v>4.32591630480904E-3</v>
      </c>
      <c r="T18" s="19">
        <v>4.5242523978154897E-2</v>
      </c>
      <c r="U18" s="19">
        <v>5.5871503858731901E-2</v>
      </c>
      <c r="V18" s="19">
        <v>3.74810798072093E-2</v>
      </c>
      <c r="W18" s="19">
        <v>0</v>
      </c>
      <c r="X18" s="19">
        <v>2.0921718553454802E-2</v>
      </c>
      <c r="Y18" s="19">
        <v>0</v>
      </c>
      <c r="Z18" s="19"/>
      <c r="AA18" s="19">
        <v>1.6240587026831999E-2</v>
      </c>
      <c r="AB18" s="19">
        <v>1.8712071579111901E-2</v>
      </c>
    </row>
    <row r="19" spans="2:28" x14ac:dyDescent="0.5">
      <c r="B19" s="16"/>
    </row>
    <row r="20" spans="2:28" x14ac:dyDescent="0.5">
      <c r="B20" t="s">
        <v>54</v>
      </c>
    </row>
    <row r="21" spans="2:28" x14ac:dyDescent="0.5">
      <c r="B21" t="s">
        <v>55</v>
      </c>
    </row>
    <row r="23" spans="2:28" x14ac:dyDescent="0.5">
      <c r="B23"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B2:AB23"/>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381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150</v>
      </c>
      <c r="C9" s="17">
        <v>0.65243312163450795</v>
      </c>
      <c r="D9" s="17">
        <v>0.61889695746542295</v>
      </c>
      <c r="E9" s="17">
        <v>0.68620752240954896</v>
      </c>
      <c r="F9" s="17"/>
      <c r="G9" s="17">
        <v>0.71857799203938999</v>
      </c>
      <c r="H9" s="17">
        <v>0.51636618806496404</v>
      </c>
      <c r="I9" s="17">
        <v>0.68424522129602805</v>
      </c>
      <c r="J9" s="17">
        <v>0.658802890714137</v>
      </c>
      <c r="K9" s="17">
        <v>0.66241652164313003</v>
      </c>
      <c r="L9" s="17">
        <v>0.68044543583163997</v>
      </c>
      <c r="M9" s="17"/>
      <c r="N9" s="17">
        <v>0.64346070932951804</v>
      </c>
      <c r="O9" s="17">
        <v>0.58786424097318701</v>
      </c>
      <c r="P9" s="17">
        <v>0.69801947350138904</v>
      </c>
      <c r="Q9" s="17">
        <v>0.65677679777127995</v>
      </c>
      <c r="R9" s="17">
        <v>0.73042097517798399</v>
      </c>
      <c r="S9" s="17">
        <v>0.63656011148209402</v>
      </c>
      <c r="T9" s="17">
        <v>0.71322279740727301</v>
      </c>
      <c r="U9" s="17">
        <v>0.71095658724905797</v>
      </c>
      <c r="V9" s="17">
        <v>0.58171920391377596</v>
      </c>
      <c r="W9" s="17">
        <v>0.44658877626916299</v>
      </c>
      <c r="X9" s="17">
        <v>0.67786898194183498</v>
      </c>
      <c r="Y9" s="17">
        <v>0.62897724895857998</v>
      </c>
      <c r="Z9" s="17"/>
      <c r="AA9" s="17">
        <v>0.705268983635161</v>
      </c>
      <c r="AB9" s="17">
        <v>0.61314961245204702</v>
      </c>
    </row>
    <row r="10" spans="2:28" ht="28.7" x14ac:dyDescent="0.5">
      <c r="B10" s="18" t="s">
        <v>375</v>
      </c>
      <c r="C10" s="17">
        <v>0.61257778206010305</v>
      </c>
      <c r="D10" s="17">
        <v>0.61468346225874304</v>
      </c>
      <c r="E10" s="17">
        <v>0.61163677312103704</v>
      </c>
      <c r="F10" s="17"/>
      <c r="G10" s="17">
        <v>0.61566284476816202</v>
      </c>
      <c r="H10" s="17">
        <v>0.47108694864383999</v>
      </c>
      <c r="I10" s="17">
        <v>0.67770186435910595</v>
      </c>
      <c r="J10" s="17">
        <v>0.66280967904934796</v>
      </c>
      <c r="K10" s="17">
        <v>0.61733463682364997</v>
      </c>
      <c r="L10" s="17">
        <v>0.625466805491949</v>
      </c>
      <c r="M10" s="17"/>
      <c r="N10" s="17">
        <v>0.66311304640769997</v>
      </c>
      <c r="O10" s="17">
        <v>0.52348044431923701</v>
      </c>
      <c r="P10" s="17">
        <v>0.671547842460265</v>
      </c>
      <c r="Q10" s="17">
        <v>0.48668151420641698</v>
      </c>
      <c r="R10" s="17">
        <v>0.63381851903389097</v>
      </c>
      <c r="S10" s="17">
        <v>0.62312243280763602</v>
      </c>
      <c r="T10" s="17">
        <v>0.63584420463918501</v>
      </c>
      <c r="U10" s="17">
        <v>0.61568529525265803</v>
      </c>
      <c r="V10" s="17">
        <v>0.55920206123508698</v>
      </c>
      <c r="W10" s="17">
        <v>0.48182085271779901</v>
      </c>
      <c r="X10" s="17">
        <v>0.60449210942172904</v>
      </c>
      <c r="Y10" s="17">
        <v>0.63760243813898598</v>
      </c>
      <c r="Z10" s="17"/>
      <c r="AA10" s="17">
        <v>0.64402918324894798</v>
      </c>
      <c r="AB10" s="17">
        <v>0.58919363802194902</v>
      </c>
    </row>
    <row r="11" spans="2:28" x14ac:dyDescent="0.5">
      <c r="B11" s="18" t="s">
        <v>372</v>
      </c>
      <c r="C11" s="17">
        <v>0.59589817636663001</v>
      </c>
      <c r="D11" s="17">
        <v>0.63916614182643705</v>
      </c>
      <c r="E11" s="17">
        <v>0.55491778292493499</v>
      </c>
      <c r="F11" s="17"/>
      <c r="G11" s="17">
        <v>0.69398748127514498</v>
      </c>
      <c r="H11" s="17">
        <v>0.50099075886673206</v>
      </c>
      <c r="I11" s="17">
        <v>0.68037148016206295</v>
      </c>
      <c r="J11" s="17">
        <v>0.62460063269199895</v>
      </c>
      <c r="K11" s="17">
        <v>0.56452941369674103</v>
      </c>
      <c r="L11" s="17">
        <v>0.56416518493792001</v>
      </c>
      <c r="M11" s="17"/>
      <c r="N11" s="17">
        <v>0.59011500675512596</v>
      </c>
      <c r="O11" s="17">
        <v>0.58004650767249</v>
      </c>
      <c r="P11" s="17">
        <v>0.62722122106897904</v>
      </c>
      <c r="Q11" s="17">
        <v>0.43339148147331902</v>
      </c>
      <c r="R11" s="17">
        <v>0.66338820231616002</v>
      </c>
      <c r="S11" s="17">
        <v>0.62439899343833105</v>
      </c>
      <c r="T11" s="17">
        <v>0.71106216411614298</v>
      </c>
      <c r="U11" s="17">
        <v>0.59085664840514496</v>
      </c>
      <c r="V11" s="17">
        <v>0.48853666994506001</v>
      </c>
      <c r="W11" s="17">
        <v>0.44506220455412898</v>
      </c>
      <c r="X11" s="17">
        <v>0.61115680538591299</v>
      </c>
      <c r="Y11" s="17">
        <v>0.62923938835185</v>
      </c>
      <c r="Z11" s="17"/>
      <c r="AA11" s="17">
        <v>0.66089218302903197</v>
      </c>
      <c r="AB11" s="17">
        <v>0.547575076092504</v>
      </c>
    </row>
    <row r="12" spans="2:28" x14ac:dyDescent="0.5">
      <c r="B12" s="18" t="s">
        <v>373</v>
      </c>
      <c r="C12" s="17">
        <v>0.56944167600282503</v>
      </c>
      <c r="D12" s="17">
        <v>0.536500056297878</v>
      </c>
      <c r="E12" s="17">
        <v>0.60068341209494103</v>
      </c>
      <c r="F12" s="17"/>
      <c r="G12" s="17">
        <v>0.58139895172581901</v>
      </c>
      <c r="H12" s="17">
        <v>0.45686459386158201</v>
      </c>
      <c r="I12" s="17">
        <v>0.63566372365716395</v>
      </c>
      <c r="J12" s="17">
        <v>0.54415014354491997</v>
      </c>
      <c r="K12" s="17">
        <v>0.57345546024459804</v>
      </c>
      <c r="L12" s="17">
        <v>0.61222413749230997</v>
      </c>
      <c r="M12" s="17"/>
      <c r="N12" s="17">
        <v>0.65175204070750503</v>
      </c>
      <c r="O12" s="17">
        <v>0.52694829297732704</v>
      </c>
      <c r="P12" s="17">
        <v>0.62768509724591703</v>
      </c>
      <c r="Q12" s="17">
        <v>0.47073172973455202</v>
      </c>
      <c r="R12" s="17">
        <v>0.67377436376418398</v>
      </c>
      <c r="S12" s="17">
        <v>0.54736334316221003</v>
      </c>
      <c r="T12" s="17">
        <v>0.67515775313266702</v>
      </c>
      <c r="U12" s="17">
        <v>0.63151495531152402</v>
      </c>
      <c r="V12" s="17">
        <v>0.44899684660936501</v>
      </c>
      <c r="W12" s="17">
        <v>0.44857966956317402</v>
      </c>
      <c r="X12" s="17">
        <v>0.55125666723279998</v>
      </c>
      <c r="Y12" s="17">
        <v>0.58903103825455105</v>
      </c>
      <c r="Z12" s="17"/>
      <c r="AA12" s="17">
        <v>0.60196266987893798</v>
      </c>
      <c r="AB12" s="17">
        <v>0.54526228887483097</v>
      </c>
    </row>
    <row r="13" spans="2:28" x14ac:dyDescent="0.5">
      <c r="B13" s="18" t="s">
        <v>379</v>
      </c>
      <c r="C13" s="17">
        <v>0.46771689514145098</v>
      </c>
      <c r="D13" s="17">
        <v>0.485861530925217</v>
      </c>
      <c r="E13" s="17">
        <v>0.45092473130652699</v>
      </c>
      <c r="F13" s="17"/>
      <c r="G13" s="17">
        <v>0.52614922641987505</v>
      </c>
      <c r="H13" s="17">
        <v>0.35466171288097997</v>
      </c>
      <c r="I13" s="17">
        <v>0.58137491315079903</v>
      </c>
      <c r="J13" s="17">
        <v>0.475880725741677</v>
      </c>
      <c r="K13" s="17">
        <v>0.441956839012213</v>
      </c>
      <c r="L13" s="17">
        <v>0.45857999392966498</v>
      </c>
      <c r="M13" s="17"/>
      <c r="N13" s="17">
        <v>0.51944136947858099</v>
      </c>
      <c r="O13" s="17">
        <v>0.32436346291233298</v>
      </c>
      <c r="P13" s="17">
        <v>0.51739687700669501</v>
      </c>
      <c r="Q13" s="17">
        <v>0.33546876851822999</v>
      </c>
      <c r="R13" s="17">
        <v>0.49344239846083399</v>
      </c>
      <c r="S13" s="17">
        <v>0.46764102011229602</v>
      </c>
      <c r="T13" s="17">
        <v>0.62701762621304502</v>
      </c>
      <c r="U13" s="17">
        <v>0.50275720920864198</v>
      </c>
      <c r="V13" s="17">
        <v>0.41254541112934001</v>
      </c>
      <c r="W13" s="17">
        <v>0.34427547601182901</v>
      </c>
      <c r="X13" s="17">
        <v>0.468412252837759</v>
      </c>
      <c r="Y13" s="17">
        <v>0.48861157749364298</v>
      </c>
      <c r="Z13" s="17"/>
      <c r="AA13" s="17">
        <v>0.51580265982913098</v>
      </c>
      <c r="AB13" s="17">
        <v>0.43196508742738798</v>
      </c>
    </row>
    <row r="14" spans="2:28" x14ac:dyDescent="0.5">
      <c r="B14" s="18" t="s">
        <v>378</v>
      </c>
      <c r="C14" s="17">
        <v>0.45663912444967703</v>
      </c>
      <c r="D14" s="17">
        <v>0.47862290026267501</v>
      </c>
      <c r="E14" s="17">
        <v>0.43609536457975001</v>
      </c>
      <c r="F14" s="17"/>
      <c r="G14" s="17">
        <v>0.53675336913288796</v>
      </c>
      <c r="H14" s="17">
        <v>0.44679485613249798</v>
      </c>
      <c r="I14" s="17">
        <v>0.57234504767234895</v>
      </c>
      <c r="J14" s="17">
        <v>0.484248631446483</v>
      </c>
      <c r="K14" s="17">
        <v>0.43375019133793202</v>
      </c>
      <c r="L14" s="17">
        <v>0.353995166106577</v>
      </c>
      <c r="M14" s="17"/>
      <c r="N14" s="17">
        <v>0.60579685222112001</v>
      </c>
      <c r="O14" s="17">
        <v>0.45198217365401799</v>
      </c>
      <c r="P14" s="17">
        <v>0.47270175449544199</v>
      </c>
      <c r="Q14" s="17">
        <v>0.33479338064709302</v>
      </c>
      <c r="R14" s="17">
        <v>0.490807521515922</v>
      </c>
      <c r="S14" s="17">
        <v>0.51427971765950498</v>
      </c>
      <c r="T14" s="17">
        <v>0.378305498699811</v>
      </c>
      <c r="U14" s="17">
        <v>0.48617410387837701</v>
      </c>
      <c r="V14" s="17">
        <v>0.3829949965669</v>
      </c>
      <c r="W14" s="17">
        <v>0.37824039409294402</v>
      </c>
      <c r="X14" s="17">
        <v>0.41459026586831099</v>
      </c>
      <c r="Y14" s="17">
        <v>0.44168205416282902</v>
      </c>
      <c r="Z14" s="17"/>
      <c r="AA14" s="17">
        <v>0.51989058815705202</v>
      </c>
      <c r="AB14" s="17">
        <v>0.40961160637261701</v>
      </c>
    </row>
    <row r="15" spans="2:28" x14ac:dyDescent="0.5">
      <c r="B15" s="18" t="s">
        <v>374</v>
      </c>
      <c r="C15" s="17">
        <v>0.43685814586137001</v>
      </c>
      <c r="D15" s="17">
        <v>0.49479015064749798</v>
      </c>
      <c r="E15" s="17">
        <v>0.37953243109836798</v>
      </c>
      <c r="F15" s="17"/>
      <c r="G15" s="17">
        <v>0.58944020463304303</v>
      </c>
      <c r="H15" s="17">
        <v>0.38964979835804098</v>
      </c>
      <c r="I15" s="17">
        <v>0.51290458072192602</v>
      </c>
      <c r="J15" s="17">
        <v>0.43847643508494699</v>
      </c>
      <c r="K15" s="17">
        <v>0.41892170562387099</v>
      </c>
      <c r="L15" s="17">
        <v>0.36435855556021302</v>
      </c>
      <c r="M15" s="17"/>
      <c r="N15" s="17">
        <v>0.52808289783536599</v>
      </c>
      <c r="O15" s="17">
        <v>0.36119951023672497</v>
      </c>
      <c r="P15" s="17">
        <v>0.484551899513118</v>
      </c>
      <c r="Q15" s="17">
        <v>0.28361133702874503</v>
      </c>
      <c r="R15" s="17">
        <v>0.43851692800591302</v>
      </c>
      <c r="S15" s="17">
        <v>0.47110804485477198</v>
      </c>
      <c r="T15" s="17">
        <v>0.505597127160892</v>
      </c>
      <c r="U15" s="17">
        <v>0.534483964658371</v>
      </c>
      <c r="V15" s="17">
        <v>0.39527186760220201</v>
      </c>
      <c r="W15" s="17">
        <v>0.263103943089257</v>
      </c>
      <c r="X15" s="17">
        <v>0.41889789660250298</v>
      </c>
      <c r="Y15" s="17">
        <v>0.397236736300496</v>
      </c>
      <c r="Z15" s="17"/>
      <c r="AA15" s="17">
        <v>0.50477628780567596</v>
      </c>
      <c r="AB15" s="17">
        <v>0.38636094847123698</v>
      </c>
    </row>
    <row r="16" spans="2:28" x14ac:dyDescent="0.5">
      <c r="B16" s="18" t="s">
        <v>377</v>
      </c>
      <c r="C16" s="17">
        <v>0.436374995139233</v>
      </c>
      <c r="D16" s="17">
        <v>0.40828280097020198</v>
      </c>
      <c r="E16" s="17">
        <v>0.46446793846830697</v>
      </c>
      <c r="F16" s="17"/>
      <c r="G16" s="17">
        <v>0.48982981307051698</v>
      </c>
      <c r="H16" s="17">
        <v>0.324615739686759</v>
      </c>
      <c r="I16" s="17">
        <v>0.47585117631307</v>
      </c>
      <c r="J16" s="17">
        <v>0.46160055326218802</v>
      </c>
      <c r="K16" s="17">
        <v>0.44891480597029798</v>
      </c>
      <c r="L16" s="17">
        <v>0.43479318784064902</v>
      </c>
      <c r="M16" s="17"/>
      <c r="N16" s="17">
        <v>0.40002668389220603</v>
      </c>
      <c r="O16" s="17">
        <v>0.44986588337058903</v>
      </c>
      <c r="P16" s="17">
        <v>0.48382713768329999</v>
      </c>
      <c r="Q16" s="17">
        <v>0.355790655323865</v>
      </c>
      <c r="R16" s="17">
        <v>0.465041006102761</v>
      </c>
      <c r="S16" s="17">
        <v>0.40550929918327</v>
      </c>
      <c r="T16" s="17">
        <v>0.45939214970553599</v>
      </c>
      <c r="U16" s="17">
        <v>0.50473016242401103</v>
      </c>
      <c r="V16" s="17">
        <v>0.37184853306704102</v>
      </c>
      <c r="W16" s="17">
        <v>0.368885684916408</v>
      </c>
      <c r="X16" s="17">
        <v>0.447765449253756</v>
      </c>
      <c r="Y16" s="17">
        <v>0.45678828070325</v>
      </c>
      <c r="Z16" s="17"/>
      <c r="AA16" s="17">
        <v>0.47495070659734201</v>
      </c>
      <c r="AB16" s="17">
        <v>0.407693920242303</v>
      </c>
    </row>
    <row r="17" spans="2:28" x14ac:dyDescent="0.5">
      <c r="B17" s="18" t="s">
        <v>376</v>
      </c>
      <c r="C17" s="17">
        <v>0.13284918082597999</v>
      </c>
      <c r="D17" s="17">
        <v>0.13052577805319601</v>
      </c>
      <c r="E17" s="17">
        <v>0.135347291838008</v>
      </c>
      <c r="F17" s="17"/>
      <c r="G17" s="17">
        <v>9.1077592840415E-2</v>
      </c>
      <c r="H17" s="17">
        <v>0.158463121628591</v>
      </c>
      <c r="I17" s="17">
        <v>9.4804131000494701E-2</v>
      </c>
      <c r="J17" s="17">
        <v>0.13064714053229501</v>
      </c>
      <c r="K17" s="17">
        <v>0.16251009129226501</v>
      </c>
      <c r="L17" s="17">
        <v>0.138944532352101</v>
      </c>
      <c r="M17" s="17"/>
      <c r="N17" s="17">
        <v>0.14513500535827401</v>
      </c>
      <c r="O17" s="17">
        <v>0.19330905344003399</v>
      </c>
      <c r="P17" s="17">
        <v>8.92825482611245E-2</v>
      </c>
      <c r="Q17" s="17">
        <v>0.19519107528632301</v>
      </c>
      <c r="R17" s="17">
        <v>9.1692845697751602E-2</v>
      </c>
      <c r="S17" s="17">
        <v>0.12627536534908601</v>
      </c>
      <c r="T17" s="17">
        <v>0.119446764218804</v>
      </c>
      <c r="U17" s="17">
        <v>5.9407733595006701E-2</v>
      </c>
      <c r="V17" s="17">
        <v>0.120824400894905</v>
      </c>
      <c r="W17" s="17">
        <v>0.36111664881077499</v>
      </c>
      <c r="X17" s="17">
        <v>0.15535456896043601</v>
      </c>
      <c r="Y17" s="17">
        <v>0.143613814912084</v>
      </c>
      <c r="Z17" s="17"/>
      <c r="AA17" s="17">
        <v>9.5237874506478207E-2</v>
      </c>
      <c r="AB17" s="17">
        <v>0.16081321966664999</v>
      </c>
    </row>
    <row r="18" spans="2:28" x14ac:dyDescent="0.5">
      <c r="B18" s="18" t="s">
        <v>71</v>
      </c>
      <c r="C18" s="19">
        <v>1.6681896855503298E-2</v>
      </c>
      <c r="D18" s="19">
        <v>2.1461816755631798E-2</v>
      </c>
      <c r="E18" s="19">
        <v>1.20659789182704E-2</v>
      </c>
      <c r="F18" s="19"/>
      <c r="G18" s="19">
        <v>3.2805846198944999E-2</v>
      </c>
      <c r="H18" s="19">
        <v>0</v>
      </c>
      <c r="I18" s="19">
        <v>1.34242489644502E-2</v>
      </c>
      <c r="J18" s="19">
        <v>2.23123756577456E-2</v>
      </c>
      <c r="K18" s="19">
        <v>1.8739064179227001E-2</v>
      </c>
      <c r="L18" s="19">
        <v>1.68378615666562E-2</v>
      </c>
      <c r="M18" s="19"/>
      <c r="N18" s="19">
        <v>0</v>
      </c>
      <c r="O18" s="19">
        <v>0</v>
      </c>
      <c r="P18" s="19">
        <v>2.0308108081674998E-2</v>
      </c>
      <c r="Q18" s="19">
        <v>0</v>
      </c>
      <c r="R18" s="19">
        <v>0</v>
      </c>
      <c r="S18" s="19">
        <v>1.7226132494813699E-2</v>
      </c>
      <c r="T18" s="19">
        <v>0</v>
      </c>
      <c r="U18" s="19">
        <v>5.5230346926595397E-2</v>
      </c>
      <c r="V18" s="19">
        <v>4.1697940963664901E-2</v>
      </c>
      <c r="W18" s="19">
        <v>0</v>
      </c>
      <c r="X18" s="19">
        <v>7.22768336743754E-3</v>
      </c>
      <c r="Y18" s="19">
        <v>1.29045715011678E-2</v>
      </c>
      <c r="Z18" s="19"/>
      <c r="AA18" s="19">
        <v>6.7620521943060298E-3</v>
      </c>
      <c r="AB18" s="19">
        <v>2.4057309957155999E-2</v>
      </c>
    </row>
    <row r="19" spans="2:28" x14ac:dyDescent="0.5">
      <c r="B19" s="16"/>
    </row>
    <row r="20" spans="2:28" x14ac:dyDescent="0.5">
      <c r="B20" t="s">
        <v>54</v>
      </c>
    </row>
    <row r="21" spans="2:28" x14ac:dyDescent="0.5">
      <c r="B21" t="s">
        <v>55</v>
      </c>
    </row>
    <row r="23" spans="2:28" x14ac:dyDescent="0.5">
      <c r="B23"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389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382</v>
      </c>
      <c r="C9" s="17">
        <v>0.28730205500761202</v>
      </c>
      <c r="D9" s="17">
        <v>0.30636792406760699</v>
      </c>
      <c r="E9" s="17">
        <v>0.26748384169808498</v>
      </c>
      <c r="F9" s="17"/>
      <c r="G9" s="17">
        <v>0.38152997571894298</v>
      </c>
      <c r="H9" s="17">
        <v>0.358024489636937</v>
      </c>
      <c r="I9" s="17">
        <v>0.38715354911601901</v>
      </c>
      <c r="J9" s="17">
        <v>0.32115716187587801</v>
      </c>
      <c r="K9" s="17">
        <v>0.20515869549053101</v>
      </c>
      <c r="L9" s="17">
        <v>0.17211976048390101</v>
      </c>
      <c r="M9" s="17"/>
      <c r="N9" s="17">
        <v>0.32167022619373697</v>
      </c>
      <c r="O9" s="17">
        <v>0.21066510335308899</v>
      </c>
      <c r="P9" s="17">
        <v>0.28847766742136799</v>
      </c>
      <c r="Q9" s="17">
        <v>0.27167747359134897</v>
      </c>
      <c r="R9" s="17">
        <v>0.34989127014817301</v>
      </c>
      <c r="S9" s="17">
        <v>0.26264143781069998</v>
      </c>
      <c r="T9" s="17">
        <v>0.36642967370136498</v>
      </c>
      <c r="U9" s="17">
        <v>0.28808041832565001</v>
      </c>
      <c r="V9" s="17">
        <v>0.29682279376794501</v>
      </c>
      <c r="W9" s="17">
        <v>0.108181233597932</v>
      </c>
      <c r="X9" s="17">
        <v>0.31456329647494202</v>
      </c>
      <c r="Y9" s="17">
        <v>0.31595945281841598</v>
      </c>
      <c r="Z9" s="17"/>
      <c r="AA9" s="17">
        <v>0.32331442207141398</v>
      </c>
      <c r="AB9" s="17">
        <v>0.26052682888911799</v>
      </c>
    </row>
    <row r="10" spans="2:28" x14ac:dyDescent="0.5">
      <c r="B10" s="18" t="s">
        <v>383</v>
      </c>
      <c r="C10" s="17">
        <v>0.45269262388996401</v>
      </c>
      <c r="D10" s="17">
        <v>0.45913916797842802</v>
      </c>
      <c r="E10" s="17">
        <v>0.44724375512433601</v>
      </c>
      <c r="F10" s="17"/>
      <c r="G10" s="17">
        <v>0.45475067804206698</v>
      </c>
      <c r="H10" s="17">
        <v>0.44931205271656399</v>
      </c>
      <c r="I10" s="17">
        <v>0.45470626981338702</v>
      </c>
      <c r="J10" s="17">
        <v>0.45497103120124599</v>
      </c>
      <c r="K10" s="17">
        <v>0.480356555705507</v>
      </c>
      <c r="L10" s="17">
        <v>0.43205315209688</v>
      </c>
      <c r="M10" s="17"/>
      <c r="N10" s="17">
        <v>0.50964094651820102</v>
      </c>
      <c r="O10" s="17">
        <v>0.53019753836931205</v>
      </c>
      <c r="P10" s="17">
        <v>0.41430965669207498</v>
      </c>
      <c r="Q10" s="17">
        <v>0.43814284102637102</v>
      </c>
      <c r="R10" s="17">
        <v>0.38617122497754602</v>
      </c>
      <c r="S10" s="17">
        <v>0.43353116312487999</v>
      </c>
      <c r="T10" s="17">
        <v>0.34459426075086502</v>
      </c>
      <c r="U10" s="17">
        <v>0.49844984730337799</v>
      </c>
      <c r="V10" s="17">
        <v>0.58203359036649804</v>
      </c>
      <c r="W10" s="17">
        <v>0.53981429874010201</v>
      </c>
      <c r="X10" s="17">
        <v>0.40864723512537798</v>
      </c>
      <c r="Y10" s="17">
        <v>0.46852992034444702</v>
      </c>
      <c r="Z10" s="17"/>
      <c r="AA10" s="17">
        <v>0.48481586561748102</v>
      </c>
      <c r="AB10" s="17">
        <v>0.42880896582912298</v>
      </c>
    </row>
    <row r="11" spans="2:28" x14ac:dyDescent="0.5">
      <c r="B11" s="18" t="s">
        <v>384</v>
      </c>
      <c r="C11" s="17">
        <v>0.17672453484766301</v>
      </c>
      <c r="D11" s="17">
        <v>0.15668136881015499</v>
      </c>
      <c r="E11" s="17">
        <v>0.19652525039359001</v>
      </c>
      <c r="F11" s="17"/>
      <c r="G11" s="17">
        <v>0.113147795622089</v>
      </c>
      <c r="H11" s="17">
        <v>0.12003251449882101</v>
      </c>
      <c r="I11" s="17">
        <v>0.118691752762124</v>
      </c>
      <c r="J11" s="17">
        <v>0.13897551319203699</v>
      </c>
      <c r="K11" s="17">
        <v>0.23290177291707201</v>
      </c>
      <c r="L11" s="17">
        <v>0.26455301587102198</v>
      </c>
      <c r="M11" s="17"/>
      <c r="N11" s="17">
        <v>6.2115102461226403E-2</v>
      </c>
      <c r="O11" s="17">
        <v>0.231612334858771</v>
      </c>
      <c r="P11" s="17">
        <v>0.19860671711753</v>
      </c>
      <c r="Q11" s="17">
        <v>0.19156631439205901</v>
      </c>
      <c r="R11" s="17">
        <v>0.20780345307874001</v>
      </c>
      <c r="S11" s="17">
        <v>0.196884297189408</v>
      </c>
      <c r="T11" s="17">
        <v>0.24879177780221201</v>
      </c>
      <c r="U11" s="17">
        <v>0.122194306545003</v>
      </c>
      <c r="V11" s="17">
        <v>9.3413786612377203E-2</v>
      </c>
      <c r="W11" s="17">
        <v>0.19049788117351199</v>
      </c>
      <c r="X11" s="17">
        <v>0.20470102268241999</v>
      </c>
      <c r="Y11" s="17">
        <v>0.15555221036411701</v>
      </c>
      <c r="Z11" s="17"/>
      <c r="AA11" s="17">
        <v>0.131729371643548</v>
      </c>
      <c r="AB11" s="17">
        <v>0.21017847768053199</v>
      </c>
    </row>
    <row r="12" spans="2:28" x14ac:dyDescent="0.5">
      <c r="B12" s="18" t="s">
        <v>385</v>
      </c>
      <c r="C12" s="17">
        <v>4.6621458915314197E-2</v>
      </c>
      <c r="D12" s="17">
        <v>4.5703821416109403E-2</v>
      </c>
      <c r="E12" s="17">
        <v>4.7597542880885899E-2</v>
      </c>
      <c r="F12" s="17"/>
      <c r="G12" s="17">
        <v>5.0571550616902002E-2</v>
      </c>
      <c r="H12" s="17">
        <v>4.5902562394073497E-2</v>
      </c>
      <c r="I12" s="17">
        <v>1.7473924495367901E-2</v>
      </c>
      <c r="J12" s="17">
        <v>3.66086174817861E-2</v>
      </c>
      <c r="K12" s="17">
        <v>4.6555558337048997E-2</v>
      </c>
      <c r="L12" s="17">
        <v>6.9848372094914596E-2</v>
      </c>
      <c r="M12" s="17"/>
      <c r="N12" s="17">
        <v>3.9908719591526101E-2</v>
      </c>
      <c r="O12" s="17">
        <v>0</v>
      </c>
      <c r="P12" s="17">
        <v>5.9770007069154502E-2</v>
      </c>
      <c r="Q12" s="17">
        <v>6.8478022932336804E-2</v>
      </c>
      <c r="R12" s="17">
        <v>2.9044643260206501E-2</v>
      </c>
      <c r="S12" s="17">
        <v>5.7558882888092897E-2</v>
      </c>
      <c r="T12" s="17">
        <v>4.01842877455581E-2</v>
      </c>
      <c r="U12" s="17">
        <v>6.1442531183555603E-2</v>
      </c>
      <c r="V12" s="17">
        <v>0</v>
      </c>
      <c r="W12" s="17">
        <v>0.122238502892175</v>
      </c>
      <c r="X12" s="17">
        <v>4.34441186219095E-2</v>
      </c>
      <c r="Y12" s="17">
        <v>2.6078152951911002E-2</v>
      </c>
      <c r="Z12" s="17"/>
      <c r="AA12" s="17">
        <v>4.40876102348857E-2</v>
      </c>
      <c r="AB12" s="17">
        <v>4.8505377604922302E-2</v>
      </c>
    </row>
    <row r="13" spans="2:28" x14ac:dyDescent="0.5">
      <c r="B13" s="18" t="s">
        <v>386</v>
      </c>
      <c r="C13" s="17">
        <v>1.05619703803124E-2</v>
      </c>
      <c r="D13" s="17">
        <v>1.21813338689613E-2</v>
      </c>
      <c r="E13" s="17">
        <v>9.0070313956412806E-3</v>
      </c>
      <c r="F13" s="17"/>
      <c r="G13" s="17">
        <v>0</v>
      </c>
      <c r="H13" s="17">
        <v>1.3788560614310099E-2</v>
      </c>
      <c r="I13" s="17">
        <v>0</v>
      </c>
      <c r="J13" s="17">
        <v>9.6563683965850203E-3</v>
      </c>
      <c r="K13" s="17">
        <v>1.2276407777077799E-2</v>
      </c>
      <c r="L13" s="17">
        <v>1.90154743218717E-2</v>
      </c>
      <c r="M13" s="17"/>
      <c r="N13" s="17">
        <v>2.0473359847370799E-2</v>
      </c>
      <c r="O13" s="17">
        <v>0</v>
      </c>
      <c r="P13" s="17">
        <v>6.8582422025066699E-3</v>
      </c>
      <c r="Q13" s="17">
        <v>0</v>
      </c>
      <c r="R13" s="17">
        <v>2.7089408535334501E-2</v>
      </c>
      <c r="S13" s="17">
        <v>1.43904867015603E-2</v>
      </c>
      <c r="T13" s="17">
        <v>0</v>
      </c>
      <c r="U13" s="17">
        <v>1.5292869806716999E-2</v>
      </c>
      <c r="V13" s="17">
        <v>1.42148003130364E-2</v>
      </c>
      <c r="W13" s="17">
        <v>0</v>
      </c>
      <c r="X13" s="17">
        <v>1.47477126543674E-2</v>
      </c>
      <c r="Y13" s="17">
        <v>6.3781451070063196E-3</v>
      </c>
      <c r="Z13" s="17"/>
      <c r="AA13" s="17">
        <v>0</v>
      </c>
      <c r="AB13" s="17">
        <v>1.8414804510562099E-2</v>
      </c>
    </row>
    <row r="14" spans="2:28" x14ac:dyDescent="0.5">
      <c r="B14" s="18" t="s">
        <v>83</v>
      </c>
      <c r="C14" s="17">
        <v>2.6097356959134298E-2</v>
      </c>
      <c r="D14" s="17">
        <v>1.99263838587392E-2</v>
      </c>
      <c r="E14" s="17">
        <v>3.2142578507462397E-2</v>
      </c>
      <c r="F14" s="17"/>
      <c r="G14" s="17">
        <v>0</v>
      </c>
      <c r="H14" s="17">
        <v>1.2939820139295099E-2</v>
      </c>
      <c r="I14" s="17">
        <v>2.1974503813101901E-2</v>
      </c>
      <c r="J14" s="17">
        <v>3.8631307852467101E-2</v>
      </c>
      <c r="K14" s="17">
        <v>2.27510097727627E-2</v>
      </c>
      <c r="L14" s="17">
        <v>4.2410225131410899E-2</v>
      </c>
      <c r="M14" s="17"/>
      <c r="N14" s="17">
        <v>4.6191645387939101E-2</v>
      </c>
      <c r="O14" s="17">
        <v>2.75250234188281E-2</v>
      </c>
      <c r="P14" s="17">
        <v>3.1977709497366398E-2</v>
      </c>
      <c r="Q14" s="17">
        <v>3.0135348057885199E-2</v>
      </c>
      <c r="R14" s="17">
        <v>0</v>
      </c>
      <c r="S14" s="17">
        <v>3.4993732285359097E-2</v>
      </c>
      <c r="T14" s="17">
        <v>0</v>
      </c>
      <c r="U14" s="17">
        <v>1.4540026835697E-2</v>
      </c>
      <c r="V14" s="17">
        <v>1.35150289401433E-2</v>
      </c>
      <c r="W14" s="17">
        <v>3.9268083596279597E-2</v>
      </c>
      <c r="X14" s="17">
        <v>1.3896614440983701E-2</v>
      </c>
      <c r="Y14" s="17">
        <v>2.75021184141028E-2</v>
      </c>
      <c r="Z14" s="17"/>
      <c r="AA14" s="17">
        <v>1.6052730432671001E-2</v>
      </c>
      <c r="AB14" s="17">
        <v>3.3565545485742199E-2</v>
      </c>
    </row>
    <row r="15" spans="2:28" x14ac:dyDescent="0.5">
      <c r="B15" s="18" t="s">
        <v>387</v>
      </c>
      <c r="C15" s="21">
        <v>0.73999467889757597</v>
      </c>
      <c r="D15" s="21">
        <v>0.76550709204603495</v>
      </c>
      <c r="E15" s="21">
        <v>0.71472759682242104</v>
      </c>
      <c r="F15" s="21"/>
      <c r="G15" s="21">
        <v>0.83628065376100902</v>
      </c>
      <c r="H15" s="21">
        <v>0.80733654235350105</v>
      </c>
      <c r="I15" s="21">
        <v>0.84185981892940598</v>
      </c>
      <c r="J15" s="21">
        <v>0.776128193077124</v>
      </c>
      <c r="K15" s="21">
        <v>0.68551525119603895</v>
      </c>
      <c r="L15" s="21">
        <v>0.60417291258078099</v>
      </c>
      <c r="M15" s="21"/>
      <c r="N15" s="21">
        <v>0.831311172711938</v>
      </c>
      <c r="O15" s="21">
        <v>0.74086264172240102</v>
      </c>
      <c r="P15" s="21">
        <v>0.70278732411344202</v>
      </c>
      <c r="Q15" s="21">
        <v>0.70982031461771899</v>
      </c>
      <c r="R15" s="21">
        <v>0.73606249512571897</v>
      </c>
      <c r="S15" s="21">
        <v>0.69617260093557998</v>
      </c>
      <c r="T15" s="21">
        <v>0.71102393445223</v>
      </c>
      <c r="U15" s="21">
        <v>0.78653026562902695</v>
      </c>
      <c r="V15" s="21">
        <v>0.878856384134443</v>
      </c>
      <c r="W15" s="21">
        <v>0.64799553233803397</v>
      </c>
      <c r="X15" s="21">
        <v>0.72321053160032001</v>
      </c>
      <c r="Y15" s="21">
        <v>0.78448937316286305</v>
      </c>
      <c r="Z15" s="21"/>
      <c r="AA15" s="21">
        <v>0.80813028768889505</v>
      </c>
      <c r="AB15" s="21">
        <v>0.68933579471824102</v>
      </c>
    </row>
    <row r="16" spans="2:28" x14ac:dyDescent="0.5">
      <c r="B16" s="18" t="s">
        <v>388</v>
      </c>
      <c r="C16" s="21">
        <v>5.7183429295626698E-2</v>
      </c>
      <c r="D16" s="21">
        <v>5.7885155285070697E-2</v>
      </c>
      <c r="E16" s="21">
        <v>5.6604574276527098E-2</v>
      </c>
      <c r="F16" s="21"/>
      <c r="G16" s="21">
        <v>5.0571550616902002E-2</v>
      </c>
      <c r="H16" s="21">
        <v>5.9691123008383501E-2</v>
      </c>
      <c r="I16" s="21">
        <v>1.7473924495367901E-2</v>
      </c>
      <c r="J16" s="21">
        <v>4.62649858783711E-2</v>
      </c>
      <c r="K16" s="21">
        <v>5.8831966114126701E-2</v>
      </c>
      <c r="L16" s="21">
        <v>8.8863846416786296E-2</v>
      </c>
      <c r="M16" s="21"/>
      <c r="N16" s="21">
        <v>6.0382079438896903E-2</v>
      </c>
      <c r="O16" s="21">
        <v>0</v>
      </c>
      <c r="P16" s="21">
        <v>6.6628249271661194E-2</v>
      </c>
      <c r="Q16" s="21">
        <v>6.8478022932336804E-2</v>
      </c>
      <c r="R16" s="21">
        <v>5.6134051795540998E-2</v>
      </c>
      <c r="S16" s="21">
        <v>7.1949369589653298E-2</v>
      </c>
      <c r="T16" s="21">
        <v>4.01842877455581E-2</v>
      </c>
      <c r="U16" s="21">
        <v>7.6735400990272595E-2</v>
      </c>
      <c r="V16" s="21">
        <v>1.42148003130364E-2</v>
      </c>
      <c r="W16" s="21">
        <v>0.122238502892175</v>
      </c>
      <c r="X16" s="21">
        <v>5.8191831276276897E-2</v>
      </c>
      <c r="Y16" s="21">
        <v>3.24562980589174E-2</v>
      </c>
      <c r="Z16" s="21"/>
      <c r="AA16" s="21">
        <v>4.40876102348857E-2</v>
      </c>
      <c r="AB16" s="21">
        <v>6.6920182115484297E-2</v>
      </c>
    </row>
    <row r="17" spans="2:28" x14ac:dyDescent="0.5">
      <c r="B17" s="18" t="s">
        <v>95</v>
      </c>
      <c r="C17" s="22">
        <v>0.68281124960194906</v>
      </c>
      <c r="D17" s="22">
        <v>0.70762193676096397</v>
      </c>
      <c r="E17" s="22">
        <v>0.65812302254589405</v>
      </c>
      <c r="F17" s="22"/>
      <c r="G17" s="22">
        <v>0.78570910314410702</v>
      </c>
      <c r="H17" s="22">
        <v>0.74764541934511697</v>
      </c>
      <c r="I17" s="22">
        <v>0.82438589443403798</v>
      </c>
      <c r="J17" s="22">
        <v>0.72986320719875297</v>
      </c>
      <c r="K17" s="22">
        <v>0.62668328508191196</v>
      </c>
      <c r="L17" s="22">
        <v>0.51530906616399497</v>
      </c>
      <c r="M17" s="22"/>
      <c r="N17" s="22">
        <v>0.77092909327304104</v>
      </c>
      <c r="O17" s="22">
        <v>0.74086264172240102</v>
      </c>
      <c r="P17" s="22">
        <v>0.63615907484178102</v>
      </c>
      <c r="Q17" s="22">
        <v>0.64134229168538204</v>
      </c>
      <c r="R17" s="22">
        <v>0.67992844333017799</v>
      </c>
      <c r="S17" s="22">
        <v>0.62422323134592705</v>
      </c>
      <c r="T17" s="22">
        <v>0.67083964670667195</v>
      </c>
      <c r="U17" s="22">
        <v>0.70979486463875496</v>
      </c>
      <c r="V17" s="22">
        <v>0.86464158382140699</v>
      </c>
      <c r="W17" s="22">
        <v>0.525757029445859</v>
      </c>
      <c r="X17" s="22">
        <v>0.66501870032404298</v>
      </c>
      <c r="Y17" s="22">
        <v>0.75203307510394501</v>
      </c>
      <c r="Z17" s="22"/>
      <c r="AA17" s="22">
        <v>0.764042677454009</v>
      </c>
      <c r="AB17" s="22">
        <v>0.62241561260275702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390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0.31714895086519101</v>
      </c>
      <c r="D9" s="17">
        <v>0.35295303536288902</v>
      </c>
      <c r="E9" s="17">
        <v>0.28292022993881699</v>
      </c>
      <c r="F9" s="17"/>
      <c r="G9" s="17">
        <v>0.29724409313434202</v>
      </c>
      <c r="H9" s="17">
        <v>0.38866647946029897</v>
      </c>
      <c r="I9" s="17">
        <v>0.37166819624459901</v>
      </c>
      <c r="J9" s="17">
        <v>0.381684824443284</v>
      </c>
      <c r="K9" s="17">
        <v>0.29053376591501601</v>
      </c>
      <c r="L9" s="17">
        <v>0.22027818616834899</v>
      </c>
      <c r="M9" s="17"/>
      <c r="N9" s="17">
        <v>0.44136123010654199</v>
      </c>
      <c r="O9" s="17">
        <v>0.36017465070335802</v>
      </c>
      <c r="P9" s="17">
        <v>0.34830462720764299</v>
      </c>
      <c r="Q9" s="17">
        <v>0.20288758646590699</v>
      </c>
      <c r="R9" s="17">
        <v>0.35389214961440901</v>
      </c>
      <c r="S9" s="17">
        <v>0.26990578609777199</v>
      </c>
      <c r="T9" s="17">
        <v>0.280892395013773</v>
      </c>
      <c r="U9" s="17">
        <v>0.31333915885588398</v>
      </c>
      <c r="V9" s="17">
        <v>0.27875399219442099</v>
      </c>
      <c r="W9" s="17">
        <v>0.225362431208011</v>
      </c>
      <c r="X9" s="17">
        <v>0.37200707677321199</v>
      </c>
      <c r="Y9" s="17">
        <v>0.34814485453423899</v>
      </c>
      <c r="Z9" s="17"/>
      <c r="AA9" s="17">
        <v>0.371422044295738</v>
      </c>
      <c r="AB9" s="17">
        <v>0.27679685886916899</v>
      </c>
    </row>
    <row r="10" spans="2:28" x14ac:dyDescent="0.5">
      <c r="B10" s="18" t="s">
        <v>89</v>
      </c>
      <c r="C10" s="17">
        <v>0.45828805825461599</v>
      </c>
      <c r="D10" s="17">
        <v>0.44235225467932998</v>
      </c>
      <c r="E10" s="17">
        <v>0.47460467924858701</v>
      </c>
      <c r="F10" s="17"/>
      <c r="G10" s="17">
        <v>0.55259310489106395</v>
      </c>
      <c r="H10" s="17">
        <v>0.37848188331973998</v>
      </c>
      <c r="I10" s="17">
        <v>0.435077344992439</v>
      </c>
      <c r="J10" s="17">
        <v>0.46115006243886902</v>
      </c>
      <c r="K10" s="17">
        <v>0.45252435772822402</v>
      </c>
      <c r="L10" s="17">
        <v>0.48348226564029501</v>
      </c>
      <c r="M10" s="17"/>
      <c r="N10" s="17">
        <v>0.38557527760166299</v>
      </c>
      <c r="O10" s="17">
        <v>0.41630250968592297</v>
      </c>
      <c r="P10" s="17">
        <v>0.409078073952169</v>
      </c>
      <c r="Q10" s="17">
        <v>0.53287751786110504</v>
      </c>
      <c r="R10" s="17">
        <v>0.40977231366490302</v>
      </c>
      <c r="S10" s="17">
        <v>0.48533889012294301</v>
      </c>
      <c r="T10" s="17">
        <v>0.33178813637167098</v>
      </c>
      <c r="U10" s="17">
        <v>0.48608694585644102</v>
      </c>
      <c r="V10" s="17">
        <v>0.57074933988332799</v>
      </c>
      <c r="W10" s="17">
        <v>0.54783113538288497</v>
      </c>
      <c r="X10" s="17">
        <v>0.39151599912430401</v>
      </c>
      <c r="Y10" s="17">
        <v>0.473238977298025</v>
      </c>
      <c r="Z10" s="17"/>
      <c r="AA10" s="17">
        <v>0.45273618692254602</v>
      </c>
      <c r="AB10" s="17">
        <v>0.46241587940098999</v>
      </c>
    </row>
    <row r="11" spans="2:28" ht="28.7" x14ac:dyDescent="0.5">
      <c r="B11" s="18" t="s">
        <v>184</v>
      </c>
      <c r="C11" s="17">
        <v>0.148916838347292</v>
      </c>
      <c r="D11" s="17">
        <v>0.14361121447636899</v>
      </c>
      <c r="E11" s="17">
        <v>0.15253765992222401</v>
      </c>
      <c r="F11" s="17"/>
      <c r="G11" s="17">
        <v>0.13177796954693399</v>
      </c>
      <c r="H11" s="17">
        <v>0.15377713184622999</v>
      </c>
      <c r="I11" s="17">
        <v>0.14812069803136699</v>
      </c>
      <c r="J11" s="17">
        <v>7.85741826966527E-2</v>
      </c>
      <c r="K11" s="17">
        <v>0.17937146838253901</v>
      </c>
      <c r="L11" s="17">
        <v>0.18209764688167601</v>
      </c>
      <c r="M11" s="17"/>
      <c r="N11" s="17">
        <v>4.7914953301292203E-2</v>
      </c>
      <c r="O11" s="17">
        <v>0.17102051891249301</v>
      </c>
      <c r="P11" s="17">
        <v>0.14982401289667499</v>
      </c>
      <c r="Q11" s="17">
        <v>0.19969347281710501</v>
      </c>
      <c r="R11" s="17">
        <v>0.14939500990419</v>
      </c>
      <c r="S11" s="17">
        <v>0.17937316451344401</v>
      </c>
      <c r="T11" s="17">
        <v>0.30586110131713201</v>
      </c>
      <c r="U11" s="17">
        <v>0.11543048023677301</v>
      </c>
      <c r="V11" s="17">
        <v>9.8122202821744997E-2</v>
      </c>
      <c r="W11" s="17">
        <v>7.4894739934169299E-2</v>
      </c>
      <c r="X11" s="17">
        <v>0.15541959095070701</v>
      </c>
      <c r="Y11" s="17">
        <v>0.124093332714118</v>
      </c>
      <c r="Z11" s="17"/>
      <c r="AA11" s="17">
        <v>0.11295582695148899</v>
      </c>
      <c r="AB11" s="17">
        <v>0.17565388148212599</v>
      </c>
    </row>
    <row r="12" spans="2:28" x14ac:dyDescent="0.5">
      <c r="B12" s="18" t="s">
        <v>91</v>
      </c>
      <c r="C12" s="17">
        <v>4.3102113558702103E-2</v>
      </c>
      <c r="D12" s="17">
        <v>3.4627799735521603E-2</v>
      </c>
      <c r="E12" s="17">
        <v>5.1416849564143899E-2</v>
      </c>
      <c r="F12" s="17"/>
      <c r="G12" s="17">
        <v>1.8384832427660501E-2</v>
      </c>
      <c r="H12" s="17">
        <v>6.7405149373354997E-2</v>
      </c>
      <c r="I12" s="17">
        <v>3.1051376114726002E-2</v>
      </c>
      <c r="J12" s="17">
        <v>4.1493461735913999E-2</v>
      </c>
      <c r="K12" s="17">
        <v>4.2987874021427001E-2</v>
      </c>
      <c r="L12" s="17">
        <v>4.6910049282063597E-2</v>
      </c>
      <c r="M12" s="17"/>
      <c r="N12" s="17">
        <v>3.9048174011037599E-2</v>
      </c>
      <c r="O12" s="17">
        <v>5.2502320698226197E-2</v>
      </c>
      <c r="P12" s="17">
        <v>6.0512681572655803E-2</v>
      </c>
      <c r="Q12" s="17">
        <v>1.8324301740285001E-2</v>
      </c>
      <c r="R12" s="17">
        <v>5.9851118281163199E-2</v>
      </c>
      <c r="S12" s="17">
        <v>4.4042882038752E-2</v>
      </c>
      <c r="T12" s="17">
        <v>4.3311424430210903E-2</v>
      </c>
      <c r="U12" s="17">
        <v>7.0603388215204593E-2</v>
      </c>
      <c r="V12" s="17">
        <v>2.5251370221205698E-2</v>
      </c>
      <c r="W12" s="17">
        <v>3.9538403746609399E-2</v>
      </c>
      <c r="X12" s="17">
        <v>3.8563929292184003E-2</v>
      </c>
      <c r="Y12" s="17">
        <v>2.7020717039515599E-2</v>
      </c>
      <c r="Z12" s="17"/>
      <c r="AA12" s="17">
        <v>4.3880624837787201E-2</v>
      </c>
      <c r="AB12" s="17">
        <v>4.25232897480824E-2</v>
      </c>
    </row>
    <row r="13" spans="2:28" x14ac:dyDescent="0.5">
      <c r="B13" s="18" t="s">
        <v>92</v>
      </c>
      <c r="C13" s="17">
        <v>8.28031442823602E-3</v>
      </c>
      <c r="D13" s="17">
        <v>7.5684147915669802E-3</v>
      </c>
      <c r="E13" s="17">
        <v>8.9872186396234809E-3</v>
      </c>
      <c r="F13" s="17"/>
      <c r="G13" s="17">
        <v>0</v>
      </c>
      <c r="H13" s="17">
        <v>0</v>
      </c>
      <c r="I13" s="17">
        <v>0</v>
      </c>
      <c r="J13" s="17">
        <v>4.5697929972865498E-3</v>
      </c>
      <c r="K13" s="17">
        <v>1.21632416965266E-2</v>
      </c>
      <c r="L13" s="17">
        <v>2.2262419011648101E-2</v>
      </c>
      <c r="M13" s="17"/>
      <c r="N13" s="17">
        <v>2.0473359847370799E-2</v>
      </c>
      <c r="O13" s="17">
        <v>0</v>
      </c>
      <c r="P13" s="17">
        <v>6.8582422025066699E-3</v>
      </c>
      <c r="Q13" s="17">
        <v>3.0850758529193199E-2</v>
      </c>
      <c r="R13" s="17">
        <v>2.7089408535334501E-2</v>
      </c>
      <c r="S13" s="17">
        <v>8.4093369557483397E-3</v>
      </c>
      <c r="T13" s="17">
        <v>0</v>
      </c>
      <c r="U13" s="17">
        <v>0</v>
      </c>
      <c r="V13" s="17">
        <v>0</v>
      </c>
      <c r="W13" s="17">
        <v>3.72771903022684E-2</v>
      </c>
      <c r="X13" s="17">
        <v>7.0251041124711599E-3</v>
      </c>
      <c r="Y13" s="17">
        <v>0</v>
      </c>
      <c r="Z13" s="17"/>
      <c r="AA13" s="17">
        <v>2.0862427741170399E-3</v>
      </c>
      <c r="AB13" s="17">
        <v>1.28856120705533E-2</v>
      </c>
    </row>
    <row r="14" spans="2:28" x14ac:dyDescent="0.5">
      <c r="B14" s="18" t="s">
        <v>227</v>
      </c>
      <c r="C14" s="17">
        <v>2.4263724545963199E-2</v>
      </c>
      <c r="D14" s="17">
        <v>1.88872809543233E-2</v>
      </c>
      <c r="E14" s="17">
        <v>2.9533362686604499E-2</v>
      </c>
      <c r="F14" s="17"/>
      <c r="G14" s="17">
        <v>0</v>
      </c>
      <c r="H14" s="17">
        <v>1.16693560003757E-2</v>
      </c>
      <c r="I14" s="17">
        <v>1.4082384616869399E-2</v>
      </c>
      <c r="J14" s="17">
        <v>3.25276756879938E-2</v>
      </c>
      <c r="K14" s="17">
        <v>2.2419292256266401E-2</v>
      </c>
      <c r="L14" s="17">
        <v>4.4969433015967897E-2</v>
      </c>
      <c r="M14" s="17"/>
      <c r="N14" s="17">
        <v>6.5627005132094504E-2</v>
      </c>
      <c r="O14" s="17">
        <v>0</v>
      </c>
      <c r="P14" s="17">
        <v>2.5422362168350601E-2</v>
      </c>
      <c r="Q14" s="17">
        <v>1.53663625864049E-2</v>
      </c>
      <c r="R14" s="17">
        <v>0</v>
      </c>
      <c r="S14" s="17">
        <v>1.29299402713408E-2</v>
      </c>
      <c r="T14" s="17">
        <v>3.8146942867214498E-2</v>
      </c>
      <c r="U14" s="17">
        <v>1.4540026835697E-2</v>
      </c>
      <c r="V14" s="17">
        <v>2.7123094879300098E-2</v>
      </c>
      <c r="W14" s="17">
        <v>7.5096099426056606E-2</v>
      </c>
      <c r="X14" s="17">
        <v>3.5468299747121602E-2</v>
      </c>
      <c r="Y14" s="17">
        <v>2.75021184141028E-2</v>
      </c>
      <c r="Z14" s="17"/>
      <c r="AA14" s="17">
        <v>1.6919074218322502E-2</v>
      </c>
      <c r="AB14" s="17">
        <v>2.9724478429079101E-2</v>
      </c>
    </row>
    <row r="15" spans="2:28" x14ac:dyDescent="0.5">
      <c r="B15" s="18" t="s">
        <v>93</v>
      </c>
      <c r="C15" s="21">
        <v>0.77543700911980695</v>
      </c>
      <c r="D15" s="21">
        <v>0.79530529004221895</v>
      </c>
      <c r="E15" s="21">
        <v>0.75752490918740401</v>
      </c>
      <c r="F15" s="21"/>
      <c r="G15" s="21">
        <v>0.84983719802540603</v>
      </c>
      <c r="H15" s="21">
        <v>0.76714836278003895</v>
      </c>
      <c r="I15" s="21">
        <v>0.80674554123703801</v>
      </c>
      <c r="J15" s="21">
        <v>0.84283488688215302</v>
      </c>
      <c r="K15" s="21">
        <v>0.74305812364324098</v>
      </c>
      <c r="L15" s="21">
        <v>0.70376045180864399</v>
      </c>
      <c r="M15" s="21"/>
      <c r="N15" s="21">
        <v>0.82693650770820504</v>
      </c>
      <c r="O15" s="21">
        <v>0.77647716038928105</v>
      </c>
      <c r="P15" s="21">
        <v>0.75738270115981199</v>
      </c>
      <c r="Q15" s="21">
        <v>0.73576510432701203</v>
      </c>
      <c r="R15" s="21">
        <v>0.76366446327931203</v>
      </c>
      <c r="S15" s="21">
        <v>0.75524467622071501</v>
      </c>
      <c r="T15" s="21">
        <v>0.61268053138544298</v>
      </c>
      <c r="U15" s="21">
        <v>0.799426104712325</v>
      </c>
      <c r="V15" s="21">
        <v>0.84950333207774897</v>
      </c>
      <c r="W15" s="21">
        <v>0.773193566590896</v>
      </c>
      <c r="X15" s="21">
        <v>0.763523075897516</v>
      </c>
      <c r="Y15" s="21">
        <v>0.82138383183226404</v>
      </c>
      <c r="Z15" s="21"/>
      <c r="AA15" s="21">
        <v>0.82415823121828502</v>
      </c>
      <c r="AB15" s="21">
        <v>0.73921273827015899</v>
      </c>
    </row>
    <row r="16" spans="2:28" x14ac:dyDescent="0.5">
      <c r="B16" s="18" t="s">
        <v>94</v>
      </c>
      <c r="C16" s="21">
        <v>5.1382427986938102E-2</v>
      </c>
      <c r="D16" s="21">
        <v>4.2196214527088598E-2</v>
      </c>
      <c r="E16" s="21">
        <v>6.0404068203767397E-2</v>
      </c>
      <c r="F16" s="21"/>
      <c r="G16" s="21">
        <v>1.8384832427660501E-2</v>
      </c>
      <c r="H16" s="21">
        <v>6.7405149373354997E-2</v>
      </c>
      <c r="I16" s="21">
        <v>3.1051376114726002E-2</v>
      </c>
      <c r="J16" s="21">
        <v>4.6063254733200498E-2</v>
      </c>
      <c r="K16" s="21">
        <v>5.5151115717953697E-2</v>
      </c>
      <c r="L16" s="21">
        <v>6.9172468293711806E-2</v>
      </c>
      <c r="M16" s="21"/>
      <c r="N16" s="21">
        <v>5.9521533858408401E-2</v>
      </c>
      <c r="O16" s="21">
        <v>5.2502320698226197E-2</v>
      </c>
      <c r="P16" s="21">
        <v>6.7370923775162503E-2</v>
      </c>
      <c r="Q16" s="21">
        <v>4.9175060269478203E-2</v>
      </c>
      <c r="R16" s="21">
        <v>8.6940526816497707E-2</v>
      </c>
      <c r="S16" s="21">
        <v>5.2452218994500401E-2</v>
      </c>
      <c r="T16" s="21">
        <v>4.3311424430210903E-2</v>
      </c>
      <c r="U16" s="21">
        <v>7.0603388215204593E-2</v>
      </c>
      <c r="V16" s="21">
        <v>2.5251370221205698E-2</v>
      </c>
      <c r="W16" s="21">
        <v>7.6815594048877806E-2</v>
      </c>
      <c r="X16" s="21">
        <v>4.5589033404655199E-2</v>
      </c>
      <c r="Y16" s="21">
        <v>2.7020717039515599E-2</v>
      </c>
      <c r="Z16" s="21"/>
      <c r="AA16" s="21">
        <v>4.59668676119043E-2</v>
      </c>
      <c r="AB16" s="21">
        <v>5.5408901818635697E-2</v>
      </c>
    </row>
    <row r="17" spans="2:28" x14ac:dyDescent="0.5">
      <c r="B17" s="18" t="s">
        <v>95</v>
      </c>
      <c r="C17" s="22">
        <v>0.72405458113286902</v>
      </c>
      <c r="D17" s="22">
        <v>0.75310907551512996</v>
      </c>
      <c r="E17" s="22">
        <v>0.69712084098363603</v>
      </c>
      <c r="F17" s="22"/>
      <c r="G17" s="22">
        <v>0.83145236559774505</v>
      </c>
      <c r="H17" s="22">
        <v>0.69974321340668399</v>
      </c>
      <c r="I17" s="22">
        <v>0.77569416512231204</v>
      </c>
      <c r="J17" s="22">
        <v>0.79677163214895197</v>
      </c>
      <c r="K17" s="22">
        <v>0.68790700792528703</v>
      </c>
      <c r="L17" s="22">
        <v>0.63458798351493295</v>
      </c>
      <c r="M17" s="22"/>
      <c r="N17" s="22">
        <v>0.76741497384979696</v>
      </c>
      <c r="O17" s="22">
        <v>0.72397483969105503</v>
      </c>
      <c r="P17" s="22">
        <v>0.69001177738465003</v>
      </c>
      <c r="Q17" s="22">
        <v>0.68659004405753399</v>
      </c>
      <c r="R17" s="22">
        <v>0.67672393646281404</v>
      </c>
      <c r="S17" s="22">
        <v>0.70279245722621497</v>
      </c>
      <c r="T17" s="22">
        <v>0.56936910695523202</v>
      </c>
      <c r="U17" s="22">
        <v>0.72882271649712105</v>
      </c>
      <c r="V17" s="22">
        <v>0.82425196185654304</v>
      </c>
      <c r="W17" s="22">
        <v>0.69637797254201805</v>
      </c>
      <c r="X17" s="22">
        <v>0.71793404249286097</v>
      </c>
      <c r="Y17" s="22">
        <v>0.79436311479274802</v>
      </c>
      <c r="Z17" s="22"/>
      <c r="AA17" s="22">
        <v>0.77819136360637997</v>
      </c>
      <c r="AB17" s="22">
        <v>0.68380383645152298</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dimension ref="B2:K18"/>
  <sheetViews>
    <sheetView showGridLines="0" workbookViewId="0">
      <pane xSplit="2" topLeftCell="C1" activePane="topRight" state="frozen"/>
      <selection pane="topRight" activeCell="B12" sqref="B12"/>
    </sheetView>
  </sheetViews>
  <sheetFormatPr defaultColWidth="11.41015625" defaultRowHeight="14.35" x14ac:dyDescent="0.5"/>
  <cols>
    <col min="2" max="2" width="25.703125" customWidth="1"/>
    <col min="3" max="11" width="20.703125" customWidth="1"/>
  </cols>
  <sheetData>
    <row r="2" spans="2:11" ht="39.950000000000003" customHeight="1" x14ac:dyDescent="0.5">
      <c r="D2" s="30" t="s">
        <v>404</v>
      </c>
      <c r="E2" s="26"/>
      <c r="F2" s="26"/>
      <c r="G2" s="26"/>
      <c r="H2" s="26"/>
      <c r="I2" s="26"/>
      <c r="J2" s="26"/>
      <c r="K2" s="26"/>
    </row>
    <row r="6" spans="2:11" ht="50.1" customHeight="1" x14ac:dyDescent="0.5">
      <c r="B6" s="20" t="s">
        <v>15</v>
      </c>
      <c r="C6" s="20" t="s">
        <v>391</v>
      </c>
      <c r="D6" s="20" t="s">
        <v>392</v>
      </c>
      <c r="E6" s="20" t="s">
        <v>393</v>
      </c>
      <c r="F6" s="20" t="s">
        <v>394</v>
      </c>
      <c r="G6" s="20" t="s">
        <v>395</v>
      </c>
      <c r="H6" s="20" t="s">
        <v>396</v>
      </c>
      <c r="I6" s="20" t="s">
        <v>397</v>
      </c>
      <c r="J6" s="20" t="s">
        <v>398</v>
      </c>
    </row>
    <row r="7" spans="2:11" x14ac:dyDescent="0.5">
      <c r="B7" s="18" t="s">
        <v>399</v>
      </c>
      <c r="C7" s="17">
        <v>0.50136233585983803</v>
      </c>
      <c r="D7" s="17">
        <v>0.546042110741491</v>
      </c>
      <c r="E7" s="17">
        <v>0.54468497733050503</v>
      </c>
      <c r="F7" s="17">
        <v>0.48807044981303699</v>
      </c>
      <c r="G7" s="17">
        <v>0.52787022731521605</v>
      </c>
      <c r="H7" s="17">
        <v>0.59766794105596199</v>
      </c>
      <c r="I7" s="17">
        <v>0.60288493752815997</v>
      </c>
      <c r="J7" s="17">
        <v>0.35143558656559998</v>
      </c>
    </row>
    <row r="8" spans="2:11" x14ac:dyDescent="0.5">
      <c r="B8" s="18" t="s">
        <v>400</v>
      </c>
      <c r="C8" s="17">
        <v>0.39711079061930099</v>
      </c>
      <c r="D8" s="17">
        <v>0.29178557902397001</v>
      </c>
      <c r="E8" s="17">
        <v>0.359228877948498</v>
      </c>
      <c r="F8" s="17">
        <v>0.37491073212943099</v>
      </c>
      <c r="G8" s="17">
        <v>0.35285238969627097</v>
      </c>
      <c r="H8" s="17">
        <v>0.31880702756570001</v>
      </c>
      <c r="I8" s="17">
        <v>0.32747348301206702</v>
      </c>
      <c r="J8" s="17">
        <v>0.42008301668866199</v>
      </c>
    </row>
    <row r="9" spans="2:11" x14ac:dyDescent="0.5">
      <c r="B9" s="18" t="s">
        <v>401</v>
      </c>
      <c r="C9" s="17">
        <v>8.6479063540647994E-2</v>
      </c>
      <c r="D9" s="17">
        <v>0.12716669374584399</v>
      </c>
      <c r="E9" s="17">
        <v>8.3480007495794206E-2</v>
      </c>
      <c r="F9" s="17">
        <v>0.116927492726402</v>
      </c>
      <c r="G9" s="17">
        <v>0.108577015232226</v>
      </c>
      <c r="H9" s="17">
        <v>6.2501442566547397E-2</v>
      </c>
      <c r="I9" s="17">
        <v>6.2573997593336997E-2</v>
      </c>
      <c r="J9" s="17">
        <v>0.19661925941476199</v>
      </c>
    </row>
    <row r="10" spans="2:11" x14ac:dyDescent="0.5">
      <c r="B10" s="18" t="s">
        <v>402</v>
      </c>
      <c r="C10" s="17">
        <v>1.03790589234267E-2</v>
      </c>
      <c r="D10" s="17">
        <v>3.50056164886954E-2</v>
      </c>
      <c r="E10" s="17">
        <v>9.70901267333368E-3</v>
      </c>
      <c r="F10" s="17">
        <v>9.4969382361566705E-3</v>
      </c>
      <c r="G10" s="17">
        <v>7.3885724652274602E-3</v>
      </c>
      <c r="H10" s="17">
        <v>9.81400563932458E-3</v>
      </c>
      <c r="I10" s="17">
        <v>7.06758186643621E-3</v>
      </c>
      <c r="J10" s="17">
        <v>1.1677493770263701E-2</v>
      </c>
    </row>
    <row r="11" spans="2:11" x14ac:dyDescent="0.5">
      <c r="B11" s="18" t="s">
        <v>403</v>
      </c>
      <c r="C11" s="17">
        <v>4.6687510567864302E-3</v>
      </c>
      <c r="D11" s="17">
        <v>0</v>
      </c>
      <c r="E11" s="17">
        <v>2.8971245518698801E-3</v>
      </c>
      <c r="F11" s="17">
        <v>1.05943870949727E-2</v>
      </c>
      <c r="G11" s="17">
        <v>3.3117952910595E-3</v>
      </c>
      <c r="H11" s="17">
        <v>1.1209583172466699E-2</v>
      </c>
      <c r="I11" s="17">
        <v>0</v>
      </c>
      <c r="J11" s="17">
        <v>2.0184643560712E-2</v>
      </c>
    </row>
    <row r="12" spans="2:11" x14ac:dyDescent="0.5">
      <c r="B12" s="16" t="s">
        <v>541</v>
      </c>
      <c r="C12" s="16"/>
      <c r="D12" s="16"/>
      <c r="E12" s="16"/>
      <c r="F12" s="16"/>
      <c r="G12" s="16"/>
      <c r="H12" s="16"/>
      <c r="I12" s="16"/>
      <c r="J12" s="16"/>
    </row>
    <row r="13" spans="2:11" x14ac:dyDescent="0.5">
      <c r="B13" t="s">
        <v>54</v>
      </c>
    </row>
    <row r="14" spans="2:11" x14ac:dyDescent="0.5">
      <c r="B14" t="s">
        <v>55</v>
      </c>
    </row>
    <row r="18" spans="2:2" x14ac:dyDescent="0.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405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442</v>
      </c>
      <c r="D7" s="10">
        <v>235</v>
      </c>
      <c r="E7" s="10">
        <v>207</v>
      </c>
      <c r="F7" s="10"/>
      <c r="G7" s="10">
        <v>35</v>
      </c>
      <c r="H7" s="10">
        <v>63</v>
      </c>
      <c r="I7" s="10">
        <v>65</v>
      </c>
      <c r="J7" s="10">
        <v>86</v>
      </c>
      <c r="K7" s="10">
        <v>75</v>
      </c>
      <c r="L7" s="10">
        <v>118</v>
      </c>
      <c r="M7" s="10"/>
      <c r="N7" s="10">
        <v>14</v>
      </c>
      <c r="O7" s="10">
        <v>16</v>
      </c>
      <c r="P7" s="10">
        <v>69</v>
      </c>
      <c r="Q7" s="10">
        <v>23</v>
      </c>
      <c r="R7" s="10">
        <v>14</v>
      </c>
      <c r="S7" s="10">
        <v>107</v>
      </c>
      <c r="T7" s="10">
        <v>15</v>
      </c>
      <c r="U7" s="10">
        <v>32</v>
      </c>
      <c r="V7" s="10">
        <v>28</v>
      </c>
      <c r="W7" s="10">
        <v>13</v>
      </c>
      <c r="X7" s="10">
        <v>53</v>
      </c>
      <c r="Y7" s="10">
        <v>58</v>
      </c>
      <c r="Z7" s="10"/>
      <c r="AA7" s="10">
        <v>235</v>
      </c>
      <c r="AB7" s="10">
        <v>207</v>
      </c>
    </row>
    <row r="8" spans="2:28" ht="30" customHeight="1" x14ac:dyDescent="0.5">
      <c r="B8" s="11" t="s">
        <v>20</v>
      </c>
      <c r="C8" s="11">
        <v>444</v>
      </c>
      <c r="D8" s="11">
        <v>249</v>
      </c>
      <c r="E8" s="11">
        <v>194</v>
      </c>
      <c r="F8" s="11"/>
      <c r="G8" s="11">
        <v>49</v>
      </c>
      <c r="H8" s="11">
        <v>66</v>
      </c>
      <c r="I8" s="11">
        <v>67</v>
      </c>
      <c r="J8" s="11">
        <v>77</v>
      </c>
      <c r="K8" s="11">
        <v>73</v>
      </c>
      <c r="L8" s="11">
        <v>111</v>
      </c>
      <c r="M8" s="11"/>
      <c r="N8" s="11">
        <v>12</v>
      </c>
      <c r="O8" s="11">
        <v>15</v>
      </c>
      <c r="P8" s="11">
        <v>78</v>
      </c>
      <c r="Q8" s="11">
        <v>25</v>
      </c>
      <c r="R8" s="11">
        <v>13</v>
      </c>
      <c r="S8" s="11">
        <v>105</v>
      </c>
      <c r="T8" s="11">
        <v>14</v>
      </c>
      <c r="U8" s="11">
        <v>37</v>
      </c>
      <c r="V8" s="11">
        <v>25</v>
      </c>
      <c r="W8" s="11">
        <v>12</v>
      </c>
      <c r="X8" s="11">
        <v>49</v>
      </c>
      <c r="Y8" s="11">
        <v>59</v>
      </c>
      <c r="Z8" s="11"/>
      <c r="AA8" s="11">
        <v>231</v>
      </c>
      <c r="AB8" s="11">
        <v>212</v>
      </c>
    </row>
    <row r="9" spans="2:28" x14ac:dyDescent="0.5">
      <c r="B9" s="18" t="s">
        <v>399</v>
      </c>
      <c r="C9" s="17">
        <v>0.50136233585983803</v>
      </c>
      <c r="D9" s="17">
        <v>0.526501445679324</v>
      </c>
      <c r="E9" s="17">
        <v>0.46915084724963901</v>
      </c>
      <c r="F9" s="17"/>
      <c r="G9" s="17">
        <v>0.53260410368842503</v>
      </c>
      <c r="H9" s="17">
        <v>0.36658871474083399</v>
      </c>
      <c r="I9" s="17">
        <v>0.60007447104715705</v>
      </c>
      <c r="J9" s="17">
        <v>0.443180614253737</v>
      </c>
      <c r="K9" s="17">
        <v>0.49859713510674403</v>
      </c>
      <c r="L9" s="17">
        <v>0.55030940649059101</v>
      </c>
      <c r="M9" s="17"/>
      <c r="N9" s="17">
        <v>0.40453364073092002</v>
      </c>
      <c r="O9" s="17">
        <v>0.55617060230486404</v>
      </c>
      <c r="P9" s="17">
        <v>0.53426331268041805</v>
      </c>
      <c r="Q9" s="17">
        <v>0.472649179059425</v>
      </c>
      <c r="R9" s="17">
        <v>0.33331460743803698</v>
      </c>
      <c r="S9" s="17">
        <v>0.46799807611677702</v>
      </c>
      <c r="T9" s="17">
        <v>0.50418706014750703</v>
      </c>
      <c r="U9" s="17">
        <v>0.482399590092217</v>
      </c>
      <c r="V9" s="17">
        <v>0.565863922438121</v>
      </c>
      <c r="W9" s="17">
        <v>0.52834965139186296</v>
      </c>
      <c r="X9" s="17">
        <v>0.48665528256283203</v>
      </c>
      <c r="Y9" s="17">
        <v>0.56081973183436695</v>
      </c>
      <c r="Z9" s="17"/>
      <c r="AA9" s="17">
        <v>0.54441843379266897</v>
      </c>
      <c r="AB9" s="17">
        <v>0.45447078599844098</v>
      </c>
    </row>
    <row r="10" spans="2:28" x14ac:dyDescent="0.5">
      <c r="B10" s="18" t="s">
        <v>400</v>
      </c>
      <c r="C10" s="17">
        <v>0.39711079061930099</v>
      </c>
      <c r="D10" s="17">
        <v>0.37205548718646902</v>
      </c>
      <c r="E10" s="17">
        <v>0.42921489561533999</v>
      </c>
      <c r="F10" s="17"/>
      <c r="G10" s="17">
        <v>0.40605746246267999</v>
      </c>
      <c r="H10" s="17">
        <v>0.53174463790010496</v>
      </c>
      <c r="I10" s="17">
        <v>0.34755400451212098</v>
      </c>
      <c r="J10" s="17">
        <v>0.42655103616031997</v>
      </c>
      <c r="K10" s="17">
        <v>0.39534445051899703</v>
      </c>
      <c r="L10" s="17">
        <v>0.32339482665979602</v>
      </c>
      <c r="M10" s="17"/>
      <c r="N10" s="17">
        <v>0.457429435527271</v>
      </c>
      <c r="O10" s="17">
        <v>0.37369751378150401</v>
      </c>
      <c r="P10" s="17">
        <v>0.39770230827515402</v>
      </c>
      <c r="Q10" s="17">
        <v>0.44981928912927799</v>
      </c>
      <c r="R10" s="17">
        <v>0.40067638098520703</v>
      </c>
      <c r="S10" s="17">
        <v>0.41867698767691403</v>
      </c>
      <c r="T10" s="17">
        <v>0.43011710213773602</v>
      </c>
      <c r="U10" s="17">
        <v>0.45413159825336202</v>
      </c>
      <c r="V10" s="17">
        <v>0.33255352308060698</v>
      </c>
      <c r="W10" s="17">
        <v>0.47165034860813698</v>
      </c>
      <c r="X10" s="17">
        <v>0.41394099687913899</v>
      </c>
      <c r="Y10" s="17">
        <v>0.28317012311951101</v>
      </c>
      <c r="Z10" s="17"/>
      <c r="AA10" s="17">
        <v>0.41123580835371998</v>
      </c>
      <c r="AB10" s="17">
        <v>0.38172751147450001</v>
      </c>
    </row>
    <row r="11" spans="2:28" x14ac:dyDescent="0.5">
      <c r="B11" s="18" t="s">
        <v>401</v>
      </c>
      <c r="C11" s="17">
        <v>8.6479063540647994E-2</v>
      </c>
      <c r="D11" s="17">
        <v>8.6222467940272704E-2</v>
      </c>
      <c r="E11" s="17">
        <v>8.6807847110084796E-2</v>
      </c>
      <c r="F11" s="17"/>
      <c r="G11" s="17">
        <v>6.1338433848895597E-2</v>
      </c>
      <c r="H11" s="17">
        <v>6.9426306705276095E-2</v>
      </c>
      <c r="I11" s="17">
        <v>5.2371524440721601E-2</v>
      </c>
      <c r="J11" s="17">
        <v>0.105688537121697</v>
      </c>
      <c r="K11" s="17">
        <v>0.106058414374259</v>
      </c>
      <c r="L11" s="17">
        <v>0.102386779856515</v>
      </c>
      <c r="M11" s="17"/>
      <c r="N11" s="17">
        <v>0.13803692374180901</v>
      </c>
      <c r="O11" s="17">
        <v>7.0131883913631704E-2</v>
      </c>
      <c r="P11" s="17">
        <v>5.5781631011742702E-2</v>
      </c>
      <c r="Q11" s="17">
        <v>7.7531531811296406E-2</v>
      </c>
      <c r="R11" s="17">
        <v>0.20327462139844499</v>
      </c>
      <c r="S11" s="17">
        <v>9.2727114836908694E-2</v>
      </c>
      <c r="T11" s="17">
        <v>6.5695837714756802E-2</v>
      </c>
      <c r="U11" s="17">
        <v>6.3468811654420906E-2</v>
      </c>
      <c r="V11" s="17">
        <v>0.101582554481272</v>
      </c>
      <c r="W11" s="17">
        <v>0</v>
      </c>
      <c r="X11" s="17">
        <v>6.3262929795518605E-2</v>
      </c>
      <c r="Y11" s="17">
        <v>0.13875220424697901</v>
      </c>
      <c r="Z11" s="17"/>
      <c r="AA11" s="17">
        <v>3.6808824600447099E-2</v>
      </c>
      <c r="AB11" s="17">
        <v>0.14057394435231399</v>
      </c>
    </row>
    <row r="12" spans="2:28" x14ac:dyDescent="0.5">
      <c r="B12" s="18" t="s">
        <v>402</v>
      </c>
      <c r="C12" s="17">
        <v>1.03790589234267E-2</v>
      </c>
      <c r="D12" s="17">
        <v>6.9081715919033998E-3</v>
      </c>
      <c r="E12" s="17">
        <v>1.4826410024935699E-2</v>
      </c>
      <c r="F12" s="17"/>
      <c r="G12" s="17">
        <v>0</v>
      </c>
      <c r="H12" s="17">
        <v>1.3820835737268699E-2</v>
      </c>
      <c r="I12" s="17">
        <v>0</v>
      </c>
      <c r="J12" s="17">
        <v>2.45798124642457E-2</v>
      </c>
      <c r="K12" s="17">
        <v>0</v>
      </c>
      <c r="L12" s="17">
        <v>1.6233294326100899E-2</v>
      </c>
      <c r="M12" s="17"/>
      <c r="N12" s="17">
        <v>0</v>
      </c>
      <c r="O12" s="17">
        <v>0</v>
      </c>
      <c r="P12" s="17">
        <v>1.22527480326854E-2</v>
      </c>
      <c r="Q12" s="17">
        <v>0</v>
      </c>
      <c r="R12" s="17">
        <v>6.2734390178311297E-2</v>
      </c>
      <c r="S12" s="17">
        <v>8.92842767162535E-3</v>
      </c>
      <c r="T12" s="17">
        <v>0</v>
      </c>
      <c r="U12" s="17">
        <v>0</v>
      </c>
      <c r="V12" s="17">
        <v>0</v>
      </c>
      <c r="W12" s="17">
        <v>0</v>
      </c>
      <c r="X12" s="17">
        <v>1.8747179791261299E-2</v>
      </c>
      <c r="Y12" s="17">
        <v>1.7257940799143001E-2</v>
      </c>
      <c r="Z12" s="17"/>
      <c r="AA12" s="17">
        <v>7.5369332531642899E-3</v>
      </c>
      <c r="AB12" s="17">
        <v>1.3474362120371701E-2</v>
      </c>
    </row>
    <row r="13" spans="2:28" x14ac:dyDescent="0.5">
      <c r="B13" s="18" t="s">
        <v>403</v>
      </c>
      <c r="C13" s="19">
        <v>4.6687510567864302E-3</v>
      </c>
      <c r="D13" s="19">
        <v>8.3124276020310299E-3</v>
      </c>
      <c r="E13" s="19">
        <v>0</v>
      </c>
      <c r="F13" s="19"/>
      <c r="G13" s="19">
        <v>0</v>
      </c>
      <c r="H13" s="19">
        <v>1.8419504916516002E-2</v>
      </c>
      <c r="I13" s="19">
        <v>0</v>
      </c>
      <c r="J13" s="19">
        <v>0</v>
      </c>
      <c r="K13" s="19">
        <v>0</v>
      </c>
      <c r="L13" s="19">
        <v>7.6756926669968003E-3</v>
      </c>
      <c r="M13" s="19"/>
      <c r="N13" s="19">
        <v>0</v>
      </c>
      <c r="O13" s="19">
        <v>0</v>
      </c>
      <c r="P13" s="19">
        <v>0</v>
      </c>
      <c r="Q13" s="19">
        <v>0</v>
      </c>
      <c r="R13" s="19">
        <v>0</v>
      </c>
      <c r="S13" s="19">
        <v>1.1669393697774699E-2</v>
      </c>
      <c r="T13" s="19">
        <v>0</v>
      </c>
      <c r="U13" s="19">
        <v>0</v>
      </c>
      <c r="V13" s="19">
        <v>0</v>
      </c>
      <c r="W13" s="19">
        <v>0</v>
      </c>
      <c r="X13" s="19">
        <v>1.7393610971249401E-2</v>
      </c>
      <c r="Y13" s="19">
        <v>0</v>
      </c>
      <c r="Z13" s="19"/>
      <c r="AA13" s="19">
        <v>0</v>
      </c>
      <c r="AB13" s="19">
        <v>9.7533960543726098E-3</v>
      </c>
    </row>
    <row r="14" spans="2:28" x14ac:dyDescent="0.5">
      <c r="B14" s="16" t="s">
        <v>541</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408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106</v>
      </c>
      <c r="D7" s="10">
        <v>56</v>
      </c>
      <c r="E7" s="10">
        <v>50</v>
      </c>
      <c r="F7" s="10"/>
      <c r="G7" s="10">
        <v>15</v>
      </c>
      <c r="H7" s="10">
        <v>24</v>
      </c>
      <c r="I7" s="10">
        <v>23</v>
      </c>
      <c r="J7" s="10">
        <v>9</v>
      </c>
      <c r="K7" s="10">
        <v>16</v>
      </c>
      <c r="L7" s="10">
        <v>19</v>
      </c>
      <c r="M7" s="10"/>
      <c r="N7" s="10">
        <v>5</v>
      </c>
      <c r="O7" s="10">
        <v>4</v>
      </c>
      <c r="P7" s="10">
        <v>13</v>
      </c>
      <c r="Q7" s="10">
        <v>11</v>
      </c>
      <c r="R7" s="10">
        <v>3</v>
      </c>
      <c r="S7" s="10">
        <v>31</v>
      </c>
      <c r="T7" s="10" t="s">
        <v>406</v>
      </c>
      <c r="U7" s="10">
        <v>6</v>
      </c>
      <c r="V7" s="10">
        <v>13</v>
      </c>
      <c r="W7" s="10">
        <v>3</v>
      </c>
      <c r="X7" s="10">
        <v>9</v>
      </c>
      <c r="Y7" s="10">
        <v>8</v>
      </c>
      <c r="Z7" s="10"/>
      <c r="AA7" s="10">
        <v>50</v>
      </c>
      <c r="AB7" s="10">
        <v>56</v>
      </c>
    </row>
    <row r="8" spans="2:28" ht="30" customHeight="1" x14ac:dyDescent="0.5">
      <c r="B8" s="11" t="s">
        <v>20</v>
      </c>
      <c r="C8" s="11">
        <v>113</v>
      </c>
      <c r="D8" s="11">
        <v>65</v>
      </c>
      <c r="E8" s="11">
        <v>47</v>
      </c>
      <c r="F8" s="11"/>
      <c r="G8" s="11">
        <v>23</v>
      </c>
      <c r="H8" s="11">
        <v>25</v>
      </c>
      <c r="I8" s="11">
        <v>24</v>
      </c>
      <c r="J8" s="11">
        <v>8</v>
      </c>
      <c r="K8" s="11">
        <v>15</v>
      </c>
      <c r="L8" s="11">
        <v>18</v>
      </c>
      <c r="M8" s="11"/>
      <c r="N8" s="11">
        <v>4</v>
      </c>
      <c r="O8" s="11">
        <v>4</v>
      </c>
      <c r="P8" s="11">
        <v>18</v>
      </c>
      <c r="Q8" s="11">
        <v>12</v>
      </c>
      <c r="R8" s="11">
        <v>3</v>
      </c>
      <c r="S8" s="11">
        <v>31</v>
      </c>
      <c r="T8" s="11" t="s">
        <v>406</v>
      </c>
      <c r="U8" s="11">
        <v>8</v>
      </c>
      <c r="V8" s="11">
        <v>13</v>
      </c>
      <c r="W8" s="11">
        <v>3</v>
      </c>
      <c r="X8" s="11">
        <v>9</v>
      </c>
      <c r="Y8" s="11">
        <v>8</v>
      </c>
      <c r="Z8" s="11"/>
      <c r="AA8" s="11">
        <v>52</v>
      </c>
      <c r="AB8" s="11">
        <v>60</v>
      </c>
    </row>
    <row r="9" spans="2:28" x14ac:dyDescent="0.5">
      <c r="B9" s="18" t="s">
        <v>399</v>
      </c>
      <c r="C9" s="17">
        <v>0.546042110741491</v>
      </c>
      <c r="D9" s="17">
        <v>0.53579781614904298</v>
      </c>
      <c r="E9" s="17">
        <v>0.560237211370048</v>
      </c>
      <c r="F9" s="17"/>
      <c r="G9" s="17">
        <v>0.562315112808915</v>
      </c>
      <c r="H9" s="17">
        <v>0.54909017629923595</v>
      </c>
      <c r="I9" s="17">
        <v>0.41916958389325698</v>
      </c>
      <c r="J9" s="17">
        <v>0.45018404733484102</v>
      </c>
      <c r="K9" s="17">
        <v>0.53931127567160597</v>
      </c>
      <c r="L9" s="17">
        <v>0.73831131663523597</v>
      </c>
      <c r="M9" s="17"/>
      <c r="N9" s="17">
        <v>0.64227603262173405</v>
      </c>
      <c r="O9" s="17">
        <v>0</v>
      </c>
      <c r="P9" s="17">
        <v>0.32747829701426001</v>
      </c>
      <c r="Q9" s="17">
        <v>0.628416729587437</v>
      </c>
      <c r="R9" s="17">
        <v>0.64730520634203803</v>
      </c>
      <c r="S9" s="17">
        <v>0.53267414837902405</v>
      </c>
      <c r="T9" s="17" t="s">
        <v>407</v>
      </c>
      <c r="U9" s="17">
        <v>0.70228119266246802</v>
      </c>
      <c r="V9" s="17">
        <v>0.40251251767077501</v>
      </c>
      <c r="W9" s="17">
        <v>0.68244394680021403</v>
      </c>
      <c r="X9" s="17">
        <v>0.79266989000355403</v>
      </c>
      <c r="Y9" s="17">
        <v>0.89064205386263995</v>
      </c>
      <c r="Z9" s="17"/>
      <c r="AA9" s="17">
        <v>0.55807772687386903</v>
      </c>
      <c r="AB9" s="17">
        <v>0.53557945331854995</v>
      </c>
    </row>
    <row r="10" spans="2:28" x14ac:dyDescent="0.5">
      <c r="B10" s="18" t="s">
        <v>400</v>
      </c>
      <c r="C10" s="17">
        <v>0.29178557902397001</v>
      </c>
      <c r="D10" s="17">
        <v>0.28680170029732399</v>
      </c>
      <c r="E10" s="17">
        <v>0.29869153622842398</v>
      </c>
      <c r="F10" s="17"/>
      <c r="G10" s="17">
        <v>0.142028724780973</v>
      </c>
      <c r="H10" s="17">
        <v>0.31364812134871001</v>
      </c>
      <c r="I10" s="17">
        <v>0.39719905850131698</v>
      </c>
      <c r="J10" s="17">
        <v>0.33417603175876698</v>
      </c>
      <c r="K10" s="17">
        <v>0.38231043445690499</v>
      </c>
      <c r="L10" s="17">
        <v>0.21513640708661899</v>
      </c>
      <c r="M10" s="17"/>
      <c r="N10" s="17">
        <v>0.35772396737826601</v>
      </c>
      <c r="O10" s="17">
        <v>0.56606279563953998</v>
      </c>
      <c r="P10" s="17">
        <v>0.42639032198920102</v>
      </c>
      <c r="Q10" s="17">
        <v>0.264446869281592</v>
      </c>
      <c r="R10" s="17">
        <v>0.35269479365796202</v>
      </c>
      <c r="S10" s="17">
        <v>0.34699218319097902</v>
      </c>
      <c r="T10" s="17" t="s">
        <v>407</v>
      </c>
      <c r="U10" s="17">
        <v>0</v>
      </c>
      <c r="V10" s="17">
        <v>0.30170215262033401</v>
      </c>
      <c r="W10" s="17">
        <v>0.31755605319978603</v>
      </c>
      <c r="X10" s="17">
        <v>9.7167469374663806E-2</v>
      </c>
      <c r="Y10" s="17">
        <v>0.10935794613736</v>
      </c>
      <c r="Z10" s="17"/>
      <c r="AA10" s="17">
        <v>0.22904043547936301</v>
      </c>
      <c r="AB10" s="17">
        <v>0.34633043444640099</v>
      </c>
    </row>
    <row r="11" spans="2:28" x14ac:dyDescent="0.5">
      <c r="B11" s="18" t="s">
        <v>401</v>
      </c>
      <c r="C11" s="17">
        <v>0.12716669374584399</v>
      </c>
      <c r="D11" s="17">
        <v>0.13229304974922301</v>
      </c>
      <c r="E11" s="17">
        <v>0.120063311597948</v>
      </c>
      <c r="F11" s="17"/>
      <c r="G11" s="17">
        <v>0.17881035453159499</v>
      </c>
      <c r="H11" s="17">
        <v>8.58539256732756E-2</v>
      </c>
      <c r="I11" s="17">
        <v>0.18363135760542601</v>
      </c>
      <c r="J11" s="17">
        <v>0.215639920906392</v>
      </c>
      <c r="K11" s="17">
        <v>7.8378289871488496E-2</v>
      </c>
      <c r="L11" s="17">
        <v>4.6552276278145198E-2</v>
      </c>
      <c r="M11" s="17"/>
      <c r="N11" s="17">
        <v>0</v>
      </c>
      <c r="O11" s="17">
        <v>0.43393720436046002</v>
      </c>
      <c r="P11" s="17">
        <v>0.246131380996538</v>
      </c>
      <c r="Q11" s="17">
        <v>0</v>
      </c>
      <c r="R11" s="17">
        <v>0</v>
      </c>
      <c r="S11" s="17">
        <v>0.120333668429997</v>
      </c>
      <c r="T11" s="17" t="s">
        <v>407</v>
      </c>
      <c r="U11" s="17">
        <v>0.29771880733753198</v>
      </c>
      <c r="V11" s="17">
        <v>0.16394515125692599</v>
      </c>
      <c r="W11" s="17">
        <v>0</v>
      </c>
      <c r="X11" s="17">
        <v>0</v>
      </c>
      <c r="Y11" s="17">
        <v>0</v>
      </c>
      <c r="Z11" s="17"/>
      <c r="AA11" s="17">
        <v>0.193946097867711</v>
      </c>
      <c r="AB11" s="17">
        <v>6.9114823318073906E-2</v>
      </c>
    </row>
    <row r="12" spans="2:28" x14ac:dyDescent="0.5">
      <c r="B12" s="18" t="s">
        <v>402</v>
      </c>
      <c r="C12" s="17">
        <v>3.50056164886954E-2</v>
      </c>
      <c r="D12" s="17">
        <v>4.5107433804410499E-2</v>
      </c>
      <c r="E12" s="17">
        <v>2.10079408035793E-2</v>
      </c>
      <c r="F12" s="17"/>
      <c r="G12" s="17">
        <v>0.11684580787851701</v>
      </c>
      <c r="H12" s="17">
        <v>5.1407776678778501E-2</v>
      </c>
      <c r="I12" s="17">
        <v>0</v>
      </c>
      <c r="J12" s="17">
        <v>0</v>
      </c>
      <c r="K12" s="17">
        <v>0</v>
      </c>
      <c r="L12" s="17">
        <v>0</v>
      </c>
      <c r="M12" s="17"/>
      <c r="N12" s="17">
        <v>0</v>
      </c>
      <c r="O12" s="17">
        <v>0</v>
      </c>
      <c r="P12" s="17">
        <v>0</v>
      </c>
      <c r="Q12" s="17">
        <v>0.107136401130971</v>
      </c>
      <c r="R12" s="17">
        <v>0</v>
      </c>
      <c r="S12" s="17">
        <v>0</v>
      </c>
      <c r="T12" s="17" t="s">
        <v>407</v>
      </c>
      <c r="U12" s="17">
        <v>0</v>
      </c>
      <c r="V12" s="17">
        <v>0.131840178451965</v>
      </c>
      <c r="W12" s="17">
        <v>0</v>
      </c>
      <c r="X12" s="17">
        <v>0.11016264062178199</v>
      </c>
      <c r="Y12" s="17">
        <v>0</v>
      </c>
      <c r="Z12" s="17"/>
      <c r="AA12" s="17">
        <v>1.8935739779056601E-2</v>
      </c>
      <c r="AB12" s="17">
        <v>4.89752889169748E-2</v>
      </c>
    </row>
    <row r="13" spans="2:28" x14ac:dyDescent="0.5">
      <c r="B13" s="18" t="s">
        <v>403</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t="s">
        <v>407</v>
      </c>
      <c r="U13" s="19">
        <v>0</v>
      </c>
      <c r="V13" s="19">
        <v>0</v>
      </c>
      <c r="W13" s="19">
        <v>0</v>
      </c>
      <c r="X13" s="19">
        <v>0</v>
      </c>
      <c r="Y13" s="19">
        <v>0</v>
      </c>
      <c r="Z13" s="19"/>
      <c r="AA13" s="19">
        <v>0</v>
      </c>
      <c r="AB13" s="19">
        <v>0</v>
      </c>
    </row>
    <row r="14" spans="2:28" x14ac:dyDescent="0.5">
      <c r="B14" s="16" t="s">
        <v>541</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409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412</v>
      </c>
      <c r="D7" s="10">
        <v>187</v>
      </c>
      <c r="E7" s="10">
        <v>225</v>
      </c>
      <c r="F7" s="10"/>
      <c r="G7" s="10">
        <v>38</v>
      </c>
      <c r="H7" s="10">
        <v>53</v>
      </c>
      <c r="I7" s="10">
        <v>65</v>
      </c>
      <c r="J7" s="10">
        <v>63</v>
      </c>
      <c r="K7" s="10">
        <v>72</v>
      </c>
      <c r="L7" s="10">
        <v>121</v>
      </c>
      <c r="M7" s="10"/>
      <c r="N7" s="10">
        <v>13</v>
      </c>
      <c r="O7" s="10">
        <v>8</v>
      </c>
      <c r="P7" s="10">
        <v>55</v>
      </c>
      <c r="Q7" s="10">
        <v>29</v>
      </c>
      <c r="R7" s="10">
        <v>8</v>
      </c>
      <c r="S7" s="10">
        <v>94</v>
      </c>
      <c r="T7" s="10">
        <v>7</v>
      </c>
      <c r="U7" s="10">
        <v>33</v>
      </c>
      <c r="V7" s="10">
        <v>30</v>
      </c>
      <c r="W7" s="10">
        <v>15</v>
      </c>
      <c r="X7" s="10">
        <v>55</v>
      </c>
      <c r="Y7" s="10">
        <v>65</v>
      </c>
      <c r="Z7" s="10"/>
      <c r="AA7" s="10">
        <v>192</v>
      </c>
      <c r="AB7" s="10">
        <v>220</v>
      </c>
    </row>
    <row r="8" spans="2:28" ht="30" customHeight="1" x14ac:dyDescent="0.5">
      <c r="B8" s="11" t="s">
        <v>20</v>
      </c>
      <c r="C8" s="11">
        <v>413</v>
      </c>
      <c r="D8" s="11">
        <v>200</v>
      </c>
      <c r="E8" s="11">
        <v>213</v>
      </c>
      <c r="F8" s="11"/>
      <c r="G8" s="11">
        <v>51</v>
      </c>
      <c r="H8" s="11">
        <v>55</v>
      </c>
      <c r="I8" s="11">
        <v>66</v>
      </c>
      <c r="J8" s="11">
        <v>57</v>
      </c>
      <c r="K8" s="11">
        <v>69</v>
      </c>
      <c r="L8" s="11">
        <v>114</v>
      </c>
      <c r="M8" s="11"/>
      <c r="N8" s="11">
        <v>11</v>
      </c>
      <c r="O8" s="11">
        <v>7</v>
      </c>
      <c r="P8" s="11">
        <v>64</v>
      </c>
      <c r="Q8" s="11">
        <v>30</v>
      </c>
      <c r="R8" s="11">
        <v>8</v>
      </c>
      <c r="S8" s="11">
        <v>91</v>
      </c>
      <c r="T8" s="11">
        <v>6</v>
      </c>
      <c r="U8" s="11">
        <v>39</v>
      </c>
      <c r="V8" s="11">
        <v>28</v>
      </c>
      <c r="W8" s="11">
        <v>14</v>
      </c>
      <c r="X8" s="11">
        <v>50</v>
      </c>
      <c r="Y8" s="11">
        <v>66</v>
      </c>
      <c r="Z8" s="11"/>
      <c r="AA8" s="11">
        <v>190</v>
      </c>
      <c r="AB8" s="11">
        <v>223</v>
      </c>
    </row>
    <row r="9" spans="2:28" x14ac:dyDescent="0.5">
      <c r="B9" s="18" t="s">
        <v>399</v>
      </c>
      <c r="C9" s="17">
        <v>0.54468497733050503</v>
      </c>
      <c r="D9" s="17">
        <v>0.52691901740193503</v>
      </c>
      <c r="E9" s="17">
        <v>0.56129411762700399</v>
      </c>
      <c r="F9" s="17"/>
      <c r="G9" s="17">
        <v>0.49096079630467798</v>
      </c>
      <c r="H9" s="17">
        <v>0.48572782445711299</v>
      </c>
      <c r="I9" s="17">
        <v>0.61636890076249895</v>
      </c>
      <c r="J9" s="17">
        <v>0.67051738853363896</v>
      </c>
      <c r="K9" s="17">
        <v>0.480848026221601</v>
      </c>
      <c r="L9" s="17">
        <v>0.531902449672085</v>
      </c>
      <c r="M9" s="17"/>
      <c r="N9" s="17">
        <v>0.72158224989947595</v>
      </c>
      <c r="O9" s="17">
        <v>0.36970221945154003</v>
      </c>
      <c r="P9" s="17">
        <v>0.54023120072787201</v>
      </c>
      <c r="Q9" s="17">
        <v>0.667351266736256</v>
      </c>
      <c r="R9" s="17">
        <v>0.65576342037691604</v>
      </c>
      <c r="S9" s="17">
        <v>0.475175577061768</v>
      </c>
      <c r="T9" s="17">
        <v>0.56631077019292697</v>
      </c>
      <c r="U9" s="17">
        <v>0.49744328059565301</v>
      </c>
      <c r="V9" s="17">
        <v>0.50037663402286503</v>
      </c>
      <c r="W9" s="17">
        <v>0.45521861159584798</v>
      </c>
      <c r="X9" s="17">
        <v>0.64761866076478503</v>
      </c>
      <c r="Y9" s="17">
        <v>0.55014147739783104</v>
      </c>
      <c r="Z9" s="17"/>
      <c r="AA9" s="17">
        <v>0.59148617538570303</v>
      </c>
      <c r="AB9" s="17">
        <v>0.50471884302829895</v>
      </c>
    </row>
    <row r="10" spans="2:28" x14ac:dyDescent="0.5">
      <c r="B10" s="18" t="s">
        <v>400</v>
      </c>
      <c r="C10" s="17">
        <v>0.359228877948498</v>
      </c>
      <c r="D10" s="17">
        <v>0.36611250916682397</v>
      </c>
      <c r="E10" s="17">
        <v>0.35279347017350399</v>
      </c>
      <c r="F10" s="17"/>
      <c r="G10" s="17">
        <v>0.39979909015039999</v>
      </c>
      <c r="H10" s="17">
        <v>0.39360324737782498</v>
      </c>
      <c r="I10" s="17">
        <v>0.29872308865283398</v>
      </c>
      <c r="J10" s="17">
        <v>0.22651931497313599</v>
      </c>
      <c r="K10" s="17">
        <v>0.41556094060043902</v>
      </c>
      <c r="L10" s="17">
        <v>0.391218598112405</v>
      </c>
      <c r="M10" s="17"/>
      <c r="N10" s="17">
        <v>0.278417750100524</v>
      </c>
      <c r="O10" s="17">
        <v>0.63029778054845997</v>
      </c>
      <c r="P10" s="17">
        <v>0.35045605895080401</v>
      </c>
      <c r="Q10" s="17">
        <v>0.22680916723360001</v>
      </c>
      <c r="R10" s="17">
        <v>0.34423657962308402</v>
      </c>
      <c r="S10" s="17">
        <v>0.40291527510952002</v>
      </c>
      <c r="T10" s="17">
        <v>0.28222305974738898</v>
      </c>
      <c r="U10" s="17">
        <v>0.410590384758589</v>
      </c>
      <c r="V10" s="17">
        <v>0.436575909813325</v>
      </c>
      <c r="W10" s="17">
        <v>0.47943714783138203</v>
      </c>
      <c r="X10" s="17">
        <v>0.28783051113840602</v>
      </c>
      <c r="Y10" s="17">
        <v>0.32761484388541001</v>
      </c>
      <c r="Z10" s="17"/>
      <c r="AA10" s="17">
        <v>0.31386227000107703</v>
      </c>
      <c r="AB10" s="17">
        <v>0.39796993632746702</v>
      </c>
    </row>
    <row r="11" spans="2:28" x14ac:dyDescent="0.5">
      <c r="B11" s="18" t="s">
        <v>401</v>
      </c>
      <c r="C11" s="17">
        <v>8.3480007495794206E-2</v>
      </c>
      <c r="D11" s="17">
        <v>0.10097244082165301</v>
      </c>
      <c r="E11" s="17">
        <v>6.7126583284298699E-2</v>
      </c>
      <c r="F11" s="17"/>
      <c r="G11" s="17">
        <v>0.109240113544922</v>
      </c>
      <c r="H11" s="17">
        <v>0.120668928165062</v>
      </c>
      <c r="I11" s="17">
        <v>8.4908010584666793E-2</v>
      </c>
      <c r="J11" s="17">
        <v>0.102963296493224</v>
      </c>
      <c r="K11" s="17">
        <v>7.2441365803455393E-2</v>
      </c>
      <c r="L11" s="17">
        <v>5.0271722655687502E-2</v>
      </c>
      <c r="M11" s="17"/>
      <c r="N11" s="17">
        <v>0</v>
      </c>
      <c r="O11" s="17">
        <v>0</v>
      </c>
      <c r="P11" s="17">
        <v>7.2867298848487402E-2</v>
      </c>
      <c r="Q11" s="17">
        <v>0.105839566030143</v>
      </c>
      <c r="R11" s="17">
        <v>0</v>
      </c>
      <c r="S11" s="17">
        <v>0.121909147828712</v>
      </c>
      <c r="T11" s="17">
        <v>0.15146617005968399</v>
      </c>
      <c r="U11" s="17">
        <v>9.1966334645757999E-2</v>
      </c>
      <c r="V11" s="17">
        <v>6.3047456163809995E-2</v>
      </c>
      <c r="W11" s="17">
        <v>0</v>
      </c>
      <c r="X11" s="17">
        <v>6.4550828096808593E-2</v>
      </c>
      <c r="Y11" s="17">
        <v>9.2098722881498701E-2</v>
      </c>
      <c r="Z11" s="17"/>
      <c r="AA11" s="17">
        <v>8.9947172980663598E-2</v>
      </c>
      <c r="AB11" s="17">
        <v>7.7957336815055706E-2</v>
      </c>
    </row>
    <row r="12" spans="2:28" x14ac:dyDescent="0.5">
      <c r="B12" s="18" t="s">
        <v>402</v>
      </c>
      <c r="C12" s="17">
        <v>9.70901267333368E-3</v>
      </c>
      <c r="D12" s="17">
        <v>0</v>
      </c>
      <c r="E12" s="17">
        <v>1.8785828915194001E-2</v>
      </c>
      <c r="F12" s="17"/>
      <c r="G12" s="17">
        <v>0</v>
      </c>
      <c r="H12" s="17">
        <v>0</v>
      </c>
      <c r="I12" s="17">
        <v>0</v>
      </c>
      <c r="J12" s="17">
        <v>0</v>
      </c>
      <c r="K12" s="17">
        <v>1.3917448673129801E-2</v>
      </c>
      <c r="L12" s="17">
        <v>2.6607229559822601E-2</v>
      </c>
      <c r="M12" s="17"/>
      <c r="N12" s="17">
        <v>0</v>
      </c>
      <c r="O12" s="17">
        <v>0</v>
      </c>
      <c r="P12" s="17">
        <v>1.7762864377724501E-2</v>
      </c>
      <c r="Q12" s="17">
        <v>0</v>
      </c>
      <c r="R12" s="17">
        <v>0</v>
      </c>
      <c r="S12" s="17">
        <v>0</v>
      </c>
      <c r="T12" s="17">
        <v>0</v>
      </c>
      <c r="U12" s="17">
        <v>0</v>
      </c>
      <c r="V12" s="17">
        <v>0</v>
      </c>
      <c r="W12" s="17">
        <v>6.5344240572770704E-2</v>
      </c>
      <c r="X12" s="17">
        <v>0</v>
      </c>
      <c r="Y12" s="17">
        <v>3.0144955835259699E-2</v>
      </c>
      <c r="Z12" s="17"/>
      <c r="AA12" s="17">
        <v>4.7043816325571504E-3</v>
      </c>
      <c r="AB12" s="17">
        <v>1.39827442148374E-2</v>
      </c>
    </row>
    <row r="13" spans="2:28" x14ac:dyDescent="0.5">
      <c r="B13" s="18" t="s">
        <v>403</v>
      </c>
      <c r="C13" s="19">
        <v>2.8971245518698801E-3</v>
      </c>
      <c r="D13" s="19">
        <v>5.99603260958834E-3</v>
      </c>
      <c r="E13" s="19">
        <v>0</v>
      </c>
      <c r="F13" s="19"/>
      <c r="G13" s="19">
        <v>0</v>
      </c>
      <c r="H13" s="19">
        <v>0</v>
      </c>
      <c r="I13" s="19">
        <v>0</v>
      </c>
      <c r="J13" s="19">
        <v>0</v>
      </c>
      <c r="K13" s="19">
        <v>1.7232218701374601E-2</v>
      </c>
      <c r="L13" s="19">
        <v>0</v>
      </c>
      <c r="M13" s="19"/>
      <c r="N13" s="19">
        <v>0</v>
      </c>
      <c r="O13" s="19">
        <v>0</v>
      </c>
      <c r="P13" s="19">
        <v>1.8682577095112299E-2</v>
      </c>
      <c r="Q13" s="19">
        <v>0</v>
      </c>
      <c r="R13" s="19">
        <v>0</v>
      </c>
      <c r="S13" s="19">
        <v>0</v>
      </c>
      <c r="T13" s="19">
        <v>0</v>
      </c>
      <c r="U13" s="19">
        <v>0</v>
      </c>
      <c r="V13" s="19">
        <v>0</v>
      </c>
      <c r="W13" s="19">
        <v>0</v>
      </c>
      <c r="X13" s="19">
        <v>0</v>
      </c>
      <c r="Y13" s="19">
        <v>0</v>
      </c>
      <c r="Z13" s="19"/>
      <c r="AA13" s="19">
        <v>0</v>
      </c>
      <c r="AB13" s="19">
        <v>5.3711396143408903E-3</v>
      </c>
    </row>
    <row r="14" spans="2:28" x14ac:dyDescent="0.5">
      <c r="B14" s="16" t="s">
        <v>541</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410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187</v>
      </c>
      <c r="D7" s="10">
        <v>86</v>
      </c>
      <c r="E7" s="10">
        <v>101</v>
      </c>
      <c r="F7" s="10"/>
      <c r="G7" s="10">
        <v>19</v>
      </c>
      <c r="H7" s="10">
        <v>22</v>
      </c>
      <c r="I7" s="10">
        <v>29</v>
      </c>
      <c r="J7" s="10">
        <v>33</v>
      </c>
      <c r="K7" s="10">
        <v>36</v>
      </c>
      <c r="L7" s="10">
        <v>48</v>
      </c>
      <c r="M7" s="10"/>
      <c r="N7" s="10">
        <v>6</v>
      </c>
      <c r="O7" s="10">
        <v>3</v>
      </c>
      <c r="P7" s="10">
        <v>33</v>
      </c>
      <c r="Q7" s="10">
        <v>14</v>
      </c>
      <c r="R7" s="10">
        <v>4</v>
      </c>
      <c r="S7" s="10">
        <v>38</v>
      </c>
      <c r="T7" s="10">
        <v>2</v>
      </c>
      <c r="U7" s="10">
        <v>13</v>
      </c>
      <c r="V7" s="10">
        <v>12</v>
      </c>
      <c r="W7" s="10">
        <v>4</v>
      </c>
      <c r="X7" s="10">
        <v>32</v>
      </c>
      <c r="Y7" s="10">
        <v>26</v>
      </c>
      <c r="Z7" s="10"/>
      <c r="AA7" s="10">
        <v>89</v>
      </c>
      <c r="AB7" s="10">
        <v>98</v>
      </c>
    </row>
    <row r="8" spans="2:28" ht="30" customHeight="1" x14ac:dyDescent="0.5">
      <c r="B8" s="11" t="s">
        <v>20</v>
      </c>
      <c r="C8" s="11">
        <v>189</v>
      </c>
      <c r="D8" s="11">
        <v>93</v>
      </c>
      <c r="E8" s="11">
        <v>96</v>
      </c>
      <c r="F8" s="11"/>
      <c r="G8" s="11">
        <v>27</v>
      </c>
      <c r="H8" s="11">
        <v>24</v>
      </c>
      <c r="I8" s="11">
        <v>29</v>
      </c>
      <c r="J8" s="11">
        <v>30</v>
      </c>
      <c r="K8" s="11">
        <v>35</v>
      </c>
      <c r="L8" s="11">
        <v>46</v>
      </c>
      <c r="M8" s="11"/>
      <c r="N8" s="11">
        <v>5</v>
      </c>
      <c r="O8" s="11">
        <v>3</v>
      </c>
      <c r="P8" s="11">
        <v>37</v>
      </c>
      <c r="Q8" s="11">
        <v>16</v>
      </c>
      <c r="R8" s="11">
        <v>4</v>
      </c>
      <c r="S8" s="11">
        <v>38</v>
      </c>
      <c r="T8" s="11">
        <v>2</v>
      </c>
      <c r="U8" s="11">
        <v>15</v>
      </c>
      <c r="V8" s="11">
        <v>10</v>
      </c>
      <c r="W8" s="11">
        <v>4</v>
      </c>
      <c r="X8" s="11">
        <v>28</v>
      </c>
      <c r="Y8" s="11">
        <v>27</v>
      </c>
      <c r="Z8" s="11"/>
      <c r="AA8" s="11">
        <v>90</v>
      </c>
      <c r="AB8" s="11">
        <v>99</v>
      </c>
    </row>
    <row r="9" spans="2:28" x14ac:dyDescent="0.5">
      <c r="B9" s="18" t="s">
        <v>399</v>
      </c>
      <c r="C9" s="17">
        <v>0.48807044981303699</v>
      </c>
      <c r="D9" s="17">
        <v>0.41130921729530201</v>
      </c>
      <c r="E9" s="17">
        <v>0.56262478769826196</v>
      </c>
      <c r="F9" s="17"/>
      <c r="G9" s="17">
        <v>0.39040987068379102</v>
      </c>
      <c r="H9" s="17">
        <v>0.47306824604869602</v>
      </c>
      <c r="I9" s="17">
        <v>0.65146883883209195</v>
      </c>
      <c r="J9" s="17">
        <v>0.50343358710189801</v>
      </c>
      <c r="K9" s="17">
        <v>0.45756802784080602</v>
      </c>
      <c r="L9" s="17">
        <v>0.46324451874747102</v>
      </c>
      <c r="M9" s="17"/>
      <c r="N9" s="17">
        <v>1</v>
      </c>
      <c r="O9" s="17">
        <v>0.30791335750872001</v>
      </c>
      <c r="P9" s="17">
        <v>0.466696601703814</v>
      </c>
      <c r="Q9" s="17">
        <v>0.51263856772208904</v>
      </c>
      <c r="R9" s="17">
        <v>0.20583086979401</v>
      </c>
      <c r="S9" s="17">
        <v>0.48945797572593802</v>
      </c>
      <c r="T9" s="17">
        <v>0</v>
      </c>
      <c r="U9" s="17">
        <v>0.49859532159632902</v>
      </c>
      <c r="V9" s="17">
        <v>0.59864166916022099</v>
      </c>
      <c r="W9" s="17">
        <v>0.48982678472510799</v>
      </c>
      <c r="X9" s="17">
        <v>0.58765431709045302</v>
      </c>
      <c r="Y9" s="17">
        <v>0.355136799471097</v>
      </c>
      <c r="Z9" s="17"/>
      <c r="AA9" s="17">
        <v>0.48756248307687999</v>
      </c>
      <c r="AB9" s="17">
        <v>0.48853034895402803</v>
      </c>
    </row>
    <row r="10" spans="2:28" x14ac:dyDescent="0.5">
      <c r="B10" s="18" t="s">
        <v>400</v>
      </c>
      <c r="C10" s="17">
        <v>0.37491073212943099</v>
      </c>
      <c r="D10" s="17">
        <v>0.40698159631068498</v>
      </c>
      <c r="E10" s="17">
        <v>0.34376190913615901</v>
      </c>
      <c r="F10" s="17"/>
      <c r="G10" s="17">
        <v>0.42976081020273399</v>
      </c>
      <c r="H10" s="17">
        <v>0.32840635789015699</v>
      </c>
      <c r="I10" s="17">
        <v>0.31979906626187099</v>
      </c>
      <c r="J10" s="17">
        <v>0.33308451994576599</v>
      </c>
      <c r="K10" s="17">
        <v>0.36675228599257598</v>
      </c>
      <c r="L10" s="17">
        <v>0.43495576045615503</v>
      </c>
      <c r="M10" s="17"/>
      <c r="N10" s="17">
        <v>0</v>
      </c>
      <c r="O10" s="17">
        <v>0.69208664249128005</v>
      </c>
      <c r="P10" s="17">
        <v>0.29079109975383399</v>
      </c>
      <c r="Q10" s="17">
        <v>0.37159734717257698</v>
      </c>
      <c r="R10" s="17">
        <v>0.79416913020599</v>
      </c>
      <c r="S10" s="17">
        <v>0.413386633425042</v>
      </c>
      <c r="T10" s="17">
        <v>1</v>
      </c>
      <c r="U10" s="17">
        <v>0.28948319947811502</v>
      </c>
      <c r="V10" s="17">
        <v>0.24592071103017901</v>
      </c>
      <c r="W10" s="17">
        <v>0.51017321527489101</v>
      </c>
      <c r="X10" s="17">
        <v>0.27789687304729399</v>
      </c>
      <c r="Y10" s="17">
        <v>0.539046532817821</v>
      </c>
      <c r="Z10" s="17"/>
      <c r="AA10" s="17">
        <v>0.35119046457299802</v>
      </c>
      <c r="AB10" s="17">
        <v>0.39638641133594099</v>
      </c>
    </row>
    <row r="11" spans="2:28" x14ac:dyDescent="0.5">
      <c r="B11" s="18" t="s">
        <v>401</v>
      </c>
      <c r="C11" s="17">
        <v>0.116927492726402</v>
      </c>
      <c r="D11" s="17">
        <v>0.16020680609236701</v>
      </c>
      <c r="E11" s="17">
        <v>7.4892464805489598E-2</v>
      </c>
      <c r="F11" s="17"/>
      <c r="G11" s="17">
        <v>0.17982931911347499</v>
      </c>
      <c r="H11" s="17">
        <v>0.198525396061147</v>
      </c>
      <c r="I11" s="17">
        <v>2.8732094906036999E-2</v>
      </c>
      <c r="J11" s="17">
        <v>0.131317988353227</v>
      </c>
      <c r="K11" s="17">
        <v>0.11718315414345901</v>
      </c>
      <c r="L11" s="17">
        <v>8.4126288057621804E-2</v>
      </c>
      <c r="M11" s="17"/>
      <c r="N11" s="17">
        <v>0</v>
      </c>
      <c r="O11" s="17">
        <v>0</v>
      </c>
      <c r="P11" s="17">
        <v>0.183793201359603</v>
      </c>
      <c r="Q11" s="17">
        <v>0.11576408510533399</v>
      </c>
      <c r="R11" s="17">
        <v>0</v>
      </c>
      <c r="S11" s="17">
        <v>9.7155390849019599E-2</v>
      </c>
      <c r="T11" s="17">
        <v>0</v>
      </c>
      <c r="U11" s="17">
        <v>0.21192147892555599</v>
      </c>
      <c r="V11" s="17">
        <v>7.4805228592186204E-2</v>
      </c>
      <c r="W11" s="17">
        <v>0</v>
      </c>
      <c r="X11" s="17">
        <v>0.106047570301952</v>
      </c>
      <c r="Y11" s="17">
        <v>0.105816667711082</v>
      </c>
      <c r="Z11" s="17"/>
      <c r="AA11" s="17">
        <v>0.14162557287393801</v>
      </c>
      <c r="AB11" s="17">
        <v>9.4566528837473199E-2</v>
      </c>
    </row>
    <row r="12" spans="2:28" x14ac:dyDescent="0.5">
      <c r="B12" s="18" t="s">
        <v>402</v>
      </c>
      <c r="C12" s="17">
        <v>9.4969382361566705E-3</v>
      </c>
      <c r="D12" s="17">
        <v>0</v>
      </c>
      <c r="E12" s="17">
        <v>1.8720838360089101E-2</v>
      </c>
      <c r="F12" s="17"/>
      <c r="G12" s="17">
        <v>0</v>
      </c>
      <c r="H12" s="17">
        <v>0</v>
      </c>
      <c r="I12" s="17">
        <v>0</v>
      </c>
      <c r="J12" s="17">
        <v>3.2163904599108901E-2</v>
      </c>
      <c r="K12" s="17">
        <v>2.4125742488940199E-2</v>
      </c>
      <c r="L12" s="17">
        <v>0</v>
      </c>
      <c r="M12" s="17"/>
      <c r="N12" s="17">
        <v>0</v>
      </c>
      <c r="O12" s="17">
        <v>0</v>
      </c>
      <c r="P12" s="17">
        <v>2.6081574568421601E-2</v>
      </c>
      <c r="Q12" s="17">
        <v>0</v>
      </c>
      <c r="R12" s="17">
        <v>0</v>
      </c>
      <c r="S12" s="17">
        <v>0</v>
      </c>
      <c r="T12" s="17">
        <v>0</v>
      </c>
      <c r="U12" s="17">
        <v>0</v>
      </c>
      <c r="V12" s="17">
        <v>8.0632391217414098E-2</v>
      </c>
      <c r="W12" s="17">
        <v>0</v>
      </c>
      <c r="X12" s="17">
        <v>0</v>
      </c>
      <c r="Y12" s="17">
        <v>0</v>
      </c>
      <c r="Z12" s="17"/>
      <c r="AA12" s="17">
        <v>1.0640362485821101E-2</v>
      </c>
      <c r="AB12" s="17">
        <v>8.4617133035408392E-3</v>
      </c>
    </row>
    <row r="13" spans="2:28" x14ac:dyDescent="0.5">
      <c r="B13" s="18" t="s">
        <v>403</v>
      </c>
      <c r="C13" s="19">
        <v>1.05943870949727E-2</v>
      </c>
      <c r="D13" s="19">
        <v>2.15023803016464E-2</v>
      </c>
      <c r="E13" s="19">
        <v>0</v>
      </c>
      <c r="F13" s="19"/>
      <c r="G13" s="19">
        <v>0</v>
      </c>
      <c r="H13" s="19">
        <v>0</v>
      </c>
      <c r="I13" s="19">
        <v>0</v>
      </c>
      <c r="J13" s="19">
        <v>0</v>
      </c>
      <c r="K13" s="19">
        <v>3.4370789534219001E-2</v>
      </c>
      <c r="L13" s="19">
        <v>1.7673432738752E-2</v>
      </c>
      <c r="M13" s="19"/>
      <c r="N13" s="19">
        <v>0</v>
      </c>
      <c r="O13" s="19">
        <v>0</v>
      </c>
      <c r="P13" s="19">
        <v>3.2637522614327501E-2</v>
      </c>
      <c r="Q13" s="19">
        <v>0</v>
      </c>
      <c r="R13" s="19">
        <v>0</v>
      </c>
      <c r="S13" s="19">
        <v>0</v>
      </c>
      <c r="T13" s="19">
        <v>0</v>
      </c>
      <c r="U13" s="19">
        <v>0</v>
      </c>
      <c r="V13" s="19">
        <v>0</v>
      </c>
      <c r="W13" s="19">
        <v>0</v>
      </c>
      <c r="X13" s="19">
        <v>2.8401239560301699E-2</v>
      </c>
      <c r="Y13" s="19">
        <v>0</v>
      </c>
      <c r="Z13" s="19"/>
      <c r="AA13" s="19">
        <v>8.9811169903626798E-3</v>
      </c>
      <c r="AB13" s="19">
        <v>1.2054997569017E-2</v>
      </c>
    </row>
    <row r="14" spans="2:28" x14ac:dyDescent="0.5">
      <c r="B14" s="16" t="s">
        <v>541</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411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268</v>
      </c>
      <c r="D7" s="10">
        <v>157</v>
      </c>
      <c r="E7" s="10">
        <v>110</v>
      </c>
      <c r="F7" s="10"/>
      <c r="G7" s="10">
        <v>34</v>
      </c>
      <c r="H7" s="10">
        <v>46</v>
      </c>
      <c r="I7" s="10">
        <v>45</v>
      </c>
      <c r="J7" s="10">
        <v>48</v>
      </c>
      <c r="K7" s="10">
        <v>41</v>
      </c>
      <c r="L7" s="10">
        <v>54</v>
      </c>
      <c r="M7" s="10"/>
      <c r="N7" s="10">
        <v>13</v>
      </c>
      <c r="O7" s="10">
        <v>6</v>
      </c>
      <c r="P7" s="10">
        <v>48</v>
      </c>
      <c r="Q7" s="10">
        <v>14</v>
      </c>
      <c r="R7" s="10">
        <v>6</v>
      </c>
      <c r="S7" s="10">
        <v>66</v>
      </c>
      <c r="T7" s="10">
        <v>4</v>
      </c>
      <c r="U7" s="10">
        <v>22</v>
      </c>
      <c r="V7" s="10">
        <v>19</v>
      </c>
      <c r="W7" s="10">
        <v>6</v>
      </c>
      <c r="X7" s="10">
        <v>35</v>
      </c>
      <c r="Y7" s="10">
        <v>29</v>
      </c>
      <c r="Z7" s="10"/>
      <c r="AA7" s="10">
        <v>138</v>
      </c>
      <c r="AB7" s="10">
        <v>130</v>
      </c>
    </row>
    <row r="8" spans="2:28" ht="30" customHeight="1" x14ac:dyDescent="0.5">
      <c r="B8" s="11" t="s">
        <v>20</v>
      </c>
      <c r="C8" s="11">
        <v>282</v>
      </c>
      <c r="D8" s="11">
        <v>177</v>
      </c>
      <c r="E8" s="11">
        <v>104</v>
      </c>
      <c r="F8" s="11"/>
      <c r="G8" s="11">
        <v>48</v>
      </c>
      <c r="H8" s="11">
        <v>51</v>
      </c>
      <c r="I8" s="11">
        <v>49</v>
      </c>
      <c r="J8" s="11">
        <v>43</v>
      </c>
      <c r="K8" s="11">
        <v>41</v>
      </c>
      <c r="L8" s="11">
        <v>50</v>
      </c>
      <c r="M8" s="11"/>
      <c r="N8" s="11">
        <v>13</v>
      </c>
      <c r="O8" s="11">
        <v>5</v>
      </c>
      <c r="P8" s="11">
        <v>58</v>
      </c>
      <c r="Q8" s="11">
        <v>16</v>
      </c>
      <c r="R8" s="11">
        <v>6</v>
      </c>
      <c r="S8" s="11">
        <v>66</v>
      </c>
      <c r="T8" s="11">
        <v>4</v>
      </c>
      <c r="U8" s="11">
        <v>27</v>
      </c>
      <c r="V8" s="11">
        <v>18</v>
      </c>
      <c r="W8" s="11">
        <v>6</v>
      </c>
      <c r="X8" s="11">
        <v>33</v>
      </c>
      <c r="Y8" s="11">
        <v>29</v>
      </c>
      <c r="Z8" s="11"/>
      <c r="AA8" s="11">
        <v>141</v>
      </c>
      <c r="AB8" s="11">
        <v>141</v>
      </c>
    </row>
    <row r="9" spans="2:28" x14ac:dyDescent="0.5">
      <c r="B9" s="18" t="s">
        <v>399</v>
      </c>
      <c r="C9" s="17">
        <v>0.52787022731521605</v>
      </c>
      <c r="D9" s="17">
        <v>0.51102137596822605</v>
      </c>
      <c r="E9" s="17">
        <v>0.56099789533330502</v>
      </c>
      <c r="F9" s="17"/>
      <c r="G9" s="17">
        <v>0.52459371820652101</v>
      </c>
      <c r="H9" s="17">
        <v>0.51679825076308405</v>
      </c>
      <c r="I9" s="17">
        <v>0.59053866322848902</v>
      </c>
      <c r="J9" s="17">
        <v>0.58037600005772105</v>
      </c>
      <c r="K9" s="17">
        <v>0.42551557387651401</v>
      </c>
      <c r="L9" s="17">
        <v>0.52039506613766595</v>
      </c>
      <c r="M9" s="17"/>
      <c r="N9" s="17">
        <v>0.335340907274773</v>
      </c>
      <c r="O9" s="17">
        <v>0.49082557276106098</v>
      </c>
      <c r="P9" s="17">
        <v>0.52792610936062301</v>
      </c>
      <c r="Q9" s="17">
        <v>0.24582577449416701</v>
      </c>
      <c r="R9" s="17">
        <v>0.42528490778127798</v>
      </c>
      <c r="S9" s="17">
        <v>0.51002993750064196</v>
      </c>
      <c r="T9" s="17">
        <v>0.50937421927468995</v>
      </c>
      <c r="U9" s="17">
        <v>0.63536163701558801</v>
      </c>
      <c r="V9" s="17">
        <v>0.68426996587970002</v>
      </c>
      <c r="W9" s="17">
        <v>0.30987431145113797</v>
      </c>
      <c r="X9" s="17">
        <v>0.68110498287139098</v>
      </c>
      <c r="Y9" s="17">
        <v>0.51505710615697797</v>
      </c>
      <c r="Z9" s="17"/>
      <c r="AA9" s="17">
        <v>0.57400694162426302</v>
      </c>
      <c r="AB9" s="17">
        <v>0.48144239880395501</v>
      </c>
    </row>
    <row r="10" spans="2:28" x14ac:dyDescent="0.5">
      <c r="B10" s="18" t="s">
        <v>400</v>
      </c>
      <c r="C10" s="17">
        <v>0.35285238969627097</v>
      </c>
      <c r="D10" s="17">
        <v>0.36470981606852598</v>
      </c>
      <c r="E10" s="17">
        <v>0.327111439054035</v>
      </c>
      <c r="F10" s="17"/>
      <c r="G10" s="17">
        <v>0.334474715750602</v>
      </c>
      <c r="H10" s="17">
        <v>0.33173988443999203</v>
      </c>
      <c r="I10" s="17">
        <v>0.36382333124800098</v>
      </c>
      <c r="J10" s="17">
        <v>0.31635542199372302</v>
      </c>
      <c r="K10" s="17">
        <v>0.494749898850946</v>
      </c>
      <c r="L10" s="17">
        <v>0.29528427939826102</v>
      </c>
      <c r="M10" s="17"/>
      <c r="N10" s="17">
        <v>0.369114075781031</v>
      </c>
      <c r="O10" s="17">
        <v>0.35708041771829702</v>
      </c>
      <c r="P10" s="17">
        <v>0.345441679958089</v>
      </c>
      <c r="Q10" s="17">
        <v>0.57769397677776002</v>
      </c>
      <c r="R10" s="17">
        <v>0.29933204424530901</v>
      </c>
      <c r="S10" s="17">
        <v>0.40195175962490598</v>
      </c>
      <c r="T10" s="17">
        <v>0.230590656918819</v>
      </c>
      <c r="U10" s="17">
        <v>0.24773838149869101</v>
      </c>
      <c r="V10" s="17">
        <v>0.26329776146471201</v>
      </c>
      <c r="W10" s="17">
        <v>0.52426052607359197</v>
      </c>
      <c r="X10" s="17">
        <v>0.28376383988354997</v>
      </c>
      <c r="Y10" s="17">
        <v>0.34675094089930197</v>
      </c>
      <c r="Z10" s="17"/>
      <c r="AA10" s="17">
        <v>0.29385719825504403</v>
      </c>
      <c r="AB10" s="17">
        <v>0.41221982997116602</v>
      </c>
    </row>
    <row r="11" spans="2:28" x14ac:dyDescent="0.5">
      <c r="B11" s="18" t="s">
        <v>401</v>
      </c>
      <c r="C11" s="17">
        <v>0.108577015232226</v>
      </c>
      <c r="D11" s="17">
        <v>0.11247058090223901</v>
      </c>
      <c r="E11" s="17">
        <v>0.10295178699883201</v>
      </c>
      <c r="F11" s="17"/>
      <c r="G11" s="17">
        <v>0.14093156604287699</v>
      </c>
      <c r="H11" s="17">
        <v>0.124623833524537</v>
      </c>
      <c r="I11" s="17">
        <v>2.6513734681797799E-2</v>
      </c>
      <c r="J11" s="17">
        <v>0.103268577948556</v>
      </c>
      <c r="K11" s="17">
        <v>7.9734527272539393E-2</v>
      </c>
      <c r="L11" s="17">
        <v>0.16985488205430499</v>
      </c>
      <c r="M11" s="17"/>
      <c r="N11" s="17">
        <v>0.239478351071576</v>
      </c>
      <c r="O11" s="17">
        <v>0.152094009520642</v>
      </c>
      <c r="P11" s="17">
        <v>0.103260982839709</v>
      </c>
      <c r="Q11" s="17">
        <v>0.119146142084707</v>
      </c>
      <c r="R11" s="17">
        <v>0.27538304797341401</v>
      </c>
      <c r="S11" s="17">
        <v>8.8018302874451698E-2</v>
      </c>
      <c r="T11" s="17">
        <v>0.26003512380649102</v>
      </c>
      <c r="U11" s="17">
        <v>0.11689998148572101</v>
      </c>
      <c r="V11" s="17">
        <v>5.2432272655587697E-2</v>
      </c>
      <c r="W11" s="17">
        <v>0.165865162475271</v>
      </c>
      <c r="X11" s="17">
        <v>3.5131177245058397E-2</v>
      </c>
      <c r="Y11" s="17">
        <v>0.13819195294372</v>
      </c>
      <c r="Z11" s="17"/>
      <c r="AA11" s="17">
        <v>0.115941034821527</v>
      </c>
      <c r="AB11" s="17">
        <v>0.101166530030454</v>
      </c>
    </row>
    <row r="12" spans="2:28" x14ac:dyDescent="0.5">
      <c r="B12" s="18" t="s">
        <v>402</v>
      </c>
      <c r="C12" s="17">
        <v>7.3885724652274602E-3</v>
      </c>
      <c r="D12" s="17">
        <v>1.1798227061009E-2</v>
      </c>
      <c r="E12" s="17">
        <v>0</v>
      </c>
      <c r="F12" s="17"/>
      <c r="G12" s="17">
        <v>0</v>
      </c>
      <c r="H12" s="17">
        <v>2.68380312723869E-2</v>
      </c>
      <c r="I12" s="17">
        <v>0</v>
      </c>
      <c r="J12" s="17">
        <v>0</v>
      </c>
      <c r="K12" s="17">
        <v>0</v>
      </c>
      <c r="L12" s="17">
        <v>1.44657724097676E-2</v>
      </c>
      <c r="M12" s="17"/>
      <c r="N12" s="17">
        <v>5.6066665872619999E-2</v>
      </c>
      <c r="O12" s="17">
        <v>0</v>
      </c>
      <c r="P12" s="17">
        <v>2.3371227841578499E-2</v>
      </c>
      <c r="Q12" s="17">
        <v>0</v>
      </c>
      <c r="R12" s="17">
        <v>0</v>
      </c>
      <c r="S12" s="17">
        <v>0</v>
      </c>
      <c r="T12" s="17">
        <v>0</v>
      </c>
      <c r="U12" s="17">
        <v>0</v>
      </c>
      <c r="V12" s="17">
        <v>0</v>
      </c>
      <c r="W12" s="17">
        <v>0</v>
      </c>
      <c r="X12" s="17">
        <v>0</v>
      </c>
      <c r="Y12" s="17">
        <v>0</v>
      </c>
      <c r="Z12" s="17"/>
      <c r="AA12" s="17">
        <v>9.5920005093526797E-3</v>
      </c>
      <c r="AB12" s="17">
        <v>5.1712411944246396E-3</v>
      </c>
    </row>
    <row r="13" spans="2:28" x14ac:dyDescent="0.5">
      <c r="B13" s="18" t="s">
        <v>403</v>
      </c>
      <c r="C13" s="19">
        <v>3.3117952910595E-3</v>
      </c>
      <c r="D13" s="19">
        <v>0</v>
      </c>
      <c r="E13" s="19">
        <v>8.9388786138271895E-3</v>
      </c>
      <c r="F13" s="19"/>
      <c r="G13" s="19">
        <v>0</v>
      </c>
      <c r="H13" s="19">
        <v>0</v>
      </c>
      <c r="I13" s="19">
        <v>1.91242708417119E-2</v>
      </c>
      <c r="J13" s="19">
        <v>0</v>
      </c>
      <c r="K13" s="19">
        <v>0</v>
      </c>
      <c r="L13" s="19">
        <v>0</v>
      </c>
      <c r="M13" s="19"/>
      <c r="N13" s="19">
        <v>0</v>
      </c>
      <c r="O13" s="19">
        <v>0</v>
      </c>
      <c r="P13" s="19">
        <v>0</v>
      </c>
      <c r="Q13" s="19">
        <v>5.73341066433668E-2</v>
      </c>
      <c r="R13" s="19">
        <v>0</v>
      </c>
      <c r="S13" s="19">
        <v>0</v>
      </c>
      <c r="T13" s="19">
        <v>0</v>
      </c>
      <c r="U13" s="19">
        <v>0</v>
      </c>
      <c r="V13" s="19">
        <v>0</v>
      </c>
      <c r="W13" s="19">
        <v>0</v>
      </c>
      <c r="X13" s="19">
        <v>0</v>
      </c>
      <c r="Y13" s="19">
        <v>0</v>
      </c>
      <c r="Z13" s="19"/>
      <c r="AA13" s="19">
        <v>6.6028247898137398E-3</v>
      </c>
      <c r="AB13" s="19">
        <v>0</v>
      </c>
    </row>
    <row r="14" spans="2:28" x14ac:dyDescent="0.5">
      <c r="B14" s="16" t="s">
        <v>541</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412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417</v>
      </c>
      <c r="D7" s="10">
        <v>183</v>
      </c>
      <c r="E7" s="10">
        <v>233</v>
      </c>
      <c r="F7" s="10"/>
      <c r="G7" s="10">
        <v>34</v>
      </c>
      <c r="H7" s="10">
        <v>56</v>
      </c>
      <c r="I7" s="10">
        <v>62</v>
      </c>
      <c r="J7" s="10">
        <v>66</v>
      </c>
      <c r="K7" s="10">
        <v>73</v>
      </c>
      <c r="L7" s="10">
        <v>126</v>
      </c>
      <c r="M7" s="10"/>
      <c r="N7" s="10">
        <v>16</v>
      </c>
      <c r="O7" s="10">
        <v>12</v>
      </c>
      <c r="P7" s="10">
        <v>63</v>
      </c>
      <c r="Q7" s="10">
        <v>31</v>
      </c>
      <c r="R7" s="10">
        <v>10</v>
      </c>
      <c r="S7" s="10">
        <v>95</v>
      </c>
      <c r="T7" s="10">
        <v>10</v>
      </c>
      <c r="U7" s="10">
        <v>28</v>
      </c>
      <c r="V7" s="10">
        <v>26</v>
      </c>
      <c r="W7" s="10">
        <v>8</v>
      </c>
      <c r="X7" s="10">
        <v>56</v>
      </c>
      <c r="Y7" s="10">
        <v>62</v>
      </c>
      <c r="Z7" s="10"/>
      <c r="AA7" s="10">
        <v>193</v>
      </c>
      <c r="AB7" s="10">
        <v>224</v>
      </c>
    </row>
    <row r="8" spans="2:28" ht="30" customHeight="1" x14ac:dyDescent="0.5">
      <c r="B8" s="11" t="s">
        <v>20</v>
      </c>
      <c r="C8" s="11">
        <v>415</v>
      </c>
      <c r="D8" s="11">
        <v>193</v>
      </c>
      <c r="E8" s="11">
        <v>221</v>
      </c>
      <c r="F8" s="11"/>
      <c r="G8" s="11">
        <v>46</v>
      </c>
      <c r="H8" s="11">
        <v>59</v>
      </c>
      <c r="I8" s="11">
        <v>62</v>
      </c>
      <c r="J8" s="11">
        <v>59</v>
      </c>
      <c r="K8" s="11">
        <v>70</v>
      </c>
      <c r="L8" s="11">
        <v>119</v>
      </c>
      <c r="M8" s="11"/>
      <c r="N8" s="11">
        <v>13</v>
      </c>
      <c r="O8" s="11">
        <v>11</v>
      </c>
      <c r="P8" s="11">
        <v>72</v>
      </c>
      <c r="Q8" s="11">
        <v>32</v>
      </c>
      <c r="R8" s="11">
        <v>9</v>
      </c>
      <c r="S8" s="11">
        <v>91</v>
      </c>
      <c r="T8" s="11">
        <v>9</v>
      </c>
      <c r="U8" s="11">
        <v>32</v>
      </c>
      <c r="V8" s="11">
        <v>24</v>
      </c>
      <c r="W8" s="11">
        <v>7</v>
      </c>
      <c r="X8" s="11">
        <v>50</v>
      </c>
      <c r="Y8" s="11">
        <v>63</v>
      </c>
      <c r="Z8" s="11"/>
      <c r="AA8" s="11">
        <v>189</v>
      </c>
      <c r="AB8" s="11">
        <v>226</v>
      </c>
    </row>
    <row r="9" spans="2:28" x14ac:dyDescent="0.5">
      <c r="B9" s="18" t="s">
        <v>399</v>
      </c>
      <c r="C9" s="17">
        <v>0.59766794105596199</v>
      </c>
      <c r="D9" s="17">
        <v>0.580766129216442</v>
      </c>
      <c r="E9" s="17">
        <v>0.61486732827628499</v>
      </c>
      <c r="F9" s="17"/>
      <c r="G9" s="17">
        <v>0.54505666141533904</v>
      </c>
      <c r="H9" s="17">
        <v>0.49386218301470902</v>
      </c>
      <c r="I9" s="17">
        <v>0.67901976446317902</v>
      </c>
      <c r="J9" s="17">
        <v>0.64877436753960005</v>
      </c>
      <c r="K9" s="17">
        <v>0.57317146202944103</v>
      </c>
      <c r="L9" s="17">
        <v>0.61646507758096902</v>
      </c>
      <c r="M9" s="17"/>
      <c r="N9" s="17">
        <v>0.58244720341409195</v>
      </c>
      <c r="O9" s="17">
        <v>0.66713929302368602</v>
      </c>
      <c r="P9" s="17">
        <v>0.57924113494973195</v>
      </c>
      <c r="Q9" s="17">
        <v>0.55896620614708603</v>
      </c>
      <c r="R9" s="17">
        <v>0.54063179275271001</v>
      </c>
      <c r="S9" s="17">
        <v>0.61781268617993801</v>
      </c>
      <c r="T9" s="17">
        <v>0.79459560166568999</v>
      </c>
      <c r="U9" s="17">
        <v>0.55931692290566604</v>
      </c>
      <c r="V9" s="17">
        <v>0.406553306524297</v>
      </c>
      <c r="W9" s="17">
        <v>0.72871399299667305</v>
      </c>
      <c r="X9" s="17">
        <v>0.65154381575443598</v>
      </c>
      <c r="Y9" s="17">
        <v>0.61551077141441102</v>
      </c>
      <c r="Z9" s="17"/>
      <c r="AA9" s="17">
        <v>0.63053432207968496</v>
      </c>
      <c r="AB9" s="17">
        <v>0.57011795555826095</v>
      </c>
    </row>
    <row r="10" spans="2:28" x14ac:dyDescent="0.5">
      <c r="B10" s="18" t="s">
        <v>400</v>
      </c>
      <c r="C10" s="17">
        <v>0.31880702756570001</v>
      </c>
      <c r="D10" s="17">
        <v>0.33294586138309201</v>
      </c>
      <c r="E10" s="17">
        <v>0.30782072463158999</v>
      </c>
      <c r="F10" s="17"/>
      <c r="G10" s="17">
        <v>0.32755605489446099</v>
      </c>
      <c r="H10" s="17">
        <v>0.37576020008028499</v>
      </c>
      <c r="I10" s="17">
        <v>0.23313776869355801</v>
      </c>
      <c r="J10" s="17">
        <v>0.28632827821054802</v>
      </c>
      <c r="K10" s="17">
        <v>0.32340427981615</v>
      </c>
      <c r="L10" s="17">
        <v>0.34479956595234701</v>
      </c>
      <c r="M10" s="17"/>
      <c r="N10" s="17">
        <v>0.41755279658590799</v>
      </c>
      <c r="O10" s="17">
        <v>0.25806174306510199</v>
      </c>
      <c r="P10" s="17">
        <v>0.32118032867568502</v>
      </c>
      <c r="Q10" s="17">
        <v>0.31349670068536201</v>
      </c>
      <c r="R10" s="17">
        <v>0.36084898920034397</v>
      </c>
      <c r="S10" s="17">
        <v>0.30896435756860302</v>
      </c>
      <c r="T10" s="17">
        <v>0.100386770845676</v>
      </c>
      <c r="U10" s="17">
        <v>0.33681181707461799</v>
      </c>
      <c r="V10" s="17">
        <v>0.48736942983913301</v>
      </c>
      <c r="W10" s="17">
        <v>0.271286007003327</v>
      </c>
      <c r="X10" s="17">
        <v>0.31083072308968601</v>
      </c>
      <c r="Y10" s="17">
        <v>0.28647490922822</v>
      </c>
      <c r="Z10" s="17"/>
      <c r="AA10" s="17">
        <v>0.29822426043560102</v>
      </c>
      <c r="AB10" s="17">
        <v>0.33606037029082197</v>
      </c>
    </row>
    <row r="11" spans="2:28" x14ac:dyDescent="0.5">
      <c r="B11" s="18" t="s">
        <v>401</v>
      </c>
      <c r="C11" s="17">
        <v>6.2501442566547397E-2</v>
      </c>
      <c r="D11" s="17">
        <v>6.6969930814471904E-2</v>
      </c>
      <c r="E11" s="17">
        <v>5.8870365292393798E-2</v>
      </c>
      <c r="F11" s="17"/>
      <c r="G11" s="17">
        <v>0.107327806757561</v>
      </c>
      <c r="H11" s="17">
        <v>0.10742316642628499</v>
      </c>
      <c r="I11" s="17">
        <v>5.37914239150643E-2</v>
      </c>
      <c r="J11" s="17">
        <v>6.4897354249852005E-2</v>
      </c>
      <c r="K11" s="17">
        <v>5.7691461410660297E-2</v>
      </c>
      <c r="L11" s="17">
        <v>2.9210481683213801E-2</v>
      </c>
      <c r="M11" s="17"/>
      <c r="N11" s="17">
        <v>0</v>
      </c>
      <c r="O11" s="17">
        <v>7.47989639112112E-2</v>
      </c>
      <c r="P11" s="17">
        <v>3.31274655096606E-2</v>
      </c>
      <c r="Q11" s="17">
        <v>9.1302669291835406E-2</v>
      </c>
      <c r="R11" s="17">
        <v>0</v>
      </c>
      <c r="S11" s="17">
        <v>5.2840424969814802E-2</v>
      </c>
      <c r="T11" s="17">
        <v>0.105017627488634</v>
      </c>
      <c r="U11" s="17">
        <v>0.103871260019716</v>
      </c>
      <c r="V11" s="17">
        <v>0.10607726363657</v>
      </c>
      <c r="W11" s="17">
        <v>0</v>
      </c>
      <c r="X11" s="17">
        <v>3.76254611558779E-2</v>
      </c>
      <c r="Y11" s="17">
        <v>9.8014319357368998E-2</v>
      </c>
      <c r="Z11" s="17"/>
      <c r="AA11" s="17">
        <v>5.7887601481000299E-2</v>
      </c>
      <c r="AB11" s="17">
        <v>6.6368958582495904E-2</v>
      </c>
    </row>
    <row r="12" spans="2:28" x14ac:dyDescent="0.5">
      <c r="B12" s="18" t="s">
        <v>402</v>
      </c>
      <c r="C12" s="17">
        <v>9.81400563932458E-3</v>
      </c>
      <c r="D12" s="17">
        <v>0</v>
      </c>
      <c r="E12" s="17">
        <v>1.42455276820841E-2</v>
      </c>
      <c r="F12" s="17"/>
      <c r="G12" s="17">
        <v>2.0059476932638799E-2</v>
      </c>
      <c r="H12" s="17">
        <v>0</v>
      </c>
      <c r="I12" s="17">
        <v>0</v>
      </c>
      <c r="J12" s="17">
        <v>0</v>
      </c>
      <c r="K12" s="17">
        <v>2.8703393334800101E-2</v>
      </c>
      <c r="L12" s="17">
        <v>9.5248747834700206E-3</v>
      </c>
      <c r="M12" s="17"/>
      <c r="N12" s="17">
        <v>0</v>
      </c>
      <c r="O12" s="17">
        <v>0</v>
      </c>
      <c r="P12" s="17">
        <v>3.0944399654040399E-2</v>
      </c>
      <c r="Q12" s="17">
        <v>0</v>
      </c>
      <c r="R12" s="17">
        <v>9.8519218046945897E-2</v>
      </c>
      <c r="S12" s="17">
        <v>1.01922323105181E-2</v>
      </c>
      <c r="T12" s="17">
        <v>0</v>
      </c>
      <c r="U12" s="17">
        <v>0</v>
      </c>
      <c r="V12" s="17">
        <v>0</v>
      </c>
      <c r="W12" s="17">
        <v>0</v>
      </c>
      <c r="X12" s="17">
        <v>0</v>
      </c>
      <c r="Y12" s="17">
        <v>0</v>
      </c>
      <c r="Z12" s="17"/>
      <c r="AA12" s="17">
        <v>0</v>
      </c>
      <c r="AB12" s="17">
        <v>1.80405187087916E-2</v>
      </c>
    </row>
    <row r="13" spans="2:28" x14ac:dyDescent="0.5">
      <c r="B13" s="18" t="s">
        <v>403</v>
      </c>
      <c r="C13" s="19">
        <v>1.1209583172466699E-2</v>
      </c>
      <c r="D13" s="19">
        <v>1.9318078585993499E-2</v>
      </c>
      <c r="E13" s="19">
        <v>4.1960541176468101E-3</v>
      </c>
      <c r="F13" s="19"/>
      <c r="G13" s="19">
        <v>0</v>
      </c>
      <c r="H13" s="19">
        <v>2.2954450478721002E-2</v>
      </c>
      <c r="I13" s="19">
        <v>3.4051042928199299E-2</v>
      </c>
      <c r="J13" s="19">
        <v>0</v>
      </c>
      <c r="K13" s="19">
        <v>1.7029403408947898E-2</v>
      </c>
      <c r="L13" s="19">
        <v>0</v>
      </c>
      <c r="M13" s="19"/>
      <c r="N13" s="19">
        <v>0</v>
      </c>
      <c r="O13" s="19">
        <v>0</v>
      </c>
      <c r="P13" s="19">
        <v>3.5506671210882301E-2</v>
      </c>
      <c r="Q13" s="19">
        <v>3.6234423875716203E-2</v>
      </c>
      <c r="R13" s="19">
        <v>0</v>
      </c>
      <c r="S13" s="19">
        <v>1.0190298971125901E-2</v>
      </c>
      <c r="T13" s="19">
        <v>0</v>
      </c>
      <c r="U13" s="19">
        <v>0</v>
      </c>
      <c r="V13" s="19">
        <v>0</v>
      </c>
      <c r="W13" s="19">
        <v>0</v>
      </c>
      <c r="X13" s="19">
        <v>0</v>
      </c>
      <c r="Y13" s="19">
        <v>0</v>
      </c>
      <c r="Z13" s="19"/>
      <c r="AA13" s="19">
        <v>1.3353816003713199E-2</v>
      </c>
      <c r="AB13" s="19">
        <v>9.4121968596294105E-3</v>
      </c>
    </row>
    <row r="14" spans="2:28" x14ac:dyDescent="0.5">
      <c r="B14" s="16" t="s">
        <v>541</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413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264</v>
      </c>
      <c r="D7" s="10">
        <v>139</v>
      </c>
      <c r="E7" s="10">
        <v>125</v>
      </c>
      <c r="F7" s="10"/>
      <c r="G7" s="10">
        <v>32</v>
      </c>
      <c r="H7" s="10">
        <v>36</v>
      </c>
      <c r="I7" s="10">
        <v>38</v>
      </c>
      <c r="J7" s="10">
        <v>58</v>
      </c>
      <c r="K7" s="10">
        <v>43</v>
      </c>
      <c r="L7" s="10">
        <v>57</v>
      </c>
      <c r="M7" s="10"/>
      <c r="N7" s="10">
        <v>15</v>
      </c>
      <c r="O7" s="10">
        <v>9</v>
      </c>
      <c r="P7" s="10">
        <v>40</v>
      </c>
      <c r="Q7" s="10">
        <v>12</v>
      </c>
      <c r="R7" s="10">
        <v>6</v>
      </c>
      <c r="S7" s="10">
        <v>59</v>
      </c>
      <c r="T7" s="10">
        <v>5</v>
      </c>
      <c r="U7" s="10">
        <v>21</v>
      </c>
      <c r="V7" s="10">
        <v>19</v>
      </c>
      <c r="W7" s="10">
        <v>8</v>
      </c>
      <c r="X7" s="10">
        <v>32</v>
      </c>
      <c r="Y7" s="10">
        <v>38</v>
      </c>
      <c r="Z7" s="10"/>
      <c r="AA7" s="10">
        <v>136</v>
      </c>
      <c r="AB7" s="10">
        <v>128</v>
      </c>
    </row>
    <row r="8" spans="2:28" ht="30" customHeight="1" x14ac:dyDescent="0.5">
      <c r="B8" s="11" t="s">
        <v>20</v>
      </c>
      <c r="C8" s="11">
        <v>268</v>
      </c>
      <c r="D8" s="11">
        <v>149</v>
      </c>
      <c r="E8" s="11">
        <v>118</v>
      </c>
      <c r="F8" s="11"/>
      <c r="G8" s="11">
        <v>43</v>
      </c>
      <c r="H8" s="11">
        <v>38</v>
      </c>
      <c r="I8" s="11">
        <v>40</v>
      </c>
      <c r="J8" s="11">
        <v>52</v>
      </c>
      <c r="K8" s="11">
        <v>42</v>
      </c>
      <c r="L8" s="11">
        <v>54</v>
      </c>
      <c r="M8" s="11"/>
      <c r="N8" s="11">
        <v>13</v>
      </c>
      <c r="O8" s="11">
        <v>9</v>
      </c>
      <c r="P8" s="11">
        <v>48</v>
      </c>
      <c r="Q8" s="11">
        <v>13</v>
      </c>
      <c r="R8" s="11">
        <v>5</v>
      </c>
      <c r="S8" s="11">
        <v>58</v>
      </c>
      <c r="T8" s="11">
        <v>5</v>
      </c>
      <c r="U8" s="11">
        <v>23</v>
      </c>
      <c r="V8" s="11">
        <v>17</v>
      </c>
      <c r="W8" s="11">
        <v>8</v>
      </c>
      <c r="X8" s="11">
        <v>29</v>
      </c>
      <c r="Y8" s="11">
        <v>40</v>
      </c>
      <c r="Z8" s="11"/>
      <c r="AA8" s="11">
        <v>134</v>
      </c>
      <c r="AB8" s="11">
        <v>134</v>
      </c>
    </row>
    <row r="9" spans="2:28" x14ac:dyDescent="0.5">
      <c r="B9" s="18" t="s">
        <v>399</v>
      </c>
      <c r="C9" s="17">
        <v>0.60288493752815997</v>
      </c>
      <c r="D9" s="17">
        <v>0.59445387106230896</v>
      </c>
      <c r="E9" s="17">
        <v>0.61352325543895703</v>
      </c>
      <c r="F9" s="17"/>
      <c r="G9" s="17">
        <v>0.43884062691541598</v>
      </c>
      <c r="H9" s="17">
        <v>0.57863071055760196</v>
      </c>
      <c r="I9" s="17">
        <v>0.68978403721696602</v>
      </c>
      <c r="J9" s="17">
        <v>0.57035717393218799</v>
      </c>
      <c r="K9" s="17">
        <v>0.56189607758267901</v>
      </c>
      <c r="L9" s="17">
        <v>0.74960146006301098</v>
      </c>
      <c r="M9" s="17"/>
      <c r="N9" s="17">
        <v>0.66114723993081903</v>
      </c>
      <c r="O9" s="17">
        <v>0.646393279679216</v>
      </c>
      <c r="P9" s="17">
        <v>0.72475707169227399</v>
      </c>
      <c r="Q9" s="17">
        <v>0.83140154771142805</v>
      </c>
      <c r="R9" s="17">
        <v>0.652796046848654</v>
      </c>
      <c r="S9" s="17">
        <v>0.51719849833194198</v>
      </c>
      <c r="T9" s="17">
        <v>0.79588348746248005</v>
      </c>
      <c r="U9" s="17">
        <v>0.49001081962000098</v>
      </c>
      <c r="V9" s="17">
        <v>0.43103846669270002</v>
      </c>
      <c r="W9" s="17">
        <v>0.23349854308300899</v>
      </c>
      <c r="X9" s="17">
        <v>0.74168668228137602</v>
      </c>
      <c r="Y9" s="17">
        <v>0.56264298875625496</v>
      </c>
      <c r="Z9" s="17"/>
      <c r="AA9" s="17">
        <v>0.63158596374276599</v>
      </c>
      <c r="AB9" s="17">
        <v>0.57423328627020098</v>
      </c>
    </row>
    <row r="10" spans="2:28" x14ac:dyDescent="0.5">
      <c r="B10" s="18" t="s">
        <v>400</v>
      </c>
      <c r="C10" s="17">
        <v>0.32747348301206702</v>
      </c>
      <c r="D10" s="17">
        <v>0.317906867042416</v>
      </c>
      <c r="E10" s="17">
        <v>0.33954463705027499</v>
      </c>
      <c r="F10" s="17"/>
      <c r="G10" s="17">
        <v>0.44577908003248301</v>
      </c>
      <c r="H10" s="17">
        <v>0.34140770895073602</v>
      </c>
      <c r="I10" s="17">
        <v>0.24925617074120701</v>
      </c>
      <c r="J10" s="17">
        <v>0.34177635784333799</v>
      </c>
      <c r="K10" s="17">
        <v>0.39317691217119999</v>
      </c>
      <c r="L10" s="17">
        <v>0.216009921508</v>
      </c>
      <c r="M10" s="17"/>
      <c r="N10" s="17">
        <v>0.33885276006918102</v>
      </c>
      <c r="O10" s="17">
        <v>0.353606720320784</v>
      </c>
      <c r="P10" s="17">
        <v>0.23031447804851499</v>
      </c>
      <c r="Q10" s="17">
        <v>0.16859845228857201</v>
      </c>
      <c r="R10" s="17">
        <v>0</v>
      </c>
      <c r="S10" s="17">
        <v>0.37950537917793098</v>
      </c>
      <c r="T10" s="17">
        <v>0</v>
      </c>
      <c r="U10" s="17">
        <v>0.456263787006224</v>
      </c>
      <c r="V10" s="17">
        <v>0.51370675684988498</v>
      </c>
      <c r="W10" s="17">
        <v>0.76650145691699101</v>
      </c>
      <c r="X10" s="17">
        <v>0.25831331771862398</v>
      </c>
      <c r="Y10" s="17">
        <v>0.29962908839443497</v>
      </c>
      <c r="Z10" s="17"/>
      <c r="AA10" s="17">
        <v>0.30155857736325498</v>
      </c>
      <c r="AB10" s="17">
        <v>0.35334380672386501</v>
      </c>
    </row>
    <row r="11" spans="2:28" x14ac:dyDescent="0.5">
      <c r="B11" s="18" t="s">
        <v>401</v>
      </c>
      <c r="C11" s="17">
        <v>6.2573997593336997E-2</v>
      </c>
      <c r="D11" s="17">
        <v>8.1381928838531306E-2</v>
      </c>
      <c r="E11" s="17">
        <v>3.8842153865000999E-2</v>
      </c>
      <c r="F11" s="17"/>
      <c r="G11" s="17">
        <v>9.2900248034116603E-2</v>
      </c>
      <c r="H11" s="17">
        <v>7.9961580491661993E-2</v>
      </c>
      <c r="I11" s="17">
        <v>6.0959792041826499E-2</v>
      </c>
      <c r="J11" s="17">
        <v>6.9791312349448201E-2</v>
      </c>
      <c r="K11" s="17">
        <v>4.4927010246121099E-2</v>
      </c>
      <c r="L11" s="17">
        <v>3.4388618428988202E-2</v>
      </c>
      <c r="M11" s="17"/>
      <c r="N11" s="17">
        <v>0</v>
      </c>
      <c r="O11" s="17">
        <v>0</v>
      </c>
      <c r="P11" s="17">
        <v>4.4928450259211501E-2</v>
      </c>
      <c r="Q11" s="17">
        <v>0</v>
      </c>
      <c r="R11" s="17">
        <v>0.347203953151346</v>
      </c>
      <c r="S11" s="17">
        <v>8.7262993456938803E-2</v>
      </c>
      <c r="T11" s="17">
        <v>0.20411651253752</v>
      </c>
      <c r="U11" s="17">
        <v>5.3725393373774903E-2</v>
      </c>
      <c r="V11" s="17">
        <v>0</v>
      </c>
      <c r="W11" s="17">
        <v>0</v>
      </c>
      <c r="X11" s="17">
        <v>0</v>
      </c>
      <c r="Y11" s="17">
        <v>0.13772792284931001</v>
      </c>
      <c r="Z11" s="17"/>
      <c r="AA11" s="17">
        <v>5.96957409360835E-2</v>
      </c>
      <c r="AB11" s="17">
        <v>6.5447302727372897E-2</v>
      </c>
    </row>
    <row r="12" spans="2:28" x14ac:dyDescent="0.5">
      <c r="B12" s="18" t="s">
        <v>402</v>
      </c>
      <c r="C12" s="17">
        <v>7.06758186643621E-3</v>
      </c>
      <c r="D12" s="17">
        <v>6.2573330567437498E-3</v>
      </c>
      <c r="E12" s="17">
        <v>8.0899536457675995E-3</v>
      </c>
      <c r="F12" s="17"/>
      <c r="G12" s="17">
        <v>2.2480045017984802E-2</v>
      </c>
      <c r="H12" s="17">
        <v>0</v>
      </c>
      <c r="I12" s="17">
        <v>0</v>
      </c>
      <c r="J12" s="17">
        <v>1.80751558750256E-2</v>
      </c>
      <c r="K12" s="17">
        <v>0</v>
      </c>
      <c r="L12" s="17">
        <v>0</v>
      </c>
      <c r="M12" s="17"/>
      <c r="N12" s="17">
        <v>0</v>
      </c>
      <c r="O12" s="17">
        <v>0</v>
      </c>
      <c r="P12" s="17">
        <v>0</v>
      </c>
      <c r="Q12" s="17">
        <v>0</v>
      </c>
      <c r="R12" s="17">
        <v>0</v>
      </c>
      <c r="S12" s="17">
        <v>1.6033129033188698E-2</v>
      </c>
      <c r="T12" s="17">
        <v>0</v>
      </c>
      <c r="U12" s="17">
        <v>0</v>
      </c>
      <c r="V12" s="17">
        <v>5.5254776457415299E-2</v>
      </c>
      <c r="W12" s="17">
        <v>0</v>
      </c>
      <c r="X12" s="17">
        <v>0</v>
      </c>
      <c r="Y12" s="17">
        <v>0</v>
      </c>
      <c r="Z12" s="17"/>
      <c r="AA12" s="17">
        <v>7.1597179578959504E-3</v>
      </c>
      <c r="AB12" s="17">
        <v>6.9756042785605399E-3</v>
      </c>
    </row>
    <row r="13" spans="2:28" x14ac:dyDescent="0.5">
      <c r="B13" s="18" t="s">
        <v>403</v>
      </c>
      <c r="C13" s="19">
        <v>0</v>
      </c>
      <c r="D13" s="19">
        <v>0</v>
      </c>
      <c r="E13" s="19">
        <v>0</v>
      </c>
      <c r="F13" s="19"/>
      <c r="G13" s="19">
        <v>0</v>
      </c>
      <c r="H13" s="19">
        <v>0</v>
      </c>
      <c r="I13" s="19">
        <v>0</v>
      </c>
      <c r="J13" s="19">
        <v>0</v>
      </c>
      <c r="K13" s="19">
        <v>0</v>
      </c>
      <c r="L13" s="19">
        <v>0</v>
      </c>
      <c r="M13" s="19"/>
      <c r="N13" s="19">
        <v>0</v>
      </c>
      <c r="O13" s="19">
        <v>0</v>
      </c>
      <c r="P13" s="19">
        <v>0</v>
      </c>
      <c r="Q13" s="19">
        <v>0</v>
      </c>
      <c r="R13" s="19">
        <v>0</v>
      </c>
      <c r="S13" s="19">
        <v>0</v>
      </c>
      <c r="T13" s="19">
        <v>0</v>
      </c>
      <c r="U13" s="19">
        <v>0</v>
      </c>
      <c r="V13" s="19">
        <v>0</v>
      </c>
      <c r="W13" s="19">
        <v>0</v>
      </c>
      <c r="X13" s="19">
        <v>0</v>
      </c>
      <c r="Y13" s="19">
        <v>0</v>
      </c>
      <c r="Z13" s="19"/>
      <c r="AA13" s="19">
        <v>0</v>
      </c>
      <c r="AB13" s="19">
        <v>0</v>
      </c>
    </row>
    <row r="14" spans="2:28" x14ac:dyDescent="0.5">
      <c r="B14" s="16" t="s">
        <v>541</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dimension ref="B2:AB18"/>
  <sheetViews>
    <sheetView showGridLines="0" workbookViewId="0">
      <pane xSplit="2" topLeftCell="C1" activePane="topRight" state="frozen"/>
      <selection pane="topRight" activeCell="B14" sqref="B14"/>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414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92</v>
      </c>
      <c r="D7" s="10">
        <v>44</v>
      </c>
      <c r="E7" s="10">
        <v>48</v>
      </c>
      <c r="F7" s="10"/>
      <c r="G7" s="10">
        <v>13</v>
      </c>
      <c r="H7" s="10">
        <v>19</v>
      </c>
      <c r="I7" s="10">
        <v>12</v>
      </c>
      <c r="J7" s="10">
        <v>15</v>
      </c>
      <c r="K7" s="10">
        <v>13</v>
      </c>
      <c r="L7" s="10">
        <v>20</v>
      </c>
      <c r="M7" s="10"/>
      <c r="N7" s="10">
        <v>3</v>
      </c>
      <c r="O7" s="10">
        <v>5</v>
      </c>
      <c r="P7" s="10">
        <v>15</v>
      </c>
      <c r="Q7" s="10">
        <v>8</v>
      </c>
      <c r="R7" s="10">
        <v>2</v>
      </c>
      <c r="S7" s="10">
        <v>21</v>
      </c>
      <c r="T7" s="10">
        <v>2</v>
      </c>
      <c r="U7" s="10">
        <v>10</v>
      </c>
      <c r="V7" s="10">
        <v>1</v>
      </c>
      <c r="W7" s="10">
        <v>1</v>
      </c>
      <c r="X7" s="10">
        <v>12</v>
      </c>
      <c r="Y7" s="10">
        <v>12</v>
      </c>
      <c r="Z7" s="10"/>
      <c r="AA7" s="10">
        <v>47</v>
      </c>
      <c r="AB7" s="10">
        <v>45</v>
      </c>
    </row>
    <row r="8" spans="2:28" ht="30" customHeight="1" x14ac:dyDescent="0.5">
      <c r="B8" s="11" t="s">
        <v>20</v>
      </c>
      <c r="C8" s="11">
        <v>97</v>
      </c>
      <c r="D8" s="11">
        <v>50</v>
      </c>
      <c r="E8" s="11">
        <v>47</v>
      </c>
      <c r="F8" s="11"/>
      <c r="G8" s="11">
        <v>18</v>
      </c>
      <c r="H8" s="11">
        <v>22</v>
      </c>
      <c r="I8" s="11">
        <v>12</v>
      </c>
      <c r="J8" s="11">
        <v>13</v>
      </c>
      <c r="K8" s="11">
        <v>13</v>
      </c>
      <c r="L8" s="11">
        <v>19</v>
      </c>
      <c r="M8" s="11"/>
      <c r="N8" s="11">
        <v>2</v>
      </c>
      <c r="O8" s="11">
        <v>5</v>
      </c>
      <c r="P8" s="11">
        <v>18</v>
      </c>
      <c r="Q8" s="11">
        <v>9</v>
      </c>
      <c r="R8" s="11">
        <v>3</v>
      </c>
      <c r="S8" s="11">
        <v>21</v>
      </c>
      <c r="T8" s="11">
        <v>2</v>
      </c>
      <c r="U8" s="11">
        <v>12</v>
      </c>
      <c r="V8" s="11">
        <v>1</v>
      </c>
      <c r="W8" s="11">
        <v>1</v>
      </c>
      <c r="X8" s="11">
        <v>12</v>
      </c>
      <c r="Y8" s="11">
        <v>13</v>
      </c>
      <c r="Z8" s="11"/>
      <c r="AA8" s="11">
        <v>48</v>
      </c>
      <c r="AB8" s="11">
        <v>50</v>
      </c>
    </row>
    <row r="9" spans="2:28" x14ac:dyDescent="0.5">
      <c r="B9" s="18" t="s">
        <v>399</v>
      </c>
      <c r="C9" s="17">
        <v>0.35143558656559998</v>
      </c>
      <c r="D9" s="17">
        <v>0.34357490361696302</v>
      </c>
      <c r="E9" s="17">
        <v>0.35983477360944099</v>
      </c>
      <c r="F9" s="17"/>
      <c r="G9" s="17">
        <v>0.30832022287055899</v>
      </c>
      <c r="H9" s="17">
        <v>0.205435520574342</v>
      </c>
      <c r="I9" s="17">
        <v>0.60231828778140495</v>
      </c>
      <c r="J9" s="17">
        <v>0.46032348549456098</v>
      </c>
      <c r="K9" s="17">
        <v>0.30600793447961999</v>
      </c>
      <c r="L9" s="17">
        <v>0.354929839467576</v>
      </c>
      <c r="M9" s="17"/>
      <c r="N9" s="17">
        <v>1</v>
      </c>
      <c r="O9" s="17">
        <v>0.17898152734425099</v>
      </c>
      <c r="P9" s="17">
        <v>0.404975562970046</v>
      </c>
      <c r="Q9" s="17">
        <v>0.34239186167414598</v>
      </c>
      <c r="R9" s="17">
        <v>0.668805054058216</v>
      </c>
      <c r="S9" s="17">
        <v>0.31862764121752002</v>
      </c>
      <c r="T9" s="17">
        <v>1</v>
      </c>
      <c r="U9" s="17">
        <v>0.17575683247880899</v>
      </c>
      <c r="V9" s="17">
        <v>0</v>
      </c>
      <c r="W9" s="17">
        <v>0</v>
      </c>
      <c r="X9" s="17">
        <v>0.39819626387885199</v>
      </c>
      <c r="Y9" s="17">
        <v>0.30319749215569602</v>
      </c>
      <c r="Z9" s="17"/>
      <c r="AA9" s="17">
        <v>0.35038372303584298</v>
      </c>
      <c r="AB9" s="17">
        <v>0.352451304679676</v>
      </c>
    </row>
    <row r="10" spans="2:28" x14ac:dyDescent="0.5">
      <c r="B10" s="18" t="s">
        <v>400</v>
      </c>
      <c r="C10" s="17">
        <v>0.42008301668866199</v>
      </c>
      <c r="D10" s="17">
        <v>0.37870932891034698</v>
      </c>
      <c r="E10" s="17">
        <v>0.46429105110681401</v>
      </c>
      <c r="F10" s="17"/>
      <c r="G10" s="17">
        <v>0.529992358277245</v>
      </c>
      <c r="H10" s="17">
        <v>0.48910910115788298</v>
      </c>
      <c r="I10" s="17">
        <v>0.30097269198162202</v>
      </c>
      <c r="J10" s="17">
        <v>0.53967651450543797</v>
      </c>
      <c r="K10" s="17">
        <v>0.37786054206680902</v>
      </c>
      <c r="L10" s="17">
        <v>0.25356430175756201</v>
      </c>
      <c r="M10" s="17"/>
      <c r="N10" s="17">
        <v>0</v>
      </c>
      <c r="O10" s="17">
        <v>0.42498599417376598</v>
      </c>
      <c r="P10" s="17">
        <v>0.38838293180012201</v>
      </c>
      <c r="Q10" s="17">
        <v>0.41172320346545299</v>
      </c>
      <c r="R10" s="17">
        <v>0</v>
      </c>
      <c r="S10" s="17">
        <v>0.58619248913351796</v>
      </c>
      <c r="T10" s="17">
        <v>0</v>
      </c>
      <c r="U10" s="17">
        <v>0.44418956287572398</v>
      </c>
      <c r="V10" s="17">
        <v>1</v>
      </c>
      <c r="W10" s="17">
        <v>1</v>
      </c>
      <c r="X10" s="17">
        <v>0.232789750580111</v>
      </c>
      <c r="Y10" s="17">
        <v>0.48189337661870002</v>
      </c>
      <c r="Z10" s="17"/>
      <c r="AA10" s="17">
        <v>0.41707341106995399</v>
      </c>
      <c r="AB10" s="17">
        <v>0.422989202573679</v>
      </c>
    </row>
    <row r="11" spans="2:28" x14ac:dyDescent="0.5">
      <c r="B11" s="18" t="s">
        <v>401</v>
      </c>
      <c r="C11" s="17">
        <v>0.19661925941476199</v>
      </c>
      <c r="D11" s="17">
        <v>0.23864059526511799</v>
      </c>
      <c r="E11" s="17">
        <v>0.15171920913345899</v>
      </c>
      <c r="F11" s="17"/>
      <c r="G11" s="17">
        <v>0.16168741885219601</v>
      </c>
      <c r="H11" s="17">
        <v>0.25235815342824802</v>
      </c>
      <c r="I11" s="17">
        <v>9.6709020236972601E-2</v>
      </c>
      <c r="J11" s="17">
        <v>0</v>
      </c>
      <c r="K11" s="17">
        <v>0.31613152345357198</v>
      </c>
      <c r="L11" s="17">
        <v>0.28793762793621702</v>
      </c>
      <c r="M11" s="17"/>
      <c r="N11" s="17">
        <v>0</v>
      </c>
      <c r="O11" s="17">
        <v>0.39603247848198297</v>
      </c>
      <c r="P11" s="17">
        <v>0.141914217528782</v>
      </c>
      <c r="Q11" s="17">
        <v>0.245884934860401</v>
      </c>
      <c r="R11" s="17">
        <v>0.331194945941784</v>
      </c>
      <c r="S11" s="17">
        <v>4.0593931669593297E-2</v>
      </c>
      <c r="T11" s="17">
        <v>0</v>
      </c>
      <c r="U11" s="17">
        <v>0.380053604645467</v>
      </c>
      <c r="V11" s="17">
        <v>0</v>
      </c>
      <c r="W11" s="17">
        <v>0</v>
      </c>
      <c r="X11" s="17">
        <v>0.30130588057415603</v>
      </c>
      <c r="Y11" s="17">
        <v>0.21490913122560401</v>
      </c>
      <c r="Z11" s="17"/>
      <c r="AA11" s="17">
        <v>0.19145528663859299</v>
      </c>
      <c r="AB11" s="17">
        <v>0.201605781469157</v>
      </c>
    </row>
    <row r="12" spans="2:28" x14ac:dyDescent="0.5">
      <c r="B12" s="18" t="s">
        <v>402</v>
      </c>
      <c r="C12" s="17">
        <v>1.1677493770263701E-2</v>
      </c>
      <c r="D12" s="17">
        <v>0</v>
      </c>
      <c r="E12" s="17">
        <v>2.4154966150285801E-2</v>
      </c>
      <c r="F12" s="17"/>
      <c r="G12" s="17">
        <v>0</v>
      </c>
      <c r="H12" s="17">
        <v>0</v>
      </c>
      <c r="I12" s="17">
        <v>0</v>
      </c>
      <c r="J12" s="17">
        <v>0</v>
      </c>
      <c r="K12" s="17">
        <v>0</v>
      </c>
      <c r="L12" s="17">
        <v>6.0586135325479899E-2</v>
      </c>
      <c r="M12" s="17"/>
      <c r="N12" s="17">
        <v>0</v>
      </c>
      <c r="O12" s="17">
        <v>0</v>
      </c>
      <c r="P12" s="17">
        <v>6.4727287701051003E-2</v>
      </c>
      <c r="Q12" s="17">
        <v>0</v>
      </c>
      <c r="R12" s="17">
        <v>0</v>
      </c>
      <c r="S12" s="17">
        <v>0</v>
      </c>
      <c r="T12" s="17">
        <v>0</v>
      </c>
      <c r="U12" s="17">
        <v>0</v>
      </c>
      <c r="V12" s="17">
        <v>0</v>
      </c>
      <c r="W12" s="17">
        <v>0</v>
      </c>
      <c r="X12" s="17">
        <v>0</v>
      </c>
      <c r="Y12" s="17">
        <v>0</v>
      </c>
      <c r="Z12" s="17"/>
      <c r="AA12" s="17">
        <v>0</v>
      </c>
      <c r="AB12" s="17">
        <v>2.2953711277488499E-2</v>
      </c>
    </row>
    <row r="13" spans="2:28" x14ac:dyDescent="0.5">
      <c r="B13" s="18" t="s">
        <v>403</v>
      </c>
      <c r="C13" s="19">
        <v>2.0184643560712E-2</v>
      </c>
      <c r="D13" s="19">
        <v>3.9075172207571902E-2</v>
      </c>
      <c r="E13" s="19">
        <v>0</v>
      </c>
      <c r="F13" s="19"/>
      <c r="G13" s="19">
        <v>0</v>
      </c>
      <c r="H13" s="19">
        <v>5.3097224839527203E-2</v>
      </c>
      <c r="I13" s="19">
        <v>0</v>
      </c>
      <c r="J13" s="19">
        <v>0</v>
      </c>
      <c r="K13" s="19">
        <v>0</v>
      </c>
      <c r="L13" s="19">
        <v>4.2982095513165397E-2</v>
      </c>
      <c r="M13" s="19"/>
      <c r="N13" s="19">
        <v>0</v>
      </c>
      <c r="O13" s="19">
        <v>0</v>
      </c>
      <c r="P13" s="19">
        <v>0</v>
      </c>
      <c r="Q13" s="19">
        <v>0</v>
      </c>
      <c r="R13" s="19">
        <v>0</v>
      </c>
      <c r="S13" s="19">
        <v>5.4585937979367997E-2</v>
      </c>
      <c r="T13" s="19">
        <v>0</v>
      </c>
      <c r="U13" s="19">
        <v>0</v>
      </c>
      <c r="V13" s="19">
        <v>0</v>
      </c>
      <c r="W13" s="19">
        <v>0</v>
      </c>
      <c r="X13" s="19">
        <v>6.7708104966879706E-2</v>
      </c>
      <c r="Y13" s="19">
        <v>0</v>
      </c>
      <c r="Z13" s="19"/>
      <c r="AA13" s="19">
        <v>4.1087579255610497E-2</v>
      </c>
      <c r="AB13" s="19">
        <v>0</v>
      </c>
    </row>
    <row r="14" spans="2:28" x14ac:dyDescent="0.5">
      <c r="B14" s="16" t="s">
        <v>541</v>
      </c>
    </row>
    <row r="15" spans="2:28" x14ac:dyDescent="0.5">
      <c r="B15" t="s">
        <v>54</v>
      </c>
    </row>
    <row r="16" spans="2:28" x14ac:dyDescent="0.5">
      <c r="B16" t="s">
        <v>55</v>
      </c>
    </row>
    <row r="18" spans="2:2" x14ac:dyDescent="0.5">
      <c r="B18"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dimension ref="B2:AB15"/>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100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71.7" x14ac:dyDescent="0.5">
      <c r="B9" s="18" t="s">
        <v>415</v>
      </c>
      <c r="C9" s="17">
        <v>0.33564732668942898</v>
      </c>
      <c r="D9" s="17">
        <v>0.31174478888628399</v>
      </c>
      <c r="E9" s="17">
        <v>0.35768118354533801</v>
      </c>
      <c r="F9" s="17"/>
      <c r="G9" s="17">
        <v>0.26180276339935499</v>
      </c>
      <c r="H9" s="17">
        <v>0.29986841466712899</v>
      </c>
      <c r="I9" s="17">
        <v>0.385170851303134</v>
      </c>
      <c r="J9" s="17">
        <v>0.274527347606702</v>
      </c>
      <c r="K9" s="17">
        <v>0.306668549020577</v>
      </c>
      <c r="L9" s="17">
        <v>0.42511784024594601</v>
      </c>
      <c r="M9" s="17"/>
      <c r="N9" s="17">
        <v>0.35665595676943102</v>
      </c>
      <c r="O9" s="17">
        <v>0.28796122902258398</v>
      </c>
      <c r="P9" s="17">
        <v>0.323676542211631</v>
      </c>
      <c r="Q9" s="17">
        <v>0.410413569390982</v>
      </c>
      <c r="R9" s="17">
        <v>0.44718658602030897</v>
      </c>
      <c r="S9" s="17">
        <v>0.33898339359688701</v>
      </c>
      <c r="T9" s="17">
        <v>0.209347918848758</v>
      </c>
      <c r="U9" s="17">
        <v>0.30771887762809402</v>
      </c>
      <c r="V9" s="17">
        <v>0.39665183313959701</v>
      </c>
      <c r="W9" s="17">
        <v>0.57957122658235105</v>
      </c>
      <c r="X9" s="17">
        <v>0.25118284257610501</v>
      </c>
      <c r="Y9" s="17">
        <v>0.32987334086442899</v>
      </c>
      <c r="Z9" s="17"/>
      <c r="AA9" s="17">
        <v>0.31449794964496702</v>
      </c>
      <c r="AB9" s="17">
        <v>0.35137190684900199</v>
      </c>
    </row>
    <row r="10" spans="2:28" ht="43" x14ac:dyDescent="0.5">
      <c r="B10" s="18" t="s">
        <v>416</v>
      </c>
      <c r="C10" s="19">
        <v>0.66435267331057102</v>
      </c>
      <c r="D10" s="19">
        <v>0.68825521111371601</v>
      </c>
      <c r="E10" s="19">
        <v>0.64231881645466204</v>
      </c>
      <c r="F10" s="19"/>
      <c r="G10" s="19">
        <v>0.73819723660064596</v>
      </c>
      <c r="H10" s="19">
        <v>0.70013158533287101</v>
      </c>
      <c r="I10" s="19">
        <v>0.614829148696866</v>
      </c>
      <c r="J10" s="19">
        <v>0.72547265239329795</v>
      </c>
      <c r="K10" s="19">
        <v>0.69333145097942295</v>
      </c>
      <c r="L10" s="19">
        <v>0.57488215975405399</v>
      </c>
      <c r="M10" s="19"/>
      <c r="N10" s="19">
        <v>0.64334404323056904</v>
      </c>
      <c r="O10" s="19">
        <v>0.71203877097741597</v>
      </c>
      <c r="P10" s="19">
        <v>0.676323457788369</v>
      </c>
      <c r="Q10" s="19">
        <v>0.58958643060901805</v>
      </c>
      <c r="R10" s="19">
        <v>0.55281341397969097</v>
      </c>
      <c r="S10" s="19">
        <v>0.66101660640311299</v>
      </c>
      <c r="T10" s="19">
        <v>0.79065208115124197</v>
      </c>
      <c r="U10" s="19">
        <v>0.69228112237190598</v>
      </c>
      <c r="V10" s="19">
        <v>0.60334816686040305</v>
      </c>
      <c r="W10" s="19">
        <v>0.420428773417649</v>
      </c>
      <c r="X10" s="19">
        <v>0.74881715742389499</v>
      </c>
      <c r="Y10" s="19">
        <v>0.67012665913557101</v>
      </c>
      <c r="Z10" s="19"/>
      <c r="AA10" s="19">
        <v>0.68550205035503298</v>
      </c>
      <c r="AB10" s="19">
        <v>0.64862809315099801</v>
      </c>
    </row>
    <row r="11" spans="2:28" x14ac:dyDescent="0.5">
      <c r="B11" s="16"/>
    </row>
    <row r="12" spans="2:28" x14ac:dyDescent="0.5">
      <c r="B12" t="s">
        <v>54</v>
      </c>
    </row>
    <row r="13" spans="2:28" x14ac:dyDescent="0.5">
      <c r="B13" t="s">
        <v>55</v>
      </c>
    </row>
    <row r="15" spans="2:28" x14ac:dyDescent="0.5">
      <c r="B15"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3"/>
  <dimension ref="B2:AB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422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417</v>
      </c>
      <c r="C9" s="17">
        <v>0.116273051455202</v>
      </c>
      <c r="D9" s="17">
        <v>0.130328674257598</v>
      </c>
      <c r="E9" s="17">
        <v>0.102821014344565</v>
      </c>
      <c r="F9" s="17"/>
      <c r="G9" s="17">
        <v>0.14320005573366301</v>
      </c>
      <c r="H9" s="17">
        <v>0.166171637644176</v>
      </c>
      <c r="I9" s="17">
        <v>0.15739764255684</v>
      </c>
      <c r="J9" s="17">
        <v>0.14277596507177301</v>
      </c>
      <c r="K9" s="17">
        <v>0.10234809154378401</v>
      </c>
      <c r="L9" s="17">
        <v>3.8189669767049302E-2</v>
      </c>
      <c r="M9" s="17"/>
      <c r="N9" s="17">
        <v>0.141020009597602</v>
      </c>
      <c r="O9" s="17">
        <v>8.2741990672308793E-2</v>
      </c>
      <c r="P9" s="17">
        <v>0.14132068897742001</v>
      </c>
      <c r="Q9" s="17">
        <v>0.105867818528569</v>
      </c>
      <c r="R9" s="17">
        <v>9.2290121216614895E-2</v>
      </c>
      <c r="S9" s="17">
        <v>9.9351106547080195E-2</v>
      </c>
      <c r="T9" s="17">
        <v>0.197726395715208</v>
      </c>
      <c r="U9" s="17">
        <v>8.9273721950266199E-2</v>
      </c>
      <c r="V9" s="17">
        <v>0.11628443290144599</v>
      </c>
      <c r="W9" s="17">
        <v>3.7529398218809601E-2</v>
      </c>
      <c r="X9" s="17">
        <v>0.15223290898019801</v>
      </c>
      <c r="Y9" s="17">
        <v>0.10876566668301101</v>
      </c>
      <c r="Z9" s="17"/>
      <c r="AA9" s="17">
        <v>0.130368913233606</v>
      </c>
      <c r="AB9" s="17">
        <v>0.105792766008173</v>
      </c>
    </row>
    <row r="10" spans="2:28" x14ac:dyDescent="0.5">
      <c r="B10" s="18" t="s">
        <v>418</v>
      </c>
      <c r="C10" s="17">
        <v>0.46315864716730099</v>
      </c>
      <c r="D10" s="17">
        <v>0.45940525685628703</v>
      </c>
      <c r="E10" s="17">
        <v>0.46583791427712901</v>
      </c>
      <c r="F10" s="17"/>
      <c r="G10" s="17">
        <v>0.65482241094711002</v>
      </c>
      <c r="H10" s="17">
        <v>0.47693505759203803</v>
      </c>
      <c r="I10" s="17">
        <v>0.48025384084464101</v>
      </c>
      <c r="J10" s="17">
        <v>0.47714919512265902</v>
      </c>
      <c r="K10" s="17">
        <v>0.42861933410167602</v>
      </c>
      <c r="L10" s="17">
        <v>0.37170755492840202</v>
      </c>
      <c r="M10" s="17"/>
      <c r="N10" s="17">
        <v>0.43247540930863598</v>
      </c>
      <c r="O10" s="17">
        <v>0.55726377300986496</v>
      </c>
      <c r="P10" s="17">
        <v>0.42384105410934803</v>
      </c>
      <c r="Q10" s="17">
        <v>0.463412684570846</v>
      </c>
      <c r="R10" s="17">
        <v>0.37671572636386502</v>
      </c>
      <c r="S10" s="17">
        <v>0.53712610707033204</v>
      </c>
      <c r="T10" s="17">
        <v>0.25297219371164997</v>
      </c>
      <c r="U10" s="17">
        <v>0.45439303779399598</v>
      </c>
      <c r="V10" s="17">
        <v>0.61399183000791502</v>
      </c>
      <c r="W10" s="17">
        <v>0.23134948170504299</v>
      </c>
      <c r="X10" s="17">
        <v>0.41238335077498001</v>
      </c>
      <c r="Y10" s="17">
        <v>0.45099404706239998</v>
      </c>
      <c r="Z10" s="17"/>
      <c r="AA10" s="17">
        <v>0.51265974923876301</v>
      </c>
      <c r="AB10" s="17">
        <v>0.42635453488193398</v>
      </c>
    </row>
    <row r="11" spans="2:28" x14ac:dyDescent="0.5">
      <c r="B11" s="18" t="s">
        <v>419</v>
      </c>
      <c r="C11" s="17">
        <v>0.25467260761104299</v>
      </c>
      <c r="D11" s="17">
        <v>0.24581590217379801</v>
      </c>
      <c r="E11" s="17">
        <v>0.26374090374182402</v>
      </c>
      <c r="F11" s="17"/>
      <c r="G11" s="17">
        <v>0.132822413191582</v>
      </c>
      <c r="H11" s="17">
        <v>0.24104081666702601</v>
      </c>
      <c r="I11" s="17">
        <v>0.18826851174277101</v>
      </c>
      <c r="J11" s="17">
        <v>0.22343712835844701</v>
      </c>
      <c r="K11" s="17">
        <v>0.29767972272842103</v>
      </c>
      <c r="L11" s="17">
        <v>0.35038848023331098</v>
      </c>
      <c r="M11" s="17"/>
      <c r="N11" s="17">
        <v>0.26463228197345501</v>
      </c>
      <c r="O11" s="17">
        <v>0.116311729555708</v>
      </c>
      <c r="P11" s="17">
        <v>0.27030626178015399</v>
      </c>
      <c r="Q11" s="17">
        <v>0.28502007472514201</v>
      </c>
      <c r="R11" s="17">
        <v>0.32498326822108597</v>
      </c>
      <c r="S11" s="17">
        <v>0.20075988850868901</v>
      </c>
      <c r="T11" s="17">
        <v>0.26438381609592299</v>
      </c>
      <c r="U11" s="17">
        <v>0.33291424888302401</v>
      </c>
      <c r="V11" s="17">
        <v>0.17502140654543699</v>
      </c>
      <c r="W11" s="17">
        <v>0.34715615129373401</v>
      </c>
      <c r="X11" s="17">
        <v>0.25971152160002497</v>
      </c>
      <c r="Y11" s="17">
        <v>0.29178648020866199</v>
      </c>
      <c r="Z11" s="17"/>
      <c r="AA11" s="17">
        <v>0.212641216822336</v>
      </c>
      <c r="AB11" s="17">
        <v>0.28592298308479702</v>
      </c>
    </row>
    <row r="12" spans="2:28" x14ac:dyDescent="0.5">
      <c r="B12" s="18" t="s">
        <v>420</v>
      </c>
      <c r="C12" s="17">
        <v>7.6891847062840302E-2</v>
      </c>
      <c r="D12" s="17">
        <v>8.5041974478894694E-2</v>
      </c>
      <c r="E12" s="17">
        <v>6.9108802881941003E-2</v>
      </c>
      <c r="F12" s="17"/>
      <c r="G12" s="17">
        <v>4.2517972351908802E-2</v>
      </c>
      <c r="H12" s="17">
        <v>6.7290958892347597E-2</v>
      </c>
      <c r="I12" s="17">
        <v>9.52310842867959E-2</v>
      </c>
      <c r="J12" s="17">
        <v>4.1678281117783302E-2</v>
      </c>
      <c r="K12" s="17">
        <v>8.0244082973898498E-2</v>
      </c>
      <c r="L12" s="17">
        <v>0.10989064679822599</v>
      </c>
      <c r="M12" s="17"/>
      <c r="N12" s="17">
        <v>7.8531025405033997E-2</v>
      </c>
      <c r="O12" s="17">
        <v>0.18984620318447301</v>
      </c>
      <c r="P12" s="17">
        <v>8.0885886804027501E-2</v>
      </c>
      <c r="Q12" s="17">
        <v>8.5978484497774094E-2</v>
      </c>
      <c r="R12" s="17">
        <v>0.117824484167817</v>
      </c>
      <c r="S12" s="17">
        <v>7.1481450090911003E-2</v>
      </c>
      <c r="T12" s="17">
        <v>0.122159405828205</v>
      </c>
      <c r="U12" s="17">
        <v>5.4963814983671498E-2</v>
      </c>
      <c r="V12" s="17">
        <v>2.4525819588687801E-2</v>
      </c>
      <c r="W12" s="17">
        <v>0.200331607163658</v>
      </c>
      <c r="X12" s="17">
        <v>7.0708259407251894E-2</v>
      </c>
      <c r="Y12" s="17">
        <v>5.4379102399011503E-2</v>
      </c>
      <c r="Z12" s="17"/>
      <c r="AA12" s="17">
        <v>7.9934119131594802E-2</v>
      </c>
      <c r="AB12" s="17">
        <v>7.4629915143437101E-2</v>
      </c>
    </row>
    <row r="13" spans="2:28" x14ac:dyDescent="0.5">
      <c r="B13" s="18" t="s">
        <v>421</v>
      </c>
      <c r="C13" s="17">
        <v>2.5424417926514901E-2</v>
      </c>
      <c r="D13" s="17">
        <v>3.2713877942951698E-2</v>
      </c>
      <c r="E13" s="17">
        <v>1.8385035273531601E-2</v>
      </c>
      <c r="F13" s="17"/>
      <c r="G13" s="17">
        <v>0</v>
      </c>
      <c r="H13" s="17">
        <v>2.5038475556087601E-2</v>
      </c>
      <c r="I13" s="17">
        <v>1.991348072284E-2</v>
      </c>
      <c r="J13" s="17">
        <v>2.8638164389701602E-2</v>
      </c>
      <c r="K13" s="17">
        <v>2.8080909868179901E-2</v>
      </c>
      <c r="L13" s="17">
        <v>3.6353402165223599E-2</v>
      </c>
      <c r="M13" s="17"/>
      <c r="N13" s="17">
        <v>2.57182855405684E-2</v>
      </c>
      <c r="O13" s="17">
        <v>0</v>
      </c>
      <c r="P13" s="17">
        <v>1.9220756043488399E-2</v>
      </c>
      <c r="Q13" s="17">
        <v>2.97672876576257E-2</v>
      </c>
      <c r="R13" s="17">
        <v>3.05484957476411E-2</v>
      </c>
      <c r="S13" s="17">
        <v>2.6029598893340201E-2</v>
      </c>
      <c r="T13" s="17">
        <v>4.01842877455581E-2</v>
      </c>
      <c r="U13" s="17">
        <v>2.61399158413162E-2</v>
      </c>
      <c r="V13" s="17">
        <v>3.0417093044266302E-2</v>
      </c>
      <c r="W13" s="17">
        <v>7.1260071890431001E-2</v>
      </c>
      <c r="X13" s="17">
        <v>3.6494415519553902E-2</v>
      </c>
      <c r="Y13" s="17">
        <v>1.30519093010552E-2</v>
      </c>
      <c r="Z13" s="17"/>
      <c r="AA13" s="17">
        <v>2.7649535474674199E-2</v>
      </c>
      <c r="AB13" s="17">
        <v>2.3770041101280299E-2</v>
      </c>
    </row>
    <row r="14" spans="2:28" x14ac:dyDescent="0.5">
      <c r="B14" s="18" t="s">
        <v>227</v>
      </c>
      <c r="C14" s="19">
        <v>6.3579428777098795E-2</v>
      </c>
      <c r="D14" s="19">
        <v>4.6694314290470398E-2</v>
      </c>
      <c r="E14" s="19">
        <v>8.0106329481009306E-2</v>
      </c>
      <c r="F14" s="19"/>
      <c r="G14" s="19">
        <v>2.6637147775735899E-2</v>
      </c>
      <c r="H14" s="19">
        <v>2.3523053648324899E-2</v>
      </c>
      <c r="I14" s="19">
        <v>5.8935439846111499E-2</v>
      </c>
      <c r="J14" s="19">
        <v>8.6321265939635197E-2</v>
      </c>
      <c r="K14" s="19">
        <v>6.30278587840407E-2</v>
      </c>
      <c r="L14" s="19">
        <v>9.3470246107787702E-2</v>
      </c>
      <c r="M14" s="19"/>
      <c r="N14" s="19">
        <v>5.7622988174704397E-2</v>
      </c>
      <c r="O14" s="19">
        <v>5.3836303577645399E-2</v>
      </c>
      <c r="P14" s="19">
        <v>6.4425352285561996E-2</v>
      </c>
      <c r="Q14" s="19">
        <v>2.9953650020043299E-2</v>
      </c>
      <c r="R14" s="19">
        <v>5.7637904282975702E-2</v>
      </c>
      <c r="S14" s="19">
        <v>6.5251848889646899E-2</v>
      </c>
      <c r="T14" s="19">
        <v>0.122573900903457</v>
      </c>
      <c r="U14" s="19">
        <v>4.2315260547726101E-2</v>
      </c>
      <c r="V14" s="19">
        <v>3.9759417912247699E-2</v>
      </c>
      <c r="W14" s="19">
        <v>0.112373289728325</v>
      </c>
      <c r="X14" s="19">
        <v>6.84695437179903E-2</v>
      </c>
      <c r="Y14" s="19">
        <v>8.1022794345860294E-2</v>
      </c>
      <c r="Z14" s="19"/>
      <c r="AA14" s="19">
        <v>3.6746466099026702E-2</v>
      </c>
      <c r="AB14" s="19">
        <v>8.3529759780379395E-2</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4"/>
  <dimension ref="B2:P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16" width="20.703125" customWidth="1"/>
  </cols>
  <sheetData>
    <row r="2" spans="2:16" ht="39.950000000000003" customHeight="1" x14ac:dyDescent="0.5">
      <c r="D2" s="30" t="s">
        <v>440</v>
      </c>
      <c r="E2" s="26"/>
      <c r="F2" s="26"/>
      <c r="G2" s="26"/>
      <c r="H2" s="26"/>
      <c r="I2" s="26"/>
      <c r="J2" s="26"/>
      <c r="K2" s="26"/>
      <c r="L2" s="26"/>
      <c r="M2" s="26"/>
      <c r="N2" s="26"/>
      <c r="O2" s="26"/>
      <c r="P2" s="26"/>
    </row>
    <row r="6" spans="2:16" ht="50.1" customHeight="1" x14ac:dyDescent="0.5">
      <c r="B6" s="20" t="s">
        <v>15</v>
      </c>
      <c r="C6" s="20" t="s">
        <v>423</v>
      </c>
      <c r="D6" s="20" t="s">
        <v>424</v>
      </c>
      <c r="E6" s="20" t="s">
        <v>425</v>
      </c>
      <c r="F6" s="20" t="s">
        <v>426</v>
      </c>
      <c r="G6" s="20" t="s">
        <v>427</v>
      </c>
      <c r="H6" s="20" t="s">
        <v>428</v>
      </c>
      <c r="I6" s="20" t="s">
        <v>429</v>
      </c>
      <c r="J6" s="20" t="s">
        <v>430</v>
      </c>
      <c r="K6" s="20" t="s">
        <v>431</v>
      </c>
      <c r="L6" s="20" t="s">
        <v>432</v>
      </c>
      <c r="M6" s="20" t="s">
        <v>433</v>
      </c>
      <c r="N6" s="20" t="s">
        <v>434</v>
      </c>
      <c r="O6" s="20" t="s">
        <v>435</v>
      </c>
    </row>
    <row r="7" spans="2:16" ht="28.7" x14ac:dyDescent="0.5">
      <c r="B7" s="18" t="s">
        <v>436</v>
      </c>
      <c r="C7" s="17">
        <v>0.20395576107056401</v>
      </c>
      <c r="D7" s="17">
        <v>4.7440636723653097E-2</v>
      </c>
      <c r="E7" s="17">
        <v>8.5842325001379505E-2</v>
      </c>
      <c r="F7" s="17">
        <v>4.6959511984690901E-2</v>
      </c>
      <c r="G7" s="17">
        <v>8.4384123914280407E-2</v>
      </c>
      <c r="H7" s="17">
        <v>9.2489814433720993E-2</v>
      </c>
      <c r="I7" s="17">
        <v>7.3192103879513901E-2</v>
      </c>
      <c r="J7" s="17">
        <v>5.6848443129226399E-2</v>
      </c>
      <c r="K7" s="17">
        <v>5.0389709098342901E-2</v>
      </c>
      <c r="L7" s="17">
        <v>5.1215986225062099E-2</v>
      </c>
      <c r="M7" s="17">
        <v>8.2177970896500405E-2</v>
      </c>
      <c r="N7" s="17">
        <v>9.0400882103918306E-2</v>
      </c>
      <c r="O7" s="17">
        <v>3.1258925091759503E-2</v>
      </c>
    </row>
    <row r="8" spans="2:16" ht="28.7" x14ac:dyDescent="0.5">
      <c r="B8" s="18" t="s">
        <v>437</v>
      </c>
      <c r="C8" s="17">
        <v>0.49542492326940701</v>
      </c>
      <c r="D8" s="17">
        <v>0.27247786425702802</v>
      </c>
      <c r="E8" s="17">
        <v>0.35822429159643898</v>
      </c>
      <c r="F8" s="17">
        <v>0.16455068140985399</v>
      </c>
      <c r="G8" s="17">
        <v>0.28301779237484997</v>
      </c>
      <c r="H8" s="17">
        <v>0.35352211514985699</v>
      </c>
      <c r="I8" s="17">
        <v>0.34162592632469202</v>
      </c>
      <c r="J8" s="17">
        <v>0.205811690098327</v>
      </c>
      <c r="K8" s="17">
        <v>0.22029592389934</v>
      </c>
      <c r="L8" s="17">
        <v>0.21815541308526201</v>
      </c>
      <c r="M8" s="17">
        <v>0.22919646425546999</v>
      </c>
      <c r="N8" s="17">
        <v>0.234172384729604</v>
      </c>
      <c r="O8" s="17">
        <v>0.13833284328835099</v>
      </c>
    </row>
    <row r="9" spans="2:16" ht="28.7" x14ac:dyDescent="0.5">
      <c r="B9" s="18" t="s">
        <v>438</v>
      </c>
      <c r="C9" s="17">
        <v>0.280349990364757</v>
      </c>
      <c r="D9" s="17">
        <v>0.58742477185578501</v>
      </c>
      <c r="E9" s="17">
        <v>0.49152348166565002</v>
      </c>
      <c r="F9" s="17">
        <v>0.364823024555819</v>
      </c>
      <c r="G9" s="17">
        <v>0.45469061166596603</v>
      </c>
      <c r="H9" s="17">
        <v>0.477147657843911</v>
      </c>
      <c r="I9" s="17">
        <v>0.49357385282913602</v>
      </c>
      <c r="J9" s="17">
        <v>0.411452035657214</v>
      </c>
      <c r="K9" s="17">
        <v>0.52696002686483301</v>
      </c>
      <c r="L9" s="17">
        <v>0.57083266549175304</v>
      </c>
      <c r="M9" s="17">
        <v>0.52013425961432302</v>
      </c>
      <c r="N9" s="17">
        <v>0.43381756962543799</v>
      </c>
      <c r="O9" s="17">
        <v>0.56712664869704699</v>
      </c>
    </row>
    <row r="10" spans="2:16" x14ac:dyDescent="0.5">
      <c r="B10" s="18" t="s">
        <v>439</v>
      </c>
      <c r="C10" s="17">
        <v>2.0269325295271898E-2</v>
      </c>
      <c r="D10" s="17">
        <v>9.26567271635335E-2</v>
      </c>
      <c r="E10" s="17">
        <v>6.4409901736531994E-2</v>
      </c>
      <c r="F10" s="17">
        <v>0.42366678204963598</v>
      </c>
      <c r="G10" s="17">
        <v>0.17790747204490401</v>
      </c>
      <c r="H10" s="17">
        <v>7.6840412572510397E-2</v>
      </c>
      <c r="I10" s="17">
        <v>9.1608116966657605E-2</v>
      </c>
      <c r="J10" s="17">
        <v>0.32588783111523201</v>
      </c>
      <c r="K10" s="17">
        <v>0.20235434013748399</v>
      </c>
      <c r="L10" s="17">
        <v>0.15979593519792201</v>
      </c>
      <c r="M10" s="17">
        <v>0.16849130523370701</v>
      </c>
      <c r="N10" s="17">
        <v>0.24160916354104001</v>
      </c>
      <c r="O10" s="17">
        <v>0.26328158292284198</v>
      </c>
    </row>
    <row r="11" spans="2:16" x14ac:dyDescent="0.5">
      <c r="B11" s="16"/>
      <c r="C11" s="16"/>
      <c r="D11" s="16"/>
      <c r="E11" s="16"/>
      <c r="F11" s="16"/>
      <c r="G11" s="16"/>
      <c r="H11" s="16"/>
      <c r="I11" s="16"/>
      <c r="J11" s="16"/>
      <c r="K11" s="16"/>
      <c r="L11" s="16"/>
      <c r="M11" s="16"/>
      <c r="N11" s="16"/>
      <c r="O11" s="16"/>
    </row>
    <row r="12" spans="2:16" x14ac:dyDescent="0.5">
      <c r="B12" t="s">
        <v>54</v>
      </c>
    </row>
    <row r="13" spans="2:16" x14ac:dyDescent="0.5">
      <c r="B13" t="s">
        <v>55</v>
      </c>
    </row>
    <row r="17" spans="2:2" x14ac:dyDescent="0.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5"/>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441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436</v>
      </c>
      <c r="C9" s="17">
        <v>0.20395576107056401</v>
      </c>
      <c r="D9" s="17">
        <v>0.26971408714456802</v>
      </c>
      <c r="E9" s="17">
        <v>0.140407543259713</v>
      </c>
      <c r="F9" s="17"/>
      <c r="G9" s="17">
        <v>0.41480578437501597</v>
      </c>
      <c r="H9" s="17">
        <v>0.308482428642113</v>
      </c>
      <c r="I9" s="17">
        <v>0.294066678751286</v>
      </c>
      <c r="J9" s="17">
        <v>0.16192909726577201</v>
      </c>
      <c r="K9" s="17">
        <v>0.106132267690075</v>
      </c>
      <c r="L9" s="17">
        <v>8.4034526156092901E-2</v>
      </c>
      <c r="M9" s="17"/>
      <c r="N9" s="17">
        <v>0.20184528078841099</v>
      </c>
      <c r="O9" s="17">
        <v>0.27495417517277698</v>
      </c>
      <c r="P9" s="17">
        <v>0.20416851104594699</v>
      </c>
      <c r="Q9" s="17">
        <v>0.28829341841605699</v>
      </c>
      <c r="R9" s="17">
        <v>0.23614133304010501</v>
      </c>
      <c r="S9" s="17">
        <v>0.197673039563737</v>
      </c>
      <c r="T9" s="17">
        <v>8.1396952548540097E-2</v>
      </c>
      <c r="U9" s="17">
        <v>0.22969881874454601</v>
      </c>
      <c r="V9" s="17">
        <v>0.20778375843440899</v>
      </c>
      <c r="W9" s="17">
        <v>0.118909410842808</v>
      </c>
      <c r="X9" s="17">
        <v>0.191513997898345</v>
      </c>
      <c r="Y9" s="17">
        <v>0.17995459751458001</v>
      </c>
      <c r="Z9" s="17"/>
      <c r="AA9" s="17">
        <v>0.277136320423713</v>
      </c>
      <c r="AB9" s="17">
        <v>0.14954595177680199</v>
      </c>
    </row>
    <row r="10" spans="2:28" ht="28.7" x14ac:dyDescent="0.5">
      <c r="B10" s="18" t="s">
        <v>437</v>
      </c>
      <c r="C10" s="17">
        <v>0.49542492326940701</v>
      </c>
      <c r="D10" s="17">
        <v>0.51713213392366897</v>
      </c>
      <c r="E10" s="17">
        <v>0.47521998907941698</v>
      </c>
      <c r="F10" s="17"/>
      <c r="G10" s="17">
        <v>0.51480119900370302</v>
      </c>
      <c r="H10" s="17">
        <v>0.50075139335806396</v>
      </c>
      <c r="I10" s="17">
        <v>0.48735686658438898</v>
      </c>
      <c r="J10" s="17">
        <v>0.53761288882276503</v>
      </c>
      <c r="K10" s="17">
        <v>0.47406920258487101</v>
      </c>
      <c r="L10" s="17">
        <v>0.47334594490057402</v>
      </c>
      <c r="M10" s="17"/>
      <c r="N10" s="17">
        <v>0.62100363070421305</v>
      </c>
      <c r="O10" s="17">
        <v>0.44830260679973599</v>
      </c>
      <c r="P10" s="17">
        <v>0.50877218522838696</v>
      </c>
      <c r="Q10" s="17">
        <v>0.40581875134995099</v>
      </c>
      <c r="R10" s="17">
        <v>0.52225117733280702</v>
      </c>
      <c r="S10" s="17">
        <v>0.46018537314646002</v>
      </c>
      <c r="T10" s="17">
        <v>0.624568745671093</v>
      </c>
      <c r="U10" s="17">
        <v>0.51326164437099697</v>
      </c>
      <c r="V10" s="17">
        <v>0.492146597878522</v>
      </c>
      <c r="W10" s="17">
        <v>0.69461944633147599</v>
      </c>
      <c r="X10" s="17">
        <v>0.520757979295707</v>
      </c>
      <c r="Y10" s="17">
        <v>0.46584016003131001</v>
      </c>
      <c r="Z10" s="17"/>
      <c r="AA10" s="17">
        <v>0.54442750881549695</v>
      </c>
      <c r="AB10" s="17">
        <v>0.458991458452644</v>
      </c>
    </row>
    <row r="11" spans="2:28" ht="28.7" x14ac:dyDescent="0.5">
      <c r="B11" s="18" t="s">
        <v>438</v>
      </c>
      <c r="C11" s="17">
        <v>0.280349990364757</v>
      </c>
      <c r="D11" s="17">
        <v>0.20362002566758</v>
      </c>
      <c r="E11" s="17">
        <v>0.35363170146796802</v>
      </c>
      <c r="F11" s="17"/>
      <c r="G11" s="17">
        <v>5.9206363659494797E-2</v>
      </c>
      <c r="H11" s="17">
        <v>0.184710196469936</v>
      </c>
      <c r="I11" s="17">
        <v>0.212284783223056</v>
      </c>
      <c r="J11" s="17">
        <v>0.29515836886651597</v>
      </c>
      <c r="K11" s="17">
        <v>0.39141279117065803</v>
      </c>
      <c r="L11" s="17">
        <v>0.39579284701518502</v>
      </c>
      <c r="M11" s="17"/>
      <c r="N11" s="17">
        <v>0.17715108850737599</v>
      </c>
      <c r="O11" s="17">
        <v>0.24921819460865899</v>
      </c>
      <c r="P11" s="17">
        <v>0.26632100245394702</v>
      </c>
      <c r="Q11" s="17">
        <v>0.27691617096096699</v>
      </c>
      <c r="R11" s="17">
        <v>0.241607489627088</v>
      </c>
      <c r="S11" s="17">
        <v>0.33363531488638298</v>
      </c>
      <c r="T11" s="17">
        <v>0.29403430178036699</v>
      </c>
      <c r="U11" s="17">
        <v>0.25703953688445702</v>
      </c>
      <c r="V11" s="17">
        <v>0.28655461474692601</v>
      </c>
      <c r="W11" s="17">
        <v>0.147203059229436</v>
      </c>
      <c r="X11" s="17">
        <v>0.25775346420671802</v>
      </c>
      <c r="Y11" s="17">
        <v>0.308367945707265</v>
      </c>
      <c r="Z11" s="17"/>
      <c r="AA11" s="17">
        <v>0.173293821846012</v>
      </c>
      <c r="AB11" s="17">
        <v>0.35994634442808698</v>
      </c>
    </row>
    <row r="12" spans="2:28" x14ac:dyDescent="0.5">
      <c r="B12" s="18" t="s">
        <v>439</v>
      </c>
      <c r="C12" s="19">
        <v>2.0269325295271898E-2</v>
      </c>
      <c r="D12" s="19">
        <v>9.5337532641830702E-3</v>
      </c>
      <c r="E12" s="19">
        <v>3.0740766192901999E-2</v>
      </c>
      <c r="F12" s="19"/>
      <c r="G12" s="19">
        <v>1.11866529617858E-2</v>
      </c>
      <c r="H12" s="19">
        <v>6.0559815298876401E-3</v>
      </c>
      <c r="I12" s="19">
        <v>6.2916714412680104E-3</v>
      </c>
      <c r="J12" s="19">
        <v>5.2996450449470899E-3</v>
      </c>
      <c r="K12" s="19">
        <v>2.8385738554395998E-2</v>
      </c>
      <c r="L12" s="19">
        <v>4.6826681928148699E-2</v>
      </c>
      <c r="M12" s="19"/>
      <c r="N12" s="19">
        <v>0</v>
      </c>
      <c r="O12" s="19">
        <v>2.75250234188281E-2</v>
      </c>
      <c r="P12" s="19">
        <v>2.0738301271718398E-2</v>
      </c>
      <c r="Q12" s="19">
        <v>2.8971659273026099E-2</v>
      </c>
      <c r="R12" s="19">
        <v>0</v>
      </c>
      <c r="S12" s="19">
        <v>8.5062724034205093E-3</v>
      </c>
      <c r="T12" s="19">
        <v>0</v>
      </c>
      <c r="U12" s="19">
        <v>0</v>
      </c>
      <c r="V12" s="19">
        <v>1.35150289401433E-2</v>
      </c>
      <c r="W12" s="19">
        <v>3.9268083596279597E-2</v>
      </c>
      <c r="X12" s="19">
        <v>2.9974558599230799E-2</v>
      </c>
      <c r="Y12" s="19">
        <v>4.5837296746845099E-2</v>
      </c>
      <c r="Z12" s="19"/>
      <c r="AA12" s="19">
        <v>5.1423489147789398E-3</v>
      </c>
      <c r="AB12" s="19">
        <v>3.1516245342466803E-2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6"/>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442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436</v>
      </c>
      <c r="C9" s="17">
        <v>4.7440636723653097E-2</v>
      </c>
      <c r="D9" s="17">
        <v>7.13928542941034E-2</v>
      </c>
      <c r="E9" s="17">
        <v>2.4244979939576899E-2</v>
      </c>
      <c r="F9" s="17"/>
      <c r="G9" s="17">
        <v>7.8415952066894695E-2</v>
      </c>
      <c r="H9" s="17">
        <v>0.13374876003658201</v>
      </c>
      <c r="I9" s="17">
        <v>4.6387841054070601E-2</v>
      </c>
      <c r="J9" s="17">
        <v>2.1940625243210301E-2</v>
      </c>
      <c r="K9" s="17">
        <v>1.2550490865259899E-2</v>
      </c>
      <c r="L9" s="17">
        <v>2.0062958913778899E-2</v>
      </c>
      <c r="M9" s="17"/>
      <c r="N9" s="17">
        <v>4.2989181673943701E-2</v>
      </c>
      <c r="O9" s="17">
        <v>2.6309378324924599E-2</v>
      </c>
      <c r="P9" s="17">
        <v>8.2764460742545301E-2</v>
      </c>
      <c r="Q9" s="17">
        <v>3.6648603480570002E-2</v>
      </c>
      <c r="R9" s="17">
        <v>5.7718051479714802E-2</v>
      </c>
      <c r="S9" s="17">
        <v>4.1095655874373103E-2</v>
      </c>
      <c r="T9" s="17">
        <v>0</v>
      </c>
      <c r="U9" s="17">
        <v>8.3689106834201304E-2</v>
      </c>
      <c r="V9" s="17">
        <v>6.221437481257E-2</v>
      </c>
      <c r="W9" s="17">
        <v>0</v>
      </c>
      <c r="X9" s="17">
        <v>4.8514490585701397E-2</v>
      </c>
      <c r="Y9" s="17">
        <v>1.47709394122638E-2</v>
      </c>
      <c r="Z9" s="17"/>
      <c r="AA9" s="17">
        <v>7.0691222114540403E-2</v>
      </c>
      <c r="AB9" s="17">
        <v>3.0153806337707499E-2</v>
      </c>
    </row>
    <row r="10" spans="2:28" ht="28.7" x14ac:dyDescent="0.5">
      <c r="B10" s="18" t="s">
        <v>437</v>
      </c>
      <c r="C10" s="17">
        <v>0.27247786425702802</v>
      </c>
      <c r="D10" s="17">
        <v>0.35224472253600903</v>
      </c>
      <c r="E10" s="17">
        <v>0.19543719152508801</v>
      </c>
      <c r="F10" s="17"/>
      <c r="G10" s="17">
        <v>0.34538772595648498</v>
      </c>
      <c r="H10" s="17">
        <v>0.32371679024325101</v>
      </c>
      <c r="I10" s="17">
        <v>0.37038389618710499</v>
      </c>
      <c r="J10" s="17">
        <v>0.25675387879547201</v>
      </c>
      <c r="K10" s="17">
        <v>0.24433545957689901</v>
      </c>
      <c r="L10" s="17">
        <v>0.17806371581135</v>
      </c>
      <c r="M10" s="17"/>
      <c r="N10" s="17">
        <v>0.30845576591357698</v>
      </c>
      <c r="O10" s="17">
        <v>0.41099369338731201</v>
      </c>
      <c r="P10" s="17">
        <v>0.24102594366500499</v>
      </c>
      <c r="Q10" s="17">
        <v>0.32302038864906302</v>
      </c>
      <c r="R10" s="17">
        <v>0.177187855442276</v>
      </c>
      <c r="S10" s="17">
        <v>0.25525098841250699</v>
      </c>
      <c r="T10" s="17">
        <v>0.42416874434313301</v>
      </c>
      <c r="U10" s="17">
        <v>0.309124514140732</v>
      </c>
      <c r="V10" s="17">
        <v>0.20554054987652001</v>
      </c>
      <c r="W10" s="17">
        <v>0.35159652627101801</v>
      </c>
      <c r="X10" s="17">
        <v>0.33352857930473601</v>
      </c>
      <c r="Y10" s="17">
        <v>0.21292932891694</v>
      </c>
      <c r="Z10" s="17"/>
      <c r="AA10" s="17">
        <v>0.33722039328353598</v>
      </c>
      <c r="AB10" s="17">
        <v>0.22434173782310801</v>
      </c>
    </row>
    <row r="11" spans="2:28" ht="28.7" x14ac:dyDescent="0.5">
      <c r="B11" s="18" t="s">
        <v>438</v>
      </c>
      <c r="C11" s="17">
        <v>0.58742477185578501</v>
      </c>
      <c r="D11" s="17">
        <v>0.51410053349430196</v>
      </c>
      <c r="E11" s="17">
        <v>0.657950418051096</v>
      </c>
      <c r="F11" s="17"/>
      <c r="G11" s="17">
        <v>0.49898725267444</v>
      </c>
      <c r="H11" s="17">
        <v>0.484604781465034</v>
      </c>
      <c r="I11" s="17">
        <v>0.52219791567659002</v>
      </c>
      <c r="J11" s="17">
        <v>0.64110332042759299</v>
      </c>
      <c r="K11" s="17">
        <v>0.62753085046785695</v>
      </c>
      <c r="L11" s="17">
        <v>0.66787981241133398</v>
      </c>
      <c r="M11" s="17"/>
      <c r="N11" s="17">
        <v>0.56127574941776304</v>
      </c>
      <c r="O11" s="17">
        <v>0.50886252654401098</v>
      </c>
      <c r="P11" s="17">
        <v>0.55928556495422499</v>
      </c>
      <c r="Q11" s="17">
        <v>0.55218298247747599</v>
      </c>
      <c r="R11" s="17">
        <v>0.68028663306296</v>
      </c>
      <c r="S11" s="17">
        <v>0.65176541141861399</v>
      </c>
      <c r="T11" s="17">
        <v>0.49140429762062499</v>
      </c>
      <c r="U11" s="17">
        <v>0.50814303471940703</v>
      </c>
      <c r="V11" s="17">
        <v>0.655160653289524</v>
      </c>
      <c r="W11" s="17">
        <v>0.60913539013270201</v>
      </c>
      <c r="X11" s="17">
        <v>0.51574635678915004</v>
      </c>
      <c r="Y11" s="17">
        <v>0.62785504141659099</v>
      </c>
      <c r="Z11" s="17"/>
      <c r="AA11" s="17">
        <v>0.53031655613136996</v>
      </c>
      <c r="AB11" s="17">
        <v>0.62988477973407697</v>
      </c>
    </row>
    <row r="12" spans="2:28" x14ac:dyDescent="0.5">
      <c r="B12" s="18" t="s">
        <v>439</v>
      </c>
      <c r="C12" s="19">
        <v>9.26567271635335E-2</v>
      </c>
      <c r="D12" s="19">
        <v>6.2261889675585998E-2</v>
      </c>
      <c r="E12" s="19">
        <v>0.12236741048424001</v>
      </c>
      <c r="F12" s="19"/>
      <c r="G12" s="19">
        <v>7.7209069302179398E-2</v>
      </c>
      <c r="H12" s="19">
        <v>5.79296682551333E-2</v>
      </c>
      <c r="I12" s="19">
        <v>6.1030347082234399E-2</v>
      </c>
      <c r="J12" s="19">
        <v>8.0202175533725301E-2</v>
      </c>
      <c r="K12" s="19">
        <v>0.115583199089985</v>
      </c>
      <c r="L12" s="19">
        <v>0.133993512863537</v>
      </c>
      <c r="M12" s="19"/>
      <c r="N12" s="19">
        <v>8.7279302994716201E-2</v>
      </c>
      <c r="O12" s="19">
        <v>5.3834401743752702E-2</v>
      </c>
      <c r="P12" s="19">
        <v>0.116924030638225</v>
      </c>
      <c r="Q12" s="19">
        <v>8.8148025392890794E-2</v>
      </c>
      <c r="R12" s="19">
        <v>8.4807460015049296E-2</v>
      </c>
      <c r="S12" s="19">
        <v>5.1887944294506001E-2</v>
      </c>
      <c r="T12" s="19">
        <v>8.4426958036242505E-2</v>
      </c>
      <c r="U12" s="19">
        <v>9.9043344305659406E-2</v>
      </c>
      <c r="V12" s="19">
        <v>7.7084422021386198E-2</v>
      </c>
      <c r="W12" s="19">
        <v>3.9268083596279597E-2</v>
      </c>
      <c r="X12" s="19">
        <v>0.102210573320412</v>
      </c>
      <c r="Y12" s="19">
        <v>0.144444690254205</v>
      </c>
      <c r="Z12" s="19"/>
      <c r="AA12" s="19">
        <v>6.1771828470554097E-2</v>
      </c>
      <c r="AB12" s="19">
        <v>0.115619676105107</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7"/>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443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436</v>
      </c>
      <c r="C9" s="17">
        <v>8.5842325001379505E-2</v>
      </c>
      <c r="D9" s="17">
        <v>0.11865939428599601</v>
      </c>
      <c r="E9" s="17">
        <v>5.40994462255322E-2</v>
      </c>
      <c r="F9" s="17"/>
      <c r="G9" s="17">
        <v>0.23382338482923101</v>
      </c>
      <c r="H9" s="17">
        <v>0.150791490189156</v>
      </c>
      <c r="I9" s="17">
        <v>0.103518691123216</v>
      </c>
      <c r="J9" s="17">
        <v>5.3777670770069501E-2</v>
      </c>
      <c r="K9" s="17">
        <v>3.5705383485161203E-2</v>
      </c>
      <c r="L9" s="17">
        <v>2.3491245106947601E-2</v>
      </c>
      <c r="M9" s="17"/>
      <c r="N9" s="17">
        <v>8.7451040834061605E-2</v>
      </c>
      <c r="O9" s="17">
        <v>8.2274809799364301E-2</v>
      </c>
      <c r="P9" s="17">
        <v>0.12463639740386501</v>
      </c>
      <c r="Q9" s="17">
        <v>8.0911220012478496E-2</v>
      </c>
      <c r="R9" s="17">
        <v>0.15066465717112101</v>
      </c>
      <c r="S9" s="17">
        <v>7.0852429690778498E-2</v>
      </c>
      <c r="T9" s="17">
        <v>0</v>
      </c>
      <c r="U9" s="17">
        <v>0.15223186500199001</v>
      </c>
      <c r="V9" s="17">
        <v>7.7595210701702597E-2</v>
      </c>
      <c r="W9" s="17">
        <v>0</v>
      </c>
      <c r="X9" s="17">
        <v>7.5365135685836304E-2</v>
      </c>
      <c r="Y9" s="17">
        <v>5.8991501384550601E-2</v>
      </c>
      <c r="Z9" s="17"/>
      <c r="AA9" s="17">
        <v>0.11814509864662701</v>
      </c>
      <c r="AB9" s="17">
        <v>6.18251848041333E-2</v>
      </c>
    </row>
    <row r="10" spans="2:28" ht="28.7" x14ac:dyDescent="0.5">
      <c r="B10" s="18" t="s">
        <v>437</v>
      </c>
      <c r="C10" s="17">
        <v>0.35822429159643898</v>
      </c>
      <c r="D10" s="17">
        <v>0.43441303158094102</v>
      </c>
      <c r="E10" s="17">
        <v>0.28481627988328401</v>
      </c>
      <c r="F10" s="17"/>
      <c r="G10" s="17">
        <v>0.41735422415004497</v>
      </c>
      <c r="H10" s="17">
        <v>0.41820488720610199</v>
      </c>
      <c r="I10" s="17">
        <v>0.42532413560708898</v>
      </c>
      <c r="J10" s="17">
        <v>0.37684465202082101</v>
      </c>
      <c r="K10" s="17">
        <v>0.31224348528148799</v>
      </c>
      <c r="L10" s="17">
        <v>0.271152186391589</v>
      </c>
      <c r="M10" s="17"/>
      <c r="N10" s="17">
        <v>0.42244283668143001</v>
      </c>
      <c r="O10" s="17">
        <v>0.417166165473146</v>
      </c>
      <c r="P10" s="17">
        <v>0.36733141630675897</v>
      </c>
      <c r="Q10" s="17">
        <v>0.34369574131873698</v>
      </c>
      <c r="R10" s="17">
        <v>0.29064993721735199</v>
      </c>
      <c r="S10" s="17">
        <v>0.343054283748291</v>
      </c>
      <c r="T10" s="17">
        <v>0.464353032088691</v>
      </c>
      <c r="U10" s="17">
        <v>0.35467628569249798</v>
      </c>
      <c r="V10" s="17">
        <v>0.30129789438183802</v>
      </c>
      <c r="W10" s="17">
        <v>0.62106346710351601</v>
      </c>
      <c r="X10" s="17">
        <v>0.41552960461730598</v>
      </c>
      <c r="Y10" s="17">
        <v>0.28153571656013299</v>
      </c>
      <c r="Z10" s="17"/>
      <c r="AA10" s="17">
        <v>0.44767369643347699</v>
      </c>
      <c r="AB10" s="17">
        <v>0.29171858158761899</v>
      </c>
    </row>
    <row r="11" spans="2:28" ht="28.7" x14ac:dyDescent="0.5">
      <c r="B11" s="18" t="s">
        <v>438</v>
      </c>
      <c r="C11" s="17">
        <v>0.49152348166565002</v>
      </c>
      <c r="D11" s="17">
        <v>0.41131801115194899</v>
      </c>
      <c r="E11" s="17">
        <v>0.56856450852136697</v>
      </c>
      <c r="F11" s="17"/>
      <c r="G11" s="17">
        <v>0.30702316082103698</v>
      </c>
      <c r="H11" s="17">
        <v>0.36265694001298598</v>
      </c>
      <c r="I11" s="17">
        <v>0.41785149683876899</v>
      </c>
      <c r="J11" s="17">
        <v>0.52951074812251797</v>
      </c>
      <c r="K11" s="17">
        <v>0.568237593229456</v>
      </c>
      <c r="L11" s="17">
        <v>0.62289544885375203</v>
      </c>
      <c r="M11" s="17"/>
      <c r="N11" s="17">
        <v>0.42578747187141103</v>
      </c>
      <c r="O11" s="17">
        <v>0.47303400130866202</v>
      </c>
      <c r="P11" s="17">
        <v>0.45647531748061498</v>
      </c>
      <c r="Q11" s="17">
        <v>0.49895862461816998</v>
      </c>
      <c r="R11" s="17">
        <v>0.55868540561152702</v>
      </c>
      <c r="S11" s="17">
        <v>0.54519124309181399</v>
      </c>
      <c r="T11" s="17">
        <v>0.451220009875067</v>
      </c>
      <c r="U11" s="17">
        <v>0.40722741891414999</v>
      </c>
      <c r="V11" s="17">
        <v>0.56889695392110895</v>
      </c>
      <c r="W11" s="17">
        <v>0.33966844930020501</v>
      </c>
      <c r="X11" s="17">
        <v>0.43444398487776198</v>
      </c>
      <c r="Y11" s="17">
        <v>0.54362846812925703</v>
      </c>
      <c r="Z11" s="17"/>
      <c r="AA11" s="17">
        <v>0.39861539119218198</v>
      </c>
      <c r="AB11" s="17">
        <v>0.56060072744228295</v>
      </c>
    </row>
    <row r="12" spans="2:28" x14ac:dyDescent="0.5">
      <c r="B12" s="18" t="s">
        <v>439</v>
      </c>
      <c r="C12" s="19">
        <v>6.4409901736531994E-2</v>
      </c>
      <c r="D12" s="19">
        <v>3.5609562981114298E-2</v>
      </c>
      <c r="E12" s="19">
        <v>9.2519765369816098E-2</v>
      </c>
      <c r="F12" s="19"/>
      <c r="G12" s="19">
        <v>4.1799230199687003E-2</v>
      </c>
      <c r="H12" s="19">
        <v>6.8346682591756594E-2</v>
      </c>
      <c r="I12" s="19">
        <v>5.33056764309255E-2</v>
      </c>
      <c r="J12" s="19">
        <v>3.9866929086592097E-2</v>
      </c>
      <c r="K12" s="19">
        <v>8.38135380038946E-2</v>
      </c>
      <c r="L12" s="19">
        <v>8.2461119647711495E-2</v>
      </c>
      <c r="M12" s="19"/>
      <c r="N12" s="19">
        <v>6.43186506130973E-2</v>
      </c>
      <c r="O12" s="19">
        <v>2.75250234188281E-2</v>
      </c>
      <c r="P12" s="19">
        <v>5.1556868808761001E-2</v>
      </c>
      <c r="Q12" s="19">
        <v>7.6434414050614297E-2</v>
      </c>
      <c r="R12" s="19">
        <v>0</v>
      </c>
      <c r="S12" s="19">
        <v>4.0902043469116897E-2</v>
      </c>
      <c r="T12" s="19">
        <v>8.4426958036242505E-2</v>
      </c>
      <c r="U12" s="19">
        <v>8.5864430391361504E-2</v>
      </c>
      <c r="V12" s="19">
        <v>5.22099409953505E-2</v>
      </c>
      <c r="W12" s="19">
        <v>3.9268083596279597E-2</v>
      </c>
      <c r="X12" s="19">
        <v>7.4661274819095499E-2</v>
      </c>
      <c r="Y12" s="19">
        <v>0.115844313926059</v>
      </c>
      <c r="Z12" s="19"/>
      <c r="AA12" s="19">
        <v>3.5565813727714599E-2</v>
      </c>
      <c r="AB12" s="19">
        <v>8.5855506165964698E-2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8"/>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444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436</v>
      </c>
      <c r="C9" s="17">
        <v>4.6959511984690901E-2</v>
      </c>
      <c r="D9" s="17">
        <v>7.8611570690190494E-2</v>
      </c>
      <c r="E9" s="17">
        <v>1.62788278202875E-2</v>
      </c>
      <c r="F9" s="17"/>
      <c r="G9" s="17">
        <v>9.8299781690691604E-2</v>
      </c>
      <c r="H9" s="17">
        <v>0.14273119972248499</v>
      </c>
      <c r="I9" s="17">
        <v>4.3415695446471697E-2</v>
      </c>
      <c r="J9" s="17">
        <v>2.5207550628573099E-2</v>
      </c>
      <c r="K9" s="17">
        <v>0</v>
      </c>
      <c r="L9" s="17">
        <v>1.14817864098483E-2</v>
      </c>
      <c r="M9" s="17"/>
      <c r="N9" s="17">
        <v>8.7080994151302299E-2</v>
      </c>
      <c r="O9" s="17">
        <v>0</v>
      </c>
      <c r="P9" s="17">
        <v>8.9132523023041393E-2</v>
      </c>
      <c r="Q9" s="17">
        <v>3.6648603480570002E-2</v>
      </c>
      <c r="R9" s="17">
        <v>5.7718051479714802E-2</v>
      </c>
      <c r="S9" s="17">
        <v>2.0469405451657399E-2</v>
      </c>
      <c r="T9" s="17">
        <v>0</v>
      </c>
      <c r="U9" s="17">
        <v>7.4421815770390601E-2</v>
      </c>
      <c r="V9" s="17">
        <v>4.52370259082919E-2</v>
      </c>
      <c r="W9" s="17">
        <v>4.9327897037365002E-2</v>
      </c>
      <c r="X9" s="17">
        <v>5.6096084389777999E-2</v>
      </c>
      <c r="Y9" s="17">
        <v>2.71949535896574E-2</v>
      </c>
      <c r="Z9" s="17"/>
      <c r="AA9" s="17">
        <v>7.2394817132621803E-2</v>
      </c>
      <c r="AB9" s="17">
        <v>2.8048340566211801E-2</v>
      </c>
    </row>
    <row r="10" spans="2:28" ht="28.7" x14ac:dyDescent="0.5">
      <c r="B10" s="18" t="s">
        <v>437</v>
      </c>
      <c r="C10" s="17">
        <v>0.16455068140985399</v>
      </c>
      <c r="D10" s="17">
        <v>0.211479841152584</v>
      </c>
      <c r="E10" s="17">
        <v>0.119233076203976</v>
      </c>
      <c r="F10" s="17"/>
      <c r="G10" s="17">
        <v>0.28884868465086</v>
      </c>
      <c r="H10" s="17">
        <v>0.24329005652631899</v>
      </c>
      <c r="I10" s="17">
        <v>0.263556360482054</v>
      </c>
      <c r="J10" s="17">
        <v>0.14042484517020201</v>
      </c>
      <c r="K10" s="17">
        <v>0.13703941615357201</v>
      </c>
      <c r="L10" s="17">
        <v>3.3931793853677297E-2</v>
      </c>
      <c r="M10" s="17"/>
      <c r="N10" s="17">
        <v>0.19380642820639599</v>
      </c>
      <c r="O10" s="17">
        <v>0.25977777285083797</v>
      </c>
      <c r="P10" s="17">
        <v>0.172252940271129</v>
      </c>
      <c r="Q10" s="17">
        <v>0.16251795783391201</v>
      </c>
      <c r="R10" s="17">
        <v>5.8464010035572403E-2</v>
      </c>
      <c r="S10" s="17">
        <v>0.201460786839672</v>
      </c>
      <c r="T10" s="17">
        <v>8.19751180826465E-2</v>
      </c>
      <c r="U10" s="17">
        <v>0.195091719655688</v>
      </c>
      <c r="V10" s="17">
        <v>0.122300945232643</v>
      </c>
      <c r="W10" s="17">
        <v>0.225139117504042</v>
      </c>
      <c r="X10" s="17">
        <v>0.13711333532982101</v>
      </c>
      <c r="Y10" s="17">
        <v>0.122170326012251</v>
      </c>
      <c r="Z10" s="17"/>
      <c r="AA10" s="17">
        <v>0.252600255784239</v>
      </c>
      <c r="AB10" s="17">
        <v>9.9085746563041102E-2</v>
      </c>
    </row>
    <row r="11" spans="2:28" ht="28.7" x14ac:dyDescent="0.5">
      <c r="B11" s="18" t="s">
        <v>438</v>
      </c>
      <c r="C11" s="17">
        <v>0.364823024555819</v>
      </c>
      <c r="D11" s="17">
        <v>0.35551675004018801</v>
      </c>
      <c r="E11" s="17">
        <v>0.37272213915174701</v>
      </c>
      <c r="F11" s="17"/>
      <c r="G11" s="17">
        <v>0.29376142762808799</v>
      </c>
      <c r="H11" s="17">
        <v>0.27920913868626401</v>
      </c>
      <c r="I11" s="17">
        <v>0.43038446732528901</v>
      </c>
      <c r="J11" s="17">
        <v>0.38096722482867401</v>
      </c>
      <c r="K11" s="17">
        <v>0.38443780686581602</v>
      </c>
      <c r="L11" s="17">
        <v>0.388172501510819</v>
      </c>
      <c r="M11" s="17"/>
      <c r="N11" s="17">
        <v>0.37360047071881702</v>
      </c>
      <c r="O11" s="17">
        <v>0.33037470841883398</v>
      </c>
      <c r="P11" s="17">
        <v>0.32284115078394199</v>
      </c>
      <c r="Q11" s="17">
        <v>0.32219579020641298</v>
      </c>
      <c r="R11" s="17">
        <v>0.44807260906211299</v>
      </c>
      <c r="S11" s="17">
        <v>0.40273985122480599</v>
      </c>
      <c r="T11" s="17">
        <v>0.45028651571096301</v>
      </c>
      <c r="U11" s="17">
        <v>0.21482994679928699</v>
      </c>
      <c r="V11" s="17">
        <v>0.458629445667325</v>
      </c>
      <c r="W11" s="17">
        <v>0.34813136561890601</v>
      </c>
      <c r="X11" s="17">
        <v>0.37053247541697398</v>
      </c>
      <c r="Y11" s="17">
        <v>0.38626803427121997</v>
      </c>
      <c r="Z11" s="17"/>
      <c r="AA11" s="17">
        <v>0.37321699632839</v>
      </c>
      <c r="AB11" s="17">
        <v>0.358582099269106</v>
      </c>
    </row>
    <row r="12" spans="2:28" x14ac:dyDescent="0.5">
      <c r="B12" s="18" t="s">
        <v>439</v>
      </c>
      <c r="C12" s="19">
        <v>0.42366678204963598</v>
      </c>
      <c r="D12" s="19">
        <v>0.35439183811703701</v>
      </c>
      <c r="E12" s="19">
        <v>0.49176595682398999</v>
      </c>
      <c r="F12" s="19"/>
      <c r="G12" s="19">
        <v>0.31909010603035998</v>
      </c>
      <c r="H12" s="19">
        <v>0.33476960506493297</v>
      </c>
      <c r="I12" s="19">
        <v>0.26264347674618499</v>
      </c>
      <c r="J12" s="19">
        <v>0.45340037937255101</v>
      </c>
      <c r="K12" s="19">
        <v>0.47852277698061202</v>
      </c>
      <c r="L12" s="19">
        <v>0.56641391822565501</v>
      </c>
      <c r="M12" s="19"/>
      <c r="N12" s="19">
        <v>0.345512106923485</v>
      </c>
      <c r="O12" s="19">
        <v>0.40984751873032799</v>
      </c>
      <c r="P12" s="19">
        <v>0.41577338592188701</v>
      </c>
      <c r="Q12" s="19">
        <v>0.478637648479105</v>
      </c>
      <c r="R12" s="19">
        <v>0.43574532942260003</v>
      </c>
      <c r="S12" s="19">
        <v>0.37532995648386502</v>
      </c>
      <c r="T12" s="19">
        <v>0.46773836620639098</v>
      </c>
      <c r="U12" s="19">
        <v>0.51565651777463395</v>
      </c>
      <c r="V12" s="19">
        <v>0.37383258319174001</v>
      </c>
      <c r="W12" s="19">
        <v>0.37740161983968701</v>
      </c>
      <c r="X12" s="19">
        <v>0.43625810486342698</v>
      </c>
      <c r="Y12" s="19">
        <v>0.46436668612687099</v>
      </c>
      <c r="Z12" s="19"/>
      <c r="AA12" s="19">
        <v>0.30178793075474902</v>
      </c>
      <c r="AB12" s="19">
        <v>0.51428381360164099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9"/>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445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436</v>
      </c>
      <c r="C9" s="17">
        <v>8.4384123914280407E-2</v>
      </c>
      <c r="D9" s="17">
        <v>0.13003446508237401</v>
      </c>
      <c r="E9" s="17">
        <v>4.0164817220907097E-2</v>
      </c>
      <c r="F9" s="17"/>
      <c r="G9" s="17">
        <v>0.21511272049608601</v>
      </c>
      <c r="H9" s="17">
        <v>0.15990897527338099</v>
      </c>
      <c r="I9" s="17">
        <v>0.117554462586688</v>
      </c>
      <c r="J9" s="17">
        <v>4.99802681844582E-2</v>
      </c>
      <c r="K9" s="17">
        <v>1.7747237032744001E-2</v>
      </c>
      <c r="L9" s="17">
        <v>2.66739542163805E-2</v>
      </c>
      <c r="M9" s="17"/>
      <c r="N9" s="17">
        <v>0.104659006222331</v>
      </c>
      <c r="O9" s="17">
        <v>8.5587785975915501E-2</v>
      </c>
      <c r="P9" s="17">
        <v>0.117623760701459</v>
      </c>
      <c r="Q9" s="17">
        <v>8.2019160435209196E-2</v>
      </c>
      <c r="R9" s="17">
        <v>8.6300262130929797E-2</v>
      </c>
      <c r="S9" s="17">
        <v>5.58359620311401E-2</v>
      </c>
      <c r="T9" s="17">
        <v>0</v>
      </c>
      <c r="U9" s="17">
        <v>0.14881223293631399</v>
      </c>
      <c r="V9" s="17">
        <v>0.141333820886927</v>
      </c>
      <c r="W9" s="17">
        <v>0</v>
      </c>
      <c r="X9" s="17">
        <v>8.1313245018284006E-2</v>
      </c>
      <c r="Y9" s="17">
        <v>5.4686208770493301E-2</v>
      </c>
      <c r="Z9" s="17"/>
      <c r="AA9" s="17">
        <v>0.12164114563190601</v>
      </c>
      <c r="AB9" s="17">
        <v>5.6683495982111802E-2</v>
      </c>
    </row>
    <row r="10" spans="2:28" ht="28.7" x14ac:dyDescent="0.5">
      <c r="B10" s="18" t="s">
        <v>437</v>
      </c>
      <c r="C10" s="17">
        <v>0.28301779237484997</v>
      </c>
      <c r="D10" s="17">
        <v>0.332230134354708</v>
      </c>
      <c r="E10" s="17">
        <v>0.23569479007590999</v>
      </c>
      <c r="F10" s="17"/>
      <c r="G10" s="17">
        <v>0.458867776810229</v>
      </c>
      <c r="H10" s="17">
        <v>0.38318004374780101</v>
      </c>
      <c r="I10" s="17">
        <v>0.35939169991775899</v>
      </c>
      <c r="J10" s="17">
        <v>0.28345405249184202</v>
      </c>
      <c r="K10" s="17">
        <v>0.25779342256314902</v>
      </c>
      <c r="L10" s="17">
        <v>0.11012299997199</v>
      </c>
      <c r="M10" s="17"/>
      <c r="N10" s="17">
        <v>0.34155150822964297</v>
      </c>
      <c r="O10" s="17">
        <v>0.34792216295978701</v>
      </c>
      <c r="P10" s="17">
        <v>0.26630198368090902</v>
      </c>
      <c r="Q10" s="17">
        <v>0.29136697428424502</v>
      </c>
      <c r="R10" s="17">
        <v>0.26450126852850397</v>
      </c>
      <c r="S10" s="17">
        <v>0.29900980171129699</v>
      </c>
      <c r="T10" s="17">
        <v>0.245459869221827</v>
      </c>
      <c r="U10" s="17">
        <v>0.32467652576935402</v>
      </c>
      <c r="V10" s="17">
        <v>0.26565907372106501</v>
      </c>
      <c r="W10" s="17">
        <v>0.434090171148588</v>
      </c>
      <c r="X10" s="17">
        <v>0.28186098310608798</v>
      </c>
      <c r="Y10" s="17">
        <v>0.21662788710438599</v>
      </c>
      <c r="Z10" s="17"/>
      <c r="AA10" s="17">
        <v>0.35642014504695402</v>
      </c>
      <c r="AB10" s="17">
        <v>0.22844307955624901</v>
      </c>
    </row>
    <row r="11" spans="2:28" ht="28.7" x14ac:dyDescent="0.5">
      <c r="B11" s="18" t="s">
        <v>438</v>
      </c>
      <c r="C11" s="17">
        <v>0.45469061166596603</v>
      </c>
      <c r="D11" s="17">
        <v>0.39366046143458</v>
      </c>
      <c r="E11" s="17">
        <v>0.51302696045987894</v>
      </c>
      <c r="F11" s="17"/>
      <c r="G11" s="17">
        <v>0.25784149411934698</v>
      </c>
      <c r="H11" s="17">
        <v>0.29999069763542202</v>
      </c>
      <c r="I11" s="17">
        <v>0.42290865131326</v>
      </c>
      <c r="J11" s="17">
        <v>0.51791230804842503</v>
      </c>
      <c r="K11" s="17">
        <v>0.52124256226208299</v>
      </c>
      <c r="L11" s="17">
        <v>0.57261432294079895</v>
      </c>
      <c r="M11" s="17"/>
      <c r="N11" s="17">
        <v>0.44793536838964298</v>
      </c>
      <c r="O11" s="17">
        <v>0.32854361014747702</v>
      </c>
      <c r="P11" s="17">
        <v>0.43758002490382902</v>
      </c>
      <c r="Q11" s="17">
        <v>0.40610836092136798</v>
      </c>
      <c r="R11" s="17">
        <v>0.50673853532962398</v>
      </c>
      <c r="S11" s="17">
        <v>0.50927732749774302</v>
      </c>
      <c r="T11" s="17">
        <v>0.44935144258665899</v>
      </c>
      <c r="U11" s="17">
        <v>0.29358706776740101</v>
      </c>
      <c r="V11" s="17">
        <v>0.45310445977883601</v>
      </c>
      <c r="W11" s="17">
        <v>0.44963214977760702</v>
      </c>
      <c r="X11" s="17">
        <v>0.48462593652621699</v>
      </c>
      <c r="Y11" s="17">
        <v>0.49719314449434798</v>
      </c>
      <c r="Z11" s="17"/>
      <c r="AA11" s="17">
        <v>0.41443628510205599</v>
      </c>
      <c r="AB11" s="17">
        <v>0.48461973834866501</v>
      </c>
    </row>
    <row r="12" spans="2:28" x14ac:dyDescent="0.5">
      <c r="B12" s="18" t="s">
        <v>439</v>
      </c>
      <c r="C12" s="19">
        <v>0.17790747204490401</v>
      </c>
      <c r="D12" s="19">
        <v>0.14407493912833799</v>
      </c>
      <c r="E12" s="19">
        <v>0.21111343224330301</v>
      </c>
      <c r="F12" s="19"/>
      <c r="G12" s="19">
        <v>6.8178008574338603E-2</v>
      </c>
      <c r="H12" s="19">
        <v>0.156920283343396</v>
      </c>
      <c r="I12" s="19">
        <v>0.100145186182293</v>
      </c>
      <c r="J12" s="19">
        <v>0.148653371275275</v>
      </c>
      <c r="K12" s="19">
        <v>0.20321677814202399</v>
      </c>
      <c r="L12" s="19">
        <v>0.29058872287082999</v>
      </c>
      <c r="M12" s="19"/>
      <c r="N12" s="19">
        <v>0.105854117158383</v>
      </c>
      <c r="O12" s="19">
        <v>0.23794644091682099</v>
      </c>
      <c r="P12" s="19">
        <v>0.17849423071380199</v>
      </c>
      <c r="Q12" s="19">
        <v>0.22050550435917801</v>
      </c>
      <c r="R12" s="19">
        <v>0.14245993401094201</v>
      </c>
      <c r="S12" s="19">
        <v>0.13587690875982</v>
      </c>
      <c r="T12" s="19">
        <v>0.30518868819151401</v>
      </c>
      <c r="U12" s="19">
        <v>0.23292417352693201</v>
      </c>
      <c r="V12" s="19">
        <v>0.13990264561317201</v>
      </c>
      <c r="W12" s="19">
        <v>0.116277679073805</v>
      </c>
      <c r="X12" s="19">
        <v>0.15219983534941101</v>
      </c>
      <c r="Y12" s="19">
        <v>0.23149275963077301</v>
      </c>
      <c r="Z12" s="19"/>
      <c r="AA12" s="19">
        <v>0.107502424219085</v>
      </c>
      <c r="AB12" s="19">
        <v>0.230253686112974</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0"/>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446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436</v>
      </c>
      <c r="C9" s="17">
        <v>9.2489814433720993E-2</v>
      </c>
      <c r="D9" s="17">
        <v>0.112643015930284</v>
      </c>
      <c r="E9" s="17">
        <v>7.3068071244134794E-2</v>
      </c>
      <c r="F9" s="17"/>
      <c r="G9" s="17">
        <v>0.23713405035335</v>
      </c>
      <c r="H9" s="17">
        <v>0.20220955591533801</v>
      </c>
      <c r="I9" s="17">
        <v>0.116513617390303</v>
      </c>
      <c r="J9" s="17">
        <v>4.9117160937051901E-2</v>
      </c>
      <c r="K9" s="17">
        <v>1.23989110338631E-2</v>
      </c>
      <c r="L9" s="17">
        <v>2.7384596427552001E-2</v>
      </c>
      <c r="M9" s="17"/>
      <c r="N9" s="17">
        <v>0.16945266463254299</v>
      </c>
      <c r="O9" s="17">
        <v>8.5618803445988295E-2</v>
      </c>
      <c r="P9" s="17">
        <v>0.12500188084292299</v>
      </c>
      <c r="Q9" s="17">
        <v>0.10954032732279299</v>
      </c>
      <c r="R9" s="17">
        <v>0.17913812305544699</v>
      </c>
      <c r="S9" s="17">
        <v>9.2880584293612206E-2</v>
      </c>
      <c r="T9" s="17">
        <v>0</v>
      </c>
      <c r="U9" s="17">
        <v>0.11001380777011301</v>
      </c>
      <c r="V9" s="17">
        <v>5.8023635005351501E-2</v>
      </c>
      <c r="W9" s="17">
        <v>3.7529398218809601E-2</v>
      </c>
      <c r="X9" s="17">
        <v>8.3857242837077697E-2</v>
      </c>
      <c r="Y9" s="17">
        <v>4.8491847652448801E-2</v>
      </c>
      <c r="Z9" s="17"/>
      <c r="AA9" s="17">
        <v>0.122316054162462</v>
      </c>
      <c r="AB9" s="17">
        <v>7.0313979349440503E-2</v>
      </c>
    </row>
    <row r="10" spans="2:28" ht="28.7" x14ac:dyDescent="0.5">
      <c r="B10" s="18" t="s">
        <v>437</v>
      </c>
      <c r="C10" s="17">
        <v>0.35352211514985699</v>
      </c>
      <c r="D10" s="17">
        <v>0.37216703562800402</v>
      </c>
      <c r="E10" s="17">
        <v>0.33603756132124002</v>
      </c>
      <c r="F10" s="17"/>
      <c r="G10" s="17">
        <v>0.42831809465648202</v>
      </c>
      <c r="H10" s="17">
        <v>0.41921615945868002</v>
      </c>
      <c r="I10" s="17">
        <v>0.371103836237058</v>
      </c>
      <c r="J10" s="17">
        <v>0.39215759684177498</v>
      </c>
      <c r="K10" s="17">
        <v>0.31538166108996701</v>
      </c>
      <c r="L10" s="17">
        <v>0.266007610289972</v>
      </c>
      <c r="M10" s="17"/>
      <c r="N10" s="17">
        <v>0.445285260318738</v>
      </c>
      <c r="O10" s="17">
        <v>0.45005369089567199</v>
      </c>
      <c r="P10" s="17">
        <v>0.32332808862635998</v>
      </c>
      <c r="Q10" s="17">
        <v>0.34363675121777898</v>
      </c>
      <c r="R10" s="17">
        <v>0.26283014226711898</v>
      </c>
      <c r="S10" s="17">
        <v>0.31996560659235401</v>
      </c>
      <c r="T10" s="17">
        <v>0.40692320577497798</v>
      </c>
      <c r="U10" s="17">
        <v>0.440906667272293</v>
      </c>
      <c r="V10" s="17">
        <v>0.26402585413122898</v>
      </c>
      <c r="W10" s="17">
        <v>0.58353135566731296</v>
      </c>
      <c r="X10" s="17">
        <v>0.38253883703979202</v>
      </c>
      <c r="Y10" s="17">
        <v>0.33834602993455598</v>
      </c>
      <c r="Z10" s="17"/>
      <c r="AA10" s="17">
        <v>0.44475481669686001</v>
      </c>
      <c r="AB10" s="17">
        <v>0.285690522491861</v>
      </c>
    </row>
    <row r="11" spans="2:28" ht="28.7" x14ac:dyDescent="0.5">
      <c r="B11" s="18" t="s">
        <v>438</v>
      </c>
      <c r="C11" s="17">
        <v>0.477147657843911</v>
      </c>
      <c r="D11" s="17">
        <v>0.44508813162274602</v>
      </c>
      <c r="E11" s="17">
        <v>0.50736542045563005</v>
      </c>
      <c r="F11" s="17"/>
      <c r="G11" s="17">
        <v>0.27195464772334099</v>
      </c>
      <c r="H11" s="17">
        <v>0.32533876466346401</v>
      </c>
      <c r="I11" s="17">
        <v>0.436837035263129</v>
      </c>
      <c r="J11" s="17">
        <v>0.482527003858161</v>
      </c>
      <c r="K11" s="17">
        <v>0.594426415811103</v>
      </c>
      <c r="L11" s="17">
        <v>0.60747297700202796</v>
      </c>
      <c r="M11" s="17"/>
      <c r="N11" s="17">
        <v>0.36084770753844198</v>
      </c>
      <c r="O11" s="17">
        <v>0.41108899791152398</v>
      </c>
      <c r="P11" s="17">
        <v>0.45775923532420798</v>
      </c>
      <c r="Q11" s="17">
        <v>0.46984648045431299</v>
      </c>
      <c r="R11" s="17">
        <v>0.50153590522349001</v>
      </c>
      <c r="S11" s="17">
        <v>0.53981714836265504</v>
      </c>
      <c r="T11" s="17">
        <v>0.42322302446506599</v>
      </c>
      <c r="U11" s="17">
        <v>0.37778989865679802</v>
      </c>
      <c r="V11" s="17">
        <v>0.588804191373413</v>
      </c>
      <c r="W11" s="17">
        <v>0.33967116251759799</v>
      </c>
      <c r="X11" s="17">
        <v>0.44273381125598199</v>
      </c>
      <c r="Y11" s="17">
        <v>0.51136470913694099</v>
      </c>
      <c r="Z11" s="17"/>
      <c r="AA11" s="17">
        <v>0.395065685329272</v>
      </c>
      <c r="AB11" s="17">
        <v>0.53817567553677104</v>
      </c>
    </row>
    <row r="12" spans="2:28" x14ac:dyDescent="0.5">
      <c r="B12" s="18" t="s">
        <v>439</v>
      </c>
      <c r="C12" s="19">
        <v>7.6840412572510397E-2</v>
      </c>
      <c r="D12" s="19">
        <v>7.0101816818965004E-2</v>
      </c>
      <c r="E12" s="19">
        <v>8.3528946978995294E-2</v>
      </c>
      <c r="F12" s="19"/>
      <c r="G12" s="19">
        <v>6.2593207266826406E-2</v>
      </c>
      <c r="H12" s="19">
        <v>5.3235519962517998E-2</v>
      </c>
      <c r="I12" s="19">
        <v>7.5545511109510799E-2</v>
      </c>
      <c r="J12" s="19">
        <v>7.6198238363011997E-2</v>
      </c>
      <c r="K12" s="19">
        <v>7.7793012065066905E-2</v>
      </c>
      <c r="L12" s="19">
        <v>9.9134816280447194E-2</v>
      </c>
      <c r="M12" s="19"/>
      <c r="N12" s="19">
        <v>2.44143675102769E-2</v>
      </c>
      <c r="O12" s="19">
        <v>5.32385077468151E-2</v>
      </c>
      <c r="P12" s="19">
        <v>9.3910795206509801E-2</v>
      </c>
      <c r="Q12" s="19">
        <v>7.6976441005114998E-2</v>
      </c>
      <c r="R12" s="19">
        <v>5.6495829453944199E-2</v>
      </c>
      <c r="S12" s="19">
        <v>4.73366607513784E-2</v>
      </c>
      <c r="T12" s="19">
        <v>0.169853769759955</v>
      </c>
      <c r="U12" s="19">
        <v>7.1289626300795494E-2</v>
      </c>
      <c r="V12" s="19">
        <v>8.9146319490005996E-2</v>
      </c>
      <c r="W12" s="19">
        <v>3.9268083596279597E-2</v>
      </c>
      <c r="X12" s="19">
        <v>9.0870108867148497E-2</v>
      </c>
      <c r="Y12" s="19">
        <v>0.101797413276054</v>
      </c>
      <c r="Z12" s="19"/>
      <c r="AA12" s="19">
        <v>3.7863443811406397E-2</v>
      </c>
      <c r="AB12" s="19">
        <v>0.105819822621927</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1"/>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447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436</v>
      </c>
      <c r="C9" s="17">
        <v>7.3192103879513901E-2</v>
      </c>
      <c r="D9" s="17">
        <v>0.110246209175933</v>
      </c>
      <c r="E9" s="17">
        <v>3.7308040413726803E-2</v>
      </c>
      <c r="F9" s="17"/>
      <c r="G9" s="17">
        <v>0.20349595018509301</v>
      </c>
      <c r="H9" s="17">
        <v>0.15802807626683199</v>
      </c>
      <c r="I9" s="17">
        <v>8.5050527201379497E-2</v>
      </c>
      <c r="J9" s="17">
        <v>3.7089661276317402E-2</v>
      </c>
      <c r="K9" s="17">
        <v>1.7868756847863401E-2</v>
      </c>
      <c r="L9" s="17">
        <v>1.5801465625158401E-2</v>
      </c>
      <c r="M9" s="17"/>
      <c r="N9" s="17">
        <v>0.106025854997728</v>
      </c>
      <c r="O9" s="17">
        <v>5.2764348958930403E-2</v>
      </c>
      <c r="P9" s="17">
        <v>0.125003034419742</v>
      </c>
      <c r="Q9" s="17">
        <v>0.108429647884193</v>
      </c>
      <c r="R9" s="17">
        <v>0.11543610295943001</v>
      </c>
      <c r="S9" s="17">
        <v>5.2997292308462701E-2</v>
      </c>
      <c r="T9" s="17">
        <v>0</v>
      </c>
      <c r="U9" s="17">
        <v>8.7797486574880901E-2</v>
      </c>
      <c r="V9" s="17">
        <v>5.9620148020496901E-2</v>
      </c>
      <c r="W9" s="17">
        <v>0</v>
      </c>
      <c r="X9" s="17">
        <v>5.5170753651212302E-2</v>
      </c>
      <c r="Y9" s="17">
        <v>5.2597913693560497E-2</v>
      </c>
      <c r="Z9" s="17"/>
      <c r="AA9" s="17">
        <v>0.115471838928803</v>
      </c>
      <c r="AB9" s="17">
        <v>4.1757084232815399E-2</v>
      </c>
    </row>
    <row r="10" spans="2:28" ht="28.7" x14ac:dyDescent="0.5">
      <c r="B10" s="18" t="s">
        <v>437</v>
      </c>
      <c r="C10" s="17">
        <v>0.34162592632469202</v>
      </c>
      <c r="D10" s="17">
        <v>0.39436514870579098</v>
      </c>
      <c r="E10" s="17">
        <v>0.29098062225933502</v>
      </c>
      <c r="F10" s="17"/>
      <c r="G10" s="17">
        <v>0.39532489040909302</v>
      </c>
      <c r="H10" s="17">
        <v>0.38165960299312901</v>
      </c>
      <c r="I10" s="17">
        <v>0.40056083144266103</v>
      </c>
      <c r="J10" s="17">
        <v>0.36770426994602401</v>
      </c>
      <c r="K10" s="17">
        <v>0.27370738399259797</v>
      </c>
      <c r="L10" s="17">
        <v>0.284774263029271</v>
      </c>
      <c r="M10" s="17"/>
      <c r="N10" s="17">
        <v>0.42738505844438202</v>
      </c>
      <c r="O10" s="17">
        <v>0.39466300705301199</v>
      </c>
      <c r="P10" s="17">
        <v>0.31154840320028399</v>
      </c>
      <c r="Q10" s="17">
        <v>0.39597592874153698</v>
      </c>
      <c r="R10" s="17">
        <v>0.29299014563501102</v>
      </c>
      <c r="S10" s="17">
        <v>0.31050897940731798</v>
      </c>
      <c r="T10" s="17">
        <v>0.58679959466303899</v>
      </c>
      <c r="U10" s="17">
        <v>0.44558947054568498</v>
      </c>
      <c r="V10" s="17">
        <v>0.20747745298329201</v>
      </c>
      <c r="W10" s="17">
        <v>0.65873929351071903</v>
      </c>
      <c r="X10" s="17">
        <v>0.36262242696046298</v>
      </c>
      <c r="Y10" s="17">
        <v>0.27201592659249302</v>
      </c>
      <c r="Z10" s="17"/>
      <c r="AA10" s="17">
        <v>0.41615943407997502</v>
      </c>
      <c r="AB10" s="17">
        <v>0.28621019872154402</v>
      </c>
    </row>
    <row r="11" spans="2:28" ht="28.7" x14ac:dyDescent="0.5">
      <c r="B11" s="18" t="s">
        <v>438</v>
      </c>
      <c r="C11" s="17">
        <v>0.49357385282913602</v>
      </c>
      <c r="D11" s="17">
        <v>0.43443377344856599</v>
      </c>
      <c r="E11" s="17">
        <v>0.55014325735710501</v>
      </c>
      <c r="F11" s="17"/>
      <c r="G11" s="17">
        <v>0.34801297019619398</v>
      </c>
      <c r="H11" s="17">
        <v>0.40706893854610299</v>
      </c>
      <c r="I11" s="17">
        <v>0.44816379975905402</v>
      </c>
      <c r="J11" s="17">
        <v>0.532333419166517</v>
      </c>
      <c r="K11" s="17">
        <v>0.58615635996384297</v>
      </c>
      <c r="L11" s="17">
        <v>0.55147108452106697</v>
      </c>
      <c r="M11" s="17"/>
      <c r="N11" s="17">
        <v>0.429887267169065</v>
      </c>
      <c r="O11" s="17">
        <v>0.47038394210972001</v>
      </c>
      <c r="P11" s="17">
        <v>0.47141225111877599</v>
      </c>
      <c r="Q11" s="17">
        <v>0.39526469815780302</v>
      </c>
      <c r="R11" s="17">
        <v>0.59157375140556001</v>
      </c>
      <c r="S11" s="17">
        <v>0.55839986410940401</v>
      </c>
      <c r="T11" s="17">
        <v>0.28575813878955197</v>
      </c>
      <c r="U11" s="17">
        <v>0.35166755417753898</v>
      </c>
      <c r="V11" s="17">
        <v>0.66675785120181796</v>
      </c>
      <c r="W11" s="17">
        <v>0.30199262289300199</v>
      </c>
      <c r="X11" s="17">
        <v>0.48789286551073302</v>
      </c>
      <c r="Y11" s="17">
        <v>0.53413203140008603</v>
      </c>
      <c r="Z11" s="17"/>
      <c r="AA11" s="17">
        <v>0.42491592801383798</v>
      </c>
      <c r="AB11" s="17">
        <v>0.544621079424913</v>
      </c>
    </row>
    <row r="12" spans="2:28" x14ac:dyDescent="0.5">
      <c r="B12" s="18" t="s">
        <v>439</v>
      </c>
      <c r="C12" s="19">
        <v>9.1608116966657605E-2</v>
      </c>
      <c r="D12" s="19">
        <v>6.0954868669709297E-2</v>
      </c>
      <c r="E12" s="19">
        <v>0.121568079969833</v>
      </c>
      <c r="F12" s="19"/>
      <c r="G12" s="19">
        <v>5.3166189209619803E-2</v>
      </c>
      <c r="H12" s="19">
        <v>5.32433821939352E-2</v>
      </c>
      <c r="I12" s="19">
        <v>6.6224841596906198E-2</v>
      </c>
      <c r="J12" s="19">
        <v>6.2872649611141695E-2</v>
      </c>
      <c r="K12" s="19">
        <v>0.122267499195696</v>
      </c>
      <c r="L12" s="19">
        <v>0.14795318682450401</v>
      </c>
      <c r="M12" s="19"/>
      <c r="N12" s="19">
        <v>3.6701819388825101E-2</v>
      </c>
      <c r="O12" s="19">
        <v>8.21887018783376E-2</v>
      </c>
      <c r="P12" s="19">
        <v>9.2036311261198003E-2</v>
      </c>
      <c r="Q12" s="19">
        <v>0.10032972521646701</v>
      </c>
      <c r="R12" s="19">
        <v>0</v>
      </c>
      <c r="S12" s="19">
        <v>7.8093864174815897E-2</v>
      </c>
      <c r="T12" s="19">
        <v>0.12744226654740901</v>
      </c>
      <c r="U12" s="19">
        <v>0.114945488701895</v>
      </c>
      <c r="V12" s="19">
        <v>6.6144547794393799E-2</v>
      </c>
      <c r="W12" s="19">
        <v>3.9268083596279597E-2</v>
      </c>
      <c r="X12" s="19">
        <v>9.4313953877591505E-2</v>
      </c>
      <c r="Y12" s="19">
        <v>0.141254128313861</v>
      </c>
      <c r="Z12" s="19"/>
      <c r="AA12" s="19">
        <v>4.3452798977383397E-2</v>
      </c>
      <c r="AB12" s="19">
        <v>0.12741163762072799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2"/>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448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436</v>
      </c>
      <c r="C9" s="17">
        <v>5.6848443129226399E-2</v>
      </c>
      <c r="D9" s="17">
        <v>9.3201295326414496E-2</v>
      </c>
      <c r="E9" s="17">
        <v>2.1616489862691601E-2</v>
      </c>
      <c r="F9" s="17"/>
      <c r="G9" s="17">
        <v>0.14949943740600699</v>
      </c>
      <c r="H9" s="17">
        <v>8.9321595714714E-2</v>
      </c>
      <c r="I9" s="17">
        <v>8.4810858734227099E-2</v>
      </c>
      <c r="J9" s="17">
        <v>4.7183839588288097E-2</v>
      </c>
      <c r="K9" s="17">
        <v>1.6774952854683001E-2</v>
      </c>
      <c r="L9" s="17">
        <v>1.17007943061963E-2</v>
      </c>
      <c r="M9" s="17"/>
      <c r="N9" s="17">
        <v>2.44143675102769E-2</v>
      </c>
      <c r="O9" s="17">
        <v>5.9129726254006303E-2</v>
      </c>
      <c r="P9" s="17">
        <v>0.113833832775002</v>
      </c>
      <c r="Q9" s="17">
        <v>5.9784131098704903E-2</v>
      </c>
      <c r="R9" s="17">
        <v>5.7718051479714802E-2</v>
      </c>
      <c r="S9" s="17">
        <v>3.6288216566747897E-2</v>
      </c>
      <c r="T9" s="17">
        <v>0</v>
      </c>
      <c r="U9" s="17">
        <v>9.5502439271684406E-2</v>
      </c>
      <c r="V9" s="17">
        <v>9.9721575969016304E-2</v>
      </c>
      <c r="W9" s="17">
        <v>0</v>
      </c>
      <c r="X9" s="17">
        <v>5.1267325282340702E-2</v>
      </c>
      <c r="Y9" s="17">
        <v>1.28798332684471E-2</v>
      </c>
      <c r="Z9" s="17"/>
      <c r="AA9" s="17">
        <v>8.5795093421114493E-2</v>
      </c>
      <c r="AB9" s="17">
        <v>3.53265835534552E-2</v>
      </c>
    </row>
    <row r="10" spans="2:28" ht="28.7" x14ac:dyDescent="0.5">
      <c r="B10" s="18" t="s">
        <v>437</v>
      </c>
      <c r="C10" s="17">
        <v>0.205811690098327</v>
      </c>
      <c r="D10" s="17">
        <v>0.24353194335900799</v>
      </c>
      <c r="E10" s="17">
        <v>0.16951951354718001</v>
      </c>
      <c r="F10" s="17"/>
      <c r="G10" s="17">
        <v>0.27102780615646899</v>
      </c>
      <c r="H10" s="17">
        <v>0.336441992561829</v>
      </c>
      <c r="I10" s="17">
        <v>0.303182544691664</v>
      </c>
      <c r="J10" s="17">
        <v>0.18815752907641001</v>
      </c>
      <c r="K10" s="17">
        <v>0.16787851597158199</v>
      </c>
      <c r="L10" s="17">
        <v>7.1805023409360902E-2</v>
      </c>
      <c r="M10" s="17"/>
      <c r="N10" s="17">
        <v>0.29865343841623798</v>
      </c>
      <c r="O10" s="17">
        <v>0.25856307018070002</v>
      </c>
      <c r="P10" s="17">
        <v>0.216969471625794</v>
      </c>
      <c r="Q10" s="17">
        <v>0.22032913175611599</v>
      </c>
      <c r="R10" s="17">
        <v>8.96792021464973E-2</v>
      </c>
      <c r="S10" s="17">
        <v>0.23150293600325</v>
      </c>
      <c r="T10" s="17">
        <v>0.16546121248987999</v>
      </c>
      <c r="U10" s="17">
        <v>0.16164665069668499</v>
      </c>
      <c r="V10" s="17">
        <v>0.162873878413861</v>
      </c>
      <c r="W10" s="17">
        <v>0.39629432459415898</v>
      </c>
      <c r="X10" s="17">
        <v>0.14763840200873601</v>
      </c>
      <c r="Y10" s="17">
        <v>0.200249307054402</v>
      </c>
      <c r="Z10" s="17"/>
      <c r="AA10" s="17">
        <v>0.29541119381443698</v>
      </c>
      <c r="AB10" s="17">
        <v>0.13919438144284901</v>
      </c>
    </row>
    <row r="11" spans="2:28" ht="28.7" x14ac:dyDescent="0.5">
      <c r="B11" s="18" t="s">
        <v>438</v>
      </c>
      <c r="C11" s="17">
        <v>0.411452035657214</v>
      </c>
      <c r="D11" s="17">
        <v>0.39092417256887002</v>
      </c>
      <c r="E11" s="17">
        <v>0.43034257237611501</v>
      </c>
      <c r="F11" s="17"/>
      <c r="G11" s="17">
        <v>0.33666248493524098</v>
      </c>
      <c r="H11" s="17">
        <v>0.32031196002781898</v>
      </c>
      <c r="I11" s="17">
        <v>0.40626779490399201</v>
      </c>
      <c r="J11" s="17">
        <v>0.42196565942883701</v>
      </c>
      <c r="K11" s="17">
        <v>0.47964639018132799</v>
      </c>
      <c r="L11" s="17">
        <v>0.45291784485696801</v>
      </c>
      <c r="M11" s="17"/>
      <c r="N11" s="17">
        <v>0.39162249232983998</v>
      </c>
      <c r="O11" s="17">
        <v>0.22173434248624899</v>
      </c>
      <c r="P11" s="17">
        <v>0.380421063759042</v>
      </c>
      <c r="Q11" s="17">
        <v>0.41888416685410002</v>
      </c>
      <c r="R11" s="17">
        <v>0.475670036629671</v>
      </c>
      <c r="S11" s="17">
        <v>0.40627866578101801</v>
      </c>
      <c r="T11" s="17">
        <v>0.53143924117729902</v>
      </c>
      <c r="U11" s="17">
        <v>0.392116555891867</v>
      </c>
      <c r="V11" s="17">
        <v>0.51305495101633203</v>
      </c>
      <c r="W11" s="17">
        <v>0.37393971063604903</v>
      </c>
      <c r="X11" s="17">
        <v>0.47798668958930901</v>
      </c>
      <c r="Y11" s="17">
        <v>0.38563957847693098</v>
      </c>
      <c r="Z11" s="17"/>
      <c r="AA11" s="17">
        <v>0.42950171198201997</v>
      </c>
      <c r="AB11" s="17">
        <v>0.39803208566875298</v>
      </c>
    </row>
    <row r="12" spans="2:28" x14ac:dyDescent="0.5">
      <c r="B12" s="18" t="s">
        <v>439</v>
      </c>
      <c r="C12" s="19">
        <v>0.32588783111523201</v>
      </c>
      <c r="D12" s="19">
        <v>0.27234258874570799</v>
      </c>
      <c r="E12" s="19">
        <v>0.37852142421401302</v>
      </c>
      <c r="F12" s="19"/>
      <c r="G12" s="19">
        <v>0.24281027150228299</v>
      </c>
      <c r="H12" s="19">
        <v>0.25392445169563799</v>
      </c>
      <c r="I12" s="19">
        <v>0.20573880167011699</v>
      </c>
      <c r="J12" s="19">
        <v>0.34269297190646503</v>
      </c>
      <c r="K12" s="19">
        <v>0.33570014099240603</v>
      </c>
      <c r="L12" s="19">
        <v>0.463576337427475</v>
      </c>
      <c r="M12" s="19"/>
      <c r="N12" s="19">
        <v>0.28530970174364401</v>
      </c>
      <c r="O12" s="19">
        <v>0.46057286107904499</v>
      </c>
      <c r="P12" s="19">
        <v>0.28877563184016197</v>
      </c>
      <c r="Q12" s="19">
        <v>0.30100257029107902</v>
      </c>
      <c r="R12" s="19">
        <v>0.37693270974411702</v>
      </c>
      <c r="S12" s="19">
        <v>0.32593018164898402</v>
      </c>
      <c r="T12" s="19">
        <v>0.30309954633282099</v>
      </c>
      <c r="U12" s="19">
        <v>0.350734354139763</v>
      </c>
      <c r="V12" s="19">
        <v>0.22434959460078999</v>
      </c>
      <c r="W12" s="19">
        <v>0.229765964769791</v>
      </c>
      <c r="X12" s="19">
        <v>0.32310758311961502</v>
      </c>
      <c r="Y12" s="19">
        <v>0.40123128120022</v>
      </c>
      <c r="Z12" s="19"/>
      <c r="AA12" s="19">
        <v>0.189292000782428</v>
      </c>
      <c r="AB12" s="19">
        <v>0.42744694933494198</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3"/>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449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436</v>
      </c>
      <c r="C9" s="17">
        <v>5.0389709098342901E-2</v>
      </c>
      <c r="D9" s="17">
        <v>7.6559906948377499E-2</v>
      </c>
      <c r="E9" s="17">
        <v>2.5043523440834901E-2</v>
      </c>
      <c r="F9" s="17"/>
      <c r="G9" s="17">
        <v>6.8948968595792595E-2</v>
      </c>
      <c r="H9" s="17">
        <v>0.11822828981466001</v>
      </c>
      <c r="I9" s="17">
        <v>0.101330695311752</v>
      </c>
      <c r="J9" s="17">
        <v>3.5922275989509297E-2</v>
      </c>
      <c r="K9" s="17">
        <v>5.7133134279010499E-3</v>
      </c>
      <c r="L9" s="17">
        <v>8.4203505342721197E-3</v>
      </c>
      <c r="M9" s="17"/>
      <c r="N9" s="17">
        <v>1.8574814163666801E-2</v>
      </c>
      <c r="O9" s="17">
        <v>3.2823437016985098E-2</v>
      </c>
      <c r="P9" s="17">
        <v>6.7034941315051499E-2</v>
      </c>
      <c r="Q9" s="17">
        <v>7.1624111443025898E-2</v>
      </c>
      <c r="R9" s="17">
        <v>9.2837860924516999E-2</v>
      </c>
      <c r="S9" s="17">
        <v>2.77028251315081E-2</v>
      </c>
      <c r="T9" s="17">
        <v>0</v>
      </c>
      <c r="U9" s="17">
        <v>9.8184422624188902E-2</v>
      </c>
      <c r="V9" s="17">
        <v>6.1222095199240698E-2</v>
      </c>
      <c r="W9" s="17">
        <v>4.4689208743101297E-2</v>
      </c>
      <c r="X9" s="17">
        <v>2.3820100713009301E-2</v>
      </c>
      <c r="Y9" s="17">
        <v>5.9968649882142802E-2</v>
      </c>
      <c r="Z9" s="17"/>
      <c r="AA9" s="17">
        <v>9.5086230460288801E-2</v>
      </c>
      <c r="AB9" s="17">
        <v>1.7157806733915201E-2</v>
      </c>
    </row>
    <row r="10" spans="2:28" ht="28.7" x14ac:dyDescent="0.5">
      <c r="B10" s="18" t="s">
        <v>437</v>
      </c>
      <c r="C10" s="17">
        <v>0.22029592389934</v>
      </c>
      <c r="D10" s="17">
        <v>0.26125245816329401</v>
      </c>
      <c r="E10" s="17">
        <v>0.18088426232279101</v>
      </c>
      <c r="F10" s="17"/>
      <c r="G10" s="17">
        <v>0.38756773310822701</v>
      </c>
      <c r="H10" s="17">
        <v>0.29175706079059599</v>
      </c>
      <c r="I10" s="17">
        <v>0.26577147515521998</v>
      </c>
      <c r="J10" s="17">
        <v>0.235737469995286</v>
      </c>
      <c r="K10" s="17">
        <v>0.13809268437915601</v>
      </c>
      <c r="L10" s="17">
        <v>0.117285376843046</v>
      </c>
      <c r="M10" s="17"/>
      <c r="N10" s="17">
        <v>0.31595963889838402</v>
      </c>
      <c r="O10" s="17">
        <v>0.30232829109992498</v>
      </c>
      <c r="P10" s="17">
        <v>0.21972725163506701</v>
      </c>
      <c r="Q10" s="17">
        <v>0.17193176123544601</v>
      </c>
      <c r="R10" s="17">
        <v>8.7508653295778796E-2</v>
      </c>
      <c r="S10" s="17">
        <v>0.23704177042337399</v>
      </c>
      <c r="T10" s="17">
        <v>0.20643347747448901</v>
      </c>
      <c r="U10" s="17">
        <v>0.255611649145288</v>
      </c>
      <c r="V10" s="17">
        <v>0.20480972202302899</v>
      </c>
      <c r="W10" s="17">
        <v>0.41933550167815398</v>
      </c>
      <c r="X10" s="17">
        <v>0.25048480153348301</v>
      </c>
      <c r="Y10" s="17">
        <v>0.13481216414304001</v>
      </c>
      <c r="Z10" s="17"/>
      <c r="AA10" s="17">
        <v>0.28547472812133401</v>
      </c>
      <c r="AB10" s="17">
        <v>0.17183542647952199</v>
      </c>
    </row>
    <row r="11" spans="2:28" ht="28.7" x14ac:dyDescent="0.5">
      <c r="B11" s="18" t="s">
        <v>438</v>
      </c>
      <c r="C11" s="17">
        <v>0.52696002686483301</v>
      </c>
      <c r="D11" s="17">
        <v>0.50693988308099502</v>
      </c>
      <c r="E11" s="17">
        <v>0.54556555534580697</v>
      </c>
      <c r="F11" s="17"/>
      <c r="G11" s="17">
        <v>0.36852599245649398</v>
      </c>
      <c r="H11" s="17">
        <v>0.39293016687945997</v>
      </c>
      <c r="I11" s="17">
        <v>0.49546873646353801</v>
      </c>
      <c r="J11" s="17">
        <v>0.585315064677289</v>
      </c>
      <c r="K11" s="17">
        <v>0.65265951670730105</v>
      </c>
      <c r="L11" s="17">
        <v>0.57655729927064603</v>
      </c>
      <c r="M11" s="17"/>
      <c r="N11" s="17">
        <v>0.52308821421457896</v>
      </c>
      <c r="O11" s="17">
        <v>0.363373084781417</v>
      </c>
      <c r="P11" s="17">
        <v>0.52492685359917601</v>
      </c>
      <c r="Q11" s="17">
        <v>0.59196290467200996</v>
      </c>
      <c r="R11" s="17">
        <v>0.61571475082711202</v>
      </c>
      <c r="S11" s="17">
        <v>0.55281536332057302</v>
      </c>
      <c r="T11" s="17">
        <v>0.48837783433399701</v>
      </c>
      <c r="U11" s="17">
        <v>0.35187026325319098</v>
      </c>
      <c r="V11" s="17">
        <v>0.58611442045662099</v>
      </c>
      <c r="W11" s="17">
        <v>0.42180570683364399</v>
      </c>
      <c r="X11" s="17">
        <v>0.56151132342241805</v>
      </c>
      <c r="Y11" s="17">
        <v>0.54166859068677797</v>
      </c>
      <c r="Z11" s="17"/>
      <c r="AA11" s="17">
        <v>0.49178245700241702</v>
      </c>
      <c r="AB11" s="17">
        <v>0.55311458054070295</v>
      </c>
    </row>
    <row r="12" spans="2:28" x14ac:dyDescent="0.5">
      <c r="B12" s="18" t="s">
        <v>439</v>
      </c>
      <c r="C12" s="19">
        <v>0.20235434013748399</v>
      </c>
      <c r="D12" s="19">
        <v>0.15524775180733399</v>
      </c>
      <c r="E12" s="19">
        <v>0.248506658890567</v>
      </c>
      <c r="F12" s="19"/>
      <c r="G12" s="19">
        <v>0.17495730583948699</v>
      </c>
      <c r="H12" s="19">
        <v>0.19708448251528399</v>
      </c>
      <c r="I12" s="19">
        <v>0.13742909306949</v>
      </c>
      <c r="J12" s="19">
        <v>0.143025189337915</v>
      </c>
      <c r="K12" s="19">
        <v>0.20353448548564099</v>
      </c>
      <c r="L12" s="19">
        <v>0.29773697335203603</v>
      </c>
      <c r="M12" s="19"/>
      <c r="N12" s="19">
        <v>0.14237733272337</v>
      </c>
      <c r="O12" s="19">
        <v>0.30147518710167198</v>
      </c>
      <c r="P12" s="19">
        <v>0.188310953450705</v>
      </c>
      <c r="Q12" s="19">
        <v>0.164481222649519</v>
      </c>
      <c r="R12" s="19">
        <v>0.20393873495259199</v>
      </c>
      <c r="S12" s="19">
        <v>0.18244004112454401</v>
      </c>
      <c r="T12" s="19">
        <v>0.30518868819151401</v>
      </c>
      <c r="U12" s="19">
        <v>0.29433366497733299</v>
      </c>
      <c r="V12" s="19">
        <v>0.147853762321109</v>
      </c>
      <c r="W12" s="19">
        <v>0.1141695827451</v>
      </c>
      <c r="X12" s="19">
        <v>0.16418377433108999</v>
      </c>
      <c r="Y12" s="19">
        <v>0.26355059528803898</v>
      </c>
      <c r="Z12" s="19"/>
      <c r="AA12" s="19">
        <v>0.12765658441596101</v>
      </c>
      <c r="AB12" s="19">
        <v>0.25789218624586102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4"/>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450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436</v>
      </c>
      <c r="C9" s="17">
        <v>5.1215986225062099E-2</v>
      </c>
      <c r="D9" s="17">
        <v>8.04791948367405E-2</v>
      </c>
      <c r="E9" s="17">
        <v>2.2864920313872002E-2</v>
      </c>
      <c r="F9" s="17"/>
      <c r="G9" s="17">
        <v>8.5151971147665095E-2</v>
      </c>
      <c r="H9" s="17">
        <v>0.115569428004481</v>
      </c>
      <c r="I9" s="17">
        <v>8.3323696076027201E-2</v>
      </c>
      <c r="J9" s="17">
        <v>1.5111559515993699E-2</v>
      </c>
      <c r="K9" s="17">
        <v>0</v>
      </c>
      <c r="L9" s="17">
        <v>3.5525039834242697E-2</v>
      </c>
      <c r="M9" s="17"/>
      <c r="N9" s="17">
        <v>2.44143675102769E-2</v>
      </c>
      <c r="O9" s="17">
        <v>8.5587785975915501E-2</v>
      </c>
      <c r="P9" s="17">
        <v>7.3068449335914901E-2</v>
      </c>
      <c r="Q9" s="17">
        <v>9.6846369872425897E-2</v>
      </c>
      <c r="R9" s="17">
        <v>3.5119809444802197E-2</v>
      </c>
      <c r="S9" s="17">
        <v>3.14332258142139E-2</v>
      </c>
      <c r="T9" s="17">
        <v>0</v>
      </c>
      <c r="U9" s="17">
        <v>0.102260604626563</v>
      </c>
      <c r="V9" s="17">
        <v>4.84747814788863E-2</v>
      </c>
      <c r="W9" s="17">
        <v>4.4689208743101297E-2</v>
      </c>
      <c r="X9" s="17">
        <v>4.6695457988634101E-2</v>
      </c>
      <c r="Y9" s="17">
        <v>2.4475959275963299E-2</v>
      </c>
      <c r="Z9" s="17"/>
      <c r="AA9" s="17">
        <v>9.4239987155585805E-2</v>
      </c>
      <c r="AB9" s="17">
        <v>1.9227604250721099E-2</v>
      </c>
    </row>
    <row r="10" spans="2:28" ht="28.7" x14ac:dyDescent="0.5">
      <c r="B10" s="18" t="s">
        <v>437</v>
      </c>
      <c r="C10" s="17">
        <v>0.21815541308526201</v>
      </c>
      <c r="D10" s="17">
        <v>0.26321645468738403</v>
      </c>
      <c r="E10" s="17">
        <v>0.17475035297916899</v>
      </c>
      <c r="F10" s="17"/>
      <c r="G10" s="17">
        <v>0.29320303632954497</v>
      </c>
      <c r="H10" s="17">
        <v>0.29638405358658199</v>
      </c>
      <c r="I10" s="17">
        <v>0.27780954856353102</v>
      </c>
      <c r="J10" s="17">
        <v>0.22994813394892399</v>
      </c>
      <c r="K10" s="17">
        <v>0.183450722840583</v>
      </c>
      <c r="L10" s="17">
        <v>0.113533572335571</v>
      </c>
      <c r="M10" s="17"/>
      <c r="N10" s="17">
        <v>0.31786303421300799</v>
      </c>
      <c r="O10" s="17">
        <v>0.20683950462214901</v>
      </c>
      <c r="P10" s="17">
        <v>0.228409168230615</v>
      </c>
      <c r="Q10" s="17">
        <v>0.21287280204147299</v>
      </c>
      <c r="R10" s="17">
        <v>0.229463791723136</v>
      </c>
      <c r="S10" s="17">
        <v>0.17655836973709699</v>
      </c>
      <c r="T10" s="17">
        <v>0.12528654251285701</v>
      </c>
      <c r="U10" s="17">
        <v>0.24087029321622899</v>
      </c>
      <c r="V10" s="17">
        <v>0.21024601509708099</v>
      </c>
      <c r="W10" s="17">
        <v>0.305051429115754</v>
      </c>
      <c r="X10" s="17">
        <v>0.26705734375770401</v>
      </c>
      <c r="Y10" s="17">
        <v>0.19609824855858199</v>
      </c>
      <c r="Z10" s="17"/>
      <c r="AA10" s="17">
        <v>0.28440982654795299</v>
      </c>
      <c r="AB10" s="17">
        <v>0.16889519926291499</v>
      </c>
    </row>
    <row r="11" spans="2:28" ht="28.7" x14ac:dyDescent="0.5">
      <c r="B11" s="18" t="s">
        <v>438</v>
      </c>
      <c r="C11" s="17">
        <v>0.57083266549175304</v>
      </c>
      <c r="D11" s="17">
        <v>0.54327314162719997</v>
      </c>
      <c r="E11" s="17">
        <v>0.59684557567799801</v>
      </c>
      <c r="F11" s="17"/>
      <c r="G11" s="17">
        <v>0.51090400519012102</v>
      </c>
      <c r="H11" s="17">
        <v>0.461520787617476</v>
      </c>
      <c r="I11" s="17">
        <v>0.50764230050157799</v>
      </c>
      <c r="J11" s="17">
        <v>0.62823810645368205</v>
      </c>
      <c r="K11" s="17">
        <v>0.62987430819899204</v>
      </c>
      <c r="L11" s="17">
        <v>0.62575366587291803</v>
      </c>
      <c r="M11" s="17"/>
      <c r="N11" s="17">
        <v>0.49279177781496902</v>
      </c>
      <c r="O11" s="17">
        <v>0.52034545652939102</v>
      </c>
      <c r="P11" s="17">
        <v>0.57328726378254802</v>
      </c>
      <c r="Q11" s="17">
        <v>0.55981670679409001</v>
      </c>
      <c r="R11" s="17">
        <v>0.68123758176139304</v>
      </c>
      <c r="S11" s="17">
        <v>0.63334340638938802</v>
      </c>
      <c r="T11" s="17">
        <v>0.60970905704118605</v>
      </c>
      <c r="U11" s="17">
        <v>0.44484716765066801</v>
      </c>
      <c r="V11" s="17">
        <v>0.625358123306612</v>
      </c>
      <c r="W11" s="17">
        <v>0.45716608901846201</v>
      </c>
      <c r="X11" s="17">
        <v>0.51418927574119599</v>
      </c>
      <c r="Y11" s="17">
        <v>0.591504148482071</v>
      </c>
      <c r="Z11" s="17"/>
      <c r="AA11" s="17">
        <v>0.53569192658800202</v>
      </c>
      <c r="AB11" s="17">
        <v>0.59695983531793895</v>
      </c>
    </row>
    <row r="12" spans="2:28" x14ac:dyDescent="0.5">
      <c r="B12" s="18" t="s">
        <v>439</v>
      </c>
      <c r="C12" s="19">
        <v>0.15979593519792201</v>
      </c>
      <c r="D12" s="19">
        <v>0.113031208848675</v>
      </c>
      <c r="E12" s="19">
        <v>0.20553915102896</v>
      </c>
      <c r="F12" s="19"/>
      <c r="G12" s="19">
        <v>0.110740987332669</v>
      </c>
      <c r="H12" s="19">
        <v>0.12652573079146101</v>
      </c>
      <c r="I12" s="19">
        <v>0.131224454858864</v>
      </c>
      <c r="J12" s="19">
        <v>0.12670220008139901</v>
      </c>
      <c r="K12" s="19">
        <v>0.18667496896042399</v>
      </c>
      <c r="L12" s="19">
        <v>0.22518772195726799</v>
      </c>
      <c r="M12" s="19"/>
      <c r="N12" s="19">
        <v>0.16493082046174501</v>
      </c>
      <c r="O12" s="19">
        <v>0.18722725287254499</v>
      </c>
      <c r="P12" s="19">
        <v>0.12523511865092099</v>
      </c>
      <c r="Q12" s="19">
        <v>0.13046412129201199</v>
      </c>
      <c r="R12" s="19">
        <v>5.4178817070669003E-2</v>
      </c>
      <c r="S12" s="19">
        <v>0.15866499805930001</v>
      </c>
      <c r="T12" s="19">
        <v>0.26500440044595602</v>
      </c>
      <c r="U12" s="19">
        <v>0.212021934506539</v>
      </c>
      <c r="V12" s="19">
        <v>0.115921080117421</v>
      </c>
      <c r="W12" s="19">
        <v>0.19309327312268301</v>
      </c>
      <c r="X12" s="19">
        <v>0.17205792251246699</v>
      </c>
      <c r="Y12" s="19">
        <v>0.18792164368338399</v>
      </c>
      <c r="Z12" s="19"/>
      <c r="AA12" s="19">
        <v>8.5658259708458903E-2</v>
      </c>
      <c r="AB12" s="19">
        <v>0.214917361168425</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5"/>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451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436</v>
      </c>
      <c r="C9" s="17">
        <v>8.2177970896500405E-2</v>
      </c>
      <c r="D9" s="17">
        <v>0.104426581894194</v>
      </c>
      <c r="E9" s="17">
        <v>6.0700900609121797E-2</v>
      </c>
      <c r="F9" s="17"/>
      <c r="G9" s="17">
        <v>0.193119743062489</v>
      </c>
      <c r="H9" s="17">
        <v>0.15746520795414901</v>
      </c>
      <c r="I9" s="17">
        <v>0.13317111818048899</v>
      </c>
      <c r="J9" s="17">
        <v>4.7328421763919999E-2</v>
      </c>
      <c r="K9" s="17">
        <v>2.4428612899683601E-2</v>
      </c>
      <c r="L9" s="17">
        <v>1.7010112188252099E-2</v>
      </c>
      <c r="M9" s="17"/>
      <c r="N9" s="17">
        <v>5.71971199771747E-2</v>
      </c>
      <c r="O9" s="17">
        <v>5.4023883067692603E-2</v>
      </c>
      <c r="P9" s="17">
        <v>0.122950350248659</v>
      </c>
      <c r="Q9" s="17">
        <v>0.12277850989184801</v>
      </c>
      <c r="R9" s="17">
        <v>3.5119809444802197E-2</v>
      </c>
      <c r="S9" s="17">
        <v>6.3201172886822601E-2</v>
      </c>
      <c r="T9" s="17">
        <v>0</v>
      </c>
      <c r="U9" s="17">
        <v>0.127803794913218</v>
      </c>
      <c r="V9" s="17">
        <v>0.13142577991457499</v>
      </c>
      <c r="W9" s="17">
        <v>4.4689208743101297E-2</v>
      </c>
      <c r="X9" s="17">
        <v>7.1300420602711106E-2</v>
      </c>
      <c r="Y9" s="17">
        <v>5.00672602103861E-2</v>
      </c>
      <c r="Z9" s="17"/>
      <c r="AA9" s="17">
        <v>0.113479222248901</v>
      </c>
      <c r="AB9" s="17">
        <v>5.8905463391856101E-2</v>
      </c>
    </row>
    <row r="10" spans="2:28" ht="28.7" x14ac:dyDescent="0.5">
      <c r="B10" s="18" t="s">
        <v>437</v>
      </c>
      <c r="C10" s="17">
        <v>0.22919646425546999</v>
      </c>
      <c r="D10" s="17">
        <v>0.267420103788446</v>
      </c>
      <c r="E10" s="17">
        <v>0.19245721087939899</v>
      </c>
      <c r="F10" s="17"/>
      <c r="G10" s="17">
        <v>0.30479141173267998</v>
      </c>
      <c r="H10" s="17">
        <v>0.34604549114052302</v>
      </c>
      <c r="I10" s="17">
        <v>0.26217500351199302</v>
      </c>
      <c r="J10" s="17">
        <v>0.24152925002395201</v>
      </c>
      <c r="K10" s="17">
        <v>0.19735250391939099</v>
      </c>
      <c r="L10" s="17">
        <v>0.112939800809521</v>
      </c>
      <c r="M10" s="17"/>
      <c r="N10" s="17">
        <v>0.29539614944730103</v>
      </c>
      <c r="O10" s="17">
        <v>0.28718384146267201</v>
      </c>
      <c r="P10" s="17">
        <v>0.25511389674353502</v>
      </c>
      <c r="Q10" s="17">
        <v>0.19226986951491301</v>
      </c>
      <c r="R10" s="17">
        <v>0.230823175782921</v>
      </c>
      <c r="S10" s="17">
        <v>0.20546784351088501</v>
      </c>
      <c r="T10" s="17">
        <v>0.28041826065550302</v>
      </c>
      <c r="U10" s="17">
        <v>0.283657575971975</v>
      </c>
      <c r="V10" s="17">
        <v>0.18999099319593499</v>
      </c>
      <c r="W10" s="17">
        <v>0.34232861941802201</v>
      </c>
      <c r="X10" s="17">
        <v>0.244833214235852</v>
      </c>
      <c r="Y10" s="17">
        <v>0.171399124634766</v>
      </c>
      <c r="Z10" s="17"/>
      <c r="AA10" s="17">
        <v>0.32260722962105598</v>
      </c>
      <c r="AB10" s="17">
        <v>0.15974547926095201</v>
      </c>
    </row>
    <row r="11" spans="2:28" ht="28.7" x14ac:dyDescent="0.5">
      <c r="B11" s="18" t="s">
        <v>438</v>
      </c>
      <c r="C11" s="17">
        <v>0.52013425961432302</v>
      </c>
      <c r="D11" s="17">
        <v>0.49266311801605001</v>
      </c>
      <c r="E11" s="17">
        <v>0.54596975379880797</v>
      </c>
      <c r="F11" s="17"/>
      <c r="G11" s="17">
        <v>0.34548090824838101</v>
      </c>
      <c r="H11" s="17">
        <v>0.39403510985118401</v>
      </c>
      <c r="I11" s="17">
        <v>0.49937096485687599</v>
      </c>
      <c r="J11" s="17">
        <v>0.53096638196381596</v>
      </c>
      <c r="K11" s="17">
        <v>0.55691557467365704</v>
      </c>
      <c r="L11" s="17">
        <v>0.660074295747761</v>
      </c>
      <c r="M11" s="17"/>
      <c r="N11" s="17">
        <v>0.44477490452764201</v>
      </c>
      <c r="O11" s="17">
        <v>0.556773446907325</v>
      </c>
      <c r="P11" s="17">
        <v>0.45760156823981102</v>
      </c>
      <c r="Q11" s="17">
        <v>0.47641292541845498</v>
      </c>
      <c r="R11" s="17">
        <v>0.67920371538373903</v>
      </c>
      <c r="S11" s="17">
        <v>0.59864089975341495</v>
      </c>
      <c r="T11" s="17">
        <v>0.54879672372406796</v>
      </c>
      <c r="U11" s="17">
        <v>0.40541313020522601</v>
      </c>
      <c r="V11" s="17">
        <v>0.53929688936002695</v>
      </c>
      <c r="W11" s="17">
        <v>0.46107107721252999</v>
      </c>
      <c r="X11" s="17">
        <v>0.50469010615091403</v>
      </c>
      <c r="Y11" s="17">
        <v>0.54358504613742198</v>
      </c>
      <c r="Z11" s="17"/>
      <c r="AA11" s="17">
        <v>0.45555307248777899</v>
      </c>
      <c r="AB11" s="17">
        <v>0.56815042820580897</v>
      </c>
    </row>
    <row r="12" spans="2:28" x14ac:dyDescent="0.5">
      <c r="B12" s="18" t="s">
        <v>439</v>
      </c>
      <c r="C12" s="19">
        <v>0.16849130523370701</v>
      </c>
      <c r="D12" s="19">
        <v>0.13549019630131001</v>
      </c>
      <c r="E12" s="19">
        <v>0.20087213471267101</v>
      </c>
      <c r="F12" s="19"/>
      <c r="G12" s="19">
        <v>0.156607936956451</v>
      </c>
      <c r="H12" s="19">
        <v>0.102454191054143</v>
      </c>
      <c r="I12" s="19">
        <v>0.105282913450642</v>
      </c>
      <c r="J12" s="19">
        <v>0.18017594624831201</v>
      </c>
      <c r="K12" s="19">
        <v>0.22130330850726801</v>
      </c>
      <c r="L12" s="19">
        <v>0.209975791254466</v>
      </c>
      <c r="M12" s="19"/>
      <c r="N12" s="19">
        <v>0.20263182604788199</v>
      </c>
      <c r="O12" s="19">
        <v>0.102018828562311</v>
      </c>
      <c r="P12" s="19">
        <v>0.164334184767995</v>
      </c>
      <c r="Q12" s="19">
        <v>0.20853869517478399</v>
      </c>
      <c r="R12" s="19">
        <v>5.4853299388537502E-2</v>
      </c>
      <c r="S12" s="19">
        <v>0.13269008384887801</v>
      </c>
      <c r="T12" s="19">
        <v>0.170785015620429</v>
      </c>
      <c r="U12" s="19">
        <v>0.18312549890958099</v>
      </c>
      <c r="V12" s="19">
        <v>0.13928633752946401</v>
      </c>
      <c r="W12" s="19">
        <v>0.151911094626346</v>
      </c>
      <c r="X12" s="19">
        <v>0.179176259010522</v>
      </c>
      <c r="Y12" s="19">
        <v>0.234948569017427</v>
      </c>
      <c r="Z12" s="19"/>
      <c r="AA12" s="19">
        <v>0.108360475642264</v>
      </c>
      <c r="AB12" s="19">
        <v>0.21319862914138299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6"/>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452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436</v>
      </c>
      <c r="C9" s="17">
        <v>9.0400882103918306E-2</v>
      </c>
      <c r="D9" s="17">
        <v>0.15150421214133</v>
      </c>
      <c r="E9" s="17">
        <v>3.1172304180250899E-2</v>
      </c>
      <c r="F9" s="17"/>
      <c r="G9" s="17">
        <v>0.169281730701903</v>
      </c>
      <c r="H9" s="17">
        <v>0.23786535615573201</v>
      </c>
      <c r="I9" s="17">
        <v>0.13169206756185001</v>
      </c>
      <c r="J9" s="17">
        <v>4.6224949654180197E-2</v>
      </c>
      <c r="K9" s="17">
        <v>1.69902926629431E-2</v>
      </c>
      <c r="L9" s="17">
        <v>1.6020473521506401E-2</v>
      </c>
      <c r="M9" s="17"/>
      <c r="N9" s="17">
        <v>0.10128893245453301</v>
      </c>
      <c r="O9" s="17">
        <v>0.113153609321699</v>
      </c>
      <c r="P9" s="17">
        <v>0.108145835559233</v>
      </c>
      <c r="Q9" s="17">
        <v>0.131072137741646</v>
      </c>
      <c r="R9" s="17">
        <v>0.11543610295943001</v>
      </c>
      <c r="S9" s="17">
        <v>6.5917713489061003E-2</v>
      </c>
      <c r="T9" s="17">
        <v>0.124095661296939</v>
      </c>
      <c r="U9" s="17">
        <v>9.4936597841964399E-2</v>
      </c>
      <c r="V9" s="17">
        <v>8.9886964524791502E-2</v>
      </c>
      <c r="W9" s="17">
        <v>4.9327897037365002E-2</v>
      </c>
      <c r="X9" s="17">
        <v>8.0158542111515393E-2</v>
      </c>
      <c r="Y9" s="17">
        <v>8.2836692112861196E-2</v>
      </c>
      <c r="Z9" s="17"/>
      <c r="AA9" s="17">
        <v>0.136038341342928</v>
      </c>
      <c r="AB9" s="17">
        <v>5.6469391612522998E-2</v>
      </c>
    </row>
    <row r="10" spans="2:28" ht="28.7" x14ac:dyDescent="0.5">
      <c r="B10" s="18" t="s">
        <v>437</v>
      </c>
      <c r="C10" s="17">
        <v>0.234172384729604</v>
      </c>
      <c r="D10" s="17">
        <v>0.28185873871838901</v>
      </c>
      <c r="E10" s="17">
        <v>0.188244460776018</v>
      </c>
      <c r="F10" s="17"/>
      <c r="G10" s="17">
        <v>0.36839307945074001</v>
      </c>
      <c r="H10" s="17">
        <v>0.29838801780791302</v>
      </c>
      <c r="I10" s="17">
        <v>0.33010480286360699</v>
      </c>
      <c r="J10" s="17">
        <v>0.248068809631322</v>
      </c>
      <c r="K10" s="17">
        <v>0.18261090833183799</v>
      </c>
      <c r="L10" s="17">
        <v>0.100380669704129</v>
      </c>
      <c r="M10" s="17"/>
      <c r="N10" s="17">
        <v>0.26054311448116801</v>
      </c>
      <c r="O10" s="17">
        <v>0.17411131962687701</v>
      </c>
      <c r="P10" s="17">
        <v>0.24060762448208101</v>
      </c>
      <c r="Q10" s="17">
        <v>0.24894348351354301</v>
      </c>
      <c r="R10" s="17">
        <v>0.233732003796674</v>
      </c>
      <c r="S10" s="17">
        <v>0.25294320345806298</v>
      </c>
      <c r="T10" s="17">
        <v>0.123453349783581</v>
      </c>
      <c r="U10" s="17">
        <v>0.338325683073462</v>
      </c>
      <c r="V10" s="17">
        <v>0.20117184513667899</v>
      </c>
      <c r="W10" s="17">
        <v>0.37522373633471401</v>
      </c>
      <c r="X10" s="17">
        <v>0.19693028079758201</v>
      </c>
      <c r="Y10" s="17">
        <v>0.18509168187803399</v>
      </c>
      <c r="Z10" s="17"/>
      <c r="AA10" s="17">
        <v>0.33645908512908901</v>
      </c>
      <c r="AB10" s="17">
        <v>0.158122134345931</v>
      </c>
    </row>
    <row r="11" spans="2:28" ht="28.7" x14ac:dyDescent="0.5">
      <c r="B11" s="18" t="s">
        <v>438</v>
      </c>
      <c r="C11" s="17">
        <v>0.43381756962543799</v>
      </c>
      <c r="D11" s="17">
        <v>0.404889637318464</v>
      </c>
      <c r="E11" s="17">
        <v>0.46091324838971598</v>
      </c>
      <c r="F11" s="17"/>
      <c r="G11" s="17">
        <v>0.27411293524573799</v>
      </c>
      <c r="H11" s="17">
        <v>0.31942144242738602</v>
      </c>
      <c r="I11" s="17">
        <v>0.36545192200489302</v>
      </c>
      <c r="J11" s="17">
        <v>0.48861866865547998</v>
      </c>
      <c r="K11" s="17">
        <v>0.547645770974587</v>
      </c>
      <c r="L11" s="17">
        <v>0.50406942680090805</v>
      </c>
      <c r="M11" s="17"/>
      <c r="N11" s="17">
        <v>0.42932896565846701</v>
      </c>
      <c r="O11" s="17">
        <v>0.47801853183735699</v>
      </c>
      <c r="P11" s="17">
        <v>0.43493523229530501</v>
      </c>
      <c r="Q11" s="17">
        <v>0.350381987897883</v>
      </c>
      <c r="R11" s="17">
        <v>0.44471097772835999</v>
      </c>
      <c r="S11" s="17">
        <v>0.43717687774972602</v>
      </c>
      <c r="T11" s="17">
        <v>0.54270904733301095</v>
      </c>
      <c r="U11" s="17">
        <v>0.30293905529068299</v>
      </c>
      <c r="V11" s="17">
        <v>0.49722347208002299</v>
      </c>
      <c r="W11" s="17">
        <v>0.420960432167724</v>
      </c>
      <c r="X11" s="17">
        <v>0.47984973864781899</v>
      </c>
      <c r="Y11" s="17">
        <v>0.441856875326676</v>
      </c>
      <c r="Z11" s="17"/>
      <c r="AA11" s="17">
        <v>0.39745393242966198</v>
      </c>
      <c r="AB11" s="17">
        <v>0.46085396539144702</v>
      </c>
    </row>
    <row r="12" spans="2:28" x14ac:dyDescent="0.5">
      <c r="B12" s="18" t="s">
        <v>439</v>
      </c>
      <c r="C12" s="19">
        <v>0.24160916354104001</v>
      </c>
      <c r="D12" s="19">
        <v>0.16174741182181701</v>
      </c>
      <c r="E12" s="19">
        <v>0.31966998665401503</v>
      </c>
      <c r="F12" s="19"/>
      <c r="G12" s="19">
        <v>0.188212254601619</v>
      </c>
      <c r="H12" s="19">
        <v>0.14432518360896901</v>
      </c>
      <c r="I12" s="19">
        <v>0.17275120756965001</v>
      </c>
      <c r="J12" s="19">
        <v>0.21708757205901799</v>
      </c>
      <c r="K12" s="19">
        <v>0.25275302803063199</v>
      </c>
      <c r="L12" s="19">
        <v>0.37952942997345701</v>
      </c>
      <c r="M12" s="19"/>
      <c r="N12" s="19">
        <v>0.20883898740583101</v>
      </c>
      <c r="O12" s="19">
        <v>0.23471653921406599</v>
      </c>
      <c r="P12" s="19">
        <v>0.216311307663381</v>
      </c>
      <c r="Q12" s="19">
        <v>0.269602390846928</v>
      </c>
      <c r="R12" s="19">
        <v>0.20612091551553599</v>
      </c>
      <c r="S12" s="19">
        <v>0.24396220530314999</v>
      </c>
      <c r="T12" s="19">
        <v>0.209741941586469</v>
      </c>
      <c r="U12" s="19">
        <v>0.26379866379389</v>
      </c>
      <c r="V12" s="19">
        <v>0.21171771825850599</v>
      </c>
      <c r="W12" s="19">
        <v>0.15448793446019701</v>
      </c>
      <c r="X12" s="19">
        <v>0.24306143844308301</v>
      </c>
      <c r="Y12" s="19">
        <v>0.29021475068243002</v>
      </c>
      <c r="Z12" s="19"/>
      <c r="AA12" s="19">
        <v>0.13004864109832101</v>
      </c>
      <c r="AB12" s="19">
        <v>0.32455450865009899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7"/>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453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436</v>
      </c>
      <c r="C9" s="17">
        <v>3.1258925091759503E-2</v>
      </c>
      <c r="D9" s="17">
        <v>5.1737956675294301E-2</v>
      </c>
      <c r="E9" s="17">
        <v>1.14099584043852E-2</v>
      </c>
      <c r="F9" s="17"/>
      <c r="G9" s="17">
        <v>2.5273918054548601E-2</v>
      </c>
      <c r="H9" s="17">
        <v>8.1419893696672796E-2</v>
      </c>
      <c r="I9" s="17">
        <v>6.0370602941918303E-2</v>
      </c>
      <c r="J9" s="17">
        <v>5.8599160458492E-3</v>
      </c>
      <c r="K9" s="17">
        <v>5.2159276535092098E-3</v>
      </c>
      <c r="L9" s="17">
        <v>1.96856075797569E-2</v>
      </c>
      <c r="M9" s="17"/>
      <c r="N9" s="17">
        <v>4.2989181673943701E-2</v>
      </c>
      <c r="O9" s="17">
        <v>0</v>
      </c>
      <c r="P9" s="17">
        <v>7.3915117294827498E-2</v>
      </c>
      <c r="Q9" s="17">
        <v>7.8018189416836206E-2</v>
      </c>
      <c r="R9" s="17">
        <v>3.05484957476411E-2</v>
      </c>
      <c r="S9" s="17">
        <v>9.1137500431179193E-3</v>
      </c>
      <c r="T9" s="17">
        <v>0</v>
      </c>
      <c r="U9" s="17">
        <v>4.3616438504835299E-2</v>
      </c>
      <c r="V9" s="17">
        <v>4.7045744457986101E-2</v>
      </c>
      <c r="W9" s="17">
        <v>0</v>
      </c>
      <c r="X9" s="17">
        <v>1.5636524085531799E-2</v>
      </c>
      <c r="Y9" s="17">
        <v>8.1417454567660405E-3</v>
      </c>
      <c r="Z9" s="17"/>
      <c r="AA9" s="17">
        <v>6.5891492883518393E-2</v>
      </c>
      <c r="AB9" s="17">
        <v>5.5095809276960303E-3</v>
      </c>
    </row>
    <row r="10" spans="2:28" ht="28.7" x14ac:dyDescent="0.5">
      <c r="B10" s="18" t="s">
        <v>437</v>
      </c>
      <c r="C10" s="17">
        <v>0.13833284328835099</v>
      </c>
      <c r="D10" s="17">
        <v>0.17565061778379401</v>
      </c>
      <c r="E10" s="17">
        <v>0.102310073833769</v>
      </c>
      <c r="F10" s="17"/>
      <c r="G10" s="17">
        <v>0.203591456216316</v>
      </c>
      <c r="H10" s="17">
        <v>0.18908640272005101</v>
      </c>
      <c r="I10" s="17">
        <v>0.141404291500007</v>
      </c>
      <c r="J10" s="17">
        <v>0.12869138610879099</v>
      </c>
      <c r="K10" s="17">
        <v>0.111545202591466</v>
      </c>
      <c r="L10" s="17">
        <v>9.9417157041807702E-2</v>
      </c>
      <c r="M10" s="17"/>
      <c r="N10" s="17">
        <v>0.182470423958912</v>
      </c>
      <c r="O10" s="17">
        <v>0.19663300098332401</v>
      </c>
      <c r="P10" s="17">
        <v>0.106522252484783</v>
      </c>
      <c r="Q10" s="17">
        <v>9.5992124871919701E-2</v>
      </c>
      <c r="R10" s="17">
        <v>6.5668305192443405E-2</v>
      </c>
      <c r="S10" s="17">
        <v>0.17205729471061601</v>
      </c>
      <c r="T10" s="17">
        <v>0.16234369357376299</v>
      </c>
      <c r="U10" s="17">
        <v>0.12258452955476699</v>
      </c>
      <c r="V10" s="17">
        <v>8.5820920828705197E-2</v>
      </c>
      <c r="W10" s="17">
        <v>0.24074617429671799</v>
      </c>
      <c r="X10" s="17">
        <v>0.12718089783987699</v>
      </c>
      <c r="Y10" s="17">
        <v>0.15352646018171601</v>
      </c>
      <c r="Z10" s="17"/>
      <c r="AA10" s="17">
        <v>0.16090099012539699</v>
      </c>
      <c r="AB10" s="17">
        <v>0.121553406558554</v>
      </c>
    </row>
    <row r="11" spans="2:28" ht="28.7" x14ac:dyDescent="0.5">
      <c r="B11" s="18" t="s">
        <v>438</v>
      </c>
      <c r="C11" s="17">
        <v>0.56712664869704699</v>
      </c>
      <c r="D11" s="17">
        <v>0.556275361274987</v>
      </c>
      <c r="E11" s="17">
        <v>0.57689265175242799</v>
      </c>
      <c r="F11" s="17"/>
      <c r="G11" s="17">
        <v>0.53791709722815995</v>
      </c>
      <c r="H11" s="17">
        <v>0.48919573612161599</v>
      </c>
      <c r="I11" s="17">
        <v>0.56902343136105105</v>
      </c>
      <c r="J11" s="17">
        <v>0.55375639805374299</v>
      </c>
      <c r="K11" s="17">
        <v>0.62694561582791097</v>
      </c>
      <c r="L11" s="17">
        <v>0.59772296009569403</v>
      </c>
      <c r="M11" s="17"/>
      <c r="N11" s="17">
        <v>0.52867175350524598</v>
      </c>
      <c r="O11" s="17">
        <v>0.56037425930846696</v>
      </c>
      <c r="P11" s="17">
        <v>0.57175261152205503</v>
      </c>
      <c r="Q11" s="17">
        <v>0.50067239118945595</v>
      </c>
      <c r="R11" s="17">
        <v>0.761068961254173</v>
      </c>
      <c r="S11" s="17">
        <v>0.55778123400980995</v>
      </c>
      <c r="T11" s="17">
        <v>0.63081102130151001</v>
      </c>
      <c r="U11" s="17">
        <v>0.47137422240509602</v>
      </c>
      <c r="V11" s="17">
        <v>0.64501534207698497</v>
      </c>
      <c r="W11" s="17">
        <v>0.46182229254528401</v>
      </c>
      <c r="X11" s="17">
        <v>0.60166387174199898</v>
      </c>
      <c r="Y11" s="17">
        <v>0.57336578409922101</v>
      </c>
      <c r="Z11" s="17"/>
      <c r="AA11" s="17">
        <v>0.54075332658521802</v>
      </c>
      <c r="AB11" s="17">
        <v>0.586735236541024</v>
      </c>
    </row>
    <row r="12" spans="2:28" x14ac:dyDescent="0.5">
      <c r="B12" s="18" t="s">
        <v>439</v>
      </c>
      <c r="C12" s="19">
        <v>0.26328158292284198</v>
      </c>
      <c r="D12" s="19">
        <v>0.216336064265924</v>
      </c>
      <c r="E12" s="19">
        <v>0.30938731600941799</v>
      </c>
      <c r="F12" s="19"/>
      <c r="G12" s="19">
        <v>0.23321752850097599</v>
      </c>
      <c r="H12" s="19">
        <v>0.24029796746165999</v>
      </c>
      <c r="I12" s="19">
        <v>0.229201674197024</v>
      </c>
      <c r="J12" s="19">
        <v>0.311692299791617</v>
      </c>
      <c r="K12" s="19">
        <v>0.256293253927113</v>
      </c>
      <c r="L12" s="19">
        <v>0.28317427528274097</v>
      </c>
      <c r="M12" s="19"/>
      <c r="N12" s="19">
        <v>0.245868640861899</v>
      </c>
      <c r="O12" s="19">
        <v>0.242992739708209</v>
      </c>
      <c r="P12" s="19">
        <v>0.24781001869833399</v>
      </c>
      <c r="Q12" s="19">
        <v>0.32531729452178798</v>
      </c>
      <c r="R12" s="19">
        <v>0.14271423780574199</v>
      </c>
      <c r="S12" s="19">
        <v>0.26104772123645598</v>
      </c>
      <c r="T12" s="19">
        <v>0.206845285124728</v>
      </c>
      <c r="U12" s="19">
        <v>0.36242480953530098</v>
      </c>
      <c r="V12" s="19">
        <v>0.22211799263632401</v>
      </c>
      <c r="W12" s="19">
        <v>0.29743153315799797</v>
      </c>
      <c r="X12" s="19">
        <v>0.25551870633259299</v>
      </c>
      <c r="Y12" s="19">
        <v>0.26496601026229699</v>
      </c>
      <c r="Z12" s="19"/>
      <c r="AA12" s="19">
        <v>0.23245419040586701</v>
      </c>
      <c r="AB12" s="19">
        <v>0.286201775972725</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8"/>
  <dimension ref="B2:P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16" width="20.703125" customWidth="1"/>
  </cols>
  <sheetData>
    <row r="2" spans="2:16" ht="39.950000000000003" customHeight="1" x14ac:dyDescent="0.5">
      <c r="D2" s="30" t="s">
        <v>457</v>
      </c>
      <c r="E2" s="26"/>
      <c r="F2" s="26"/>
      <c r="G2" s="26"/>
      <c r="H2" s="26"/>
      <c r="I2" s="26"/>
      <c r="J2" s="26"/>
      <c r="K2" s="26"/>
      <c r="L2" s="26"/>
      <c r="M2" s="26"/>
      <c r="N2" s="26"/>
      <c r="O2" s="26"/>
      <c r="P2" s="26"/>
    </row>
    <row r="6" spans="2:16" ht="50.1" customHeight="1" x14ac:dyDescent="0.5">
      <c r="B6" s="20" t="s">
        <v>15</v>
      </c>
      <c r="C6" s="20" t="s">
        <v>423</v>
      </c>
      <c r="D6" s="20" t="s">
        <v>424</v>
      </c>
      <c r="E6" s="20" t="s">
        <v>425</v>
      </c>
      <c r="F6" s="20" t="s">
        <v>426</v>
      </c>
      <c r="G6" s="20" t="s">
        <v>427</v>
      </c>
      <c r="H6" s="20" t="s">
        <v>430</v>
      </c>
      <c r="I6" s="20" t="s">
        <v>431</v>
      </c>
      <c r="J6" s="20" t="s">
        <v>432</v>
      </c>
      <c r="K6" s="20" t="s">
        <v>433</v>
      </c>
      <c r="L6" s="20" t="s">
        <v>434</v>
      </c>
      <c r="M6" s="20" t="s">
        <v>428</v>
      </c>
      <c r="N6" s="20" t="s">
        <v>429</v>
      </c>
      <c r="O6" s="20" t="s">
        <v>435</v>
      </c>
    </row>
    <row r="7" spans="2:16" ht="28.7" x14ac:dyDescent="0.5">
      <c r="B7" s="18" t="s">
        <v>454</v>
      </c>
      <c r="C7" s="17">
        <v>0.189711645018807</v>
      </c>
      <c r="D7" s="17">
        <v>4.5718907819483498E-2</v>
      </c>
      <c r="E7" s="17">
        <v>5.9484935114891002E-2</v>
      </c>
      <c r="F7" s="17">
        <v>4.0516863380458297E-2</v>
      </c>
      <c r="G7" s="17">
        <v>7.916316930035E-2</v>
      </c>
      <c r="H7" s="17">
        <v>6.6810412962647794E-2</v>
      </c>
      <c r="I7" s="17">
        <v>6.62567884254779E-2</v>
      </c>
      <c r="J7" s="17">
        <v>6.0547466354830999E-2</v>
      </c>
      <c r="K7" s="17">
        <v>0.10042769724443</v>
      </c>
      <c r="L7" s="17">
        <v>7.4007027142037607E-2</v>
      </c>
      <c r="M7" s="17">
        <v>0.12047958380118599</v>
      </c>
      <c r="N7" s="17">
        <v>8.4552818527338994E-2</v>
      </c>
      <c r="O7" s="17">
        <v>6.9136794784075306E-2</v>
      </c>
    </row>
    <row r="8" spans="2:16" ht="28.7" x14ac:dyDescent="0.5">
      <c r="B8" s="18" t="s">
        <v>455</v>
      </c>
      <c r="C8" s="17">
        <v>0.351863398279182</v>
      </c>
      <c r="D8" s="17">
        <v>0.18302623975617799</v>
      </c>
      <c r="E8" s="17">
        <v>0.189757736878996</v>
      </c>
      <c r="F8" s="17">
        <v>0.13905093809274899</v>
      </c>
      <c r="G8" s="17">
        <v>0.26241569500849199</v>
      </c>
      <c r="H8" s="17">
        <v>0.20951211655865601</v>
      </c>
      <c r="I8" s="17">
        <v>0.193099527404969</v>
      </c>
      <c r="J8" s="17">
        <v>0.203299126048884</v>
      </c>
      <c r="K8" s="17">
        <v>0.22254392255831401</v>
      </c>
      <c r="L8" s="17">
        <v>0.17823451501319501</v>
      </c>
      <c r="M8" s="17">
        <v>0.31172608601126101</v>
      </c>
      <c r="N8" s="17">
        <v>0.28324973466119602</v>
      </c>
      <c r="O8" s="17">
        <v>0.235261133383526</v>
      </c>
    </row>
    <row r="9" spans="2:16" ht="28.7" x14ac:dyDescent="0.5">
      <c r="B9" s="18" t="s">
        <v>456</v>
      </c>
      <c r="C9" s="17">
        <v>0.427792768221265</v>
      </c>
      <c r="D9" s="17">
        <v>0.69602301334156302</v>
      </c>
      <c r="E9" s="17">
        <v>0.69719590327008396</v>
      </c>
      <c r="F9" s="17">
        <v>0.37639036895993999</v>
      </c>
      <c r="G9" s="17">
        <v>0.47243908071456298</v>
      </c>
      <c r="H9" s="17">
        <v>0.41450156596231902</v>
      </c>
      <c r="I9" s="17">
        <v>0.56184633040724596</v>
      </c>
      <c r="J9" s="17">
        <v>0.60626749190545204</v>
      </c>
      <c r="K9" s="17">
        <v>0.57432740728760201</v>
      </c>
      <c r="L9" s="17">
        <v>0.51955800199477598</v>
      </c>
      <c r="M9" s="17">
        <v>0.498137555073211</v>
      </c>
      <c r="N9" s="17">
        <v>0.53563219380328497</v>
      </c>
      <c r="O9" s="17">
        <v>0.44941935153729901</v>
      </c>
    </row>
    <row r="10" spans="2:16" x14ac:dyDescent="0.5">
      <c r="B10" s="18" t="s">
        <v>439</v>
      </c>
      <c r="C10" s="17">
        <v>3.0632188480746E-2</v>
      </c>
      <c r="D10" s="17">
        <v>7.5231839082775101E-2</v>
      </c>
      <c r="E10" s="17">
        <v>5.3561424736029199E-2</v>
      </c>
      <c r="F10" s="17">
        <v>0.44404182956685301</v>
      </c>
      <c r="G10" s="17">
        <v>0.18598205497659501</v>
      </c>
      <c r="H10" s="17">
        <v>0.309175904516377</v>
      </c>
      <c r="I10" s="17">
        <v>0.17879735376230799</v>
      </c>
      <c r="J10" s="17">
        <v>0.12988591569083199</v>
      </c>
      <c r="K10" s="17">
        <v>0.10270097290965401</v>
      </c>
      <c r="L10" s="17">
        <v>0.22820045584999199</v>
      </c>
      <c r="M10" s="17">
        <v>6.9656775114342206E-2</v>
      </c>
      <c r="N10" s="17">
        <v>9.6565253008180293E-2</v>
      </c>
      <c r="O10" s="17">
        <v>0.24618272029509999</v>
      </c>
    </row>
    <row r="11" spans="2:16" x14ac:dyDescent="0.5">
      <c r="B11" s="16"/>
      <c r="C11" s="16"/>
      <c r="D11" s="16"/>
      <c r="E11" s="16"/>
      <c r="F11" s="16"/>
      <c r="G11" s="16"/>
      <c r="H11" s="16"/>
      <c r="I11" s="16"/>
      <c r="J11" s="16"/>
      <c r="K11" s="16"/>
      <c r="L11" s="16"/>
      <c r="M11" s="16"/>
      <c r="N11" s="16"/>
      <c r="O11" s="16"/>
    </row>
    <row r="12" spans="2:16" x14ac:dyDescent="0.5">
      <c r="B12" t="s">
        <v>54</v>
      </c>
    </row>
    <row r="13" spans="2:16" x14ac:dyDescent="0.5">
      <c r="B13" t="s">
        <v>55</v>
      </c>
    </row>
    <row r="17" spans="2:2" x14ac:dyDescent="0.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39"/>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458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454</v>
      </c>
      <c r="C9" s="17">
        <v>0.189711645018807</v>
      </c>
      <c r="D9" s="17">
        <v>0.24679413167318101</v>
      </c>
      <c r="E9" s="17">
        <v>0.13457053522692</v>
      </c>
      <c r="F9" s="17"/>
      <c r="G9" s="17">
        <v>0.49053381482407898</v>
      </c>
      <c r="H9" s="17">
        <v>0.22648803648145999</v>
      </c>
      <c r="I9" s="17">
        <v>0.24236626881357301</v>
      </c>
      <c r="J9" s="17">
        <v>0.15690214602121999</v>
      </c>
      <c r="K9" s="17">
        <v>0.100452549267611</v>
      </c>
      <c r="L9" s="17">
        <v>8.3331766924950507E-2</v>
      </c>
      <c r="M9" s="17"/>
      <c r="N9" s="17">
        <v>0.14373437909197501</v>
      </c>
      <c r="O9" s="17">
        <v>0.19356814913869699</v>
      </c>
      <c r="P9" s="17">
        <v>0.26581835410580701</v>
      </c>
      <c r="Q9" s="17">
        <v>0.207926164230335</v>
      </c>
      <c r="R9" s="17">
        <v>0.23614133304010501</v>
      </c>
      <c r="S9" s="17">
        <v>0.14799866029626699</v>
      </c>
      <c r="T9" s="17">
        <v>3.9033795971759301E-2</v>
      </c>
      <c r="U9" s="17">
        <v>0.252862560460618</v>
      </c>
      <c r="V9" s="17">
        <v>0.17934680680486101</v>
      </c>
      <c r="W9" s="17">
        <v>8.1758013155272702E-2</v>
      </c>
      <c r="X9" s="17">
        <v>0.172323738761617</v>
      </c>
      <c r="Y9" s="17">
        <v>0.18514554156274499</v>
      </c>
      <c r="Z9" s="17"/>
      <c r="AA9" s="17">
        <v>0.266934370472452</v>
      </c>
      <c r="AB9" s="17">
        <v>0.13229648172658101</v>
      </c>
    </row>
    <row r="10" spans="2:28" ht="28.7" x14ac:dyDescent="0.5">
      <c r="B10" s="18" t="s">
        <v>455</v>
      </c>
      <c r="C10" s="17">
        <v>0.351863398279182</v>
      </c>
      <c r="D10" s="17">
        <v>0.35277942201998802</v>
      </c>
      <c r="E10" s="17">
        <v>0.35160813868736901</v>
      </c>
      <c r="F10" s="17"/>
      <c r="G10" s="17">
        <v>0.35289604087897702</v>
      </c>
      <c r="H10" s="17">
        <v>0.44215087123119001</v>
      </c>
      <c r="I10" s="17">
        <v>0.42538600064743398</v>
      </c>
      <c r="J10" s="17">
        <v>0.38569426335979301</v>
      </c>
      <c r="K10" s="17">
        <v>0.29409341806035899</v>
      </c>
      <c r="L10" s="17">
        <v>0.26495797456266701</v>
      </c>
      <c r="M10" s="17"/>
      <c r="N10" s="17">
        <v>0.60014952188109905</v>
      </c>
      <c r="O10" s="17">
        <v>0.42708019320462698</v>
      </c>
      <c r="P10" s="17">
        <v>0.357243573410923</v>
      </c>
      <c r="Q10" s="17">
        <v>0.260479754841275</v>
      </c>
      <c r="R10" s="17">
        <v>0.26016511676002702</v>
      </c>
      <c r="S10" s="17">
        <v>0.35270062384047501</v>
      </c>
      <c r="T10" s="17">
        <v>0.44762418400986598</v>
      </c>
      <c r="U10" s="17">
        <v>0.34136399827955299</v>
      </c>
      <c r="V10" s="17">
        <v>0.30802428102395402</v>
      </c>
      <c r="W10" s="17">
        <v>0.52888807760557399</v>
      </c>
      <c r="X10" s="17">
        <v>0.33148439829765602</v>
      </c>
      <c r="Y10" s="17">
        <v>0.321285835813856</v>
      </c>
      <c r="Z10" s="17"/>
      <c r="AA10" s="17">
        <v>0.43236841993973801</v>
      </c>
      <c r="AB10" s="17">
        <v>0.29200784491284099</v>
      </c>
    </row>
    <row r="11" spans="2:28" ht="28.7" x14ac:dyDescent="0.5">
      <c r="B11" s="18" t="s">
        <v>456</v>
      </c>
      <c r="C11" s="17">
        <v>0.427792768221265</v>
      </c>
      <c r="D11" s="17">
        <v>0.37669863359221001</v>
      </c>
      <c r="E11" s="17">
        <v>0.47642287165168401</v>
      </c>
      <c r="F11" s="17"/>
      <c r="G11" s="17">
        <v>0.14714312623973799</v>
      </c>
      <c r="H11" s="17">
        <v>0.31976072004928402</v>
      </c>
      <c r="I11" s="17">
        <v>0.32746805187734401</v>
      </c>
      <c r="J11" s="17">
        <v>0.42931771162050197</v>
      </c>
      <c r="K11" s="17">
        <v>0.55370944872559802</v>
      </c>
      <c r="L11" s="17">
        <v>0.59646565140560903</v>
      </c>
      <c r="M11" s="17"/>
      <c r="N11" s="17">
        <v>0.23754128486326001</v>
      </c>
      <c r="O11" s="17">
        <v>0.32611314990986101</v>
      </c>
      <c r="P11" s="17">
        <v>0.344910074265738</v>
      </c>
      <c r="Q11" s="17">
        <v>0.50262242165536397</v>
      </c>
      <c r="R11" s="17">
        <v>0.50369355019986795</v>
      </c>
      <c r="S11" s="17">
        <v>0.47744939894529698</v>
      </c>
      <c r="T11" s="17">
        <v>0.42731140299604098</v>
      </c>
      <c r="U11" s="17">
        <v>0.39048057145311199</v>
      </c>
      <c r="V11" s="17">
        <v>0.49902084623202803</v>
      </c>
      <c r="W11" s="17">
        <v>0.38935390923915297</v>
      </c>
      <c r="X11" s="17">
        <v>0.45791695384862002</v>
      </c>
      <c r="Y11" s="17">
        <v>0.441204899482391</v>
      </c>
      <c r="Z11" s="17"/>
      <c r="AA11" s="17">
        <v>0.292307393459173</v>
      </c>
      <c r="AB11" s="17">
        <v>0.528526261761885</v>
      </c>
    </row>
    <row r="12" spans="2:28" x14ac:dyDescent="0.5">
      <c r="B12" s="18" t="s">
        <v>439</v>
      </c>
      <c r="C12" s="19">
        <v>3.0632188480746E-2</v>
      </c>
      <c r="D12" s="19">
        <v>2.3727812714619999E-2</v>
      </c>
      <c r="E12" s="19">
        <v>3.7398454434027402E-2</v>
      </c>
      <c r="F12" s="19"/>
      <c r="G12" s="19">
        <v>9.4270180572065595E-3</v>
      </c>
      <c r="H12" s="19">
        <v>1.1600372238065501E-2</v>
      </c>
      <c r="I12" s="19">
        <v>4.77967866164978E-3</v>
      </c>
      <c r="J12" s="19">
        <v>2.8085878998485501E-2</v>
      </c>
      <c r="K12" s="19">
        <v>5.1744583946432499E-2</v>
      </c>
      <c r="L12" s="19">
        <v>5.5244607106773598E-2</v>
      </c>
      <c r="M12" s="19"/>
      <c r="N12" s="19">
        <v>1.8574814163666801E-2</v>
      </c>
      <c r="O12" s="19">
        <v>5.32385077468151E-2</v>
      </c>
      <c r="P12" s="19">
        <v>3.2027998217531502E-2</v>
      </c>
      <c r="Q12" s="19">
        <v>2.8971659273026099E-2</v>
      </c>
      <c r="R12" s="19">
        <v>0</v>
      </c>
      <c r="S12" s="19">
        <v>2.18513169179608E-2</v>
      </c>
      <c r="T12" s="19">
        <v>8.6030617022333195E-2</v>
      </c>
      <c r="U12" s="19">
        <v>1.5292869806716999E-2</v>
      </c>
      <c r="V12" s="19">
        <v>1.36080659391568E-2</v>
      </c>
      <c r="W12" s="19">
        <v>0</v>
      </c>
      <c r="X12" s="19">
        <v>3.82749090921072E-2</v>
      </c>
      <c r="Y12" s="19">
        <v>5.2363723141006603E-2</v>
      </c>
      <c r="Z12" s="19"/>
      <c r="AA12" s="19">
        <v>8.3898161286370797E-3</v>
      </c>
      <c r="AB12" s="19">
        <v>4.7169411598691799E-2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40"/>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459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454</v>
      </c>
      <c r="C9" s="17">
        <v>4.5718907819483498E-2</v>
      </c>
      <c r="D9" s="17">
        <v>7.8136060496127702E-2</v>
      </c>
      <c r="E9" s="17">
        <v>1.42923216608816E-2</v>
      </c>
      <c r="F9" s="17"/>
      <c r="G9" s="17">
        <v>9.5417722557264995E-2</v>
      </c>
      <c r="H9" s="17">
        <v>0.10129679693563901</v>
      </c>
      <c r="I9" s="17">
        <v>7.2322482848125105E-2</v>
      </c>
      <c r="J9" s="17">
        <v>2.6933149389355499E-2</v>
      </c>
      <c r="K9" s="17">
        <v>6.2584199500989599E-3</v>
      </c>
      <c r="L9" s="17">
        <v>1.17004877159905E-2</v>
      </c>
      <c r="M9" s="17"/>
      <c r="N9" s="17">
        <v>6.3036673323784806E-2</v>
      </c>
      <c r="O9" s="17">
        <v>2.6309378324924599E-2</v>
      </c>
      <c r="P9" s="17">
        <v>6.7258861406089401E-2</v>
      </c>
      <c r="Q9" s="17">
        <v>8.2096690928275706E-2</v>
      </c>
      <c r="R9" s="17">
        <v>0</v>
      </c>
      <c r="S9" s="17">
        <v>3.44199953042214E-2</v>
      </c>
      <c r="T9" s="17">
        <v>0</v>
      </c>
      <c r="U9" s="17">
        <v>4.3976611423388899E-2</v>
      </c>
      <c r="V9" s="17">
        <v>0.104692806112881</v>
      </c>
      <c r="W9" s="17">
        <v>4.4689208743101297E-2</v>
      </c>
      <c r="X9" s="17">
        <v>2.89459861521572E-2</v>
      </c>
      <c r="Y9" s="17">
        <v>2.6255194701018301E-2</v>
      </c>
      <c r="Z9" s="17"/>
      <c r="AA9" s="17">
        <v>6.6035233143134406E-2</v>
      </c>
      <c r="AB9" s="17">
        <v>3.06137023362144E-2</v>
      </c>
    </row>
    <row r="10" spans="2:28" ht="28.7" x14ac:dyDescent="0.5">
      <c r="B10" s="18" t="s">
        <v>455</v>
      </c>
      <c r="C10" s="17">
        <v>0.18302623975617799</v>
      </c>
      <c r="D10" s="17">
        <v>0.23890313519241199</v>
      </c>
      <c r="E10" s="17">
        <v>0.12904488406598499</v>
      </c>
      <c r="F10" s="17"/>
      <c r="G10" s="17">
        <v>0.24002478233233901</v>
      </c>
      <c r="H10" s="17">
        <v>0.26348582520003799</v>
      </c>
      <c r="I10" s="17">
        <v>0.26486675419434602</v>
      </c>
      <c r="J10" s="17">
        <v>0.19744686935348901</v>
      </c>
      <c r="K10" s="17">
        <v>0.12623093344709399</v>
      </c>
      <c r="L10" s="17">
        <v>8.5187931823691596E-2</v>
      </c>
      <c r="M10" s="17"/>
      <c r="N10" s="17">
        <v>0.23399649250742999</v>
      </c>
      <c r="O10" s="17">
        <v>0.25267815131069998</v>
      </c>
      <c r="P10" s="17">
        <v>0.200496431845094</v>
      </c>
      <c r="Q10" s="17">
        <v>0.165348058349778</v>
      </c>
      <c r="R10" s="17">
        <v>5.8721989308887897E-2</v>
      </c>
      <c r="S10" s="17">
        <v>0.182609041274156</v>
      </c>
      <c r="T10" s="17">
        <v>0.246617765220047</v>
      </c>
      <c r="U10" s="17">
        <v>0.176042355884407</v>
      </c>
      <c r="V10" s="17">
        <v>6.9904682863665801E-2</v>
      </c>
      <c r="W10" s="17">
        <v>0.26524493541425298</v>
      </c>
      <c r="X10" s="17">
        <v>0.22241261403826201</v>
      </c>
      <c r="Y10" s="17">
        <v>0.16561706117209701</v>
      </c>
      <c r="Z10" s="17"/>
      <c r="AA10" s="17">
        <v>0.23733701640211</v>
      </c>
      <c r="AB10" s="17">
        <v>0.14264613025686301</v>
      </c>
    </row>
    <row r="11" spans="2:28" ht="28.7" x14ac:dyDescent="0.5">
      <c r="B11" s="18" t="s">
        <v>456</v>
      </c>
      <c r="C11" s="17">
        <v>0.69602301334156302</v>
      </c>
      <c r="D11" s="17">
        <v>0.62738161467420195</v>
      </c>
      <c r="E11" s="17">
        <v>0.76219300931343603</v>
      </c>
      <c r="F11" s="17"/>
      <c r="G11" s="17">
        <v>0.60038135062444598</v>
      </c>
      <c r="H11" s="17">
        <v>0.58269345530003802</v>
      </c>
      <c r="I11" s="17">
        <v>0.61968078621712797</v>
      </c>
      <c r="J11" s="17">
        <v>0.73609987610127803</v>
      </c>
      <c r="K11" s="17">
        <v>0.76944745029210604</v>
      </c>
      <c r="L11" s="17">
        <v>0.77970934384672297</v>
      </c>
      <c r="M11" s="17"/>
      <c r="N11" s="17">
        <v>0.63616089102144002</v>
      </c>
      <c r="O11" s="17">
        <v>0.66717806862062301</v>
      </c>
      <c r="P11" s="17">
        <v>0.64631042669276095</v>
      </c>
      <c r="Q11" s="17">
        <v>0.70889761016679798</v>
      </c>
      <c r="R11" s="17">
        <v>0.88355995921139696</v>
      </c>
      <c r="S11" s="17">
        <v>0.71627128801427997</v>
      </c>
      <c r="T11" s="17">
        <v>0.62716733001206204</v>
      </c>
      <c r="U11" s="17">
        <v>0.71328256059078199</v>
      </c>
      <c r="V11" s="17">
        <v>0.74572566019457998</v>
      </c>
      <c r="W11" s="17">
        <v>0.69006585584264601</v>
      </c>
      <c r="X11" s="17">
        <v>0.66120202740262801</v>
      </c>
      <c r="Y11" s="17">
        <v>0.71058123863723699</v>
      </c>
      <c r="Z11" s="17"/>
      <c r="AA11" s="17">
        <v>0.64391862806649802</v>
      </c>
      <c r="AB11" s="17">
        <v>0.734762668944688</v>
      </c>
    </row>
    <row r="12" spans="2:28" x14ac:dyDescent="0.5">
      <c r="B12" s="18" t="s">
        <v>439</v>
      </c>
      <c r="C12" s="19">
        <v>7.5231839082775101E-2</v>
      </c>
      <c r="D12" s="19">
        <v>5.5579189637258601E-2</v>
      </c>
      <c r="E12" s="19">
        <v>9.4469784959697101E-2</v>
      </c>
      <c r="F12" s="19"/>
      <c r="G12" s="19">
        <v>6.4176144485950007E-2</v>
      </c>
      <c r="H12" s="19">
        <v>5.2523922564284301E-2</v>
      </c>
      <c r="I12" s="19">
        <v>4.31299767404002E-2</v>
      </c>
      <c r="J12" s="19">
        <v>3.9520105155877401E-2</v>
      </c>
      <c r="K12" s="19">
        <v>9.8063196310700804E-2</v>
      </c>
      <c r="L12" s="19">
        <v>0.12340223661359501</v>
      </c>
      <c r="M12" s="19"/>
      <c r="N12" s="19">
        <v>6.6805943147345406E-2</v>
      </c>
      <c r="O12" s="19">
        <v>5.3834401743752702E-2</v>
      </c>
      <c r="P12" s="19">
        <v>8.5934280056054996E-2</v>
      </c>
      <c r="Q12" s="19">
        <v>4.3657640555149202E-2</v>
      </c>
      <c r="R12" s="19">
        <v>5.7718051479714802E-2</v>
      </c>
      <c r="S12" s="19">
        <v>6.6699675407343104E-2</v>
      </c>
      <c r="T12" s="19">
        <v>0.12621490476789099</v>
      </c>
      <c r="U12" s="19">
        <v>6.6698472101422199E-2</v>
      </c>
      <c r="V12" s="19">
        <v>7.9676850828873103E-2</v>
      </c>
      <c r="W12" s="19">
        <v>0</v>
      </c>
      <c r="X12" s="19">
        <v>8.7439372406953E-2</v>
      </c>
      <c r="Y12" s="19">
        <v>9.7546505489647703E-2</v>
      </c>
      <c r="Z12" s="19"/>
      <c r="AA12" s="19">
        <v>5.2709122388258201E-2</v>
      </c>
      <c r="AB12" s="19">
        <v>9.1977498462234006E-2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41"/>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460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454</v>
      </c>
      <c r="C9" s="17">
        <v>5.9484935114891002E-2</v>
      </c>
      <c r="D9" s="17">
        <v>0.100127599156856</v>
      </c>
      <c r="E9" s="17">
        <v>2.0088091801015701E-2</v>
      </c>
      <c r="F9" s="17"/>
      <c r="G9" s="17">
        <v>8.5233754487322802E-2</v>
      </c>
      <c r="H9" s="17">
        <v>0.121541534452345</v>
      </c>
      <c r="I9" s="17">
        <v>0.11255032291642</v>
      </c>
      <c r="J9" s="17">
        <v>4.3315159107202503E-2</v>
      </c>
      <c r="K9" s="17">
        <v>1.2516839900197901E-2</v>
      </c>
      <c r="L9" s="17">
        <v>1.9524479019892502E-2</v>
      </c>
      <c r="M9" s="17"/>
      <c r="N9" s="17">
        <v>3.8622305813507903E-2</v>
      </c>
      <c r="O9" s="17">
        <v>8.5439104578930794E-2</v>
      </c>
      <c r="P9" s="17">
        <v>8.8902472560562606E-2</v>
      </c>
      <c r="Q9" s="17">
        <v>0.10961511879999</v>
      </c>
      <c r="R9" s="17">
        <v>3.5119809444802197E-2</v>
      </c>
      <c r="S9" s="17">
        <v>4.5697615421629999E-2</v>
      </c>
      <c r="T9" s="17">
        <v>0</v>
      </c>
      <c r="U9" s="17">
        <v>4.7152492531837002E-2</v>
      </c>
      <c r="V9" s="17">
        <v>0.121670155017159</v>
      </c>
      <c r="W9" s="17">
        <v>4.4689208743101297E-2</v>
      </c>
      <c r="X9" s="17">
        <v>3.9309375263657603E-2</v>
      </c>
      <c r="Y9" s="17">
        <v>3.4887382014911802E-2</v>
      </c>
      <c r="Z9" s="17"/>
      <c r="AA9" s="17">
        <v>9.6165658814102301E-2</v>
      </c>
      <c r="AB9" s="17">
        <v>3.2212785258804999E-2</v>
      </c>
    </row>
    <row r="10" spans="2:28" ht="28.7" x14ac:dyDescent="0.5">
      <c r="B10" s="18" t="s">
        <v>455</v>
      </c>
      <c r="C10" s="17">
        <v>0.189757736878996</v>
      </c>
      <c r="D10" s="17">
        <v>0.24937006383448601</v>
      </c>
      <c r="E10" s="17">
        <v>0.130352757429473</v>
      </c>
      <c r="F10" s="17"/>
      <c r="G10" s="17">
        <v>0.33155363837906299</v>
      </c>
      <c r="H10" s="17">
        <v>0.279454411766555</v>
      </c>
      <c r="I10" s="17">
        <v>0.258481226540346</v>
      </c>
      <c r="J10" s="17">
        <v>0.18065226142021801</v>
      </c>
      <c r="K10" s="17">
        <v>0.120415441496177</v>
      </c>
      <c r="L10" s="17">
        <v>8.0716582293164807E-2</v>
      </c>
      <c r="M10" s="17"/>
      <c r="N10" s="17">
        <v>0.30541203159973801</v>
      </c>
      <c r="O10" s="17">
        <v>0.20724569257380501</v>
      </c>
      <c r="P10" s="17">
        <v>0.167691796593611</v>
      </c>
      <c r="Q10" s="17">
        <v>6.4854798324978397E-2</v>
      </c>
      <c r="R10" s="17">
        <v>0.205086358474039</v>
      </c>
      <c r="S10" s="17">
        <v>0.224386644871131</v>
      </c>
      <c r="T10" s="17">
        <v>0.165470830258416</v>
      </c>
      <c r="U10" s="17">
        <v>0.204425243292602</v>
      </c>
      <c r="V10" s="17">
        <v>0.12857573594956401</v>
      </c>
      <c r="W10" s="17">
        <v>0.264187107204366</v>
      </c>
      <c r="X10" s="17">
        <v>0.196191684769708</v>
      </c>
      <c r="Y10" s="17">
        <v>0.18938814733020301</v>
      </c>
      <c r="Z10" s="17"/>
      <c r="AA10" s="17">
        <v>0.25528207222608601</v>
      </c>
      <c r="AB10" s="17">
        <v>0.14104033676824801</v>
      </c>
    </row>
    <row r="11" spans="2:28" ht="28.7" x14ac:dyDescent="0.5">
      <c r="B11" s="18" t="s">
        <v>456</v>
      </c>
      <c r="C11" s="17">
        <v>0.69719590327008396</v>
      </c>
      <c r="D11" s="17">
        <v>0.61032602263922597</v>
      </c>
      <c r="E11" s="17">
        <v>0.78289087222210496</v>
      </c>
      <c r="F11" s="17"/>
      <c r="G11" s="17">
        <v>0.53363530666537096</v>
      </c>
      <c r="H11" s="17">
        <v>0.57054552369430001</v>
      </c>
      <c r="I11" s="17">
        <v>0.59218079819345004</v>
      </c>
      <c r="J11" s="17">
        <v>0.74734437164293099</v>
      </c>
      <c r="K11" s="17">
        <v>0.79891236392276199</v>
      </c>
      <c r="L11" s="17">
        <v>0.81074682042706703</v>
      </c>
      <c r="M11" s="17"/>
      <c r="N11" s="17">
        <v>0.58915971943940904</v>
      </c>
      <c r="O11" s="17">
        <v>0.679790179428436</v>
      </c>
      <c r="P11" s="17">
        <v>0.68458076723753403</v>
      </c>
      <c r="Q11" s="17">
        <v>0.79655842360200602</v>
      </c>
      <c r="R11" s="17">
        <v>0.75979383208115903</v>
      </c>
      <c r="S11" s="17">
        <v>0.68131064156360199</v>
      </c>
      <c r="T11" s="17">
        <v>0.74849855271925103</v>
      </c>
      <c r="U11" s="17">
        <v>0.70848478705568296</v>
      </c>
      <c r="V11" s="17">
        <v>0.68299632851318304</v>
      </c>
      <c r="W11" s="17">
        <v>0.69112368405253299</v>
      </c>
      <c r="X11" s="17">
        <v>0.72733595524473604</v>
      </c>
      <c r="Y11" s="17">
        <v>0.67817796516523798</v>
      </c>
      <c r="Z11" s="17"/>
      <c r="AA11" s="17">
        <v>0.622477058045936</v>
      </c>
      <c r="AB11" s="17">
        <v>0.75274942944193701</v>
      </c>
    </row>
    <row r="12" spans="2:28" x14ac:dyDescent="0.5">
      <c r="B12" s="18" t="s">
        <v>439</v>
      </c>
      <c r="C12" s="19">
        <v>5.3561424736029199E-2</v>
      </c>
      <c r="D12" s="19">
        <v>4.0176314369431802E-2</v>
      </c>
      <c r="E12" s="19">
        <v>6.6668278547406298E-2</v>
      </c>
      <c r="F12" s="19"/>
      <c r="G12" s="19">
        <v>4.9577300468242998E-2</v>
      </c>
      <c r="H12" s="19">
        <v>2.8458530086800101E-2</v>
      </c>
      <c r="I12" s="19">
        <v>3.6787652349783803E-2</v>
      </c>
      <c r="J12" s="19">
        <v>2.8688207829648898E-2</v>
      </c>
      <c r="K12" s="19">
        <v>6.8155354680863103E-2</v>
      </c>
      <c r="L12" s="19">
        <v>8.9012118259875705E-2</v>
      </c>
      <c r="M12" s="19"/>
      <c r="N12" s="19">
        <v>6.6805943147345406E-2</v>
      </c>
      <c r="O12" s="19">
        <v>2.75250234188281E-2</v>
      </c>
      <c r="P12" s="19">
        <v>5.8824963608292202E-2</v>
      </c>
      <c r="Q12" s="19">
        <v>2.8971659273026099E-2</v>
      </c>
      <c r="R12" s="19">
        <v>0</v>
      </c>
      <c r="S12" s="19">
        <v>4.8605098143637199E-2</v>
      </c>
      <c r="T12" s="19">
        <v>8.6030617022333195E-2</v>
      </c>
      <c r="U12" s="19">
        <v>3.9937477119878301E-2</v>
      </c>
      <c r="V12" s="19">
        <v>6.6757780520093901E-2</v>
      </c>
      <c r="W12" s="19">
        <v>0</v>
      </c>
      <c r="X12" s="19">
        <v>3.7162984721897697E-2</v>
      </c>
      <c r="Y12" s="19">
        <v>9.7546505489647703E-2</v>
      </c>
      <c r="Z12" s="19"/>
      <c r="AA12" s="19">
        <v>2.6075210913875799E-2</v>
      </c>
      <c r="AB12" s="19">
        <v>7.3997448531009896E-2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42"/>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461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454</v>
      </c>
      <c r="C9" s="17">
        <v>4.0516863380458297E-2</v>
      </c>
      <c r="D9" s="17">
        <v>6.7288541634113297E-2</v>
      </c>
      <c r="E9" s="17">
        <v>1.45682252822731E-2</v>
      </c>
      <c r="F9" s="17"/>
      <c r="G9" s="17">
        <v>9.3756908384521706E-2</v>
      </c>
      <c r="H9" s="17">
        <v>0.103134276860901</v>
      </c>
      <c r="I9" s="17">
        <v>5.0422831930365203E-2</v>
      </c>
      <c r="J9" s="17">
        <v>2.0266303234289799E-2</v>
      </c>
      <c r="K9" s="17">
        <v>6.2584199500989599E-3</v>
      </c>
      <c r="L9" s="17">
        <v>7.7921410602828896E-3</v>
      </c>
      <c r="M9" s="17"/>
      <c r="N9" s="17">
        <v>3.8252259130748603E-2</v>
      </c>
      <c r="O9" s="17">
        <v>9.19531632709914E-2</v>
      </c>
      <c r="P9" s="17">
        <v>8.6378688300453504E-2</v>
      </c>
      <c r="Q9" s="17">
        <v>7.2460659202083E-2</v>
      </c>
      <c r="R9" s="17">
        <v>0</v>
      </c>
      <c r="S9" s="17">
        <v>1.6590882224429501E-2</v>
      </c>
      <c r="T9" s="17">
        <v>0</v>
      </c>
      <c r="U9" s="17">
        <v>4.1327137605229498E-2</v>
      </c>
      <c r="V9" s="17">
        <v>7.0732674140726898E-2</v>
      </c>
      <c r="W9" s="17">
        <v>0</v>
      </c>
      <c r="X9" s="17">
        <v>3.8106453091155998E-2</v>
      </c>
      <c r="Y9" s="17">
        <v>7.1810003145267197E-3</v>
      </c>
      <c r="Z9" s="17"/>
      <c r="AA9" s="17">
        <v>6.1793370474229697E-2</v>
      </c>
      <c r="AB9" s="17">
        <v>2.4697761919058099E-2</v>
      </c>
    </row>
    <row r="10" spans="2:28" ht="28.7" x14ac:dyDescent="0.5">
      <c r="B10" s="18" t="s">
        <v>455</v>
      </c>
      <c r="C10" s="17">
        <v>0.13905093809274899</v>
      </c>
      <c r="D10" s="17">
        <v>0.18175435252414701</v>
      </c>
      <c r="E10" s="17">
        <v>9.7794683352160794E-2</v>
      </c>
      <c r="F10" s="17"/>
      <c r="G10" s="17">
        <v>0.208702690670834</v>
      </c>
      <c r="H10" s="17">
        <v>0.22321055646270499</v>
      </c>
      <c r="I10" s="17">
        <v>0.29368323563634902</v>
      </c>
      <c r="J10" s="17">
        <v>0.109447929857415</v>
      </c>
      <c r="K10" s="17">
        <v>6.2099509599391201E-2</v>
      </c>
      <c r="L10" s="17">
        <v>3.4110282952967398E-2</v>
      </c>
      <c r="M10" s="17"/>
      <c r="N10" s="17">
        <v>0.26715451435136101</v>
      </c>
      <c r="O10" s="17">
        <v>0.11196102272684599</v>
      </c>
      <c r="P10" s="17">
        <v>0.15442383377677599</v>
      </c>
      <c r="Q10" s="17">
        <v>0.10664117267949801</v>
      </c>
      <c r="R10" s="17">
        <v>5.7718051479714802E-2</v>
      </c>
      <c r="S10" s="17">
        <v>0.149610242461054</v>
      </c>
      <c r="T10" s="17">
        <v>8.19751180826465E-2</v>
      </c>
      <c r="U10" s="17">
        <v>0.157261318630247</v>
      </c>
      <c r="V10" s="17">
        <v>9.8606327433367905E-2</v>
      </c>
      <c r="W10" s="17">
        <v>0.2272428068406</v>
      </c>
      <c r="X10" s="17">
        <v>0.12710620381643301</v>
      </c>
      <c r="Y10" s="17">
        <v>0.122727081100028</v>
      </c>
      <c r="Z10" s="17"/>
      <c r="AA10" s="17">
        <v>0.21398994996638501</v>
      </c>
      <c r="AB10" s="17">
        <v>8.3333717826216305E-2</v>
      </c>
    </row>
    <row r="11" spans="2:28" ht="28.7" x14ac:dyDescent="0.5">
      <c r="B11" s="18" t="s">
        <v>456</v>
      </c>
      <c r="C11" s="17">
        <v>0.37639036895993999</v>
      </c>
      <c r="D11" s="17">
        <v>0.36840536400255602</v>
      </c>
      <c r="E11" s="17">
        <v>0.38302610319457298</v>
      </c>
      <c r="F11" s="17"/>
      <c r="G11" s="17">
        <v>0.28276350322680899</v>
      </c>
      <c r="H11" s="17">
        <v>0.31990569004354702</v>
      </c>
      <c r="I11" s="17">
        <v>0.36794247430002702</v>
      </c>
      <c r="J11" s="17">
        <v>0.40175902719012102</v>
      </c>
      <c r="K11" s="17">
        <v>0.49805861406899998</v>
      </c>
      <c r="L11" s="17">
        <v>0.35851367037440501</v>
      </c>
      <c r="M11" s="17"/>
      <c r="N11" s="17">
        <v>0.288338422112216</v>
      </c>
      <c r="O11" s="17">
        <v>0.269603334594539</v>
      </c>
      <c r="P11" s="17">
        <v>0.319355676903885</v>
      </c>
      <c r="Q11" s="17">
        <v>0.327662219503013</v>
      </c>
      <c r="R11" s="17">
        <v>0.50231481646623899</v>
      </c>
      <c r="S11" s="17">
        <v>0.43770244853996199</v>
      </c>
      <c r="T11" s="17">
        <v>0.53489027622273</v>
      </c>
      <c r="U11" s="17">
        <v>0.34293550454951399</v>
      </c>
      <c r="V11" s="17">
        <v>0.43918299022943402</v>
      </c>
      <c r="W11" s="17">
        <v>0.46792090475030401</v>
      </c>
      <c r="X11" s="17">
        <v>0.36677436197397301</v>
      </c>
      <c r="Y11" s="17">
        <v>0.35438410495757899</v>
      </c>
      <c r="Z11" s="17"/>
      <c r="AA11" s="17">
        <v>0.37543383986644002</v>
      </c>
      <c r="AB11" s="17">
        <v>0.37710154916983801</v>
      </c>
    </row>
    <row r="12" spans="2:28" x14ac:dyDescent="0.5">
      <c r="B12" s="18" t="s">
        <v>439</v>
      </c>
      <c r="C12" s="19">
        <v>0.44404182956685301</v>
      </c>
      <c r="D12" s="19">
        <v>0.382551741839184</v>
      </c>
      <c r="E12" s="19">
        <v>0.50461098817099304</v>
      </c>
      <c r="F12" s="19"/>
      <c r="G12" s="19">
        <v>0.41477689771783499</v>
      </c>
      <c r="H12" s="19">
        <v>0.353749476632847</v>
      </c>
      <c r="I12" s="19">
        <v>0.28795145813325901</v>
      </c>
      <c r="J12" s="19">
        <v>0.46852673971817399</v>
      </c>
      <c r="K12" s="19">
        <v>0.43358345638151002</v>
      </c>
      <c r="L12" s="19">
        <v>0.59958390561234398</v>
      </c>
      <c r="M12" s="19"/>
      <c r="N12" s="19">
        <v>0.40625480440567402</v>
      </c>
      <c r="O12" s="19">
        <v>0.52648247940762405</v>
      </c>
      <c r="P12" s="19">
        <v>0.43984180101888498</v>
      </c>
      <c r="Q12" s="19">
        <v>0.49323594861540598</v>
      </c>
      <c r="R12" s="19">
        <v>0.43996713205404703</v>
      </c>
      <c r="S12" s="19">
        <v>0.39609642677455398</v>
      </c>
      <c r="T12" s="19">
        <v>0.38313460569462299</v>
      </c>
      <c r="U12" s="19">
        <v>0.45847603921500901</v>
      </c>
      <c r="V12" s="19">
        <v>0.39147800819647099</v>
      </c>
      <c r="W12" s="19">
        <v>0.30483628840909599</v>
      </c>
      <c r="X12" s="19">
        <v>0.46801298111843798</v>
      </c>
      <c r="Y12" s="19">
        <v>0.515707813627867</v>
      </c>
      <c r="Z12" s="19"/>
      <c r="AA12" s="19">
        <v>0.34878283969294499</v>
      </c>
      <c r="AB12" s="19">
        <v>0.51486697108488799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3"/>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462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454</v>
      </c>
      <c r="C9" s="17">
        <v>7.916316930035E-2</v>
      </c>
      <c r="D9" s="17">
        <v>0.124405694295218</v>
      </c>
      <c r="E9" s="17">
        <v>3.5330831638900398E-2</v>
      </c>
      <c r="F9" s="17"/>
      <c r="G9" s="17">
        <v>0.21441150497793501</v>
      </c>
      <c r="H9" s="17">
        <v>0.153805270281653</v>
      </c>
      <c r="I9" s="17">
        <v>0.149360969893121</v>
      </c>
      <c r="J9" s="17">
        <v>3.6604681456350797E-2</v>
      </c>
      <c r="K9" s="17">
        <v>6.2584199500989599E-3</v>
      </c>
      <c r="L9" s="17">
        <v>7.7921410602828896E-3</v>
      </c>
      <c r="M9" s="17"/>
      <c r="N9" s="17">
        <v>0.10712848580114299</v>
      </c>
      <c r="O9" s="17">
        <v>5.7901209615316897E-2</v>
      </c>
      <c r="P9" s="17">
        <v>0.13639755092775799</v>
      </c>
      <c r="Q9" s="17">
        <v>6.4195301653896905E-2</v>
      </c>
      <c r="R9" s="17">
        <v>5.7718051479714802E-2</v>
      </c>
      <c r="S9" s="17">
        <v>6.4442137339885394E-2</v>
      </c>
      <c r="T9" s="17">
        <v>0</v>
      </c>
      <c r="U9" s="17">
        <v>0.131208177382932</v>
      </c>
      <c r="V9" s="17">
        <v>0.131219008543625</v>
      </c>
      <c r="W9" s="17">
        <v>4.4689208743101297E-2</v>
      </c>
      <c r="X9" s="17">
        <v>5.3682666786708702E-2</v>
      </c>
      <c r="Y9" s="17">
        <v>3.3824895299273003E-2</v>
      </c>
      <c r="Z9" s="17"/>
      <c r="AA9" s="17">
        <v>0.11064324739475299</v>
      </c>
      <c r="AB9" s="17">
        <v>5.57577039580643E-2</v>
      </c>
    </row>
    <row r="10" spans="2:28" ht="28.7" x14ac:dyDescent="0.5">
      <c r="B10" s="18" t="s">
        <v>455</v>
      </c>
      <c r="C10" s="17">
        <v>0.26241569500849199</v>
      </c>
      <c r="D10" s="17">
        <v>0.27714624671173399</v>
      </c>
      <c r="E10" s="17">
        <v>0.24857141864215601</v>
      </c>
      <c r="F10" s="17"/>
      <c r="G10" s="17">
        <v>0.42706886953194101</v>
      </c>
      <c r="H10" s="17">
        <v>0.396627562493235</v>
      </c>
      <c r="I10" s="17">
        <v>0.34722974273721902</v>
      </c>
      <c r="J10" s="17">
        <v>0.26473594961594499</v>
      </c>
      <c r="K10" s="17">
        <v>0.19484092493514299</v>
      </c>
      <c r="L10" s="17">
        <v>9.5343891465561298E-2</v>
      </c>
      <c r="M10" s="17"/>
      <c r="N10" s="17">
        <v>0.335630582843916</v>
      </c>
      <c r="O10" s="17">
        <v>0.29146370144221401</v>
      </c>
      <c r="P10" s="17">
        <v>0.26686549052069503</v>
      </c>
      <c r="Q10" s="17">
        <v>0.328804554676566</v>
      </c>
      <c r="R10" s="17">
        <v>0.198313661402787</v>
      </c>
      <c r="S10" s="17">
        <v>0.25338699691151401</v>
      </c>
      <c r="T10" s="17">
        <v>0.20355635837674499</v>
      </c>
      <c r="U10" s="17">
        <v>0.34299525512721701</v>
      </c>
      <c r="V10" s="17">
        <v>0.18427934110546901</v>
      </c>
      <c r="W10" s="17">
        <v>0.26703322288272402</v>
      </c>
      <c r="X10" s="17">
        <v>0.25741767216304501</v>
      </c>
      <c r="Y10" s="17">
        <v>0.232722904703343</v>
      </c>
      <c r="Z10" s="17"/>
      <c r="AA10" s="17">
        <v>0.35591608245341799</v>
      </c>
      <c r="AB10" s="17">
        <v>0.19289807592032299</v>
      </c>
    </row>
    <row r="11" spans="2:28" ht="28.7" x14ac:dyDescent="0.5">
      <c r="B11" s="18" t="s">
        <v>456</v>
      </c>
      <c r="C11" s="17">
        <v>0.47243908071456298</v>
      </c>
      <c r="D11" s="17">
        <v>0.44067588737429703</v>
      </c>
      <c r="E11" s="17">
        <v>0.50236031222848598</v>
      </c>
      <c r="F11" s="17"/>
      <c r="G11" s="17">
        <v>0.25931731724658702</v>
      </c>
      <c r="H11" s="17">
        <v>0.31029425751122902</v>
      </c>
      <c r="I11" s="17">
        <v>0.40309319119220599</v>
      </c>
      <c r="J11" s="17">
        <v>0.56955912778944795</v>
      </c>
      <c r="K11" s="17">
        <v>0.60520977452372005</v>
      </c>
      <c r="L11" s="17">
        <v>0.55564646507541404</v>
      </c>
      <c r="M11" s="17"/>
      <c r="N11" s="17">
        <v>0.47230798298243698</v>
      </c>
      <c r="O11" s="17">
        <v>0.27327799139242698</v>
      </c>
      <c r="P11" s="17">
        <v>0.41474583732053499</v>
      </c>
      <c r="Q11" s="17">
        <v>0.39210915770226501</v>
      </c>
      <c r="R11" s="17">
        <v>0.62771792496946799</v>
      </c>
      <c r="S11" s="17">
        <v>0.51573370964831</v>
      </c>
      <c r="T11" s="17">
        <v>0.53176668173915198</v>
      </c>
      <c r="U11" s="17">
        <v>0.309876446498762</v>
      </c>
      <c r="V11" s="17">
        <v>0.60733417904813702</v>
      </c>
      <c r="W11" s="17">
        <v>0.53531620562901105</v>
      </c>
      <c r="X11" s="17">
        <v>0.49995167128545598</v>
      </c>
      <c r="Y11" s="17">
        <v>0.50825672081561601</v>
      </c>
      <c r="Z11" s="17"/>
      <c r="AA11" s="17">
        <v>0.41855133331541799</v>
      </c>
      <c r="AB11" s="17">
        <v>0.51250466760231606</v>
      </c>
    </row>
    <row r="12" spans="2:28" x14ac:dyDescent="0.5">
      <c r="B12" s="18" t="s">
        <v>439</v>
      </c>
      <c r="C12" s="19">
        <v>0.18598205497659501</v>
      </c>
      <c r="D12" s="19">
        <v>0.15777217161875201</v>
      </c>
      <c r="E12" s="19">
        <v>0.21373743749045801</v>
      </c>
      <c r="F12" s="19"/>
      <c r="G12" s="19">
        <v>9.9202308243536305E-2</v>
      </c>
      <c r="H12" s="19">
        <v>0.13927290971388401</v>
      </c>
      <c r="I12" s="19">
        <v>0.100316096177454</v>
      </c>
      <c r="J12" s="19">
        <v>0.12910024113825599</v>
      </c>
      <c r="K12" s="19">
        <v>0.19369088059103801</v>
      </c>
      <c r="L12" s="19">
        <v>0.34121750239874199</v>
      </c>
      <c r="M12" s="19"/>
      <c r="N12" s="19">
        <v>8.4932948372503606E-2</v>
      </c>
      <c r="O12" s="19">
        <v>0.37735709755004199</v>
      </c>
      <c r="P12" s="19">
        <v>0.18199112123101099</v>
      </c>
      <c r="Q12" s="19">
        <v>0.21489098596727199</v>
      </c>
      <c r="R12" s="19">
        <v>0.11625036214803</v>
      </c>
      <c r="S12" s="19">
        <v>0.166437156100291</v>
      </c>
      <c r="T12" s="19">
        <v>0.264676959884103</v>
      </c>
      <c r="U12" s="19">
        <v>0.21592012099108901</v>
      </c>
      <c r="V12" s="19">
        <v>7.7167471302769394E-2</v>
      </c>
      <c r="W12" s="19">
        <v>0.152961362745163</v>
      </c>
      <c r="X12" s="19">
        <v>0.18894798976478999</v>
      </c>
      <c r="Y12" s="19">
        <v>0.22519547918176799</v>
      </c>
      <c r="Z12" s="19"/>
      <c r="AA12" s="19">
        <v>0.114889336836411</v>
      </c>
      <c r="AB12" s="19">
        <v>0.238839552519297</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44"/>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463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454</v>
      </c>
      <c r="C9" s="17">
        <v>6.6810412962647794E-2</v>
      </c>
      <c r="D9" s="17">
        <v>0.102585668764299</v>
      </c>
      <c r="E9" s="17">
        <v>3.2157858016561701E-2</v>
      </c>
      <c r="F9" s="17"/>
      <c r="G9" s="17">
        <v>0.14514209996362901</v>
      </c>
      <c r="H9" s="17">
        <v>0.12980989332541701</v>
      </c>
      <c r="I9" s="17">
        <v>0.121242418765619</v>
      </c>
      <c r="J9" s="17">
        <v>4.6034194514027897E-2</v>
      </c>
      <c r="K9" s="17">
        <v>1.11192268620643E-2</v>
      </c>
      <c r="L9" s="17">
        <v>1.0977691991881099E-2</v>
      </c>
      <c r="M9" s="17"/>
      <c r="N9" s="17">
        <v>0.130629071592159</v>
      </c>
      <c r="O9" s="17">
        <v>8.3542625061261103E-2</v>
      </c>
      <c r="P9" s="17">
        <v>0.11552039012248801</v>
      </c>
      <c r="Q9" s="17">
        <v>6.8914306707560699E-2</v>
      </c>
      <c r="R9" s="17">
        <v>0</v>
      </c>
      <c r="S9" s="17">
        <v>3.47243396971572E-2</v>
      </c>
      <c r="T9" s="17">
        <v>3.8085528118329201E-2</v>
      </c>
      <c r="U9" s="17">
        <v>9.61340520499748E-2</v>
      </c>
      <c r="V9" s="17">
        <v>0.115102411858149</v>
      </c>
      <c r="W9" s="17">
        <v>4.4689208743101297E-2</v>
      </c>
      <c r="X9" s="17">
        <v>6.8611402515177694E-2</v>
      </c>
      <c r="Y9" s="17">
        <v>2.1104579530700902E-2</v>
      </c>
      <c r="Z9" s="17"/>
      <c r="AA9" s="17">
        <v>0.113430132643332</v>
      </c>
      <c r="AB9" s="17">
        <v>3.2148610981688398E-2</v>
      </c>
    </row>
    <row r="10" spans="2:28" ht="28.7" x14ac:dyDescent="0.5">
      <c r="B10" s="18" t="s">
        <v>455</v>
      </c>
      <c r="C10" s="17">
        <v>0.20951211655865601</v>
      </c>
      <c r="D10" s="17">
        <v>0.24368484137933799</v>
      </c>
      <c r="E10" s="17">
        <v>0.17667477692508901</v>
      </c>
      <c r="F10" s="17"/>
      <c r="G10" s="17">
        <v>0.32365308508306201</v>
      </c>
      <c r="H10" s="17">
        <v>0.30566514316020899</v>
      </c>
      <c r="I10" s="17">
        <v>0.32627426209477101</v>
      </c>
      <c r="J10" s="17">
        <v>0.195874697258484</v>
      </c>
      <c r="K10" s="17">
        <v>0.140572820089787</v>
      </c>
      <c r="L10" s="17">
        <v>8.2793977349358103E-2</v>
      </c>
      <c r="M10" s="17"/>
      <c r="N10" s="17">
        <v>0.26522112220206201</v>
      </c>
      <c r="O10" s="17">
        <v>0.20275189763760801</v>
      </c>
      <c r="P10" s="17">
        <v>0.24914880197199099</v>
      </c>
      <c r="Q10" s="17">
        <v>0.245142026912473</v>
      </c>
      <c r="R10" s="17">
        <v>0.115544847726319</v>
      </c>
      <c r="S10" s="17">
        <v>0.21528286718782799</v>
      </c>
      <c r="T10" s="17">
        <v>0.12528654251285701</v>
      </c>
      <c r="U10" s="17">
        <v>0.25257364420045197</v>
      </c>
      <c r="V10" s="17">
        <v>0.15804610766204799</v>
      </c>
      <c r="W10" s="17">
        <v>0.219041201066909</v>
      </c>
      <c r="X10" s="17">
        <v>0.16190254601759299</v>
      </c>
      <c r="Y10" s="17">
        <v>0.19662899334978701</v>
      </c>
      <c r="Z10" s="17"/>
      <c r="AA10" s="17">
        <v>0.30420547423863897</v>
      </c>
      <c r="AB10" s="17">
        <v>0.13910752306695301</v>
      </c>
    </row>
    <row r="11" spans="2:28" ht="28.7" x14ac:dyDescent="0.5">
      <c r="B11" s="18" t="s">
        <v>456</v>
      </c>
      <c r="C11" s="17">
        <v>0.41450156596231902</v>
      </c>
      <c r="D11" s="17">
        <v>0.39622185550363598</v>
      </c>
      <c r="E11" s="17">
        <v>0.43301740448707499</v>
      </c>
      <c r="F11" s="17"/>
      <c r="G11" s="17">
        <v>0.30835680626712803</v>
      </c>
      <c r="H11" s="17">
        <v>0.330294722897849</v>
      </c>
      <c r="I11" s="17">
        <v>0.36161188564908497</v>
      </c>
      <c r="J11" s="17">
        <v>0.45306856782607402</v>
      </c>
      <c r="K11" s="17">
        <v>0.53540571721497299</v>
      </c>
      <c r="L11" s="17">
        <v>0.43822110663512398</v>
      </c>
      <c r="M11" s="17"/>
      <c r="N11" s="17">
        <v>0.35750245526611601</v>
      </c>
      <c r="O11" s="17">
        <v>0.24250335997521699</v>
      </c>
      <c r="P11" s="17">
        <v>0.344748167047842</v>
      </c>
      <c r="Q11" s="17">
        <v>0.34306356050255199</v>
      </c>
      <c r="R11" s="17">
        <v>0.562810730525377</v>
      </c>
      <c r="S11" s="17">
        <v>0.47809769556510301</v>
      </c>
      <c r="T11" s="17">
        <v>0.53176668173915198</v>
      </c>
      <c r="U11" s="17">
        <v>0.355401686548239</v>
      </c>
      <c r="V11" s="17">
        <v>0.45866188563408999</v>
      </c>
      <c r="W11" s="17">
        <v>0.54577170901647698</v>
      </c>
      <c r="X11" s="17">
        <v>0.46020708939028498</v>
      </c>
      <c r="Y11" s="17">
        <v>0.39210810635475901</v>
      </c>
      <c r="Z11" s="17"/>
      <c r="AA11" s="17">
        <v>0.39076537766813702</v>
      </c>
      <c r="AB11" s="17">
        <v>0.43214944252766502</v>
      </c>
    </row>
    <row r="12" spans="2:28" x14ac:dyDescent="0.5">
      <c r="B12" s="18" t="s">
        <v>439</v>
      </c>
      <c r="C12" s="19">
        <v>0.309175904516377</v>
      </c>
      <c r="D12" s="19">
        <v>0.257507634352727</v>
      </c>
      <c r="E12" s="19">
        <v>0.35814996057127502</v>
      </c>
      <c r="F12" s="19"/>
      <c r="G12" s="19">
        <v>0.22284800868618099</v>
      </c>
      <c r="H12" s="19">
        <v>0.234230240616526</v>
      </c>
      <c r="I12" s="19">
        <v>0.19087143349052499</v>
      </c>
      <c r="J12" s="19">
        <v>0.30502254040141402</v>
      </c>
      <c r="K12" s="19">
        <v>0.312902235833175</v>
      </c>
      <c r="L12" s="19">
        <v>0.46800722402363598</v>
      </c>
      <c r="M12" s="19"/>
      <c r="N12" s="19">
        <v>0.246647350939664</v>
      </c>
      <c r="O12" s="19">
        <v>0.47120211732591399</v>
      </c>
      <c r="P12" s="19">
        <v>0.29058264085767899</v>
      </c>
      <c r="Q12" s="19">
        <v>0.34288010587741402</v>
      </c>
      <c r="R12" s="19">
        <v>0.32164442174830399</v>
      </c>
      <c r="S12" s="19">
        <v>0.27189509754991098</v>
      </c>
      <c r="T12" s="19">
        <v>0.30486124762966099</v>
      </c>
      <c r="U12" s="19">
        <v>0.29589061720133403</v>
      </c>
      <c r="V12" s="19">
        <v>0.26818959484571298</v>
      </c>
      <c r="W12" s="19">
        <v>0.19049788117351199</v>
      </c>
      <c r="X12" s="19">
        <v>0.309278962076944</v>
      </c>
      <c r="Y12" s="19">
        <v>0.39015832076475299</v>
      </c>
      <c r="Z12" s="19"/>
      <c r="AA12" s="19">
        <v>0.191599015449892</v>
      </c>
      <c r="AB12" s="19">
        <v>0.396594423423694</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45"/>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464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454</v>
      </c>
      <c r="C9" s="17">
        <v>6.62567884254779E-2</v>
      </c>
      <c r="D9" s="17">
        <v>0.106815384013558</v>
      </c>
      <c r="E9" s="17">
        <v>2.69538817393805E-2</v>
      </c>
      <c r="F9" s="17"/>
      <c r="G9" s="17">
        <v>0.12876210146824699</v>
      </c>
      <c r="H9" s="17">
        <v>0.168638569967965</v>
      </c>
      <c r="I9" s="17">
        <v>8.0002412813411E-2</v>
      </c>
      <c r="J9" s="17">
        <v>4.4183777719107899E-2</v>
      </c>
      <c r="K9" s="17">
        <v>2.4390879387304502E-2</v>
      </c>
      <c r="L9" s="17">
        <v>7.7921410602828896E-3</v>
      </c>
      <c r="M9" s="17"/>
      <c r="N9" s="17">
        <v>0.110951626625077</v>
      </c>
      <c r="O9" s="17">
        <v>2.6309378324924599E-2</v>
      </c>
      <c r="P9" s="17">
        <v>0.101490088791599</v>
      </c>
      <c r="Q9" s="17">
        <v>5.4136357461797999E-2</v>
      </c>
      <c r="R9" s="17">
        <v>9.2837860924516999E-2</v>
      </c>
      <c r="S9" s="17">
        <v>6.5240979364657101E-2</v>
      </c>
      <c r="T9" s="17">
        <v>8.1146934961631195E-2</v>
      </c>
      <c r="U9" s="17">
        <v>7.4948223060679303E-2</v>
      </c>
      <c r="V9" s="17">
        <v>9.3580279992651297E-2</v>
      </c>
      <c r="W9" s="17">
        <v>0</v>
      </c>
      <c r="X9" s="17">
        <v>4.7941328920796999E-2</v>
      </c>
      <c r="Y9" s="17">
        <v>3.3288113042561199E-2</v>
      </c>
      <c r="Z9" s="17"/>
      <c r="AA9" s="17">
        <v>0.105752150266156</v>
      </c>
      <c r="AB9" s="17">
        <v>3.68919526721831E-2</v>
      </c>
    </row>
    <row r="10" spans="2:28" ht="28.7" x14ac:dyDescent="0.5">
      <c r="B10" s="18" t="s">
        <v>455</v>
      </c>
      <c r="C10" s="17">
        <v>0.193099527404969</v>
      </c>
      <c r="D10" s="17">
        <v>0.23141115226426101</v>
      </c>
      <c r="E10" s="17">
        <v>0.15620959915735999</v>
      </c>
      <c r="F10" s="17"/>
      <c r="G10" s="17">
        <v>0.32712684843118101</v>
      </c>
      <c r="H10" s="17">
        <v>0.230652536745171</v>
      </c>
      <c r="I10" s="17">
        <v>0.30000327984502301</v>
      </c>
      <c r="J10" s="17">
        <v>0.223053571215929</v>
      </c>
      <c r="K10" s="17">
        <v>9.8623567092456996E-2</v>
      </c>
      <c r="L10" s="17">
        <v>8.8513174103062101E-2</v>
      </c>
      <c r="M10" s="17"/>
      <c r="N10" s="17">
        <v>0.28001410749545103</v>
      </c>
      <c r="O10" s="17">
        <v>0.25325725649150299</v>
      </c>
      <c r="P10" s="17">
        <v>0.244228697857824</v>
      </c>
      <c r="Q10" s="17">
        <v>0.17038066991157499</v>
      </c>
      <c r="R10" s="17">
        <v>0.14385475480019699</v>
      </c>
      <c r="S10" s="17">
        <v>0.17023488225894601</v>
      </c>
      <c r="T10" s="17">
        <v>0.12528654251285701</v>
      </c>
      <c r="U10" s="17">
        <v>0.27068458275087398</v>
      </c>
      <c r="V10" s="17">
        <v>0.117906974092355</v>
      </c>
      <c r="W10" s="17">
        <v>0.26478644547848801</v>
      </c>
      <c r="X10" s="17">
        <v>0.17416716856224401</v>
      </c>
      <c r="Y10" s="17">
        <v>0.16012748236334701</v>
      </c>
      <c r="Z10" s="17"/>
      <c r="AA10" s="17">
        <v>0.26034055738566703</v>
      </c>
      <c r="AB10" s="17">
        <v>0.143105763346529</v>
      </c>
    </row>
    <row r="11" spans="2:28" ht="28.7" x14ac:dyDescent="0.5">
      <c r="B11" s="18" t="s">
        <v>456</v>
      </c>
      <c r="C11" s="17">
        <v>0.56184633040724596</v>
      </c>
      <c r="D11" s="17">
        <v>0.51292311639905896</v>
      </c>
      <c r="E11" s="17">
        <v>0.60860828695147895</v>
      </c>
      <c r="F11" s="17"/>
      <c r="G11" s="17">
        <v>0.334352672000855</v>
      </c>
      <c r="H11" s="17">
        <v>0.51720362100698403</v>
      </c>
      <c r="I11" s="17">
        <v>0.49188753108031402</v>
      </c>
      <c r="J11" s="17">
        <v>0.63804335295607195</v>
      </c>
      <c r="K11" s="17">
        <v>0.69291359512470896</v>
      </c>
      <c r="L11" s="17">
        <v>0.591489329430537</v>
      </c>
      <c r="M11" s="17"/>
      <c r="N11" s="17">
        <v>0.44822439975199202</v>
      </c>
      <c r="O11" s="17">
        <v>0.40624502367272303</v>
      </c>
      <c r="P11" s="17">
        <v>0.52758877937822701</v>
      </c>
      <c r="Q11" s="17">
        <v>0.62245344194663199</v>
      </c>
      <c r="R11" s="17">
        <v>0.535327091419047</v>
      </c>
      <c r="S11" s="17">
        <v>0.60962485040252701</v>
      </c>
      <c r="T11" s="17">
        <v>0.50459342910860505</v>
      </c>
      <c r="U11" s="17">
        <v>0.472616501102614</v>
      </c>
      <c r="V11" s="17">
        <v>0.616605417310916</v>
      </c>
      <c r="W11" s="17">
        <v>0.65667738732895298</v>
      </c>
      <c r="X11" s="17">
        <v>0.59342806117661595</v>
      </c>
      <c r="Y11" s="17">
        <v>0.56224061879709397</v>
      </c>
      <c r="Z11" s="17"/>
      <c r="AA11" s="17">
        <v>0.509772354951741</v>
      </c>
      <c r="AB11" s="17">
        <v>0.60056337628317502</v>
      </c>
    </row>
    <row r="12" spans="2:28" x14ac:dyDescent="0.5">
      <c r="B12" s="18" t="s">
        <v>439</v>
      </c>
      <c r="C12" s="19">
        <v>0.17879735376230799</v>
      </c>
      <c r="D12" s="19">
        <v>0.148850347323121</v>
      </c>
      <c r="E12" s="19">
        <v>0.20822823215178099</v>
      </c>
      <c r="F12" s="19"/>
      <c r="G12" s="19">
        <v>0.20975837809971701</v>
      </c>
      <c r="H12" s="19">
        <v>8.350527227988E-2</v>
      </c>
      <c r="I12" s="19">
        <v>0.128106776261253</v>
      </c>
      <c r="J12" s="19">
        <v>9.4719298108891001E-2</v>
      </c>
      <c r="K12" s="19">
        <v>0.18407195839553001</v>
      </c>
      <c r="L12" s="19">
        <v>0.31220535540611799</v>
      </c>
      <c r="M12" s="19"/>
      <c r="N12" s="19">
        <v>0.16080986612747999</v>
      </c>
      <c r="O12" s="19">
        <v>0.31418834151085001</v>
      </c>
      <c r="P12" s="19">
        <v>0.126692433972349</v>
      </c>
      <c r="Q12" s="19">
        <v>0.153029530679995</v>
      </c>
      <c r="R12" s="19">
        <v>0.227980292856239</v>
      </c>
      <c r="S12" s="19">
        <v>0.15489928797386901</v>
      </c>
      <c r="T12" s="19">
        <v>0.28897309341690602</v>
      </c>
      <c r="U12" s="19">
        <v>0.181750693085832</v>
      </c>
      <c r="V12" s="19">
        <v>0.17190732860407801</v>
      </c>
      <c r="W12" s="19">
        <v>7.8536167192559195E-2</v>
      </c>
      <c r="X12" s="19">
        <v>0.18446344134034301</v>
      </c>
      <c r="Y12" s="19">
        <v>0.244343785796998</v>
      </c>
      <c r="Z12" s="19"/>
      <c r="AA12" s="19">
        <v>0.124134937396436</v>
      </c>
      <c r="AB12" s="19">
        <v>0.219438907698112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46"/>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465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454</v>
      </c>
      <c r="C9" s="17">
        <v>6.0547466354830999E-2</v>
      </c>
      <c r="D9" s="17">
        <v>9.59056223794503E-2</v>
      </c>
      <c r="E9" s="17">
        <v>2.6289023228025499E-2</v>
      </c>
      <c r="F9" s="17"/>
      <c r="G9" s="17">
        <v>0.118708328738434</v>
      </c>
      <c r="H9" s="17">
        <v>0.131535311357353</v>
      </c>
      <c r="I9" s="17">
        <v>8.2283675218650598E-2</v>
      </c>
      <c r="J9" s="17">
        <v>3.83280841062308E-2</v>
      </c>
      <c r="K9" s="17">
        <v>1.8161887630036101E-2</v>
      </c>
      <c r="L9" s="17">
        <v>2.00650329440068E-2</v>
      </c>
      <c r="M9" s="17"/>
      <c r="N9" s="17">
        <v>8.7451040834061605E-2</v>
      </c>
      <c r="O9" s="17">
        <v>5.91328153419097E-2</v>
      </c>
      <c r="P9" s="17">
        <v>0.100543379301668</v>
      </c>
      <c r="Q9" s="17">
        <v>3.6648603480570002E-2</v>
      </c>
      <c r="R9" s="17">
        <v>3.5119809444802197E-2</v>
      </c>
      <c r="S9" s="17">
        <v>5.8950988713731098E-2</v>
      </c>
      <c r="T9" s="17">
        <v>0</v>
      </c>
      <c r="U9" s="17">
        <v>9.9655530058073497E-2</v>
      </c>
      <c r="V9" s="17">
        <v>0.102712868998556</v>
      </c>
      <c r="W9" s="17">
        <v>4.4689208743101297E-2</v>
      </c>
      <c r="X9" s="17">
        <v>3.7116611898435403E-2</v>
      </c>
      <c r="Y9" s="17">
        <v>1.9430134346212501E-2</v>
      </c>
      <c r="Z9" s="17"/>
      <c r="AA9" s="17">
        <v>9.2734726205665294E-2</v>
      </c>
      <c r="AB9" s="17">
        <v>3.6616210763829399E-2</v>
      </c>
    </row>
    <row r="10" spans="2:28" ht="28.7" x14ac:dyDescent="0.5">
      <c r="B10" s="18" t="s">
        <v>455</v>
      </c>
      <c r="C10" s="17">
        <v>0.203299126048884</v>
      </c>
      <c r="D10" s="17">
        <v>0.25729812081881998</v>
      </c>
      <c r="E10" s="17">
        <v>0.151179660764448</v>
      </c>
      <c r="F10" s="17"/>
      <c r="G10" s="17">
        <v>0.32361836684099399</v>
      </c>
      <c r="H10" s="17">
        <v>0.23194344330309499</v>
      </c>
      <c r="I10" s="17">
        <v>0.23233242789437</v>
      </c>
      <c r="J10" s="17">
        <v>0.25060784432842598</v>
      </c>
      <c r="K10" s="17">
        <v>0.12433058698267201</v>
      </c>
      <c r="L10" s="17">
        <v>0.13456747473393199</v>
      </c>
      <c r="M10" s="17"/>
      <c r="N10" s="17">
        <v>0.233082710788169</v>
      </c>
      <c r="O10" s="17">
        <v>0.19933291851614601</v>
      </c>
      <c r="P10" s="17">
        <v>0.24792289918430899</v>
      </c>
      <c r="Q10" s="17">
        <v>0.16567241055986501</v>
      </c>
      <c r="R10" s="17">
        <v>0.17174047377948701</v>
      </c>
      <c r="S10" s="17">
        <v>0.205641414784693</v>
      </c>
      <c r="T10" s="17">
        <v>0.19812083392007299</v>
      </c>
      <c r="U10" s="17">
        <v>0.15894534740497401</v>
      </c>
      <c r="V10" s="17">
        <v>0.118675601684343</v>
      </c>
      <c r="W10" s="17">
        <v>0.26432549067696198</v>
      </c>
      <c r="X10" s="17">
        <v>0.23380401246527999</v>
      </c>
      <c r="Y10" s="17">
        <v>0.19221315631050701</v>
      </c>
      <c r="Z10" s="17"/>
      <c r="AA10" s="17">
        <v>0.26017611584413902</v>
      </c>
      <c r="AB10" s="17">
        <v>0.16101103484929299</v>
      </c>
    </row>
    <row r="11" spans="2:28" ht="28.7" x14ac:dyDescent="0.5">
      <c r="B11" s="18" t="s">
        <v>456</v>
      </c>
      <c r="C11" s="17">
        <v>0.60626749190545204</v>
      </c>
      <c r="D11" s="17">
        <v>0.53409474480337205</v>
      </c>
      <c r="E11" s="17">
        <v>0.67570791221832605</v>
      </c>
      <c r="F11" s="17"/>
      <c r="G11" s="17">
        <v>0.45875078973843197</v>
      </c>
      <c r="H11" s="17">
        <v>0.52195180428269905</v>
      </c>
      <c r="I11" s="17">
        <v>0.60813204465288295</v>
      </c>
      <c r="J11" s="17">
        <v>0.62553563055719197</v>
      </c>
      <c r="K11" s="17">
        <v>0.72051278183813205</v>
      </c>
      <c r="L11" s="17">
        <v>0.63391332827311797</v>
      </c>
      <c r="M11" s="17"/>
      <c r="N11" s="17">
        <v>0.55246315816821201</v>
      </c>
      <c r="O11" s="17">
        <v>0.49562249101250699</v>
      </c>
      <c r="P11" s="17">
        <v>0.52586054988959396</v>
      </c>
      <c r="Q11" s="17">
        <v>0.72202750490102896</v>
      </c>
      <c r="R11" s="17">
        <v>0.70460429604063701</v>
      </c>
      <c r="S11" s="17">
        <v>0.63101151797572497</v>
      </c>
      <c r="T11" s="17">
        <v>0.59216854913626604</v>
      </c>
      <c r="U11" s="17">
        <v>0.66915255510684502</v>
      </c>
      <c r="V11" s="17">
        <v>0.57488474866792405</v>
      </c>
      <c r="W11" s="17">
        <v>0.61397570510241095</v>
      </c>
      <c r="X11" s="17">
        <v>0.60485418887030595</v>
      </c>
      <c r="Y11" s="17">
        <v>0.61134621271837297</v>
      </c>
      <c r="Z11" s="17"/>
      <c r="AA11" s="17">
        <v>0.56999871311630701</v>
      </c>
      <c r="AB11" s="17">
        <v>0.63323336036393296</v>
      </c>
    </row>
    <row r="12" spans="2:28" x14ac:dyDescent="0.5">
      <c r="B12" s="18" t="s">
        <v>439</v>
      </c>
      <c r="C12" s="19">
        <v>0.12988591569083199</v>
      </c>
      <c r="D12" s="19">
        <v>0.112701511998357</v>
      </c>
      <c r="E12" s="19">
        <v>0.1468234037892</v>
      </c>
      <c r="F12" s="19"/>
      <c r="G12" s="19">
        <v>9.8922514682139806E-2</v>
      </c>
      <c r="H12" s="19">
        <v>0.114569441056854</v>
      </c>
      <c r="I12" s="19">
        <v>7.72518522340956E-2</v>
      </c>
      <c r="J12" s="19">
        <v>8.5528441008150796E-2</v>
      </c>
      <c r="K12" s="19">
        <v>0.13699474354916</v>
      </c>
      <c r="L12" s="19">
        <v>0.21145416404894299</v>
      </c>
      <c r="M12" s="19"/>
      <c r="N12" s="19">
        <v>0.12700309020955799</v>
      </c>
      <c r="O12" s="19">
        <v>0.24591177512943699</v>
      </c>
      <c r="P12" s="19">
        <v>0.12567317162443001</v>
      </c>
      <c r="Q12" s="19">
        <v>7.5651481058536404E-2</v>
      </c>
      <c r="R12" s="19">
        <v>8.85354207350732E-2</v>
      </c>
      <c r="S12" s="19">
        <v>0.104396078525851</v>
      </c>
      <c r="T12" s="19">
        <v>0.20971061694366</v>
      </c>
      <c r="U12" s="19">
        <v>7.2246567430107198E-2</v>
      </c>
      <c r="V12" s="19">
        <v>0.20372678064917599</v>
      </c>
      <c r="W12" s="19">
        <v>7.7009595477525103E-2</v>
      </c>
      <c r="X12" s="19">
        <v>0.124225186765978</v>
      </c>
      <c r="Y12" s="19">
        <v>0.177010496624908</v>
      </c>
      <c r="Z12" s="19"/>
      <c r="AA12" s="19">
        <v>7.7090444833888896E-2</v>
      </c>
      <c r="AB12" s="19">
        <v>0.16913939402294401</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47"/>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466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454</v>
      </c>
      <c r="C9" s="17">
        <v>0.10042769724443</v>
      </c>
      <c r="D9" s="17">
        <v>0.136614575241673</v>
      </c>
      <c r="E9" s="17">
        <v>6.3630752024448095E-2</v>
      </c>
      <c r="F9" s="17"/>
      <c r="G9" s="17">
        <v>0.227486650594695</v>
      </c>
      <c r="H9" s="17">
        <v>0.18900218616851999</v>
      </c>
      <c r="I9" s="17">
        <v>0.17959183499645301</v>
      </c>
      <c r="J9" s="17">
        <v>4.7958418505432102E-2</v>
      </c>
      <c r="K9" s="17">
        <v>4.0054202651707997E-2</v>
      </c>
      <c r="L9" s="17">
        <v>1.6600910610610899E-2</v>
      </c>
      <c r="M9" s="17"/>
      <c r="N9" s="17">
        <v>0.10165897913729301</v>
      </c>
      <c r="O9" s="17">
        <v>5.91328153419097E-2</v>
      </c>
      <c r="P9" s="17">
        <v>0.142830243258181</v>
      </c>
      <c r="Q9" s="17">
        <v>0.14029453417468801</v>
      </c>
      <c r="R9" s="17">
        <v>6.6830956968624997E-2</v>
      </c>
      <c r="S9" s="17">
        <v>7.0972871363397694E-2</v>
      </c>
      <c r="T9" s="17">
        <v>3.9026391747338303E-2</v>
      </c>
      <c r="U9" s="17">
        <v>0.14170166017763899</v>
      </c>
      <c r="V9" s="17">
        <v>0.15692142814700999</v>
      </c>
      <c r="W9" s="17">
        <v>0</v>
      </c>
      <c r="X9" s="17">
        <v>0.10890087841829101</v>
      </c>
      <c r="Y9" s="17">
        <v>6.6112095355334202E-2</v>
      </c>
      <c r="Z9" s="17"/>
      <c r="AA9" s="17">
        <v>0.143896759442911</v>
      </c>
      <c r="AB9" s="17">
        <v>6.8108411831694707E-2</v>
      </c>
    </row>
    <row r="10" spans="2:28" ht="28.7" x14ac:dyDescent="0.5">
      <c r="B10" s="18" t="s">
        <v>455</v>
      </c>
      <c r="C10" s="17">
        <v>0.22254392255831401</v>
      </c>
      <c r="D10" s="17">
        <v>0.263842413176129</v>
      </c>
      <c r="E10" s="17">
        <v>0.18280394083759899</v>
      </c>
      <c r="F10" s="17"/>
      <c r="G10" s="17">
        <v>0.37511225625836497</v>
      </c>
      <c r="H10" s="17">
        <v>0.29610883325334802</v>
      </c>
      <c r="I10" s="17">
        <v>0.27198504848341198</v>
      </c>
      <c r="J10" s="17">
        <v>0.254014623875293</v>
      </c>
      <c r="K10" s="17">
        <v>0.14325184629989199</v>
      </c>
      <c r="L10" s="17">
        <v>0.10919724523607301</v>
      </c>
      <c r="M10" s="17"/>
      <c r="N10" s="17">
        <v>0.35879437484298798</v>
      </c>
      <c r="O10" s="17">
        <v>0.27896490390263001</v>
      </c>
      <c r="P10" s="17">
        <v>0.26445323625467099</v>
      </c>
      <c r="Q10" s="17">
        <v>0.23551180358277199</v>
      </c>
      <c r="R10" s="17">
        <v>0.20038103587386699</v>
      </c>
      <c r="S10" s="17">
        <v>0.21048232293796901</v>
      </c>
      <c r="T10" s="17">
        <v>0.28376597191044201</v>
      </c>
      <c r="U10" s="17">
        <v>0.16570001249357399</v>
      </c>
      <c r="V10" s="17">
        <v>8.16668071385412E-2</v>
      </c>
      <c r="W10" s="17">
        <v>0.38417263929502299</v>
      </c>
      <c r="X10" s="17">
        <v>0.219164407201341</v>
      </c>
      <c r="Y10" s="17">
        <v>0.202213712302515</v>
      </c>
      <c r="Z10" s="17"/>
      <c r="AA10" s="17">
        <v>0.29584217394731799</v>
      </c>
      <c r="AB10" s="17">
        <v>0.16804660913390701</v>
      </c>
    </row>
    <row r="11" spans="2:28" ht="28.7" x14ac:dyDescent="0.5">
      <c r="B11" s="18" t="s">
        <v>456</v>
      </c>
      <c r="C11" s="17">
        <v>0.57432740728760201</v>
      </c>
      <c r="D11" s="17">
        <v>0.51259800961502899</v>
      </c>
      <c r="E11" s="17">
        <v>0.63536433487727195</v>
      </c>
      <c r="F11" s="17"/>
      <c r="G11" s="17">
        <v>0.340787926796985</v>
      </c>
      <c r="H11" s="17">
        <v>0.45775425637648898</v>
      </c>
      <c r="I11" s="17">
        <v>0.51061074658180094</v>
      </c>
      <c r="J11" s="17">
        <v>0.61906808841653904</v>
      </c>
      <c r="K11" s="17">
        <v>0.67825590609832997</v>
      </c>
      <c r="L11" s="17">
        <v>0.69032500612348902</v>
      </c>
      <c r="M11" s="17"/>
      <c r="N11" s="17">
        <v>0.45461369764721599</v>
      </c>
      <c r="O11" s="17">
        <v>0.46957707990270797</v>
      </c>
      <c r="P11" s="17">
        <v>0.50125308962606396</v>
      </c>
      <c r="Q11" s="17">
        <v>0.48953253280776698</v>
      </c>
      <c r="R11" s="17">
        <v>0.67164365720739705</v>
      </c>
      <c r="S11" s="17">
        <v>0.626647357740856</v>
      </c>
      <c r="T11" s="17">
        <v>0.59400804008549501</v>
      </c>
      <c r="U11" s="17">
        <v>0.65028067950852997</v>
      </c>
      <c r="V11" s="17">
        <v>0.67199809616406603</v>
      </c>
      <c r="W11" s="17">
        <v>0.53881776522745095</v>
      </c>
      <c r="X11" s="17">
        <v>0.55253308299761195</v>
      </c>
      <c r="Y11" s="17">
        <v>0.59273268519238298</v>
      </c>
      <c r="Z11" s="17"/>
      <c r="AA11" s="17">
        <v>0.51205854921266902</v>
      </c>
      <c r="AB11" s="17">
        <v>0.62062435722546305</v>
      </c>
    </row>
    <row r="12" spans="2:28" x14ac:dyDescent="0.5">
      <c r="B12" s="18" t="s">
        <v>439</v>
      </c>
      <c r="C12" s="19">
        <v>0.10270097290965401</v>
      </c>
      <c r="D12" s="19">
        <v>8.6945001967168603E-2</v>
      </c>
      <c r="E12" s="19">
        <v>0.11820097226068101</v>
      </c>
      <c r="F12" s="19"/>
      <c r="G12" s="19">
        <v>5.66131663499553E-2</v>
      </c>
      <c r="H12" s="19">
        <v>5.71347242016427E-2</v>
      </c>
      <c r="I12" s="19">
        <v>3.7812369938334103E-2</v>
      </c>
      <c r="J12" s="19">
        <v>7.8958869202735593E-2</v>
      </c>
      <c r="K12" s="19">
        <v>0.13843804495007</v>
      </c>
      <c r="L12" s="19">
        <v>0.18387683802982699</v>
      </c>
      <c r="M12" s="19"/>
      <c r="N12" s="19">
        <v>8.4932948372503606E-2</v>
      </c>
      <c r="O12" s="19">
        <v>0.19232520085275201</v>
      </c>
      <c r="P12" s="19">
        <v>9.1463430861083106E-2</v>
      </c>
      <c r="Q12" s="19">
        <v>0.13466112943477301</v>
      </c>
      <c r="R12" s="19">
        <v>6.1144349950110401E-2</v>
      </c>
      <c r="S12" s="19">
        <v>9.1897447957776907E-2</v>
      </c>
      <c r="T12" s="19">
        <v>8.3199596256724698E-2</v>
      </c>
      <c r="U12" s="19">
        <v>4.2317647820256599E-2</v>
      </c>
      <c r="V12" s="19">
        <v>8.9413668550383005E-2</v>
      </c>
      <c r="W12" s="19">
        <v>7.7009595477525103E-2</v>
      </c>
      <c r="X12" s="19">
        <v>0.119401631382755</v>
      </c>
      <c r="Y12" s="19">
        <v>0.138941507149767</v>
      </c>
      <c r="Z12" s="19"/>
      <c r="AA12" s="19">
        <v>4.8202517397101602E-2</v>
      </c>
      <c r="AB12" s="19">
        <v>0.14322062180893499</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48"/>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467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454</v>
      </c>
      <c r="C9" s="17">
        <v>7.4007027142037607E-2</v>
      </c>
      <c r="D9" s="17">
        <v>0.12976368798001001</v>
      </c>
      <c r="E9" s="17">
        <v>1.9945761007567699E-2</v>
      </c>
      <c r="F9" s="17"/>
      <c r="G9" s="17">
        <v>0.18196972099296599</v>
      </c>
      <c r="H9" s="17">
        <v>0.17553027610376701</v>
      </c>
      <c r="I9" s="17">
        <v>0.104688601954326</v>
      </c>
      <c r="J9" s="17">
        <v>4.0006860906537302E-2</v>
      </c>
      <c r="K9" s="17">
        <v>1.72180970616694E-2</v>
      </c>
      <c r="L9" s="17">
        <v>4.1006713189620401E-3</v>
      </c>
      <c r="M9" s="17"/>
      <c r="N9" s="17">
        <v>0.124894501859684</v>
      </c>
      <c r="O9" s="17">
        <v>5.9129726254006303E-2</v>
      </c>
      <c r="P9" s="17">
        <v>9.4004859043845701E-2</v>
      </c>
      <c r="Q9" s="17">
        <v>9.5260082020133502E-2</v>
      </c>
      <c r="R9" s="17">
        <v>0</v>
      </c>
      <c r="S9" s="17">
        <v>6.0467627214262597E-2</v>
      </c>
      <c r="T9" s="17">
        <v>0.124095661296939</v>
      </c>
      <c r="U9" s="17">
        <v>6.1315512386514601E-2</v>
      </c>
      <c r="V9" s="17">
        <v>7.3770367839315898E-2</v>
      </c>
      <c r="W9" s="17">
        <v>9.4017105780466306E-2</v>
      </c>
      <c r="X9" s="17">
        <v>7.3927251408375402E-2</v>
      </c>
      <c r="Y9" s="17">
        <v>6.2585335960802305E-2</v>
      </c>
      <c r="Z9" s="17"/>
      <c r="AA9" s="17">
        <v>0.108444745942492</v>
      </c>
      <c r="AB9" s="17">
        <v>4.8402553371855901E-2</v>
      </c>
    </row>
    <row r="10" spans="2:28" ht="28.7" x14ac:dyDescent="0.5">
      <c r="B10" s="18" t="s">
        <v>455</v>
      </c>
      <c r="C10" s="17">
        <v>0.17823451501319501</v>
      </c>
      <c r="D10" s="17">
        <v>0.21106185698265201</v>
      </c>
      <c r="E10" s="17">
        <v>0.146648417038691</v>
      </c>
      <c r="F10" s="17"/>
      <c r="G10" s="17">
        <v>0.292427545241492</v>
      </c>
      <c r="H10" s="17">
        <v>0.28837079239135799</v>
      </c>
      <c r="I10" s="17">
        <v>0.30874857652132698</v>
      </c>
      <c r="J10" s="17">
        <v>0.190579830778172</v>
      </c>
      <c r="K10" s="17">
        <v>7.7704479581701305E-2</v>
      </c>
      <c r="L10" s="17">
        <v>3.7824182602584203E-2</v>
      </c>
      <c r="M10" s="17"/>
      <c r="N10" s="17">
        <v>0.23594243209750199</v>
      </c>
      <c r="O10" s="17">
        <v>0.231344996263531</v>
      </c>
      <c r="P10" s="17">
        <v>0.17281942582127299</v>
      </c>
      <c r="Q10" s="17">
        <v>0.256050548586502</v>
      </c>
      <c r="R10" s="17">
        <v>0.204216838111176</v>
      </c>
      <c r="S10" s="17">
        <v>0.16179678719927601</v>
      </c>
      <c r="T10" s="17">
        <v>0.123453349783581</v>
      </c>
      <c r="U10" s="17">
        <v>0.240452904409616</v>
      </c>
      <c r="V10" s="17">
        <v>0.19816930492131299</v>
      </c>
      <c r="W10" s="17">
        <v>0.182345891427209</v>
      </c>
      <c r="X10" s="17">
        <v>0.13942106666743201</v>
      </c>
      <c r="Y10" s="17">
        <v>0.139512884718375</v>
      </c>
      <c r="Z10" s="17"/>
      <c r="AA10" s="17">
        <v>0.27368520149905201</v>
      </c>
      <c r="AB10" s="17">
        <v>0.10726684689806</v>
      </c>
    </row>
    <row r="11" spans="2:28" ht="28.7" x14ac:dyDescent="0.5">
      <c r="B11" s="18" t="s">
        <v>456</v>
      </c>
      <c r="C11" s="17">
        <v>0.51955800199477598</v>
      </c>
      <c r="D11" s="17">
        <v>0.48833404300261102</v>
      </c>
      <c r="E11" s="17">
        <v>0.55084512887604697</v>
      </c>
      <c r="F11" s="17"/>
      <c r="G11" s="17">
        <v>0.33322401664403101</v>
      </c>
      <c r="H11" s="17">
        <v>0.38055731563105399</v>
      </c>
      <c r="I11" s="17">
        <v>0.42455222271863302</v>
      </c>
      <c r="J11" s="17">
        <v>0.58779874073141103</v>
      </c>
      <c r="K11" s="17">
        <v>0.68659978861610904</v>
      </c>
      <c r="L11" s="17">
        <v>0.58761090767661495</v>
      </c>
      <c r="M11" s="17"/>
      <c r="N11" s="17">
        <v>0.45171647832124301</v>
      </c>
      <c r="O11" s="17">
        <v>0.44065519956435401</v>
      </c>
      <c r="P11" s="17">
        <v>0.53102461171425697</v>
      </c>
      <c r="Q11" s="17">
        <v>0.37702166979947899</v>
      </c>
      <c r="R11" s="17">
        <v>0.61616460546299201</v>
      </c>
      <c r="S11" s="17">
        <v>0.51482569986918603</v>
      </c>
      <c r="T11" s="17">
        <v>0.54493626279999896</v>
      </c>
      <c r="U11" s="17">
        <v>0.47016669770737102</v>
      </c>
      <c r="V11" s="17">
        <v>0.54530493149132298</v>
      </c>
      <c r="W11" s="17">
        <v>0.64768523552468704</v>
      </c>
      <c r="X11" s="17">
        <v>0.54814983900250502</v>
      </c>
      <c r="Y11" s="17">
        <v>0.56081267895119702</v>
      </c>
      <c r="Z11" s="17"/>
      <c r="AA11" s="17">
        <v>0.46629107987528501</v>
      </c>
      <c r="AB11" s="17">
        <v>0.55916200474912803</v>
      </c>
    </row>
    <row r="12" spans="2:28" x14ac:dyDescent="0.5">
      <c r="B12" s="18" t="s">
        <v>439</v>
      </c>
      <c r="C12" s="19">
        <v>0.22820045584999199</v>
      </c>
      <c r="D12" s="19">
        <v>0.170840412034727</v>
      </c>
      <c r="E12" s="19">
        <v>0.28256069307769399</v>
      </c>
      <c r="F12" s="19"/>
      <c r="G12" s="19">
        <v>0.192378717121511</v>
      </c>
      <c r="H12" s="19">
        <v>0.15554161587382101</v>
      </c>
      <c r="I12" s="19">
        <v>0.162010598805714</v>
      </c>
      <c r="J12" s="19">
        <v>0.18161456758388</v>
      </c>
      <c r="K12" s="19">
        <v>0.21847763474052001</v>
      </c>
      <c r="L12" s="19">
        <v>0.37046423840183801</v>
      </c>
      <c r="M12" s="19"/>
      <c r="N12" s="19">
        <v>0.187446587721571</v>
      </c>
      <c r="O12" s="19">
        <v>0.26887007791810902</v>
      </c>
      <c r="P12" s="19">
        <v>0.20215110342062401</v>
      </c>
      <c r="Q12" s="19">
        <v>0.27166769959388498</v>
      </c>
      <c r="R12" s="19">
        <v>0.17961855642583299</v>
      </c>
      <c r="S12" s="19">
        <v>0.26290988571727503</v>
      </c>
      <c r="T12" s="19">
        <v>0.20751472611948099</v>
      </c>
      <c r="U12" s="19">
        <v>0.228064885496499</v>
      </c>
      <c r="V12" s="19">
        <v>0.182755395748048</v>
      </c>
      <c r="W12" s="19">
        <v>7.5951767267637998E-2</v>
      </c>
      <c r="X12" s="19">
        <v>0.238501842921688</v>
      </c>
      <c r="Y12" s="19">
        <v>0.23708910036962599</v>
      </c>
      <c r="Z12" s="19"/>
      <c r="AA12" s="19">
        <v>0.151578972683171</v>
      </c>
      <c r="AB12" s="19">
        <v>0.28516859498095598</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9"/>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468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454</v>
      </c>
      <c r="C9" s="17">
        <v>0.12047958380118599</v>
      </c>
      <c r="D9" s="17">
        <v>0.145048499649929</v>
      </c>
      <c r="E9" s="17">
        <v>9.6816336814327802E-2</v>
      </c>
      <c r="F9" s="17"/>
      <c r="G9" s="17">
        <v>0.30328918167855801</v>
      </c>
      <c r="H9" s="17">
        <v>0.23865978909787799</v>
      </c>
      <c r="I9" s="17">
        <v>0.155552140948263</v>
      </c>
      <c r="J9" s="17">
        <v>7.5186090941012806E-2</v>
      </c>
      <c r="K9" s="17">
        <v>3.3752512465834002E-2</v>
      </c>
      <c r="L9" s="17">
        <v>3.1990419085494402E-2</v>
      </c>
      <c r="M9" s="17"/>
      <c r="N9" s="17">
        <v>0.19295325042355899</v>
      </c>
      <c r="O9" s="17">
        <v>0.144753520621791</v>
      </c>
      <c r="P9" s="17">
        <v>0.134129367498277</v>
      </c>
      <c r="Q9" s="17">
        <v>0.20235652084882899</v>
      </c>
      <c r="R9" s="17">
        <v>0.17831980325743499</v>
      </c>
      <c r="S9" s="17">
        <v>0.114223006971234</v>
      </c>
      <c r="T9" s="17">
        <v>0.122262468567663</v>
      </c>
      <c r="U9" s="17">
        <v>0.13085224148097699</v>
      </c>
      <c r="V9" s="17">
        <v>0.14343921284831901</v>
      </c>
      <c r="W9" s="17">
        <v>7.6797481815089094E-2</v>
      </c>
      <c r="X9" s="17">
        <v>6.2959614859300794E-2</v>
      </c>
      <c r="Y9" s="17">
        <v>8.0199758422823494E-2</v>
      </c>
      <c r="Z9" s="17"/>
      <c r="AA9" s="17">
        <v>0.14571026571467399</v>
      </c>
      <c r="AB9" s="17">
        <v>0.101720549934832</v>
      </c>
    </row>
    <row r="10" spans="2:28" ht="28.7" x14ac:dyDescent="0.5">
      <c r="B10" s="18" t="s">
        <v>455</v>
      </c>
      <c r="C10" s="17">
        <v>0.31172608601126101</v>
      </c>
      <c r="D10" s="17">
        <v>0.34014620277152202</v>
      </c>
      <c r="E10" s="17">
        <v>0.28466471051354503</v>
      </c>
      <c r="F10" s="17"/>
      <c r="G10" s="17">
        <v>0.357783648296641</v>
      </c>
      <c r="H10" s="17">
        <v>0.408863050882803</v>
      </c>
      <c r="I10" s="17">
        <v>0.392521281369131</v>
      </c>
      <c r="J10" s="17">
        <v>0.35334510061540098</v>
      </c>
      <c r="K10" s="17">
        <v>0.22147990839155299</v>
      </c>
      <c r="L10" s="17">
        <v>0.21271660875665499</v>
      </c>
      <c r="M10" s="17"/>
      <c r="N10" s="17">
        <v>0.45199501953807197</v>
      </c>
      <c r="O10" s="17">
        <v>0.38637858930769903</v>
      </c>
      <c r="P10" s="17">
        <v>0.33380983988676999</v>
      </c>
      <c r="Q10" s="17">
        <v>0.25649716428994701</v>
      </c>
      <c r="R10" s="17">
        <v>0.26199127232512798</v>
      </c>
      <c r="S10" s="17">
        <v>0.30521243816613702</v>
      </c>
      <c r="T10" s="17">
        <v>0.28154100474708299</v>
      </c>
      <c r="U10" s="17">
        <v>0.29417448314521399</v>
      </c>
      <c r="V10" s="17">
        <v>6.7619049234808201E-2</v>
      </c>
      <c r="W10" s="17">
        <v>0.54054184201048905</v>
      </c>
      <c r="X10" s="17">
        <v>0.35023008620975798</v>
      </c>
      <c r="Y10" s="17">
        <v>0.330176103472683</v>
      </c>
      <c r="Z10" s="17"/>
      <c r="AA10" s="17">
        <v>0.40068131704090099</v>
      </c>
      <c r="AB10" s="17">
        <v>0.24558779465646799</v>
      </c>
    </row>
    <row r="11" spans="2:28" ht="28.7" x14ac:dyDescent="0.5">
      <c r="B11" s="18" t="s">
        <v>456</v>
      </c>
      <c r="C11" s="17">
        <v>0.498137555073211</v>
      </c>
      <c r="D11" s="17">
        <v>0.45895432223847799</v>
      </c>
      <c r="E11" s="17">
        <v>0.53531736664499396</v>
      </c>
      <c r="F11" s="17"/>
      <c r="G11" s="17">
        <v>0.26652940908471601</v>
      </c>
      <c r="H11" s="17">
        <v>0.30546396936046499</v>
      </c>
      <c r="I11" s="17">
        <v>0.40106045299718002</v>
      </c>
      <c r="J11" s="17">
        <v>0.51060149506302499</v>
      </c>
      <c r="K11" s="17">
        <v>0.68250481068026403</v>
      </c>
      <c r="L11" s="17">
        <v>0.64965665823386798</v>
      </c>
      <c r="M11" s="17"/>
      <c r="N11" s="17">
        <v>0.31002306476868702</v>
      </c>
      <c r="O11" s="17">
        <v>0.41562938232369501</v>
      </c>
      <c r="P11" s="17">
        <v>0.46640507029481398</v>
      </c>
      <c r="Q11" s="17">
        <v>0.465161447552629</v>
      </c>
      <c r="R11" s="17">
        <v>0.53259951588210197</v>
      </c>
      <c r="S11" s="17">
        <v>0.52000336991271201</v>
      </c>
      <c r="T11" s="17">
        <v>0.46685448523271</v>
      </c>
      <c r="U11" s="17">
        <v>0.54645847448967599</v>
      </c>
      <c r="V11" s="17">
        <v>0.72287388684434895</v>
      </c>
      <c r="W11" s="17">
        <v>0.34339259257814297</v>
      </c>
      <c r="X11" s="17">
        <v>0.508666578886799</v>
      </c>
      <c r="Y11" s="17">
        <v>0.474850120092147</v>
      </c>
      <c r="Z11" s="17"/>
      <c r="AA11" s="17">
        <v>0.42064325735072799</v>
      </c>
      <c r="AB11" s="17">
        <v>0.55575463258264801</v>
      </c>
    </row>
    <row r="12" spans="2:28" x14ac:dyDescent="0.5">
      <c r="B12" s="18" t="s">
        <v>439</v>
      </c>
      <c r="C12" s="19">
        <v>6.9656775114342206E-2</v>
      </c>
      <c r="D12" s="19">
        <v>5.58509753400711E-2</v>
      </c>
      <c r="E12" s="19">
        <v>8.3201586027133706E-2</v>
      </c>
      <c r="F12" s="19"/>
      <c r="G12" s="19">
        <v>7.2397760940084793E-2</v>
      </c>
      <c r="H12" s="19">
        <v>4.7013190658853697E-2</v>
      </c>
      <c r="I12" s="19">
        <v>5.0866124685426499E-2</v>
      </c>
      <c r="J12" s="19">
        <v>6.0867313380561401E-2</v>
      </c>
      <c r="K12" s="19">
        <v>6.2262768462348697E-2</v>
      </c>
      <c r="L12" s="19">
        <v>0.105636313923983</v>
      </c>
      <c r="M12" s="19"/>
      <c r="N12" s="19">
        <v>4.5028665269683202E-2</v>
      </c>
      <c r="O12" s="19">
        <v>5.32385077468151E-2</v>
      </c>
      <c r="P12" s="19">
        <v>6.5655722320139595E-2</v>
      </c>
      <c r="Q12" s="19">
        <v>7.5984867308594606E-2</v>
      </c>
      <c r="R12" s="19">
        <v>2.7089408535334501E-2</v>
      </c>
      <c r="S12" s="19">
        <v>6.0561184949917302E-2</v>
      </c>
      <c r="T12" s="19">
        <v>0.12934204145254399</v>
      </c>
      <c r="U12" s="19">
        <v>2.85148008841326E-2</v>
      </c>
      <c r="V12" s="19">
        <v>6.6067851072523595E-2</v>
      </c>
      <c r="W12" s="19">
        <v>3.9268083596279597E-2</v>
      </c>
      <c r="X12" s="19">
        <v>7.8143720044141704E-2</v>
      </c>
      <c r="Y12" s="19">
        <v>0.114774018012346</v>
      </c>
      <c r="Z12" s="19"/>
      <c r="AA12" s="19">
        <v>3.2965159893697797E-2</v>
      </c>
      <c r="AB12" s="19">
        <v>9.6937022826051794E-2</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0"/>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469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454</v>
      </c>
      <c r="C9" s="17">
        <v>8.4552818527338994E-2</v>
      </c>
      <c r="D9" s="17">
        <v>0.131379609729075</v>
      </c>
      <c r="E9" s="17">
        <v>3.91903201259323E-2</v>
      </c>
      <c r="F9" s="17"/>
      <c r="G9" s="17">
        <v>0.27976165196777403</v>
      </c>
      <c r="H9" s="17">
        <v>0.169544994294727</v>
      </c>
      <c r="I9" s="17">
        <v>7.5779286921915906E-2</v>
      </c>
      <c r="J9" s="17">
        <v>3.23668494923268E-2</v>
      </c>
      <c r="K9" s="17">
        <v>1.16067459489799E-2</v>
      </c>
      <c r="L9" s="17">
        <v>3.3622473374004098E-2</v>
      </c>
      <c r="M9" s="17"/>
      <c r="N9" s="17">
        <v>8.7451040834061605E-2</v>
      </c>
      <c r="O9" s="17">
        <v>0.104739982024065</v>
      </c>
      <c r="P9" s="17">
        <v>9.4777494954876806E-2</v>
      </c>
      <c r="Q9" s="17">
        <v>0.123226590258813</v>
      </c>
      <c r="R9" s="17">
        <v>5.7718051479714802E-2</v>
      </c>
      <c r="S9" s="17">
        <v>6.5830923727341395E-2</v>
      </c>
      <c r="T9" s="17">
        <v>0.122262468567663</v>
      </c>
      <c r="U9" s="17">
        <v>0.12707871145723801</v>
      </c>
      <c r="V9" s="17">
        <v>0.12961706136488099</v>
      </c>
      <c r="W9" s="17">
        <v>0</v>
      </c>
      <c r="X9" s="17">
        <v>6.2150841320615803E-2</v>
      </c>
      <c r="Y9" s="17">
        <v>6.7605620498052299E-2</v>
      </c>
      <c r="Z9" s="17"/>
      <c r="AA9" s="17">
        <v>0.12185700476368901</v>
      </c>
      <c r="AB9" s="17">
        <v>5.6817123734628397E-2</v>
      </c>
    </row>
    <row r="10" spans="2:28" ht="28.7" x14ac:dyDescent="0.5">
      <c r="B10" s="18" t="s">
        <v>455</v>
      </c>
      <c r="C10" s="17">
        <v>0.28324973466119602</v>
      </c>
      <c r="D10" s="17">
        <v>0.31568602092791198</v>
      </c>
      <c r="E10" s="17">
        <v>0.25223328843824999</v>
      </c>
      <c r="F10" s="17"/>
      <c r="G10" s="17">
        <v>0.41434280379270599</v>
      </c>
      <c r="H10" s="17">
        <v>0.32577785663459102</v>
      </c>
      <c r="I10" s="17">
        <v>0.391718542172378</v>
      </c>
      <c r="J10" s="17">
        <v>0.28726533784240499</v>
      </c>
      <c r="K10" s="17">
        <v>0.21182175197554801</v>
      </c>
      <c r="L10" s="17">
        <v>0.17803264880394001</v>
      </c>
      <c r="M10" s="17"/>
      <c r="N10" s="17">
        <v>0.46912603193372299</v>
      </c>
      <c r="O10" s="17">
        <v>0.37210527934270199</v>
      </c>
      <c r="P10" s="17">
        <v>0.34362827351043801</v>
      </c>
      <c r="Q10" s="17">
        <v>0.25467970957129699</v>
      </c>
      <c r="R10" s="17">
        <v>0.23488845006474099</v>
      </c>
      <c r="S10" s="17">
        <v>0.25573912502283203</v>
      </c>
      <c r="T10" s="17">
        <v>0.32391510774936</v>
      </c>
      <c r="U10" s="17">
        <v>0.28074007948021701</v>
      </c>
      <c r="V10" s="17">
        <v>0.13375723872474099</v>
      </c>
      <c r="W10" s="17">
        <v>0.42111774053520701</v>
      </c>
      <c r="X10" s="17">
        <v>0.28414924331989699</v>
      </c>
      <c r="Y10" s="17">
        <v>0.24782727120249601</v>
      </c>
      <c r="Z10" s="17"/>
      <c r="AA10" s="17">
        <v>0.35261932137806401</v>
      </c>
      <c r="AB10" s="17">
        <v>0.23167338682491001</v>
      </c>
    </row>
    <row r="11" spans="2:28" ht="28.7" x14ac:dyDescent="0.5">
      <c r="B11" s="18" t="s">
        <v>456</v>
      </c>
      <c r="C11" s="17">
        <v>0.53563219380328497</v>
      </c>
      <c r="D11" s="17">
        <v>0.483340946423512</v>
      </c>
      <c r="E11" s="17">
        <v>0.58562052499335604</v>
      </c>
      <c r="F11" s="17"/>
      <c r="G11" s="17">
        <v>0.26473964488480101</v>
      </c>
      <c r="H11" s="17">
        <v>0.45564688299641798</v>
      </c>
      <c r="I11" s="17">
        <v>0.45596596673584999</v>
      </c>
      <c r="J11" s="17">
        <v>0.60706450364818998</v>
      </c>
      <c r="K11" s="17">
        <v>0.69214770863947395</v>
      </c>
      <c r="L11" s="17">
        <v>0.599327634474495</v>
      </c>
      <c r="M11" s="17"/>
      <c r="N11" s="17">
        <v>0.40672110784339</v>
      </c>
      <c r="O11" s="17">
        <v>0.44096603675489499</v>
      </c>
      <c r="P11" s="17">
        <v>0.46178738810049602</v>
      </c>
      <c r="Q11" s="17">
        <v>0.53578417231400899</v>
      </c>
      <c r="R11" s="17">
        <v>0.65254546553093995</v>
      </c>
      <c r="S11" s="17">
        <v>0.591049607745465</v>
      </c>
      <c r="T11" s="17">
        <v>0.34614915161766002</v>
      </c>
      <c r="U11" s="17">
        <v>0.53634016040960697</v>
      </c>
      <c r="V11" s="17">
        <v>0.640661429624797</v>
      </c>
      <c r="W11" s="17">
        <v>0.50187266398726804</v>
      </c>
      <c r="X11" s="17">
        <v>0.56214707750316095</v>
      </c>
      <c r="Y11" s="17">
        <v>0.53485109907780504</v>
      </c>
      <c r="Z11" s="17"/>
      <c r="AA11" s="17">
        <v>0.48278060562620601</v>
      </c>
      <c r="AB11" s="17">
        <v>0.57492739541154703</v>
      </c>
    </row>
    <row r="12" spans="2:28" x14ac:dyDescent="0.5">
      <c r="B12" s="18" t="s">
        <v>439</v>
      </c>
      <c r="C12" s="19">
        <v>9.6565253008180293E-2</v>
      </c>
      <c r="D12" s="19">
        <v>6.9593422919500603E-2</v>
      </c>
      <c r="E12" s="19">
        <v>0.12295586644246199</v>
      </c>
      <c r="F12" s="19"/>
      <c r="G12" s="19">
        <v>4.1155899354718598E-2</v>
      </c>
      <c r="H12" s="19">
        <v>4.9030266074264098E-2</v>
      </c>
      <c r="I12" s="19">
        <v>7.6536204169856598E-2</v>
      </c>
      <c r="J12" s="19">
        <v>7.3303309017078502E-2</v>
      </c>
      <c r="K12" s="19">
        <v>8.4423793435997596E-2</v>
      </c>
      <c r="L12" s="19">
        <v>0.18901724334756101</v>
      </c>
      <c r="M12" s="19"/>
      <c r="N12" s="19">
        <v>3.6701819388825101E-2</v>
      </c>
      <c r="O12" s="19">
        <v>8.21887018783376E-2</v>
      </c>
      <c r="P12" s="19">
        <v>9.9806843434188705E-2</v>
      </c>
      <c r="Q12" s="19">
        <v>8.6309527855881293E-2</v>
      </c>
      <c r="R12" s="19">
        <v>5.4848032924603801E-2</v>
      </c>
      <c r="S12" s="19">
        <v>8.7380343504361399E-2</v>
      </c>
      <c r="T12" s="19">
        <v>0.20767327206531699</v>
      </c>
      <c r="U12" s="19">
        <v>5.5841048652938E-2</v>
      </c>
      <c r="V12" s="19">
        <v>9.5964270285580702E-2</v>
      </c>
      <c r="W12" s="19">
        <v>7.7009595477525103E-2</v>
      </c>
      <c r="X12" s="19">
        <v>9.1552837856325703E-2</v>
      </c>
      <c r="Y12" s="19">
        <v>0.14971600922164599</v>
      </c>
      <c r="Z12" s="19"/>
      <c r="AA12" s="19">
        <v>4.2743068232041E-2</v>
      </c>
      <c r="AB12" s="19">
        <v>0.136582094028915</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1"/>
  <dimension ref="B2:AB17"/>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470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ht="28.7" x14ac:dyDescent="0.5">
      <c r="B9" s="18" t="s">
        <v>454</v>
      </c>
      <c r="C9" s="17">
        <v>6.9136794784075306E-2</v>
      </c>
      <c r="D9" s="17">
        <v>9.9867531429795695E-2</v>
      </c>
      <c r="E9" s="17">
        <v>3.9391654772244399E-2</v>
      </c>
      <c r="F9" s="17"/>
      <c r="G9" s="17">
        <v>0.182455939960498</v>
      </c>
      <c r="H9" s="17">
        <v>0.107088791368343</v>
      </c>
      <c r="I9" s="17">
        <v>0.124386400678481</v>
      </c>
      <c r="J9" s="17">
        <v>3.7561304228426601E-2</v>
      </c>
      <c r="K9" s="17">
        <v>1.78360745378397E-2</v>
      </c>
      <c r="L9" s="17">
        <v>1.7815393683013301E-2</v>
      </c>
      <c r="M9" s="17"/>
      <c r="N9" s="17">
        <v>5.71971199771747E-2</v>
      </c>
      <c r="O9" s="17">
        <v>5.07160989563726E-2</v>
      </c>
      <c r="P9" s="17">
        <v>0.10060914521825701</v>
      </c>
      <c r="Q9" s="17">
        <v>9.1623486103457399E-2</v>
      </c>
      <c r="R9" s="17">
        <v>0.114064152984133</v>
      </c>
      <c r="S9" s="17">
        <v>5.2659284312288501E-2</v>
      </c>
      <c r="T9" s="17">
        <v>0</v>
      </c>
      <c r="U9" s="17">
        <v>8.6433598980657902E-2</v>
      </c>
      <c r="V9" s="17">
        <v>9.1547009569935098E-2</v>
      </c>
      <c r="W9" s="17">
        <v>0</v>
      </c>
      <c r="X9" s="17">
        <v>9.3720508778782102E-2</v>
      </c>
      <c r="Y9" s="17">
        <v>2.89159231783736E-2</v>
      </c>
      <c r="Z9" s="17"/>
      <c r="AA9" s="17">
        <v>0.101759527012354</v>
      </c>
      <c r="AB9" s="17">
        <v>4.4881765103084399E-2</v>
      </c>
    </row>
    <row r="10" spans="2:28" ht="28.7" x14ac:dyDescent="0.5">
      <c r="B10" s="18" t="s">
        <v>455</v>
      </c>
      <c r="C10" s="17">
        <v>0.235261133383526</v>
      </c>
      <c r="D10" s="17">
        <v>0.261600810378251</v>
      </c>
      <c r="E10" s="17">
        <v>0.21008390448772499</v>
      </c>
      <c r="F10" s="17"/>
      <c r="G10" s="17">
        <v>0.33305067850311998</v>
      </c>
      <c r="H10" s="17">
        <v>0.29220643744771702</v>
      </c>
      <c r="I10" s="17">
        <v>0.30490305828738201</v>
      </c>
      <c r="J10" s="17">
        <v>0.24660542008195299</v>
      </c>
      <c r="K10" s="17">
        <v>0.177676116659404</v>
      </c>
      <c r="L10" s="17">
        <v>0.14431801956015</v>
      </c>
      <c r="M10" s="17"/>
      <c r="N10" s="17">
        <v>0.38727694289681502</v>
      </c>
      <c r="O10" s="17">
        <v>0.34226494509510502</v>
      </c>
      <c r="P10" s="17">
        <v>0.24403996300308201</v>
      </c>
      <c r="Q10" s="17">
        <v>0.205833431991781</v>
      </c>
      <c r="R10" s="17">
        <v>8.4049566083472194E-2</v>
      </c>
      <c r="S10" s="17">
        <v>0.24186607812049701</v>
      </c>
      <c r="T10" s="17">
        <v>0.200440168117588</v>
      </c>
      <c r="U10" s="17">
        <v>0.27956954782054499</v>
      </c>
      <c r="V10" s="17">
        <v>0.13528638206680699</v>
      </c>
      <c r="W10" s="17">
        <v>0.35316393824824199</v>
      </c>
      <c r="X10" s="17">
        <v>0.22449568076752399</v>
      </c>
      <c r="Y10" s="17">
        <v>0.21117202289935799</v>
      </c>
      <c r="Z10" s="17"/>
      <c r="AA10" s="17">
        <v>0.30810411021860701</v>
      </c>
      <c r="AB10" s="17">
        <v>0.18110231698448001</v>
      </c>
    </row>
    <row r="11" spans="2:28" ht="28.7" x14ac:dyDescent="0.5">
      <c r="B11" s="18" t="s">
        <v>456</v>
      </c>
      <c r="C11" s="17">
        <v>0.44941935153729901</v>
      </c>
      <c r="D11" s="17">
        <v>0.42928955105467698</v>
      </c>
      <c r="E11" s="17">
        <v>0.46799150599601602</v>
      </c>
      <c r="F11" s="17"/>
      <c r="G11" s="17">
        <v>0.287550369934928</v>
      </c>
      <c r="H11" s="17">
        <v>0.347602384529488</v>
      </c>
      <c r="I11" s="17">
        <v>0.36736859039236203</v>
      </c>
      <c r="J11" s="17">
        <v>0.46690170574124501</v>
      </c>
      <c r="K11" s="17">
        <v>0.55120053684477499</v>
      </c>
      <c r="L11" s="17">
        <v>0.55510574152401004</v>
      </c>
      <c r="M11" s="17"/>
      <c r="N11" s="17">
        <v>0.365052258777675</v>
      </c>
      <c r="O11" s="17">
        <v>0.41092853718452799</v>
      </c>
      <c r="P11" s="17">
        <v>0.42834842820562802</v>
      </c>
      <c r="Q11" s="17">
        <v>0.39185629204162897</v>
      </c>
      <c r="R11" s="17">
        <v>0.509414794892732</v>
      </c>
      <c r="S11" s="17">
        <v>0.45305199148241898</v>
      </c>
      <c r="T11" s="17">
        <v>0.54983680821972702</v>
      </c>
      <c r="U11" s="17">
        <v>0.36963396435185703</v>
      </c>
      <c r="V11" s="17">
        <v>0.52225495772408503</v>
      </c>
      <c r="W11" s="17">
        <v>0.419859050478254</v>
      </c>
      <c r="X11" s="17">
        <v>0.48139770880247901</v>
      </c>
      <c r="Y11" s="17">
        <v>0.48518099728067399</v>
      </c>
      <c r="Z11" s="17"/>
      <c r="AA11" s="17">
        <v>0.36499144923598298</v>
      </c>
      <c r="AB11" s="17">
        <v>0.51219157005942095</v>
      </c>
    </row>
    <row r="12" spans="2:28" x14ac:dyDescent="0.5">
      <c r="B12" s="18" t="s">
        <v>439</v>
      </c>
      <c r="C12" s="19">
        <v>0.24618272029509999</v>
      </c>
      <c r="D12" s="19">
        <v>0.20924210713727601</v>
      </c>
      <c r="E12" s="19">
        <v>0.28253293474401497</v>
      </c>
      <c r="F12" s="19"/>
      <c r="G12" s="19">
        <v>0.196943011601453</v>
      </c>
      <c r="H12" s="19">
        <v>0.25310238665445201</v>
      </c>
      <c r="I12" s="19">
        <v>0.20334195064177499</v>
      </c>
      <c r="J12" s="19">
        <v>0.24893156994837601</v>
      </c>
      <c r="K12" s="19">
        <v>0.25328727195798101</v>
      </c>
      <c r="L12" s="19">
        <v>0.28276084523282702</v>
      </c>
      <c r="M12" s="19"/>
      <c r="N12" s="19">
        <v>0.19047367834833501</v>
      </c>
      <c r="O12" s="19">
        <v>0.196090418763994</v>
      </c>
      <c r="P12" s="19">
        <v>0.227002463573034</v>
      </c>
      <c r="Q12" s="19">
        <v>0.31068678986313297</v>
      </c>
      <c r="R12" s="19">
        <v>0.292471486039663</v>
      </c>
      <c r="S12" s="19">
        <v>0.25242264608479598</v>
      </c>
      <c r="T12" s="19">
        <v>0.24972302366268601</v>
      </c>
      <c r="U12" s="19">
        <v>0.26436288884694098</v>
      </c>
      <c r="V12" s="19">
        <v>0.25091165063917298</v>
      </c>
      <c r="W12" s="19">
        <v>0.226977011273504</v>
      </c>
      <c r="X12" s="19">
        <v>0.20038610165121401</v>
      </c>
      <c r="Y12" s="19">
        <v>0.27473105664159397</v>
      </c>
      <c r="Z12" s="19"/>
      <c r="AA12" s="19">
        <v>0.22514491353305599</v>
      </c>
      <c r="AB12" s="19">
        <v>0.261824347853015</v>
      </c>
    </row>
    <row r="13" spans="2:28" x14ac:dyDescent="0.5">
      <c r="B13" s="16"/>
    </row>
    <row r="14" spans="2:28" x14ac:dyDescent="0.5">
      <c r="B14" t="s">
        <v>54</v>
      </c>
    </row>
    <row r="15" spans="2:28" x14ac:dyDescent="0.5">
      <c r="B15" t="s">
        <v>55</v>
      </c>
    </row>
    <row r="17" spans="2:2" x14ac:dyDescent="0.5">
      <c r="B17"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52"/>
  <dimension ref="B2:AB26"/>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483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471</v>
      </c>
      <c r="C9" s="17">
        <v>0.43478581131835298</v>
      </c>
      <c r="D9" s="17">
        <v>0.49635696046858702</v>
      </c>
      <c r="E9" s="17">
        <v>0.37572412519783599</v>
      </c>
      <c r="F9" s="17"/>
      <c r="G9" s="17">
        <v>0.66559472309057</v>
      </c>
      <c r="H9" s="17">
        <v>0.44496071661562803</v>
      </c>
      <c r="I9" s="17">
        <v>0.49062069480048198</v>
      </c>
      <c r="J9" s="17">
        <v>0.40488720260906003</v>
      </c>
      <c r="K9" s="17">
        <v>0.40571928995176398</v>
      </c>
      <c r="L9" s="17">
        <v>0.33168277870276702</v>
      </c>
      <c r="M9" s="17"/>
      <c r="N9" s="17">
        <v>0.390980306825432</v>
      </c>
      <c r="O9" s="17">
        <v>0.444822394179268</v>
      </c>
      <c r="P9" s="17">
        <v>0.452039583004884</v>
      </c>
      <c r="Q9" s="17">
        <v>0.42225807053122</v>
      </c>
      <c r="R9" s="17">
        <v>0.40779145885556001</v>
      </c>
      <c r="S9" s="17">
        <v>0.37312639773098899</v>
      </c>
      <c r="T9" s="17">
        <v>0.57292457743092096</v>
      </c>
      <c r="U9" s="17">
        <v>0.46519891892972598</v>
      </c>
      <c r="V9" s="17">
        <v>0.44929649656296</v>
      </c>
      <c r="W9" s="17">
        <v>0.52318267991607603</v>
      </c>
      <c r="X9" s="17">
        <v>0.404210461370965</v>
      </c>
      <c r="Y9" s="17">
        <v>0.49344888545749599</v>
      </c>
      <c r="Z9" s="17"/>
      <c r="AA9" s="17">
        <v>0.56841345578617097</v>
      </c>
      <c r="AB9" s="17">
        <v>0.335433541861343</v>
      </c>
    </row>
    <row r="10" spans="2:28" x14ac:dyDescent="0.5">
      <c r="B10" s="18" t="s">
        <v>472</v>
      </c>
      <c r="C10" s="17">
        <v>0.28819046232253198</v>
      </c>
      <c r="D10" s="17">
        <v>0.27963557638040198</v>
      </c>
      <c r="E10" s="17">
        <v>0.29702589224089798</v>
      </c>
      <c r="F10" s="17"/>
      <c r="G10" s="17">
        <v>0.50442182008376002</v>
      </c>
      <c r="H10" s="17">
        <v>0.35263661805069302</v>
      </c>
      <c r="I10" s="17">
        <v>0.35682016330973898</v>
      </c>
      <c r="J10" s="17">
        <v>0.25237130228344601</v>
      </c>
      <c r="K10" s="17">
        <v>0.21131018710132601</v>
      </c>
      <c r="L10" s="17">
        <v>0.18593232637657101</v>
      </c>
      <c r="M10" s="17"/>
      <c r="N10" s="17">
        <v>0.38303367127444699</v>
      </c>
      <c r="O10" s="17">
        <v>0.36619969909676803</v>
      </c>
      <c r="P10" s="17">
        <v>0.28833416081334201</v>
      </c>
      <c r="Q10" s="17">
        <v>0.20686045083614901</v>
      </c>
      <c r="R10" s="17">
        <v>0.29627471232272401</v>
      </c>
      <c r="S10" s="17">
        <v>0.27113054396783898</v>
      </c>
      <c r="T10" s="17">
        <v>0.37076523500351799</v>
      </c>
      <c r="U10" s="17">
        <v>0.35990282018827102</v>
      </c>
      <c r="V10" s="17">
        <v>0.22997806404467899</v>
      </c>
      <c r="W10" s="17">
        <v>0.352347884894193</v>
      </c>
      <c r="X10" s="17">
        <v>0.27771246777806102</v>
      </c>
      <c r="Y10" s="17">
        <v>0.28053286387424697</v>
      </c>
      <c r="Z10" s="17"/>
      <c r="AA10" s="17">
        <v>0.32130188518839298</v>
      </c>
      <c r="AB10" s="17">
        <v>0.26357209072902399</v>
      </c>
    </row>
    <row r="11" spans="2:28" ht="28.7" x14ac:dyDescent="0.5">
      <c r="B11" s="18" t="s">
        <v>473</v>
      </c>
      <c r="C11" s="17">
        <v>0.26643880721859198</v>
      </c>
      <c r="D11" s="17">
        <v>0.29018932267140601</v>
      </c>
      <c r="E11" s="17">
        <v>0.242029512643855</v>
      </c>
      <c r="F11" s="17"/>
      <c r="G11" s="17">
        <v>0.42364399465539798</v>
      </c>
      <c r="H11" s="17">
        <v>0.25259582742687098</v>
      </c>
      <c r="I11" s="17">
        <v>0.31513316339658298</v>
      </c>
      <c r="J11" s="17">
        <v>0.28395640162095798</v>
      </c>
      <c r="K11" s="17">
        <v>0.21455041111145201</v>
      </c>
      <c r="L11" s="17">
        <v>0.19896896417956</v>
      </c>
      <c r="M11" s="17"/>
      <c r="N11" s="17">
        <v>0.28964099584854502</v>
      </c>
      <c r="O11" s="17">
        <v>0.164122230031468</v>
      </c>
      <c r="P11" s="17">
        <v>0.30446488227649199</v>
      </c>
      <c r="Q11" s="17">
        <v>0.26524536666895299</v>
      </c>
      <c r="R11" s="17">
        <v>0.211816220209986</v>
      </c>
      <c r="S11" s="17">
        <v>0.21257679980133601</v>
      </c>
      <c r="T11" s="17">
        <v>0.23981223596687201</v>
      </c>
      <c r="U11" s="17">
        <v>0.31342109550003699</v>
      </c>
      <c r="V11" s="17">
        <v>0.25554309195341701</v>
      </c>
      <c r="W11" s="17">
        <v>0.25802566117506898</v>
      </c>
      <c r="X11" s="17">
        <v>0.320660612859478</v>
      </c>
      <c r="Y11" s="17">
        <v>0.27287495086434199</v>
      </c>
      <c r="Z11" s="17"/>
      <c r="AA11" s="17">
        <v>0.31685247587749099</v>
      </c>
      <c r="AB11" s="17">
        <v>0.22895620088467999</v>
      </c>
    </row>
    <row r="12" spans="2:28" x14ac:dyDescent="0.5">
      <c r="B12" s="18" t="s">
        <v>474</v>
      </c>
      <c r="C12" s="17">
        <v>0.24229338848569201</v>
      </c>
      <c r="D12" s="17">
        <v>0.27816109900893998</v>
      </c>
      <c r="E12" s="17">
        <v>0.20786771124428699</v>
      </c>
      <c r="F12" s="17"/>
      <c r="G12" s="17">
        <v>0.313869644941214</v>
      </c>
      <c r="H12" s="17">
        <v>0.24936560385586801</v>
      </c>
      <c r="I12" s="17">
        <v>0.27493152769734303</v>
      </c>
      <c r="J12" s="17">
        <v>0.26735206391223698</v>
      </c>
      <c r="K12" s="17">
        <v>0.22491072360727499</v>
      </c>
      <c r="L12" s="17">
        <v>0.18036572842296</v>
      </c>
      <c r="M12" s="17"/>
      <c r="N12" s="17">
        <v>0.27947599325556</v>
      </c>
      <c r="O12" s="17">
        <v>0.221212337788185</v>
      </c>
      <c r="P12" s="17">
        <v>0.26581755931058698</v>
      </c>
      <c r="Q12" s="17">
        <v>0.219802774134297</v>
      </c>
      <c r="R12" s="17">
        <v>0.203857029921276</v>
      </c>
      <c r="S12" s="17">
        <v>0.174276536077729</v>
      </c>
      <c r="T12" s="17">
        <v>0.25875289365600901</v>
      </c>
      <c r="U12" s="17">
        <v>0.30573618190260898</v>
      </c>
      <c r="V12" s="17">
        <v>0.30480405404830202</v>
      </c>
      <c r="W12" s="17">
        <v>0.15134706314683299</v>
      </c>
      <c r="X12" s="17">
        <v>0.266277008216325</v>
      </c>
      <c r="Y12" s="17">
        <v>0.260867942365967</v>
      </c>
      <c r="Z12" s="17"/>
      <c r="AA12" s="17">
        <v>0.29235327754011697</v>
      </c>
      <c r="AB12" s="17">
        <v>0.20507381759427401</v>
      </c>
    </row>
    <row r="13" spans="2:28" x14ac:dyDescent="0.5">
      <c r="B13" s="18" t="s">
        <v>475</v>
      </c>
      <c r="C13" s="17">
        <v>0.20698236265751599</v>
      </c>
      <c r="D13" s="17">
        <v>0.23712784741604601</v>
      </c>
      <c r="E13" s="17">
        <v>0.17805488891219901</v>
      </c>
      <c r="F13" s="17"/>
      <c r="G13" s="17">
        <v>0.361077370935032</v>
      </c>
      <c r="H13" s="17">
        <v>0.23754376237604999</v>
      </c>
      <c r="I13" s="17">
        <v>0.221670015956038</v>
      </c>
      <c r="J13" s="17">
        <v>0.20433467661219601</v>
      </c>
      <c r="K13" s="17">
        <v>0.15450107871204499</v>
      </c>
      <c r="L13" s="17">
        <v>0.14703144348087799</v>
      </c>
      <c r="M13" s="17"/>
      <c r="N13" s="17">
        <v>0.16156898522971699</v>
      </c>
      <c r="O13" s="17">
        <v>0.25872941061927301</v>
      </c>
      <c r="P13" s="17">
        <v>0.25999075706473801</v>
      </c>
      <c r="Q13" s="17">
        <v>0.24549059687345301</v>
      </c>
      <c r="R13" s="17">
        <v>0.177885864085532</v>
      </c>
      <c r="S13" s="17">
        <v>0.16885551316467901</v>
      </c>
      <c r="T13" s="17">
        <v>0.32189649235643703</v>
      </c>
      <c r="U13" s="17">
        <v>0.248067488362887</v>
      </c>
      <c r="V13" s="17">
        <v>0.22410037337369501</v>
      </c>
      <c r="W13" s="17">
        <v>0.15221272382971501</v>
      </c>
      <c r="X13" s="17">
        <v>0.179969205273528</v>
      </c>
      <c r="Y13" s="17">
        <v>0.17655757029720801</v>
      </c>
      <c r="Z13" s="17"/>
      <c r="AA13" s="17">
        <v>0.247960106877747</v>
      </c>
      <c r="AB13" s="17">
        <v>0.17651537432046299</v>
      </c>
    </row>
    <row r="14" spans="2:28" ht="28.7" x14ac:dyDescent="0.5">
      <c r="B14" s="18" t="s">
        <v>476</v>
      </c>
      <c r="C14" s="17">
        <v>0.160929546931599</v>
      </c>
      <c r="D14" s="17">
        <v>0.22797749310129201</v>
      </c>
      <c r="E14" s="17">
        <v>9.6050171588606695E-2</v>
      </c>
      <c r="F14" s="17"/>
      <c r="G14" s="17">
        <v>0.25652870377974901</v>
      </c>
      <c r="H14" s="17">
        <v>0.31243452701236102</v>
      </c>
      <c r="I14" s="17">
        <v>0.24460530636800801</v>
      </c>
      <c r="J14" s="17">
        <v>0.144717157417529</v>
      </c>
      <c r="K14" s="17">
        <v>7.9771645437143504E-2</v>
      </c>
      <c r="L14" s="17">
        <v>3.6761925372001597E-2</v>
      </c>
      <c r="M14" s="17"/>
      <c r="N14" s="17">
        <v>0.25663864239798101</v>
      </c>
      <c r="O14" s="17">
        <v>0.116925722668513</v>
      </c>
      <c r="P14" s="17">
        <v>0.190511010620045</v>
      </c>
      <c r="Q14" s="17">
        <v>0.185050910138088</v>
      </c>
      <c r="R14" s="17">
        <v>0.17173363286972601</v>
      </c>
      <c r="S14" s="17">
        <v>0.17376891563265101</v>
      </c>
      <c r="T14" s="17">
        <v>0.16312205304427799</v>
      </c>
      <c r="U14" s="17">
        <v>0.10633880685625501</v>
      </c>
      <c r="V14" s="17">
        <v>0.16116406433118199</v>
      </c>
      <c r="W14" s="17">
        <v>0.19796503517029901</v>
      </c>
      <c r="X14" s="17">
        <v>0.130585738965624</v>
      </c>
      <c r="Y14" s="17">
        <v>0.12794328728948301</v>
      </c>
      <c r="Z14" s="17"/>
      <c r="AA14" s="17">
        <v>0.23510414394367299</v>
      </c>
      <c r="AB14" s="17">
        <v>0.10578066977704099</v>
      </c>
    </row>
    <row r="15" spans="2:28" ht="28.7" x14ac:dyDescent="0.5">
      <c r="B15" s="18" t="s">
        <v>477</v>
      </c>
      <c r="C15" s="17">
        <v>0.15527194675866801</v>
      </c>
      <c r="D15" s="17">
        <v>0.185858843149041</v>
      </c>
      <c r="E15" s="17">
        <v>0.12582208978543599</v>
      </c>
      <c r="F15" s="17"/>
      <c r="G15" s="17">
        <v>0.15720383040118799</v>
      </c>
      <c r="H15" s="17">
        <v>0.139674632216577</v>
      </c>
      <c r="I15" s="17">
        <v>0.21415264480235899</v>
      </c>
      <c r="J15" s="17">
        <v>0.13777231950055899</v>
      </c>
      <c r="K15" s="17">
        <v>0.14634640113410699</v>
      </c>
      <c r="L15" s="17">
        <v>0.14756949767964</v>
      </c>
      <c r="M15" s="17"/>
      <c r="N15" s="17">
        <v>0.14632293288019199</v>
      </c>
      <c r="O15" s="17">
        <v>7.8244211463104105E-2</v>
      </c>
      <c r="P15" s="17">
        <v>0.19621580207300901</v>
      </c>
      <c r="Q15" s="17">
        <v>0.184105901944802</v>
      </c>
      <c r="R15" s="17">
        <v>5.5679405141134203E-2</v>
      </c>
      <c r="S15" s="17">
        <v>0.153022285464783</v>
      </c>
      <c r="T15" s="17">
        <v>4.3311424430210903E-2</v>
      </c>
      <c r="U15" s="17">
        <v>0.17146612067803599</v>
      </c>
      <c r="V15" s="17">
        <v>0.13982797821370199</v>
      </c>
      <c r="W15" s="17">
        <v>0.23002313694044799</v>
      </c>
      <c r="X15" s="17">
        <v>0.112026935115086</v>
      </c>
      <c r="Y15" s="17">
        <v>0.17747356853903901</v>
      </c>
      <c r="Z15" s="17"/>
      <c r="AA15" s="17">
        <v>0.19734747813838999</v>
      </c>
      <c r="AB15" s="17">
        <v>0.12398875271724701</v>
      </c>
    </row>
    <row r="16" spans="2:28" x14ac:dyDescent="0.5">
      <c r="B16" s="18" t="s">
        <v>478</v>
      </c>
      <c r="C16" s="17">
        <v>0.13670248305152799</v>
      </c>
      <c r="D16" s="17">
        <v>0.177594858359955</v>
      </c>
      <c r="E16" s="17">
        <v>9.53973225184339E-2</v>
      </c>
      <c r="F16" s="17"/>
      <c r="G16" s="17">
        <v>0.19596036600720301</v>
      </c>
      <c r="H16" s="17">
        <v>0.18657168857940301</v>
      </c>
      <c r="I16" s="17">
        <v>0.20475768159926</v>
      </c>
      <c r="J16" s="17">
        <v>0.156589524225037</v>
      </c>
      <c r="K16" s="17">
        <v>8.7875024680125396E-2</v>
      </c>
      <c r="L16" s="17">
        <v>5.66375014339279E-2</v>
      </c>
      <c r="M16" s="17"/>
      <c r="N16" s="17">
        <v>0.103328416050273</v>
      </c>
      <c r="O16" s="17">
        <v>0.10418434083811901</v>
      </c>
      <c r="P16" s="17">
        <v>0.14844981123863599</v>
      </c>
      <c r="Q16" s="17">
        <v>0.13649159310155101</v>
      </c>
      <c r="R16" s="17">
        <v>9.7637431989581705E-2</v>
      </c>
      <c r="S16" s="17">
        <v>0.12715630394845101</v>
      </c>
      <c r="T16" s="17">
        <v>0.16035761445452801</v>
      </c>
      <c r="U16" s="17">
        <v>0.18856321655529401</v>
      </c>
      <c r="V16" s="17">
        <v>0.15755778497805001</v>
      </c>
      <c r="W16" s="17">
        <v>0.112555220611863</v>
      </c>
      <c r="X16" s="17">
        <v>0.13448137286057699</v>
      </c>
      <c r="Y16" s="17">
        <v>0.12770105223166001</v>
      </c>
      <c r="Z16" s="17"/>
      <c r="AA16" s="17">
        <v>0.17371184629935699</v>
      </c>
      <c r="AB16" s="17">
        <v>0.10918598940626199</v>
      </c>
    </row>
    <row r="17" spans="2:28" ht="28.7" x14ac:dyDescent="0.5">
      <c r="B17" s="18" t="s">
        <v>479</v>
      </c>
      <c r="C17" s="17">
        <v>0.111184888351501</v>
      </c>
      <c r="D17" s="17">
        <v>0.14155394125506801</v>
      </c>
      <c r="E17" s="17">
        <v>8.1867196690604105E-2</v>
      </c>
      <c r="F17" s="17"/>
      <c r="G17" s="17">
        <v>0.16011790656244199</v>
      </c>
      <c r="H17" s="17">
        <v>0.14118007051081699</v>
      </c>
      <c r="I17" s="17">
        <v>0.15381310917680099</v>
      </c>
      <c r="J17" s="17">
        <v>0.14532460458294599</v>
      </c>
      <c r="K17" s="17">
        <v>8.27932978692692E-2</v>
      </c>
      <c r="L17" s="17">
        <v>3.9847912668348702E-2</v>
      </c>
      <c r="M17" s="17"/>
      <c r="N17" s="17">
        <v>0.143574299637486</v>
      </c>
      <c r="O17" s="17">
        <v>8.5618803445988295E-2</v>
      </c>
      <c r="P17" s="17">
        <v>0.164223163818245</v>
      </c>
      <c r="Q17" s="17">
        <v>8.8755790371730994E-2</v>
      </c>
      <c r="R17" s="17">
        <v>0.14584646170721199</v>
      </c>
      <c r="S17" s="17">
        <v>8.17858815598555E-2</v>
      </c>
      <c r="T17" s="17">
        <v>7.7111919865667497E-2</v>
      </c>
      <c r="U17" s="17">
        <v>0.15443876541212401</v>
      </c>
      <c r="V17" s="17">
        <v>0.140306403261762</v>
      </c>
      <c r="W17" s="17">
        <v>7.5275317092201199E-2</v>
      </c>
      <c r="X17" s="17">
        <v>8.9823206535598804E-2</v>
      </c>
      <c r="Y17" s="17">
        <v>8.8938375561624095E-2</v>
      </c>
      <c r="Z17" s="17"/>
      <c r="AA17" s="17">
        <v>0.14332716184373501</v>
      </c>
      <c r="AB17" s="17">
        <v>8.7287080157101099E-2</v>
      </c>
    </row>
    <row r="18" spans="2:28" ht="28.7" x14ac:dyDescent="0.5">
      <c r="B18" s="18" t="s">
        <v>480</v>
      </c>
      <c r="C18" s="17">
        <v>0.107727425660715</v>
      </c>
      <c r="D18" s="17">
        <v>0.14176366587621</v>
      </c>
      <c r="E18" s="17">
        <v>7.4839028548768505E-2</v>
      </c>
      <c r="F18" s="17"/>
      <c r="G18" s="17">
        <v>0.21585518575162699</v>
      </c>
      <c r="H18" s="17">
        <v>0.13235927117274501</v>
      </c>
      <c r="I18" s="17">
        <v>0.14267283024320099</v>
      </c>
      <c r="J18" s="17">
        <v>0.13741147634571599</v>
      </c>
      <c r="K18" s="17">
        <v>8.2341435440359406E-2</v>
      </c>
      <c r="L18" s="17">
        <v>1.88571138034784E-2</v>
      </c>
      <c r="M18" s="17"/>
      <c r="N18" s="17">
        <v>0.14291126535307899</v>
      </c>
      <c r="O18" s="17">
        <v>0.119438670574757</v>
      </c>
      <c r="P18" s="17">
        <v>0.14097879249810799</v>
      </c>
      <c r="Q18" s="17">
        <v>0.13183349943384901</v>
      </c>
      <c r="R18" s="17">
        <v>5.7718051479714802E-2</v>
      </c>
      <c r="S18" s="17">
        <v>9.8328106681414396E-2</v>
      </c>
      <c r="T18" s="17">
        <v>0.20157027925751</v>
      </c>
      <c r="U18" s="17">
        <v>0.13999610472179599</v>
      </c>
      <c r="V18" s="17">
        <v>0.124215867340716</v>
      </c>
      <c r="W18" s="17">
        <v>0.108991190596015</v>
      </c>
      <c r="X18" s="17">
        <v>4.2682603317778699E-2</v>
      </c>
      <c r="Y18" s="17">
        <v>8.6578616970958394E-2</v>
      </c>
      <c r="Z18" s="17"/>
      <c r="AA18" s="17">
        <v>0.16879010159475499</v>
      </c>
      <c r="AB18" s="17">
        <v>6.2327273189826497E-2</v>
      </c>
    </row>
    <row r="19" spans="2:28" x14ac:dyDescent="0.5">
      <c r="B19" s="18" t="s">
        <v>481</v>
      </c>
      <c r="C19" s="17">
        <v>9.9303746598333298E-2</v>
      </c>
      <c r="D19" s="17">
        <v>0.13870151901987701</v>
      </c>
      <c r="E19" s="17">
        <v>6.1188795955278999E-2</v>
      </c>
      <c r="F19" s="17"/>
      <c r="G19" s="17">
        <v>0.12022214153665101</v>
      </c>
      <c r="H19" s="17">
        <v>0.163921522438495</v>
      </c>
      <c r="I19" s="17">
        <v>0.17159126697416199</v>
      </c>
      <c r="J19" s="17">
        <v>7.1554852968772301E-2</v>
      </c>
      <c r="K19" s="17">
        <v>0.101084021920852</v>
      </c>
      <c r="L19" s="17">
        <v>2.2749166365541099E-2</v>
      </c>
      <c r="M19" s="17"/>
      <c r="N19" s="17">
        <v>0.123422669470151</v>
      </c>
      <c r="O19" s="17">
        <v>8.5439104578930794E-2</v>
      </c>
      <c r="P19" s="17">
        <v>0.14763316871554499</v>
      </c>
      <c r="Q19" s="17">
        <v>4.6954470785179399E-2</v>
      </c>
      <c r="R19" s="17">
        <v>5.73219352065409E-2</v>
      </c>
      <c r="S19" s="17">
        <v>9.14385659407842E-2</v>
      </c>
      <c r="T19" s="17">
        <v>0</v>
      </c>
      <c r="U19" s="17">
        <v>0.141844928952682</v>
      </c>
      <c r="V19" s="17">
        <v>0.152317733154165</v>
      </c>
      <c r="W19" s="17">
        <v>0.117856429506598</v>
      </c>
      <c r="X19" s="17">
        <v>7.7779131111081798E-2</v>
      </c>
      <c r="Y19" s="17">
        <v>6.9780733351574004E-2</v>
      </c>
      <c r="Z19" s="17"/>
      <c r="AA19" s="17">
        <v>0.14774459613642599</v>
      </c>
      <c r="AB19" s="17">
        <v>6.3287932990288703E-2</v>
      </c>
    </row>
    <row r="20" spans="2:28" x14ac:dyDescent="0.5">
      <c r="B20" s="18" t="s">
        <v>482</v>
      </c>
      <c r="C20" s="17">
        <v>8.6964091968298199E-2</v>
      </c>
      <c r="D20" s="17">
        <v>0.118133250784556</v>
      </c>
      <c r="E20" s="17">
        <v>5.6824988392062001E-2</v>
      </c>
      <c r="F20" s="17"/>
      <c r="G20" s="17">
        <v>0.16423986239337199</v>
      </c>
      <c r="H20" s="17">
        <v>0.104751453163694</v>
      </c>
      <c r="I20" s="17">
        <v>0.14084342829632199</v>
      </c>
      <c r="J20" s="17">
        <v>9.3099962110711199E-2</v>
      </c>
      <c r="K20" s="17">
        <v>5.81247731928023E-2</v>
      </c>
      <c r="L20" s="17">
        <v>2.3907739051090698E-2</v>
      </c>
      <c r="M20" s="17"/>
      <c r="N20" s="17">
        <v>7.9874592029294603E-2</v>
      </c>
      <c r="O20" s="17">
        <v>0.110411663976453</v>
      </c>
      <c r="P20" s="17">
        <v>9.8457107655495493E-2</v>
      </c>
      <c r="Q20" s="17">
        <v>9.7171853133945899E-2</v>
      </c>
      <c r="R20" s="17">
        <v>8.5633565767645997E-2</v>
      </c>
      <c r="S20" s="17">
        <v>0.116856410243486</v>
      </c>
      <c r="T20" s="17">
        <v>8.19751180826465E-2</v>
      </c>
      <c r="U20" s="17">
        <v>9.9090277270812099E-2</v>
      </c>
      <c r="V20" s="17">
        <v>0.10692308470918201</v>
      </c>
      <c r="W20" s="17">
        <v>0.122483951594064</v>
      </c>
      <c r="X20" s="17">
        <v>5.0944330433481601E-2</v>
      </c>
      <c r="Y20" s="17">
        <v>3.2000962351414697E-2</v>
      </c>
      <c r="Z20" s="17"/>
      <c r="AA20" s="17">
        <v>0.11730455856872</v>
      </c>
      <c r="AB20" s="17">
        <v>6.4405928759319206E-2</v>
      </c>
    </row>
    <row r="21" spans="2:28" x14ac:dyDescent="0.5">
      <c r="B21" s="18" t="s">
        <v>51</v>
      </c>
      <c r="C21" s="19">
        <v>0.30167714273874502</v>
      </c>
      <c r="D21" s="19">
        <v>0.230931637175009</v>
      </c>
      <c r="E21" s="19">
        <v>0.37098549843794298</v>
      </c>
      <c r="F21" s="19"/>
      <c r="G21" s="19">
        <v>6.5619082134896506E-2</v>
      </c>
      <c r="H21" s="19">
        <v>0.19865663144360499</v>
      </c>
      <c r="I21" s="19">
        <v>0.23449241805736701</v>
      </c>
      <c r="J21" s="19">
        <v>0.29005076958616999</v>
      </c>
      <c r="K21" s="19">
        <v>0.34982151645931597</v>
      </c>
      <c r="L21" s="19">
        <v>0.49002199476191199</v>
      </c>
      <c r="M21" s="19"/>
      <c r="N21" s="19">
        <v>0.21222016320517001</v>
      </c>
      <c r="O21" s="19">
        <v>0.21251146887220701</v>
      </c>
      <c r="P21" s="19">
        <v>0.31292586010797402</v>
      </c>
      <c r="Q21" s="19">
        <v>0.32726883948595098</v>
      </c>
      <c r="R21" s="19">
        <v>0.237531414037502</v>
      </c>
      <c r="S21" s="19">
        <v>0.356295665615108</v>
      </c>
      <c r="T21" s="19">
        <v>0.33009159915380198</v>
      </c>
      <c r="U21" s="19">
        <v>0.29462683248786498</v>
      </c>
      <c r="V21" s="19">
        <v>0.273095193812746</v>
      </c>
      <c r="W21" s="19">
        <v>0.230717581969235</v>
      </c>
      <c r="X21" s="19">
        <v>0.29484542427815003</v>
      </c>
      <c r="Y21" s="19">
        <v>0.28284998683012103</v>
      </c>
      <c r="Z21" s="19"/>
      <c r="AA21" s="19">
        <v>0.18492564444009399</v>
      </c>
      <c r="AB21" s="19">
        <v>0.38848198289493402</v>
      </c>
    </row>
    <row r="22" spans="2:28" x14ac:dyDescent="0.5">
      <c r="B22" s="16"/>
    </row>
    <row r="23" spans="2:28" x14ac:dyDescent="0.5">
      <c r="B23" t="s">
        <v>54</v>
      </c>
    </row>
    <row r="24" spans="2:28" x14ac:dyDescent="0.5">
      <c r="B24" t="s">
        <v>55</v>
      </c>
    </row>
    <row r="26" spans="2:28" x14ac:dyDescent="0.5">
      <c r="B26"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53"/>
  <dimension ref="B2:AB25"/>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485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472</v>
      </c>
      <c r="C9" s="17">
        <v>0.308074204823158</v>
      </c>
      <c r="D9" s="17">
        <v>0.27085434173615802</v>
      </c>
      <c r="E9" s="17">
        <v>0.34480755973931498</v>
      </c>
      <c r="F9" s="17"/>
      <c r="G9" s="17">
        <v>0.49533243824134299</v>
      </c>
      <c r="H9" s="17">
        <v>0.33975174647297801</v>
      </c>
      <c r="I9" s="17">
        <v>0.38643784387476998</v>
      </c>
      <c r="J9" s="17">
        <v>0.28989764105125398</v>
      </c>
      <c r="K9" s="17">
        <v>0.23412953627924099</v>
      </c>
      <c r="L9" s="17">
        <v>0.219916657655883</v>
      </c>
      <c r="M9" s="17"/>
      <c r="N9" s="17">
        <v>0.46955504246546498</v>
      </c>
      <c r="O9" s="17">
        <v>0.42959792197516</v>
      </c>
      <c r="P9" s="17">
        <v>0.28152870604517999</v>
      </c>
      <c r="Q9" s="17">
        <v>0.349300683594373</v>
      </c>
      <c r="R9" s="17">
        <v>0.120867065403896</v>
      </c>
      <c r="S9" s="17">
        <v>0.30426402268656899</v>
      </c>
      <c r="T9" s="17">
        <v>0.200423146124631</v>
      </c>
      <c r="U9" s="17">
        <v>0.29023295910306801</v>
      </c>
      <c r="V9" s="17">
        <v>0.29004728392043599</v>
      </c>
      <c r="W9" s="17">
        <v>0.337804082746191</v>
      </c>
      <c r="X9" s="17">
        <v>0.30956148837254099</v>
      </c>
      <c r="Y9" s="17">
        <v>0.319087488957084</v>
      </c>
      <c r="Z9" s="17"/>
      <c r="AA9" s="17">
        <v>0.317356561565247</v>
      </c>
      <c r="AB9" s="17">
        <v>0.30117276454177699</v>
      </c>
    </row>
    <row r="10" spans="2:28" x14ac:dyDescent="0.5">
      <c r="B10" s="18" t="s">
        <v>471</v>
      </c>
      <c r="C10" s="17">
        <v>0.22032935555840399</v>
      </c>
      <c r="D10" s="17">
        <v>0.24981695378180499</v>
      </c>
      <c r="E10" s="17">
        <v>0.19206543113319499</v>
      </c>
      <c r="F10" s="17"/>
      <c r="G10" s="17">
        <v>0.28766700615864899</v>
      </c>
      <c r="H10" s="17">
        <v>0.25709215537347402</v>
      </c>
      <c r="I10" s="17">
        <v>0.21712783246269499</v>
      </c>
      <c r="J10" s="17">
        <v>0.21249650311221399</v>
      </c>
      <c r="K10" s="17">
        <v>0.186996832411499</v>
      </c>
      <c r="L10" s="17">
        <v>0.19657186055520701</v>
      </c>
      <c r="M10" s="17"/>
      <c r="N10" s="17">
        <v>0.22215101048533201</v>
      </c>
      <c r="O10" s="17">
        <v>0.25895823170078602</v>
      </c>
      <c r="P10" s="17">
        <v>0.214288841594198</v>
      </c>
      <c r="Q10" s="17">
        <v>0.26091207328229898</v>
      </c>
      <c r="R10" s="17">
        <v>0.147084335446377</v>
      </c>
      <c r="S10" s="17">
        <v>0.19013557396341799</v>
      </c>
      <c r="T10" s="17">
        <v>0.204717796576039</v>
      </c>
      <c r="U10" s="17">
        <v>0.24820516287753</v>
      </c>
      <c r="V10" s="17">
        <v>0.26192591356489198</v>
      </c>
      <c r="W10" s="17">
        <v>0.26832345586069001</v>
      </c>
      <c r="X10" s="17">
        <v>0.230371513898048</v>
      </c>
      <c r="Y10" s="17">
        <v>0.211564714723464</v>
      </c>
      <c r="Z10" s="17"/>
      <c r="AA10" s="17">
        <v>0.29271377620732503</v>
      </c>
      <c r="AB10" s="17">
        <v>0.16651147608113001</v>
      </c>
    </row>
    <row r="11" spans="2:28" ht="28.7" x14ac:dyDescent="0.5">
      <c r="B11" s="18" t="s">
        <v>473</v>
      </c>
      <c r="C11" s="17">
        <v>0.21475395393616001</v>
      </c>
      <c r="D11" s="17">
        <v>0.23423171832061701</v>
      </c>
      <c r="E11" s="17">
        <v>0.19440443538455299</v>
      </c>
      <c r="F11" s="17"/>
      <c r="G11" s="17">
        <v>0.39841784601572</v>
      </c>
      <c r="H11" s="17">
        <v>0.205473128268507</v>
      </c>
      <c r="I11" s="17">
        <v>0.27694458757921298</v>
      </c>
      <c r="J11" s="17">
        <v>0.18098356334046201</v>
      </c>
      <c r="K11" s="17">
        <v>0.14281946198450099</v>
      </c>
      <c r="L11" s="17">
        <v>0.17399804516697101</v>
      </c>
      <c r="M11" s="17"/>
      <c r="N11" s="17">
        <v>0.319516525319197</v>
      </c>
      <c r="O11" s="17">
        <v>0.18537403009595399</v>
      </c>
      <c r="P11" s="17">
        <v>0.25621501377647998</v>
      </c>
      <c r="Q11" s="17">
        <v>0.30225820907560003</v>
      </c>
      <c r="R11" s="17">
        <v>0.204426307021954</v>
      </c>
      <c r="S11" s="17">
        <v>0.19197973285283701</v>
      </c>
      <c r="T11" s="17">
        <v>0.28403153880839399</v>
      </c>
      <c r="U11" s="17">
        <v>0.18730459753482501</v>
      </c>
      <c r="V11" s="17">
        <v>0.20590831044216101</v>
      </c>
      <c r="W11" s="17">
        <v>0.119495797264179</v>
      </c>
      <c r="X11" s="17">
        <v>0.16774790385916399</v>
      </c>
      <c r="Y11" s="17">
        <v>0.20535716114865801</v>
      </c>
      <c r="Z11" s="17"/>
      <c r="AA11" s="17">
        <v>0.266012255608846</v>
      </c>
      <c r="AB11" s="17">
        <v>0.17664336222457999</v>
      </c>
    </row>
    <row r="12" spans="2:28" x14ac:dyDescent="0.5">
      <c r="B12" s="18" t="s">
        <v>478</v>
      </c>
      <c r="C12" s="17">
        <v>0.18559935546483</v>
      </c>
      <c r="D12" s="17">
        <v>0.23380313021322299</v>
      </c>
      <c r="E12" s="17">
        <v>0.13727585463558001</v>
      </c>
      <c r="F12" s="17"/>
      <c r="G12" s="17">
        <v>0.37003325392529401</v>
      </c>
      <c r="H12" s="17">
        <v>0.18129626306645499</v>
      </c>
      <c r="I12" s="17">
        <v>0.26636913874460499</v>
      </c>
      <c r="J12" s="17">
        <v>0.178981808152475</v>
      </c>
      <c r="K12" s="17">
        <v>0.14307903152201301</v>
      </c>
      <c r="L12" s="17">
        <v>9.0825101815911899E-2</v>
      </c>
      <c r="M12" s="17"/>
      <c r="N12" s="17">
        <v>0.10621470408188199</v>
      </c>
      <c r="O12" s="17">
        <v>0.13417929941589499</v>
      </c>
      <c r="P12" s="17">
        <v>0.187891874978349</v>
      </c>
      <c r="Q12" s="17">
        <v>0.17882992857088401</v>
      </c>
      <c r="R12" s="17">
        <v>0.234036581271378</v>
      </c>
      <c r="S12" s="17">
        <v>0.17329303509081501</v>
      </c>
      <c r="T12" s="17">
        <v>4.01842877455581E-2</v>
      </c>
      <c r="U12" s="17">
        <v>0.124158448302662</v>
      </c>
      <c r="V12" s="17">
        <v>0.27408671489054598</v>
      </c>
      <c r="W12" s="17">
        <v>0.22920843988304901</v>
      </c>
      <c r="X12" s="17">
        <v>0.214053863427656</v>
      </c>
      <c r="Y12" s="17">
        <v>0.21068900324442999</v>
      </c>
      <c r="Z12" s="17"/>
      <c r="AA12" s="17">
        <v>0.21493229810425099</v>
      </c>
      <c r="AB12" s="17">
        <v>0.16379028719392699</v>
      </c>
    </row>
    <row r="13" spans="2:28" x14ac:dyDescent="0.5">
      <c r="B13" s="18" t="s">
        <v>475</v>
      </c>
      <c r="C13" s="17">
        <v>0.160356729225624</v>
      </c>
      <c r="D13" s="17">
        <v>0.193559091013009</v>
      </c>
      <c r="E13" s="17">
        <v>0.128373847223066</v>
      </c>
      <c r="F13" s="17"/>
      <c r="G13" s="17">
        <v>0.29642336566248401</v>
      </c>
      <c r="H13" s="17">
        <v>0.185657260745486</v>
      </c>
      <c r="I13" s="17">
        <v>0.15875777755574499</v>
      </c>
      <c r="J13" s="17">
        <v>0.12372591914681</v>
      </c>
      <c r="K13" s="17">
        <v>0.105459563433911</v>
      </c>
      <c r="L13" s="17">
        <v>0.14713504469743099</v>
      </c>
      <c r="M13" s="17"/>
      <c r="N13" s="17">
        <v>0.18866806391201199</v>
      </c>
      <c r="O13" s="17">
        <v>0.139381484350595</v>
      </c>
      <c r="P13" s="17">
        <v>0.152906601323089</v>
      </c>
      <c r="Q13" s="17">
        <v>0.154167780928644</v>
      </c>
      <c r="R13" s="17">
        <v>8.6300262130929797E-2</v>
      </c>
      <c r="S13" s="17">
        <v>0.15145508060822899</v>
      </c>
      <c r="T13" s="17">
        <v>0.24097013196509201</v>
      </c>
      <c r="U13" s="17">
        <v>0.18794153386228299</v>
      </c>
      <c r="V13" s="17">
        <v>0.23533900370007499</v>
      </c>
      <c r="W13" s="17">
        <v>7.5483023762490997E-2</v>
      </c>
      <c r="X13" s="17">
        <v>0.18381898506428301</v>
      </c>
      <c r="Y13" s="17">
        <v>0.13207717362636801</v>
      </c>
      <c r="Z13" s="17"/>
      <c r="AA13" s="17">
        <v>0.20219282702792901</v>
      </c>
      <c r="AB13" s="17">
        <v>0.12925155425649201</v>
      </c>
    </row>
    <row r="14" spans="2:28" ht="28.7" x14ac:dyDescent="0.5">
      <c r="B14" s="18" t="s">
        <v>477</v>
      </c>
      <c r="C14" s="17">
        <v>0.15137146114300301</v>
      </c>
      <c r="D14" s="17">
        <v>0.190004240356133</v>
      </c>
      <c r="E14" s="17">
        <v>0.11409405629573301</v>
      </c>
      <c r="F14" s="17"/>
      <c r="G14" s="17">
        <v>0.13459662618313301</v>
      </c>
      <c r="H14" s="17">
        <v>0.16672508197677699</v>
      </c>
      <c r="I14" s="17">
        <v>0.193569788116949</v>
      </c>
      <c r="J14" s="17">
        <v>0.139571828155964</v>
      </c>
      <c r="K14" s="17">
        <v>0.13752817465952599</v>
      </c>
      <c r="L14" s="17">
        <v>0.14144705296700999</v>
      </c>
      <c r="M14" s="17"/>
      <c r="N14" s="17">
        <v>0.10424753292551001</v>
      </c>
      <c r="O14" s="17">
        <v>5.2620658483741901E-2</v>
      </c>
      <c r="P14" s="17">
        <v>0.21075303509323601</v>
      </c>
      <c r="Q14" s="17">
        <v>0.151557903587235</v>
      </c>
      <c r="R14" s="17">
        <v>0.114678209027852</v>
      </c>
      <c r="S14" s="17">
        <v>0.13607384816100401</v>
      </c>
      <c r="T14" s="17">
        <v>0.12461124578180099</v>
      </c>
      <c r="U14" s="17">
        <v>0.15055597211662999</v>
      </c>
      <c r="V14" s="17">
        <v>0.191642794525196</v>
      </c>
      <c r="W14" s="17">
        <v>7.3162813771350907E-2</v>
      </c>
      <c r="X14" s="17">
        <v>0.136550200922504</v>
      </c>
      <c r="Y14" s="17">
        <v>0.160541952986024</v>
      </c>
      <c r="Z14" s="17"/>
      <c r="AA14" s="17">
        <v>0.190615288965228</v>
      </c>
      <c r="AB14" s="17">
        <v>0.12219364115039499</v>
      </c>
    </row>
    <row r="15" spans="2:28" x14ac:dyDescent="0.5">
      <c r="B15" s="18" t="s">
        <v>474</v>
      </c>
      <c r="C15" s="17">
        <v>0.1083907329217</v>
      </c>
      <c r="D15" s="17">
        <v>0.15452051732882699</v>
      </c>
      <c r="E15" s="17">
        <v>6.3748744159695697E-2</v>
      </c>
      <c r="F15" s="17"/>
      <c r="G15" s="17">
        <v>0.171943444855822</v>
      </c>
      <c r="H15" s="17">
        <v>0.114268815278753</v>
      </c>
      <c r="I15" s="17">
        <v>0.12726425036998501</v>
      </c>
      <c r="J15" s="17">
        <v>0.13951966479998601</v>
      </c>
      <c r="K15" s="17">
        <v>6.7964990712659906E-2</v>
      </c>
      <c r="L15" s="17">
        <v>7.0783575209772603E-2</v>
      </c>
      <c r="M15" s="17"/>
      <c r="N15" s="17">
        <v>9.7160205012907203E-2</v>
      </c>
      <c r="O15" s="17">
        <v>0.14088216548347099</v>
      </c>
      <c r="P15" s="17">
        <v>0.112823313066654</v>
      </c>
      <c r="Q15" s="17">
        <v>0.11710530817250001</v>
      </c>
      <c r="R15" s="17">
        <v>0.14475132630974599</v>
      </c>
      <c r="S15" s="17">
        <v>7.3434075310133601E-2</v>
      </c>
      <c r="T15" s="17">
        <v>0.163705325709466</v>
      </c>
      <c r="U15" s="17">
        <v>0.13183722754097901</v>
      </c>
      <c r="V15" s="17">
        <v>0.20061440070714201</v>
      </c>
      <c r="W15" s="17">
        <v>0</v>
      </c>
      <c r="X15" s="17">
        <v>0.108361328987192</v>
      </c>
      <c r="Y15" s="17">
        <v>9.5632932486036201E-2</v>
      </c>
      <c r="Z15" s="17"/>
      <c r="AA15" s="17">
        <v>0.14081053507079599</v>
      </c>
      <c r="AB15" s="17">
        <v>8.4286581930430801E-2</v>
      </c>
    </row>
    <row r="16" spans="2:28" ht="28.7" x14ac:dyDescent="0.5">
      <c r="B16" s="18" t="s">
        <v>480</v>
      </c>
      <c r="C16" s="17">
        <v>9.1879241210375107E-2</v>
      </c>
      <c r="D16" s="17">
        <v>0.119317978273921</v>
      </c>
      <c r="E16" s="17">
        <v>6.5374937340283004E-2</v>
      </c>
      <c r="F16" s="17"/>
      <c r="G16" s="17">
        <v>0.13790186862977399</v>
      </c>
      <c r="H16" s="17">
        <v>0.107115298641267</v>
      </c>
      <c r="I16" s="17">
        <v>0.16344432892643199</v>
      </c>
      <c r="J16" s="17">
        <v>0.10857530774014</v>
      </c>
      <c r="K16" s="17">
        <v>5.8115978569649798E-2</v>
      </c>
      <c r="L16" s="17">
        <v>2.99576961143533E-2</v>
      </c>
      <c r="M16" s="17"/>
      <c r="N16" s="17">
        <v>0.120363753393553</v>
      </c>
      <c r="O16" s="17">
        <v>8.6849221918570502E-2</v>
      </c>
      <c r="P16" s="17">
        <v>0.14432496641762499</v>
      </c>
      <c r="Q16" s="17">
        <v>5.9784131098704903E-2</v>
      </c>
      <c r="R16" s="17">
        <v>5.7718051479714802E-2</v>
      </c>
      <c r="S16" s="17">
        <v>9.3412543686246297E-2</v>
      </c>
      <c r="T16" s="17">
        <v>7.7111919865667497E-2</v>
      </c>
      <c r="U16" s="17">
        <v>5.8837341458610401E-2</v>
      </c>
      <c r="V16" s="17">
        <v>0.110839076385412</v>
      </c>
      <c r="W16" s="17">
        <v>0</v>
      </c>
      <c r="X16" s="17">
        <v>6.0258521742987299E-2</v>
      </c>
      <c r="Y16" s="17">
        <v>9.7507910678635304E-2</v>
      </c>
      <c r="Z16" s="17"/>
      <c r="AA16" s="17">
        <v>0.13741738640343201</v>
      </c>
      <c r="AB16" s="17">
        <v>5.80215907982062E-2</v>
      </c>
    </row>
    <row r="17" spans="2:28" ht="28.7" x14ac:dyDescent="0.5">
      <c r="B17" s="18" t="s">
        <v>476</v>
      </c>
      <c r="C17" s="17">
        <v>8.8949342729553293E-2</v>
      </c>
      <c r="D17" s="17">
        <v>0.12327640577940099</v>
      </c>
      <c r="E17" s="17">
        <v>5.5744375095164202E-2</v>
      </c>
      <c r="F17" s="17"/>
      <c r="G17" s="17">
        <v>0.13649625349400901</v>
      </c>
      <c r="H17" s="17">
        <v>0.192386925864968</v>
      </c>
      <c r="I17" s="17">
        <v>0.14660198929169599</v>
      </c>
      <c r="J17" s="17">
        <v>6.5744745968052895E-2</v>
      </c>
      <c r="K17" s="17">
        <v>5.0780137173139499E-2</v>
      </c>
      <c r="L17" s="17">
        <v>8.4203505342721197E-3</v>
      </c>
      <c r="M17" s="17"/>
      <c r="N17" s="17">
        <v>0.25572486067871902</v>
      </c>
      <c r="O17" s="17">
        <v>9.19531632709914E-2</v>
      </c>
      <c r="P17" s="17">
        <v>0.13249456030936599</v>
      </c>
      <c r="Q17" s="17">
        <v>8.1635822711249806E-2</v>
      </c>
      <c r="R17" s="17">
        <v>0</v>
      </c>
      <c r="S17" s="17">
        <v>7.5281141046292396E-2</v>
      </c>
      <c r="T17" s="17">
        <v>4.2948726335308302E-2</v>
      </c>
      <c r="U17" s="17">
        <v>4.1327137605229498E-2</v>
      </c>
      <c r="V17" s="17">
        <v>0.121691884517031</v>
      </c>
      <c r="W17" s="17">
        <v>0.204908325040008</v>
      </c>
      <c r="X17" s="17">
        <v>7.6635225755834896E-2</v>
      </c>
      <c r="Y17" s="17">
        <v>4.5504579098333303E-2</v>
      </c>
      <c r="Z17" s="17"/>
      <c r="AA17" s="17">
        <v>0.13653041439088801</v>
      </c>
      <c r="AB17" s="17">
        <v>5.3572774717919699E-2</v>
      </c>
    </row>
    <row r="18" spans="2:28" x14ac:dyDescent="0.5">
      <c r="B18" s="18" t="s">
        <v>484</v>
      </c>
      <c r="C18" s="17">
        <v>7.1723324354810894E-2</v>
      </c>
      <c r="D18" s="17">
        <v>8.5999313643905395E-2</v>
      </c>
      <c r="E18" s="17">
        <v>5.7976682285910699E-2</v>
      </c>
      <c r="F18" s="17"/>
      <c r="G18" s="17">
        <v>0.13758937416258901</v>
      </c>
      <c r="H18" s="17">
        <v>0.10390268238545999</v>
      </c>
      <c r="I18" s="17">
        <v>0.110081387193865</v>
      </c>
      <c r="J18" s="17">
        <v>6.5597071693121095E-2</v>
      </c>
      <c r="K18" s="17">
        <v>6.3816086599157398E-2</v>
      </c>
      <c r="L18" s="17">
        <v>7.9044484399272592E-3</v>
      </c>
      <c r="M18" s="17"/>
      <c r="N18" s="17">
        <v>6.1752844921763902E-2</v>
      </c>
      <c r="O18" s="17">
        <v>6.1587977122178499E-2</v>
      </c>
      <c r="P18" s="17">
        <v>9.8514767287052399E-2</v>
      </c>
      <c r="Q18" s="17">
        <v>8.3498264316755499E-2</v>
      </c>
      <c r="R18" s="17">
        <v>0</v>
      </c>
      <c r="S18" s="17">
        <v>7.1538253424688003E-2</v>
      </c>
      <c r="T18" s="17">
        <v>0.124095661296939</v>
      </c>
      <c r="U18" s="17">
        <v>6.9869462172776606E-2</v>
      </c>
      <c r="V18" s="17">
        <v>0.12288737578183299</v>
      </c>
      <c r="W18" s="17">
        <v>0</v>
      </c>
      <c r="X18" s="17">
        <v>7.1641536360992797E-2</v>
      </c>
      <c r="Y18" s="17">
        <v>3.7988871273108203E-2</v>
      </c>
      <c r="Z18" s="17"/>
      <c r="AA18" s="17">
        <v>9.2976120824709602E-2</v>
      </c>
      <c r="AB18" s="17">
        <v>5.5921851762806597E-2</v>
      </c>
    </row>
    <row r="19" spans="2:28" x14ac:dyDescent="0.5">
      <c r="B19" s="18" t="s">
        <v>481</v>
      </c>
      <c r="C19" s="17">
        <v>5.8560499554355001E-2</v>
      </c>
      <c r="D19" s="17">
        <v>7.8894286907269698E-2</v>
      </c>
      <c r="E19" s="17">
        <v>3.8901987326580401E-2</v>
      </c>
      <c r="F19" s="17"/>
      <c r="G19" s="17">
        <v>0.105277408567786</v>
      </c>
      <c r="H19" s="17">
        <v>0.11691526280607099</v>
      </c>
      <c r="I19" s="17">
        <v>7.2341331073956294E-2</v>
      </c>
      <c r="J19" s="17">
        <v>3.6787919700017602E-2</v>
      </c>
      <c r="K19" s="17">
        <v>4.72846013583752E-2</v>
      </c>
      <c r="L19" s="17">
        <v>1.4405405103268799E-2</v>
      </c>
      <c r="M19" s="17"/>
      <c r="N19" s="17">
        <v>0.15504343910243601</v>
      </c>
      <c r="O19" s="17">
        <v>0</v>
      </c>
      <c r="P19" s="17">
        <v>3.9779549064216199E-2</v>
      </c>
      <c r="Q19" s="17">
        <v>5.1568665889849298E-2</v>
      </c>
      <c r="R19" s="17">
        <v>2.9406420918609701E-2</v>
      </c>
      <c r="S19" s="17">
        <v>7.04756387518468E-2</v>
      </c>
      <c r="T19" s="17">
        <v>4.2948726335308302E-2</v>
      </c>
      <c r="U19" s="17">
        <v>8.1348175697724096E-2</v>
      </c>
      <c r="V19" s="17">
        <v>0.116414145573124</v>
      </c>
      <c r="W19" s="17">
        <v>0</v>
      </c>
      <c r="X19" s="17">
        <v>4.3491680883750501E-2</v>
      </c>
      <c r="Y19" s="17">
        <v>4.6817217797708602E-2</v>
      </c>
      <c r="Z19" s="17"/>
      <c r="AA19" s="17">
        <v>9.2105528283290897E-2</v>
      </c>
      <c r="AB19" s="17">
        <v>3.3619741625908799E-2</v>
      </c>
    </row>
    <row r="20" spans="2:28" x14ac:dyDescent="0.5">
      <c r="B20" s="18" t="s">
        <v>51</v>
      </c>
      <c r="C20" s="19">
        <v>0.42409801921818202</v>
      </c>
      <c r="D20" s="19">
        <v>0.387553693035178</v>
      </c>
      <c r="E20" s="19">
        <v>0.460384180126376</v>
      </c>
      <c r="F20" s="19"/>
      <c r="G20" s="19">
        <v>0.17990408474199601</v>
      </c>
      <c r="H20" s="19">
        <v>0.30124252651425598</v>
      </c>
      <c r="I20" s="19">
        <v>0.34150215780548199</v>
      </c>
      <c r="J20" s="19">
        <v>0.426107354769312</v>
      </c>
      <c r="K20" s="19">
        <v>0.52933618237185198</v>
      </c>
      <c r="L20" s="19">
        <v>0.58926411393243805</v>
      </c>
      <c r="M20" s="19"/>
      <c r="N20" s="19">
        <v>0.31148643300176199</v>
      </c>
      <c r="O20" s="19">
        <v>0.385672575756558</v>
      </c>
      <c r="P20" s="19">
        <v>0.39588882106152701</v>
      </c>
      <c r="Q20" s="19">
        <v>0.357865865341919</v>
      </c>
      <c r="R20" s="19">
        <v>0.49867344777769901</v>
      </c>
      <c r="S20" s="19">
        <v>0.47315630284813798</v>
      </c>
      <c r="T20" s="19">
        <v>0.59474991899241103</v>
      </c>
      <c r="U20" s="19">
        <v>0.48095624909541201</v>
      </c>
      <c r="V20" s="19">
        <v>0.381219468752729</v>
      </c>
      <c r="W20" s="19">
        <v>0.374723958765182</v>
      </c>
      <c r="X20" s="19">
        <v>0.397039892534995</v>
      </c>
      <c r="Y20" s="19">
        <v>0.43162304854431399</v>
      </c>
      <c r="Z20" s="19"/>
      <c r="AA20" s="19">
        <v>0.31146397739683401</v>
      </c>
      <c r="AB20" s="19">
        <v>0.50784152691550899</v>
      </c>
    </row>
    <row r="21" spans="2:28" x14ac:dyDescent="0.5">
      <c r="B21" s="16"/>
    </row>
    <row r="22" spans="2:28" x14ac:dyDescent="0.5">
      <c r="B22" t="s">
        <v>54</v>
      </c>
    </row>
    <row r="23" spans="2:28" x14ac:dyDescent="0.5">
      <c r="B23" t="s">
        <v>55</v>
      </c>
    </row>
    <row r="25" spans="2:28" x14ac:dyDescent="0.5">
      <c r="B25"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54"/>
  <dimension ref="B2:H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8" width="20.703125" customWidth="1"/>
  </cols>
  <sheetData>
    <row r="2" spans="2:8" ht="39.950000000000003" customHeight="1" x14ac:dyDescent="0.5">
      <c r="D2" s="30" t="s">
        <v>498</v>
      </c>
      <c r="E2" s="26"/>
      <c r="F2" s="26"/>
      <c r="G2" s="26"/>
      <c r="H2" s="26"/>
    </row>
    <row r="6" spans="2:8" ht="50.1" customHeight="1" x14ac:dyDescent="0.5">
      <c r="B6" s="20" t="s">
        <v>15</v>
      </c>
      <c r="C6" s="20" t="s">
        <v>486</v>
      </c>
      <c r="D6" s="20" t="s">
        <v>487</v>
      </c>
      <c r="E6" s="20" t="s">
        <v>488</v>
      </c>
      <c r="F6" s="20" t="s">
        <v>489</v>
      </c>
      <c r="G6" s="20" t="s">
        <v>490</v>
      </c>
    </row>
    <row r="7" spans="2:8" x14ac:dyDescent="0.5">
      <c r="B7" s="18" t="s">
        <v>491</v>
      </c>
      <c r="C7" s="17">
        <v>0.29745582175330199</v>
      </c>
      <c r="D7" s="17">
        <v>0.23455111875576001</v>
      </c>
      <c r="E7" s="17">
        <v>8.5886335655186802E-2</v>
      </c>
      <c r="F7" s="17">
        <v>0.22198912760065201</v>
      </c>
      <c r="G7" s="17">
        <v>5.1458731846397897E-2</v>
      </c>
    </row>
    <row r="8" spans="2:8" x14ac:dyDescent="0.5">
      <c r="B8" s="18" t="s">
        <v>492</v>
      </c>
      <c r="C8" s="17">
        <v>0.445795029985526</v>
      </c>
      <c r="D8" s="17">
        <v>0.40480396380379802</v>
      </c>
      <c r="E8" s="17">
        <v>0.233340889354852</v>
      </c>
      <c r="F8" s="17">
        <v>0.304055760342548</v>
      </c>
      <c r="G8" s="17">
        <v>0.181631973322117</v>
      </c>
    </row>
    <row r="9" spans="2:8" x14ac:dyDescent="0.5">
      <c r="B9" s="18" t="s">
        <v>493</v>
      </c>
      <c r="C9" s="17">
        <v>0.175004904255563</v>
      </c>
      <c r="D9" s="17">
        <v>0.217250631605447</v>
      </c>
      <c r="E9" s="17">
        <v>0.34791980633967401</v>
      </c>
      <c r="F9" s="17">
        <v>0.25090866121358801</v>
      </c>
      <c r="G9" s="17">
        <v>0.34478535157899798</v>
      </c>
    </row>
    <row r="10" spans="2:8" x14ac:dyDescent="0.5">
      <c r="B10" s="18" t="s">
        <v>494</v>
      </c>
      <c r="C10" s="17">
        <v>3.9220668741284798E-2</v>
      </c>
      <c r="D10" s="17">
        <v>4.0429113013092897E-2</v>
      </c>
      <c r="E10" s="17">
        <v>0.10894214045412901</v>
      </c>
      <c r="F10" s="17">
        <v>0.111350152527906</v>
      </c>
      <c r="G10" s="17">
        <v>0.16759068429314999</v>
      </c>
    </row>
    <row r="11" spans="2:8" x14ac:dyDescent="0.5">
      <c r="B11" s="18" t="s">
        <v>495</v>
      </c>
      <c r="C11" s="17">
        <v>7.8618452943501598E-3</v>
      </c>
      <c r="D11" s="17">
        <v>1.36875458967145E-2</v>
      </c>
      <c r="E11" s="17">
        <v>3.0810694790629999E-2</v>
      </c>
      <c r="F11" s="17">
        <v>5.8933149506986401E-2</v>
      </c>
      <c r="G11" s="17">
        <v>4.55227482264541E-2</v>
      </c>
    </row>
    <row r="12" spans="2:8" x14ac:dyDescent="0.5">
      <c r="B12" s="18" t="s">
        <v>83</v>
      </c>
      <c r="C12" s="17">
        <v>3.4661729969974998E-2</v>
      </c>
      <c r="D12" s="17">
        <v>8.9277626925187495E-2</v>
      </c>
      <c r="E12" s="17">
        <v>0.19310013340552801</v>
      </c>
      <c r="F12" s="17">
        <v>5.27631488083199E-2</v>
      </c>
      <c r="G12" s="17">
        <v>0.20901051073288299</v>
      </c>
    </row>
    <row r="13" spans="2:8" x14ac:dyDescent="0.5">
      <c r="B13" s="23" t="s">
        <v>496</v>
      </c>
      <c r="C13" s="21">
        <v>0.74325085173882799</v>
      </c>
      <c r="D13" s="21">
        <v>0.63935508255955797</v>
      </c>
      <c r="E13" s="21">
        <v>0.31922722501003897</v>
      </c>
      <c r="F13" s="21">
        <v>0.52604488794319904</v>
      </c>
      <c r="G13" s="21">
        <v>0.23309070516851499</v>
      </c>
    </row>
    <row r="14" spans="2:8" x14ac:dyDescent="0.5">
      <c r="B14" s="23" t="s">
        <v>497</v>
      </c>
      <c r="C14" s="21">
        <v>4.7082514035635001E-2</v>
      </c>
      <c r="D14" s="21">
        <v>5.4116658909807401E-2</v>
      </c>
      <c r="E14" s="21">
        <v>0.13975283524475901</v>
      </c>
      <c r="F14" s="21">
        <v>0.170283302034893</v>
      </c>
      <c r="G14" s="21">
        <v>0.21311343251960399</v>
      </c>
    </row>
    <row r="15" spans="2:8" x14ac:dyDescent="0.5">
      <c r="B15" s="23" t="s">
        <v>95</v>
      </c>
      <c r="C15" s="22">
        <v>0.69616833770319297</v>
      </c>
      <c r="D15" s="22">
        <v>0.58523842364974998</v>
      </c>
      <c r="E15" s="22">
        <v>0.17947438976527999</v>
      </c>
      <c r="F15" s="22">
        <v>0.35576158590830698</v>
      </c>
      <c r="G15" s="22">
        <v>1.99772726489101E-2</v>
      </c>
    </row>
    <row r="16" spans="2:8" x14ac:dyDescent="0.5">
      <c r="B16" s="16"/>
      <c r="C16" s="16"/>
      <c r="D16" s="16"/>
      <c r="E16" s="16"/>
      <c r="F16" s="16"/>
      <c r="G16" s="16"/>
    </row>
    <row r="17" spans="2:2" x14ac:dyDescent="0.5">
      <c r="B17" t="s">
        <v>54</v>
      </c>
    </row>
    <row r="18" spans="2:2" x14ac:dyDescent="0.5">
      <c r="B18" t="s">
        <v>55</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55"/>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499</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491</v>
      </c>
      <c r="C9" s="17">
        <v>0.23455111875576001</v>
      </c>
      <c r="D9" s="17">
        <v>0.27893275925389399</v>
      </c>
      <c r="E9" s="17">
        <v>0.19183602274369599</v>
      </c>
      <c r="F9" s="17"/>
      <c r="G9" s="17">
        <v>0.24130962916302801</v>
      </c>
      <c r="H9" s="17">
        <v>0.18199669413293701</v>
      </c>
      <c r="I9" s="17">
        <v>0.256843271971605</v>
      </c>
      <c r="J9" s="17">
        <v>0.228389312585805</v>
      </c>
      <c r="K9" s="17">
        <v>0.23422417575009699</v>
      </c>
      <c r="L9" s="17">
        <v>0.25674300400175598</v>
      </c>
      <c r="M9" s="17"/>
      <c r="N9" s="17">
        <v>0.27828413004778002</v>
      </c>
      <c r="O9" s="17">
        <v>0.143814699509277</v>
      </c>
      <c r="P9" s="17">
        <v>0.26247544571176201</v>
      </c>
      <c r="Q9" s="17">
        <v>0.29466530946410702</v>
      </c>
      <c r="R9" s="17">
        <v>0.34822030808811399</v>
      </c>
      <c r="S9" s="17">
        <v>0.22620359234378501</v>
      </c>
      <c r="T9" s="17">
        <v>7.8269815863887204E-2</v>
      </c>
      <c r="U9" s="17">
        <v>0.19858180301782799</v>
      </c>
      <c r="V9" s="17">
        <v>0.216161565748343</v>
      </c>
      <c r="W9" s="17">
        <v>7.5278030309594304E-2</v>
      </c>
      <c r="X9" s="17">
        <v>0.30962083348909097</v>
      </c>
      <c r="Y9" s="17">
        <v>0.189812925943668</v>
      </c>
      <c r="Z9" s="17"/>
      <c r="AA9" s="17">
        <v>0.29358676888250201</v>
      </c>
      <c r="AB9" s="17">
        <v>0.190658061729119</v>
      </c>
    </row>
    <row r="10" spans="2:28" x14ac:dyDescent="0.5">
      <c r="B10" s="18" t="s">
        <v>492</v>
      </c>
      <c r="C10" s="17">
        <v>0.40480396380379802</v>
      </c>
      <c r="D10" s="17">
        <v>0.41417429219915203</v>
      </c>
      <c r="E10" s="17">
        <v>0.39642677167592999</v>
      </c>
      <c r="F10" s="17"/>
      <c r="G10" s="17">
        <v>0.37708128896668203</v>
      </c>
      <c r="H10" s="17">
        <v>0.39218278301898402</v>
      </c>
      <c r="I10" s="17">
        <v>0.42880782859094302</v>
      </c>
      <c r="J10" s="17">
        <v>0.42547431636613903</v>
      </c>
      <c r="K10" s="17">
        <v>0.38751044539788398</v>
      </c>
      <c r="L10" s="17">
        <v>0.408562443792789</v>
      </c>
      <c r="M10" s="17"/>
      <c r="N10" s="17">
        <v>0.371768138688016</v>
      </c>
      <c r="O10" s="17">
        <v>0.54141733827976601</v>
      </c>
      <c r="P10" s="17">
        <v>0.39771678398640598</v>
      </c>
      <c r="Q10" s="17">
        <v>0.45135140005250202</v>
      </c>
      <c r="R10" s="17">
        <v>0.35252306783564402</v>
      </c>
      <c r="S10" s="17">
        <v>0.41200348363279699</v>
      </c>
      <c r="T10" s="17">
        <v>0.48959652533443698</v>
      </c>
      <c r="U10" s="17">
        <v>0.45347202112423401</v>
      </c>
      <c r="V10" s="17">
        <v>0.44864422263276499</v>
      </c>
      <c r="W10" s="17">
        <v>0.41521918881849301</v>
      </c>
      <c r="X10" s="17">
        <v>0.29227776021202001</v>
      </c>
      <c r="Y10" s="17">
        <v>0.40200459534745703</v>
      </c>
      <c r="Z10" s="17"/>
      <c r="AA10" s="17">
        <v>0.43412873102958</v>
      </c>
      <c r="AB10" s="17">
        <v>0.38300097396001898</v>
      </c>
    </row>
    <row r="11" spans="2:28" x14ac:dyDescent="0.5">
      <c r="B11" s="18" t="s">
        <v>493</v>
      </c>
      <c r="C11" s="17">
        <v>0.217250631605447</v>
      </c>
      <c r="D11" s="17">
        <v>0.19226096768756801</v>
      </c>
      <c r="E11" s="17">
        <v>0.24193243609779799</v>
      </c>
      <c r="F11" s="17"/>
      <c r="G11" s="17">
        <v>0.23504087444426999</v>
      </c>
      <c r="H11" s="17">
        <v>0.28579519349308402</v>
      </c>
      <c r="I11" s="17">
        <v>0.17597535934168601</v>
      </c>
      <c r="J11" s="17">
        <v>0.21373701686793101</v>
      </c>
      <c r="K11" s="17">
        <v>0.217906730628773</v>
      </c>
      <c r="L11" s="17">
        <v>0.19156123725455601</v>
      </c>
      <c r="M11" s="17"/>
      <c r="N11" s="17">
        <v>0.232019040224552</v>
      </c>
      <c r="O11" s="17">
        <v>0.158840601517964</v>
      </c>
      <c r="P11" s="17">
        <v>0.185056017623662</v>
      </c>
      <c r="Q11" s="17">
        <v>0.175509429915084</v>
      </c>
      <c r="R11" s="17">
        <v>0.20612086679126099</v>
      </c>
      <c r="S11" s="17">
        <v>0.21759523903404199</v>
      </c>
      <c r="T11" s="17">
        <v>0.26661103156291099</v>
      </c>
      <c r="U11" s="17">
        <v>0.19925754942272</v>
      </c>
      <c r="V11" s="17">
        <v>0.19677597942257199</v>
      </c>
      <c r="W11" s="17">
        <v>0.274385826410246</v>
      </c>
      <c r="X11" s="17">
        <v>0.24465870705238299</v>
      </c>
      <c r="Y11" s="17">
        <v>0.26271519733833498</v>
      </c>
      <c r="Z11" s="17"/>
      <c r="AA11" s="17">
        <v>0.17361938487107001</v>
      </c>
      <c r="AB11" s="17">
        <v>0.249690501361163</v>
      </c>
    </row>
    <row r="12" spans="2:28" x14ac:dyDescent="0.5">
      <c r="B12" s="18" t="s">
        <v>494</v>
      </c>
      <c r="C12" s="17">
        <v>4.0429113013092897E-2</v>
      </c>
      <c r="D12" s="17">
        <v>4.4586309600737797E-2</v>
      </c>
      <c r="E12" s="17">
        <v>3.6461338298123397E-2</v>
      </c>
      <c r="F12" s="17"/>
      <c r="G12" s="17">
        <v>6.0255505310613702E-2</v>
      </c>
      <c r="H12" s="17">
        <v>5.7838279443822402E-2</v>
      </c>
      <c r="I12" s="17">
        <v>3.9786953109882998E-2</v>
      </c>
      <c r="J12" s="17">
        <v>5.6064192885383002E-2</v>
      </c>
      <c r="K12" s="17">
        <v>3.35607415022511E-2</v>
      </c>
      <c r="L12" s="17">
        <v>1.44085848748636E-2</v>
      </c>
      <c r="M12" s="17"/>
      <c r="N12" s="17">
        <v>0</v>
      </c>
      <c r="O12" s="17">
        <v>5.2620658483741901E-2</v>
      </c>
      <c r="P12" s="17">
        <v>5.3558486835416398E-2</v>
      </c>
      <c r="Q12" s="17">
        <v>3.2256739452708197E-2</v>
      </c>
      <c r="R12" s="17">
        <v>2.9244585595388801E-2</v>
      </c>
      <c r="S12" s="17">
        <v>6.6990716296156702E-2</v>
      </c>
      <c r="T12" s="17">
        <v>4.2948726335308302E-2</v>
      </c>
      <c r="U12" s="17">
        <v>2.7534542642863102E-2</v>
      </c>
      <c r="V12" s="17">
        <v>0</v>
      </c>
      <c r="W12" s="17">
        <v>0.118581193595434</v>
      </c>
      <c r="X12" s="17">
        <v>3.6700113978870699E-2</v>
      </c>
      <c r="Y12" s="17">
        <v>1.4805949529280301E-2</v>
      </c>
      <c r="Z12" s="17"/>
      <c r="AA12" s="17">
        <v>4.2416435871680501E-2</v>
      </c>
      <c r="AB12" s="17">
        <v>3.8951536745616099E-2</v>
      </c>
    </row>
    <row r="13" spans="2:28" x14ac:dyDescent="0.5">
      <c r="B13" s="18" t="s">
        <v>495</v>
      </c>
      <c r="C13" s="17">
        <v>1.36875458967145E-2</v>
      </c>
      <c r="D13" s="17">
        <v>1.43333597124414E-2</v>
      </c>
      <c r="E13" s="17">
        <v>1.3084527832348199E-2</v>
      </c>
      <c r="F13" s="17"/>
      <c r="G13" s="17">
        <v>0</v>
      </c>
      <c r="H13" s="17">
        <v>2.62280513298715E-2</v>
      </c>
      <c r="I13" s="17">
        <v>1.34242489644502E-2</v>
      </c>
      <c r="J13" s="17">
        <v>1.06388487253664E-2</v>
      </c>
      <c r="K13" s="17">
        <v>1.15706803725185E-2</v>
      </c>
      <c r="L13" s="17">
        <v>1.54702180624923E-2</v>
      </c>
      <c r="M13" s="17"/>
      <c r="N13" s="17">
        <v>0</v>
      </c>
      <c r="O13" s="17">
        <v>2.6309378324924599E-2</v>
      </c>
      <c r="P13" s="17">
        <v>1.30816830221409E-2</v>
      </c>
      <c r="Q13" s="17">
        <v>0</v>
      </c>
      <c r="R13" s="17">
        <v>3.21800241657689E-2</v>
      </c>
      <c r="S13" s="17">
        <v>1.2832188708229501E-2</v>
      </c>
      <c r="T13" s="17">
        <v>0</v>
      </c>
      <c r="U13" s="17">
        <v>1.7338900963125702E-2</v>
      </c>
      <c r="V13" s="17">
        <v>3.3179641635507899E-2</v>
      </c>
      <c r="W13" s="17">
        <v>0</v>
      </c>
      <c r="X13" s="17">
        <v>2.1733039927720799E-2</v>
      </c>
      <c r="Y13" s="17">
        <v>6.0450250195743403E-3</v>
      </c>
      <c r="Z13" s="17"/>
      <c r="AA13" s="17">
        <v>9.5893885827233703E-3</v>
      </c>
      <c r="AB13" s="17">
        <v>1.6734529410929701E-2</v>
      </c>
    </row>
    <row r="14" spans="2:28" x14ac:dyDescent="0.5">
      <c r="B14" s="18" t="s">
        <v>83</v>
      </c>
      <c r="C14" s="17">
        <v>8.9277626925187495E-2</v>
      </c>
      <c r="D14" s="17">
        <v>5.5712311546206497E-2</v>
      </c>
      <c r="E14" s="17">
        <v>0.120258903352104</v>
      </c>
      <c r="F14" s="17"/>
      <c r="G14" s="17">
        <v>8.6312702115406495E-2</v>
      </c>
      <c r="H14" s="17">
        <v>5.5958998581301697E-2</v>
      </c>
      <c r="I14" s="17">
        <v>8.5162338021431999E-2</v>
      </c>
      <c r="J14" s="17">
        <v>6.5696312569376095E-2</v>
      </c>
      <c r="K14" s="17">
        <v>0.115227226348476</v>
      </c>
      <c r="L14" s="17">
        <v>0.113254512013543</v>
      </c>
      <c r="M14" s="17"/>
      <c r="N14" s="17">
        <v>0.11792869103965201</v>
      </c>
      <c r="O14" s="17">
        <v>7.6997323884326396E-2</v>
      </c>
      <c r="P14" s="17">
        <v>8.8111582820613599E-2</v>
      </c>
      <c r="Q14" s="17">
        <v>4.62171211155981E-2</v>
      </c>
      <c r="R14" s="17">
        <v>3.1711147523822703E-2</v>
      </c>
      <c r="S14" s="17">
        <v>6.4374779984988903E-2</v>
      </c>
      <c r="T14" s="17">
        <v>0.122573900903457</v>
      </c>
      <c r="U14" s="17">
        <v>0.10381518282923</v>
      </c>
      <c r="V14" s="17">
        <v>0.105238590560812</v>
      </c>
      <c r="W14" s="17">
        <v>0.116535760866233</v>
      </c>
      <c r="X14" s="17">
        <v>9.5009545339914805E-2</v>
      </c>
      <c r="Y14" s="17">
        <v>0.12461630682168599</v>
      </c>
      <c r="Z14" s="17"/>
      <c r="AA14" s="17">
        <v>4.6659290762444697E-2</v>
      </c>
      <c r="AB14" s="17">
        <v>0.120964396793154</v>
      </c>
    </row>
    <row r="15" spans="2:28" x14ac:dyDescent="0.5">
      <c r="B15" s="18" t="s">
        <v>496</v>
      </c>
      <c r="C15" s="21">
        <v>0.63935508255955797</v>
      </c>
      <c r="D15" s="21">
        <v>0.69310705145304596</v>
      </c>
      <c r="E15" s="21">
        <v>0.58826279441962603</v>
      </c>
      <c r="F15" s="21"/>
      <c r="G15" s="21">
        <v>0.61839091812971003</v>
      </c>
      <c r="H15" s="21">
        <v>0.57417947715192097</v>
      </c>
      <c r="I15" s="21">
        <v>0.68565110056254897</v>
      </c>
      <c r="J15" s="21">
        <v>0.65386362895194405</v>
      </c>
      <c r="K15" s="21">
        <v>0.62173462114798095</v>
      </c>
      <c r="L15" s="21">
        <v>0.66530544779454504</v>
      </c>
      <c r="M15" s="21"/>
      <c r="N15" s="21">
        <v>0.65005226873579602</v>
      </c>
      <c r="O15" s="21">
        <v>0.68523203778904296</v>
      </c>
      <c r="P15" s="21">
        <v>0.66019222969816704</v>
      </c>
      <c r="Q15" s="21">
        <v>0.74601670951660903</v>
      </c>
      <c r="R15" s="21">
        <v>0.70074337592375802</v>
      </c>
      <c r="S15" s="21">
        <v>0.63820707597658199</v>
      </c>
      <c r="T15" s="21">
        <v>0.56786634119832402</v>
      </c>
      <c r="U15" s="21">
        <v>0.65205382414206203</v>
      </c>
      <c r="V15" s="21">
        <v>0.66480578838110804</v>
      </c>
      <c r="W15" s="21">
        <v>0.49049721912808703</v>
      </c>
      <c r="X15" s="21">
        <v>0.60189859370111098</v>
      </c>
      <c r="Y15" s="21">
        <v>0.59181752129112497</v>
      </c>
      <c r="Z15" s="21"/>
      <c r="AA15" s="21">
        <v>0.72771549991208095</v>
      </c>
      <c r="AB15" s="21">
        <v>0.57365903568913701</v>
      </c>
    </row>
    <row r="16" spans="2:28" x14ac:dyDescent="0.5">
      <c r="B16" s="18" t="s">
        <v>497</v>
      </c>
      <c r="C16" s="21">
        <v>5.4116658909807401E-2</v>
      </c>
      <c r="D16" s="21">
        <v>5.8919669313179102E-2</v>
      </c>
      <c r="E16" s="21">
        <v>4.9545866130471503E-2</v>
      </c>
      <c r="F16" s="21"/>
      <c r="G16" s="21">
        <v>6.0255505310613702E-2</v>
      </c>
      <c r="H16" s="21">
        <v>8.4066330773693798E-2</v>
      </c>
      <c r="I16" s="21">
        <v>5.3211202074333198E-2</v>
      </c>
      <c r="J16" s="21">
        <v>6.67030416107494E-2</v>
      </c>
      <c r="K16" s="21">
        <v>4.5131421874769602E-2</v>
      </c>
      <c r="L16" s="21">
        <v>2.9878802937355901E-2</v>
      </c>
      <c r="M16" s="21"/>
      <c r="N16" s="21">
        <v>0</v>
      </c>
      <c r="O16" s="21">
        <v>7.8930036808666504E-2</v>
      </c>
      <c r="P16" s="21">
        <v>6.6640169857557302E-2</v>
      </c>
      <c r="Q16" s="21">
        <v>3.2256739452708197E-2</v>
      </c>
      <c r="R16" s="21">
        <v>6.1424609761157697E-2</v>
      </c>
      <c r="S16" s="21">
        <v>7.9822905004386296E-2</v>
      </c>
      <c r="T16" s="21">
        <v>4.2948726335308302E-2</v>
      </c>
      <c r="U16" s="21">
        <v>4.48734436059888E-2</v>
      </c>
      <c r="V16" s="21">
        <v>3.3179641635507899E-2</v>
      </c>
      <c r="W16" s="21">
        <v>0.118581193595434</v>
      </c>
      <c r="X16" s="21">
        <v>5.8433153906591498E-2</v>
      </c>
      <c r="Y16" s="21">
        <v>2.0850974548854699E-2</v>
      </c>
      <c r="Z16" s="21"/>
      <c r="AA16" s="21">
        <v>5.2005824454403903E-2</v>
      </c>
      <c r="AB16" s="21">
        <v>5.5686066156545803E-2</v>
      </c>
    </row>
    <row r="17" spans="2:28" x14ac:dyDescent="0.5">
      <c r="B17" s="18" t="s">
        <v>95</v>
      </c>
      <c r="C17" s="22">
        <v>0.58523842364974998</v>
      </c>
      <c r="D17" s="22">
        <v>0.63418738213986703</v>
      </c>
      <c r="E17" s="22">
        <v>0.53871692828915396</v>
      </c>
      <c r="F17" s="22"/>
      <c r="G17" s="22">
        <v>0.55813541281909596</v>
      </c>
      <c r="H17" s="22">
        <v>0.490113146378227</v>
      </c>
      <c r="I17" s="22">
        <v>0.63243989848821502</v>
      </c>
      <c r="J17" s="22">
        <v>0.58716058734119403</v>
      </c>
      <c r="K17" s="22">
        <v>0.57660319927321202</v>
      </c>
      <c r="L17" s="22">
        <v>0.63542664485718903</v>
      </c>
      <c r="M17" s="22"/>
      <c r="N17" s="22">
        <v>0.65005226873579602</v>
      </c>
      <c r="O17" s="22">
        <v>0.60630200098037601</v>
      </c>
      <c r="P17" s="22">
        <v>0.59355205984060999</v>
      </c>
      <c r="Q17" s="22">
        <v>0.71375997006390102</v>
      </c>
      <c r="R17" s="22">
        <v>0.63931876616260097</v>
      </c>
      <c r="S17" s="22">
        <v>0.55838417097219595</v>
      </c>
      <c r="T17" s="22">
        <v>0.52491761486301602</v>
      </c>
      <c r="U17" s="22">
        <v>0.60718038053607304</v>
      </c>
      <c r="V17" s="22">
        <v>0.63162614674560003</v>
      </c>
      <c r="W17" s="22">
        <v>0.37191602553265302</v>
      </c>
      <c r="X17" s="22">
        <v>0.54346543979452</v>
      </c>
      <c r="Y17" s="22">
        <v>0.57096654674226999</v>
      </c>
      <c r="Z17" s="22"/>
      <c r="AA17" s="22">
        <v>0.67570967545767702</v>
      </c>
      <c r="AB17" s="22">
        <v>0.51797296953259198</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56"/>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500</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491</v>
      </c>
      <c r="C9" s="17">
        <v>5.1458731846397897E-2</v>
      </c>
      <c r="D9" s="17">
        <v>7.1544154922964606E-2</v>
      </c>
      <c r="E9" s="17">
        <v>3.20288083770758E-2</v>
      </c>
      <c r="F9" s="17"/>
      <c r="G9" s="17">
        <v>6.6303311103145204E-2</v>
      </c>
      <c r="H9" s="17">
        <v>0.104714513075405</v>
      </c>
      <c r="I9" s="17">
        <v>6.6068564661514395E-2</v>
      </c>
      <c r="J9" s="17">
        <v>4.8190659904562498E-2</v>
      </c>
      <c r="K9" s="17">
        <v>2.3288879117484999E-2</v>
      </c>
      <c r="L9" s="17">
        <v>2.3201252539055601E-2</v>
      </c>
      <c r="M9" s="17"/>
      <c r="N9" s="17">
        <v>2.44143675102769E-2</v>
      </c>
      <c r="O9" s="17">
        <v>2.8950194131522399E-2</v>
      </c>
      <c r="P9" s="17">
        <v>8.1394333968753702E-2</v>
      </c>
      <c r="Q9" s="17">
        <v>1.46877058236089E-2</v>
      </c>
      <c r="R9" s="17">
        <v>0.113397456620849</v>
      </c>
      <c r="S9" s="17">
        <v>4.9029653593661002E-2</v>
      </c>
      <c r="T9" s="17">
        <v>0</v>
      </c>
      <c r="U9" s="17">
        <v>2.6849338192516201E-2</v>
      </c>
      <c r="V9" s="17">
        <v>7.0732674140726898E-2</v>
      </c>
      <c r="W9" s="17">
        <v>0.131546503999276</v>
      </c>
      <c r="X9" s="17">
        <v>4.8503753926445597E-2</v>
      </c>
      <c r="Y9" s="17">
        <v>3.93150649603815E-2</v>
      </c>
      <c r="Z9" s="17"/>
      <c r="AA9" s="17">
        <v>6.4794761520103994E-2</v>
      </c>
      <c r="AB9" s="17">
        <v>4.1543382227645802E-2</v>
      </c>
    </row>
    <row r="10" spans="2:28" x14ac:dyDescent="0.5">
      <c r="B10" s="18" t="s">
        <v>492</v>
      </c>
      <c r="C10" s="17">
        <v>0.181631973322117</v>
      </c>
      <c r="D10" s="17">
        <v>0.21251985229130901</v>
      </c>
      <c r="E10" s="17">
        <v>0.15193714389780899</v>
      </c>
      <c r="F10" s="17"/>
      <c r="G10" s="17">
        <v>0.141993969097612</v>
      </c>
      <c r="H10" s="17">
        <v>0.22609433237291601</v>
      </c>
      <c r="I10" s="17">
        <v>0.18740661799392599</v>
      </c>
      <c r="J10" s="17">
        <v>0.161556128389471</v>
      </c>
      <c r="K10" s="17">
        <v>0.23118230827057801</v>
      </c>
      <c r="L10" s="17">
        <v>0.146997445519886</v>
      </c>
      <c r="M10" s="17"/>
      <c r="N10" s="17">
        <v>0.14619973088524399</v>
      </c>
      <c r="O10" s="17">
        <v>0.23466478529146101</v>
      </c>
      <c r="P10" s="17">
        <v>0.179898930851558</v>
      </c>
      <c r="Q10" s="17">
        <v>0.25624977218140499</v>
      </c>
      <c r="R10" s="17">
        <v>0.20857559817275501</v>
      </c>
      <c r="S10" s="17">
        <v>0.20625073612664599</v>
      </c>
      <c r="T10" s="17">
        <v>0.163495514004522</v>
      </c>
      <c r="U10" s="17">
        <v>0.13416512779579001</v>
      </c>
      <c r="V10" s="17">
        <v>0.17265479975341</v>
      </c>
      <c r="W10" s="17">
        <v>0.22089397831757701</v>
      </c>
      <c r="X10" s="17">
        <v>0.153426867166885</v>
      </c>
      <c r="Y10" s="17">
        <v>0.153218475149276</v>
      </c>
      <c r="Z10" s="17"/>
      <c r="AA10" s="17">
        <v>0.22694083518875399</v>
      </c>
      <c r="AB10" s="17">
        <v>0.14794479526182699</v>
      </c>
    </row>
    <row r="11" spans="2:28" x14ac:dyDescent="0.5">
      <c r="B11" s="18" t="s">
        <v>493</v>
      </c>
      <c r="C11" s="17">
        <v>0.34478535157899798</v>
      </c>
      <c r="D11" s="17">
        <v>0.33403305696686603</v>
      </c>
      <c r="E11" s="17">
        <v>0.355858790451546</v>
      </c>
      <c r="F11" s="17"/>
      <c r="G11" s="17">
        <v>0.28720196162311501</v>
      </c>
      <c r="H11" s="17">
        <v>0.33268109503881899</v>
      </c>
      <c r="I11" s="17">
        <v>0.30621368330390197</v>
      </c>
      <c r="J11" s="17">
        <v>0.345857417735838</v>
      </c>
      <c r="K11" s="17">
        <v>0.334082091062535</v>
      </c>
      <c r="L11" s="17">
        <v>0.40836652034964799</v>
      </c>
      <c r="M11" s="17"/>
      <c r="N11" s="17">
        <v>0.48823566034736798</v>
      </c>
      <c r="O11" s="17">
        <v>0.30662593259090798</v>
      </c>
      <c r="P11" s="17">
        <v>0.33582196700178502</v>
      </c>
      <c r="Q11" s="17">
        <v>0.33980243170244401</v>
      </c>
      <c r="R11" s="17">
        <v>0.23180483916333999</v>
      </c>
      <c r="S11" s="17">
        <v>0.34137197398834401</v>
      </c>
      <c r="T11" s="17">
        <v>0.45439746583910301</v>
      </c>
      <c r="U11" s="17">
        <v>0.43127424234700101</v>
      </c>
      <c r="V11" s="17">
        <v>0.29054691730385901</v>
      </c>
      <c r="W11" s="17">
        <v>0.22835394540696499</v>
      </c>
      <c r="X11" s="17">
        <v>0.337190726018887</v>
      </c>
      <c r="Y11" s="17">
        <v>0.34437850498974099</v>
      </c>
      <c r="Z11" s="17"/>
      <c r="AA11" s="17">
        <v>0.341727017785944</v>
      </c>
      <c r="AB11" s="17">
        <v>0.34705922540433598</v>
      </c>
    </row>
    <row r="12" spans="2:28" x14ac:dyDescent="0.5">
      <c r="B12" s="18" t="s">
        <v>494</v>
      </c>
      <c r="C12" s="17">
        <v>0.16759068429314999</v>
      </c>
      <c r="D12" s="17">
        <v>0.18666057759416699</v>
      </c>
      <c r="E12" s="17">
        <v>0.149357459790839</v>
      </c>
      <c r="F12" s="17"/>
      <c r="G12" s="17">
        <v>0.241465857492519</v>
      </c>
      <c r="H12" s="17">
        <v>0.19869549729639999</v>
      </c>
      <c r="I12" s="17">
        <v>0.16274220081014601</v>
      </c>
      <c r="J12" s="17">
        <v>0.16192640192874799</v>
      </c>
      <c r="K12" s="17">
        <v>0.18087941014089501</v>
      </c>
      <c r="L12" s="17">
        <v>0.111835895193654</v>
      </c>
      <c r="M12" s="17"/>
      <c r="N12" s="17">
        <v>9.2001336399191405E-2</v>
      </c>
      <c r="O12" s="17">
        <v>0.20923410144878599</v>
      </c>
      <c r="P12" s="17">
        <v>0.17959918302608599</v>
      </c>
      <c r="Q12" s="17">
        <v>7.2680347156659095E-2</v>
      </c>
      <c r="R12" s="17">
        <v>5.7164421302430102E-2</v>
      </c>
      <c r="S12" s="17">
        <v>0.17699749542398599</v>
      </c>
      <c r="T12" s="17">
        <v>0.13637291325751799</v>
      </c>
      <c r="U12" s="17">
        <v>0.191732563259222</v>
      </c>
      <c r="V12" s="17">
        <v>0.204550659469041</v>
      </c>
      <c r="W12" s="17">
        <v>3.6683683671358401E-2</v>
      </c>
      <c r="X12" s="17">
        <v>0.18952748070587999</v>
      </c>
      <c r="Y12" s="17">
        <v>0.19414783484200601</v>
      </c>
      <c r="Z12" s="17"/>
      <c r="AA12" s="17">
        <v>0.18318622788125</v>
      </c>
      <c r="AB12" s="17">
        <v>0.15599538412106201</v>
      </c>
    </row>
    <row r="13" spans="2:28" x14ac:dyDescent="0.5">
      <c r="B13" s="18" t="s">
        <v>495</v>
      </c>
      <c r="C13" s="17">
        <v>4.55227482264541E-2</v>
      </c>
      <c r="D13" s="17">
        <v>5.5582256451926403E-2</v>
      </c>
      <c r="E13" s="17">
        <v>3.5827186891508198E-2</v>
      </c>
      <c r="F13" s="17"/>
      <c r="G13" s="17">
        <v>0.107964460252397</v>
      </c>
      <c r="H13" s="17">
        <v>5.7852348579805403E-2</v>
      </c>
      <c r="I13" s="17">
        <v>6.9514850521979907E-2</v>
      </c>
      <c r="J13" s="17">
        <v>3.1433763502747798E-2</v>
      </c>
      <c r="K13" s="17">
        <v>1.08083545267767E-2</v>
      </c>
      <c r="L13" s="17">
        <v>2.8820710436396901E-2</v>
      </c>
      <c r="M13" s="17"/>
      <c r="N13" s="17">
        <v>5.6408495025112401E-2</v>
      </c>
      <c r="O13" s="17">
        <v>2.6309378324924599E-2</v>
      </c>
      <c r="P13" s="17">
        <v>3.9957149272499402E-2</v>
      </c>
      <c r="Q13" s="17">
        <v>7.2238714422535696E-2</v>
      </c>
      <c r="R13" s="17">
        <v>0.122082446519906</v>
      </c>
      <c r="S13" s="17">
        <v>4.0590506671241498E-2</v>
      </c>
      <c r="T13" s="17">
        <v>0</v>
      </c>
      <c r="U13" s="17">
        <v>1.65473390825806E-2</v>
      </c>
      <c r="V13" s="17">
        <v>5.0743317154446001E-2</v>
      </c>
      <c r="W13" s="17">
        <v>0</v>
      </c>
      <c r="X13" s="17">
        <v>7.8536966969425206E-2</v>
      </c>
      <c r="Y13" s="17">
        <v>3.3221340182452701E-2</v>
      </c>
      <c r="Z13" s="17"/>
      <c r="AA13" s="17">
        <v>4.4205219746312897E-2</v>
      </c>
      <c r="AB13" s="17">
        <v>4.6502331793144898E-2</v>
      </c>
    </row>
    <row r="14" spans="2:28" x14ac:dyDescent="0.5">
      <c r="B14" s="18" t="s">
        <v>83</v>
      </c>
      <c r="C14" s="17">
        <v>0.20901051073288299</v>
      </c>
      <c r="D14" s="17">
        <v>0.139660101772767</v>
      </c>
      <c r="E14" s="17">
        <v>0.27499061059122198</v>
      </c>
      <c r="F14" s="17"/>
      <c r="G14" s="17">
        <v>0.15507044043121199</v>
      </c>
      <c r="H14" s="17">
        <v>7.99622136366544E-2</v>
      </c>
      <c r="I14" s="17">
        <v>0.20805408270853201</v>
      </c>
      <c r="J14" s="17">
        <v>0.25103562853863298</v>
      </c>
      <c r="K14" s="17">
        <v>0.21975895688173</v>
      </c>
      <c r="L14" s="17">
        <v>0.28077817596136001</v>
      </c>
      <c r="M14" s="17"/>
      <c r="N14" s="17">
        <v>0.19274040983280699</v>
      </c>
      <c r="O14" s="17">
        <v>0.194215608212399</v>
      </c>
      <c r="P14" s="17">
        <v>0.18332843587931799</v>
      </c>
      <c r="Q14" s="17">
        <v>0.24434102871334801</v>
      </c>
      <c r="R14" s="17">
        <v>0.266975238220719</v>
      </c>
      <c r="S14" s="17">
        <v>0.18575963419612099</v>
      </c>
      <c r="T14" s="17">
        <v>0.245734106898857</v>
      </c>
      <c r="U14" s="17">
        <v>0.19943138932289001</v>
      </c>
      <c r="V14" s="17">
        <v>0.21077163217851599</v>
      </c>
      <c r="W14" s="17">
        <v>0.382521888604824</v>
      </c>
      <c r="X14" s="17">
        <v>0.192814205212476</v>
      </c>
      <c r="Y14" s="17">
        <v>0.23571877987614401</v>
      </c>
      <c r="Z14" s="17"/>
      <c r="AA14" s="17">
        <v>0.13914593787763499</v>
      </c>
      <c r="AB14" s="17">
        <v>0.26095488119198501</v>
      </c>
    </row>
    <row r="15" spans="2:28" x14ac:dyDescent="0.5">
      <c r="B15" s="18" t="s">
        <v>496</v>
      </c>
      <c r="C15" s="21">
        <v>0.23309070516851499</v>
      </c>
      <c r="D15" s="21">
        <v>0.28406400721427399</v>
      </c>
      <c r="E15" s="21">
        <v>0.18396595227488499</v>
      </c>
      <c r="F15" s="21"/>
      <c r="G15" s="21">
        <v>0.20829728020075799</v>
      </c>
      <c r="H15" s="21">
        <v>0.33080884544832101</v>
      </c>
      <c r="I15" s="21">
        <v>0.25347518265544</v>
      </c>
      <c r="J15" s="21">
        <v>0.20974678829403301</v>
      </c>
      <c r="K15" s="21">
        <v>0.25447118738806301</v>
      </c>
      <c r="L15" s="21">
        <v>0.170198698058942</v>
      </c>
      <c r="M15" s="21"/>
      <c r="N15" s="21">
        <v>0.170614098395521</v>
      </c>
      <c r="O15" s="21">
        <v>0.26361497942298301</v>
      </c>
      <c r="P15" s="21">
        <v>0.26129326482031201</v>
      </c>
      <c r="Q15" s="21">
        <v>0.270937478005014</v>
      </c>
      <c r="R15" s="21">
        <v>0.321973054793604</v>
      </c>
      <c r="S15" s="21">
        <v>0.25528038972030698</v>
      </c>
      <c r="T15" s="21">
        <v>0.163495514004522</v>
      </c>
      <c r="U15" s="21">
        <v>0.16101446598830599</v>
      </c>
      <c r="V15" s="21">
        <v>0.24338747389413701</v>
      </c>
      <c r="W15" s="21">
        <v>0.35244048231685299</v>
      </c>
      <c r="X15" s="21">
        <v>0.20193062109333099</v>
      </c>
      <c r="Y15" s="21">
        <v>0.19253354010965701</v>
      </c>
      <c r="Z15" s="21"/>
      <c r="AA15" s="21">
        <v>0.29173559670885801</v>
      </c>
      <c r="AB15" s="21">
        <v>0.189488177489473</v>
      </c>
    </row>
    <row r="16" spans="2:28" x14ac:dyDescent="0.5">
      <c r="B16" s="18" t="s">
        <v>497</v>
      </c>
      <c r="C16" s="21">
        <v>0.21311343251960399</v>
      </c>
      <c r="D16" s="21">
        <v>0.24224283404609401</v>
      </c>
      <c r="E16" s="21">
        <v>0.18518464668234799</v>
      </c>
      <c r="F16" s="21"/>
      <c r="G16" s="21">
        <v>0.34943031774491601</v>
      </c>
      <c r="H16" s="21">
        <v>0.25654784587620499</v>
      </c>
      <c r="I16" s="21">
        <v>0.23225705133212601</v>
      </c>
      <c r="J16" s="21">
        <v>0.19336016543149601</v>
      </c>
      <c r="K16" s="21">
        <v>0.19168776466767201</v>
      </c>
      <c r="L16" s="21">
        <v>0.140656605630051</v>
      </c>
      <c r="M16" s="21"/>
      <c r="N16" s="21">
        <v>0.148409831424304</v>
      </c>
      <c r="O16" s="21">
        <v>0.23554347977371001</v>
      </c>
      <c r="P16" s="21">
        <v>0.21955633229858501</v>
      </c>
      <c r="Q16" s="21">
        <v>0.14491906157919501</v>
      </c>
      <c r="R16" s="21">
        <v>0.17924686782233601</v>
      </c>
      <c r="S16" s="21">
        <v>0.21758800209522799</v>
      </c>
      <c r="T16" s="21">
        <v>0.13637291325751799</v>
      </c>
      <c r="U16" s="21">
        <v>0.20827990234180299</v>
      </c>
      <c r="V16" s="21">
        <v>0.25529397662348702</v>
      </c>
      <c r="W16" s="21">
        <v>3.6683683671358401E-2</v>
      </c>
      <c r="X16" s="21">
        <v>0.26806444767530502</v>
      </c>
      <c r="Y16" s="21">
        <v>0.227369175024459</v>
      </c>
      <c r="Z16" s="21"/>
      <c r="AA16" s="21">
        <v>0.227391447627563</v>
      </c>
      <c r="AB16" s="21">
        <v>0.20249771591420701</v>
      </c>
    </row>
    <row r="17" spans="2:28" x14ac:dyDescent="0.5">
      <c r="B17" s="18" t="s">
        <v>95</v>
      </c>
      <c r="C17" s="22">
        <v>1.99772726489101E-2</v>
      </c>
      <c r="D17" s="22">
        <v>4.1821173168179897E-2</v>
      </c>
      <c r="E17" s="22">
        <v>-1.2186944074629399E-3</v>
      </c>
      <c r="F17" s="22"/>
      <c r="G17" s="22">
        <v>-0.14113303754415801</v>
      </c>
      <c r="H17" s="22">
        <v>7.4260999572115599E-2</v>
      </c>
      <c r="I17" s="22">
        <v>2.1218131323314599E-2</v>
      </c>
      <c r="J17" s="22">
        <v>1.6386622862537299E-2</v>
      </c>
      <c r="K17" s="22">
        <v>6.2783422720391197E-2</v>
      </c>
      <c r="L17" s="22">
        <v>2.9542092428890901E-2</v>
      </c>
      <c r="M17" s="22"/>
      <c r="N17" s="22">
        <v>2.22042669712171E-2</v>
      </c>
      <c r="O17" s="22">
        <v>2.80714996492731E-2</v>
      </c>
      <c r="P17" s="22">
        <v>4.1736932521726403E-2</v>
      </c>
      <c r="Q17" s="22">
        <v>0.12601841642581901</v>
      </c>
      <c r="R17" s="22">
        <v>0.14272618697126799</v>
      </c>
      <c r="S17" s="22">
        <v>3.7692387625079801E-2</v>
      </c>
      <c r="T17" s="22">
        <v>2.7122600747003199E-2</v>
      </c>
      <c r="U17" s="22">
        <v>-4.7265436353496497E-2</v>
      </c>
      <c r="V17" s="22">
        <v>-1.1906502729350101E-2</v>
      </c>
      <c r="W17" s="22">
        <v>0.315756798645495</v>
      </c>
      <c r="X17" s="22">
        <v>-6.6133826581974406E-2</v>
      </c>
      <c r="Y17" s="22">
        <v>-3.48356349148016E-2</v>
      </c>
      <c r="Z17" s="22"/>
      <c r="AA17" s="22">
        <v>6.4344149081294696E-2</v>
      </c>
      <c r="AB17" s="22">
        <v>-1.30095384247345E-2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157"/>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501</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491</v>
      </c>
      <c r="C9" s="17">
        <v>0.29745582175330199</v>
      </c>
      <c r="D9" s="17">
        <v>0.30721985148134401</v>
      </c>
      <c r="E9" s="17">
        <v>0.28669721894120498</v>
      </c>
      <c r="F9" s="17"/>
      <c r="G9" s="17">
        <v>0.24928241235696599</v>
      </c>
      <c r="H9" s="17">
        <v>0.28864033552926699</v>
      </c>
      <c r="I9" s="17">
        <v>0.32426283254890398</v>
      </c>
      <c r="J9" s="17">
        <v>0.24861860275478301</v>
      </c>
      <c r="K9" s="17">
        <v>0.30211024367156197</v>
      </c>
      <c r="L9" s="17">
        <v>0.33970105435651599</v>
      </c>
      <c r="M9" s="17"/>
      <c r="N9" s="17">
        <v>0.29839861201326001</v>
      </c>
      <c r="O9" s="17">
        <v>0.18979822363356699</v>
      </c>
      <c r="P9" s="17">
        <v>0.372525073735474</v>
      </c>
      <c r="Q9" s="17">
        <v>0.32823524188894598</v>
      </c>
      <c r="R9" s="17">
        <v>0.29430156532280599</v>
      </c>
      <c r="S9" s="17">
        <v>0.21272248467090701</v>
      </c>
      <c r="T9" s="17">
        <v>0.32618152503931003</v>
      </c>
      <c r="U9" s="17">
        <v>0.347460870675879</v>
      </c>
      <c r="V9" s="17">
        <v>0.33594762434825898</v>
      </c>
      <c r="W9" s="17">
        <v>0.19630039928880799</v>
      </c>
      <c r="X9" s="17">
        <v>0.31339692574191103</v>
      </c>
      <c r="Y9" s="17">
        <v>0.30468188797082701</v>
      </c>
      <c r="Z9" s="17"/>
      <c r="AA9" s="17">
        <v>0.29622701068583002</v>
      </c>
      <c r="AB9" s="17">
        <v>0.29836944384679398</v>
      </c>
    </row>
    <row r="10" spans="2:28" x14ac:dyDescent="0.5">
      <c r="B10" s="18" t="s">
        <v>492</v>
      </c>
      <c r="C10" s="17">
        <v>0.445795029985526</v>
      </c>
      <c r="D10" s="17">
        <v>0.44076251173026898</v>
      </c>
      <c r="E10" s="17">
        <v>0.45149123068545999</v>
      </c>
      <c r="F10" s="17"/>
      <c r="G10" s="17">
        <v>0.51778689447950099</v>
      </c>
      <c r="H10" s="17">
        <v>0.40528377124631398</v>
      </c>
      <c r="I10" s="17">
        <v>0.421992901391679</v>
      </c>
      <c r="J10" s="17">
        <v>0.46807254512247998</v>
      </c>
      <c r="K10" s="17">
        <v>0.41438244053790202</v>
      </c>
      <c r="L10" s="17">
        <v>0.46005126636861499</v>
      </c>
      <c r="M10" s="17"/>
      <c r="N10" s="17">
        <v>0.49520534110985898</v>
      </c>
      <c r="O10" s="17">
        <v>0.59579221840600005</v>
      </c>
      <c r="P10" s="17">
        <v>0.42265227358461299</v>
      </c>
      <c r="Q10" s="17">
        <v>0.45164033001617299</v>
      </c>
      <c r="R10" s="17">
        <v>0.46378587262750298</v>
      </c>
      <c r="S10" s="17">
        <v>0.47319147644381498</v>
      </c>
      <c r="T10" s="17">
        <v>0.32935931568725602</v>
      </c>
      <c r="U10" s="17">
        <v>0.40110789804445601</v>
      </c>
      <c r="V10" s="17">
        <v>0.45691330570411098</v>
      </c>
      <c r="W10" s="17">
        <v>0.54681557139757297</v>
      </c>
      <c r="X10" s="17">
        <v>0.44125564167456099</v>
      </c>
      <c r="Y10" s="17">
        <v>0.40115098949644801</v>
      </c>
      <c r="Z10" s="17"/>
      <c r="AA10" s="17">
        <v>0.45732261390137002</v>
      </c>
      <c r="AB10" s="17">
        <v>0.43722426135485498</v>
      </c>
    </row>
    <row r="11" spans="2:28" x14ac:dyDescent="0.5">
      <c r="B11" s="18" t="s">
        <v>493</v>
      </c>
      <c r="C11" s="17">
        <v>0.175004904255563</v>
      </c>
      <c r="D11" s="17">
        <v>0.17561632959117501</v>
      </c>
      <c r="E11" s="17">
        <v>0.17472648545432301</v>
      </c>
      <c r="F11" s="17"/>
      <c r="G11" s="17">
        <v>0.13105707473622</v>
      </c>
      <c r="H11" s="17">
        <v>0.22549764061855701</v>
      </c>
      <c r="I11" s="17">
        <v>0.16324956552018999</v>
      </c>
      <c r="J11" s="17">
        <v>0.18645354068811501</v>
      </c>
      <c r="K11" s="17">
        <v>0.20720734956440001</v>
      </c>
      <c r="L11" s="17">
        <v>0.13886856617097601</v>
      </c>
      <c r="M11" s="17"/>
      <c r="N11" s="17">
        <v>0.16914312086444</v>
      </c>
      <c r="O11" s="17">
        <v>0.19003904686428899</v>
      </c>
      <c r="P11" s="17">
        <v>0.13136795731202899</v>
      </c>
      <c r="Q11" s="17">
        <v>0.11040959792076301</v>
      </c>
      <c r="R11" s="17">
        <v>0.178926062862965</v>
      </c>
      <c r="S11" s="17">
        <v>0.23384567999175501</v>
      </c>
      <c r="T11" s="17">
        <v>0.24930852858743299</v>
      </c>
      <c r="U11" s="17">
        <v>0.110614177812193</v>
      </c>
      <c r="V11" s="17">
        <v>0.138760341132492</v>
      </c>
      <c r="W11" s="17">
        <v>0.143776097855987</v>
      </c>
      <c r="X11" s="17">
        <v>0.151628553649028</v>
      </c>
      <c r="Y11" s="17">
        <v>0.22663175451784401</v>
      </c>
      <c r="Z11" s="17"/>
      <c r="AA11" s="17">
        <v>0.17646983359889901</v>
      </c>
      <c r="AB11" s="17">
        <v>0.17391572801935601</v>
      </c>
    </row>
    <row r="12" spans="2:28" x14ac:dyDescent="0.5">
      <c r="B12" s="18" t="s">
        <v>494</v>
      </c>
      <c r="C12" s="17">
        <v>3.9220668741284798E-2</v>
      </c>
      <c r="D12" s="17">
        <v>3.63975420884819E-2</v>
      </c>
      <c r="E12" s="17">
        <v>4.2035508475107598E-2</v>
      </c>
      <c r="F12" s="17"/>
      <c r="G12" s="17">
        <v>5.7089608071872799E-2</v>
      </c>
      <c r="H12" s="17">
        <v>7.3763397758764407E-2</v>
      </c>
      <c r="I12" s="17">
        <v>4.9373784297591101E-2</v>
      </c>
      <c r="J12" s="17">
        <v>4.2767594301695501E-2</v>
      </c>
      <c r="K12" s="17">
        <v>2.7804411922807599E-2</v>
      </c>
      <c r="L12" s="17">
        <v>8.0796497749513509E-3</v>
      </c>
      <c r="M12" s="17"/>
      <c r="N12" s="17">
        <v>0</v>
      </c>
      <c r="O12" s="17">
        <v>2.4370511096144101E-2</v>
      </c>
      <c r="P12" s="17">
        <v>2.7066793057906501E-2</v>
      </c>
      <c r="Q12" s="17">
        <v>4.9812194458607698E-2</v>
      </c>
      <c r="R12" s="17">
        <v>6.2986499186725595E-2</v>
      </c>
      <c r="S12" s="17">
        <v>4.50298454004876E-2</v>
      </c>
      <c r="T12" s="17">
        <v>9.5150630686000798E-2</v>
      </c>
      <c r="U12" s="17">
        <v>9.8112240162607098E-2</v>
      </c>
      <c r="V12" s="17">
        <v>2.71338706218156E-2</v>
      </c>
      <c r="W12" s="17">
        <v>7.7279915627854898E-2</v>
      </c>
      <c r="X12" s="17">
        <v>2.4665949962326201E-2</v>
      </c>
      <c r="Y12" s="17">
        <v>2.08970713423547E-2</v>
      </c>
      <c r="Z12" s="17"/>
      <c r="AA12" s="17">
        <v>4.24069314522936E-2</v>
      </c>
      <c r="AB12" s="17">
        <v>3.68516796545902E-2</v>
      </c>
    </row>
    <row r="13" spans="2:28" x14ac:dyDescent="0.5">
      <c r="B13" s="18" t="s">
        <v>495</v>
      </c>
      <c r="C13" s="17">
        <v>7.8618452943501598E-3</v>
      </c>
      <c r="D13" s="17">
        <v>9.0905486541916301E-3</v>
      </c>
      <c r="E13" s="17">
        <v>6.6817498975895902E-3</v>
      </c>
      <c r="F13" s="17"/>
      <c r="G13" s="17">
        <v>1.6337575503815201E-2</v>
      </c>
      <c r="H13" s="17">
        <v>0</v>
      </c>
      <c r="I13" s="17">
        <v>0</v>
      </c>
      <c r="J13" s="17">
        <v>1.9944228810745299E-2</v>
      </c>
      <c r="K13" s="17">
        <v>0</v>
      </c>
      <c r="L13" s="17">
        <v>1.0846213394489299E-2</v>
      </c>
      <c r="M13" s="17"/>
      <c r="N13" s="17">
        <v>1.8127005225158199E-2</v>
      </c>
      <c r="O13" s="17">
        <v>0</v>
      </c>
      <c r="P13" s="17">
        <v>0</v>
      </c>
      <c r="Q13" s="17">
        <v>1.36052966866212E-2</v>
      </c>
      <c r="R13" s="17">
        <v>0</v>
      </c>
      <c r="S13" s="17">
        <v>8.5305847826832107E-3</v>
      </c>
      <c r="T13" s="17">
        <v>0</v>
      </c>
      <c r="U13" s="17">
        <v>0</v>
      </c>
      <c r="V13" s="17">
        <v>0</v>
      </c>
      <c r="W13" s="17">
        <v>0</v>
      </c>
      <c r="X13" s="17">
        <v>1.4545133399401E-2</v>
      </c>
      <c r="Y13" s="17">
        <v>1.8271850263851801E-2</v>
      </c>
      <c r="Z13" s="17"/>
      <c r="AA13" s="17">
        <v>4.2203673976268802E-3</v>
      </c>
      <c r="AB13" s="17">
        <v>1.05692872660907E-2</v>
      </c>
    </row>
    <row r="14" spans="2:28" x14ac:dyDescent="0.5">
      <c r="B14" s="18" t="s">
        <v>83</v>
      </c>
      <c r="C14" s="17">
        <v>3.4661729969974998E-2</v>
      </c>
      <c r="D14" s="17">
        <v>3.0913216454538199E-2</v>
      </c>
      <c r="E14" s="17">
        <v>3.8367806546315497E-2</v>
      </c>
      <c r="F14" s="17"/>
      <c r="G14" s="17">
        <v>2.8446434851625301E-2</v>
      </c>
      <c r="H14" s="17">
        <v>6.8148548470972096E-3</v>
      </c>
      <c r="I14" s="17">
        <v>4.1120916241635601E-2</v>
      </c>
      <c r="J14" s="17">
        <v>3.4143488322181198E-2</v>
      </c>
      <c r="K14" s="17">
        <v>4.8495554303327498E-2</v>
      </c>
      <c r="L14" s="17">
        <v>4.2453249934453201E-2</v>
      </c>
      <c r="M14" s="17"/>
      <c r="N14" s="17">
        <v>1.9125920787282698E-2</v>
      </c>
      <c r="O14" s="17">
        <v>0</v>
      </c>
      <c r="P14" s="17">
        <v>4.63879023099769E-2</v>
      </c>
      <c r="Q14" s="17">
        <v>4.6297339028889599E-2</v>
      </c>
      <c r="R14" s="17">
        <v>0</v>
      </c>
      <c r="S14" s="17">
        <v>2.6679928710351599E-2</v>
      </c>
      <c r="T14" s="17">
        <v>0</v>
      </c>
      <c r="U14" s="17">
        <v>4.2704813304864697E-2</v>
      </c>
      <c r="V14" s="17">
        <v>4.1244858193322902E-2</v>
      </c>
      <c r="W14" s="17">
        <v>3.5828015829777002E-2</v>
      </c>
      <c r="X14" s="17">
        <v>5.4507795572772202E-2</v>
      </c>
      <c r="Y14" s="17">
        <v>2.8366446408675101E-2</v>
      </c>
      <c r="Z14" s="17"/>
      <c r="AA14" s="17">
        <v>2.33532429639806E-2</v>
      </c>
      <c r="AB14" s="17">
        <v>4.3069599858314003E-2</v>
      </c>
    </row>
    <row r="15" spans="2:28" x14ac:dyDescent="0.5">
      <c r="B15" s="18" t="s">
        <v>496</v>
      </c>
      <c r="C15" s="21">
        <v>0.74325085173882799</v>
      </c>
      <c r="D15" s="21">
        <v>0.74798236321161304</v>
      </c>
      <c r="E15" s="21">
        <v>0.73818844962666497</v>
      </c>
      <c r="F15" s="21"/>
      <c r="G15" s="21">
        <v>0.76706930683646701</v>
      </c>
      <c r="H15" s="21">
        <v>0.69392410677558203</v>
      </c>
      <c r="I15" s="21">
        <v>0.74625573394058398</v>
      </c>
      <c r="J15" s="21">
        <v>0.71669114787726296</v>
      </c>
      <c r="K15" s="21">
        <v>0.71649268420946499</v>
      </c>
      <c r="L15" s="21">
        <v>0.79975232072513003</v>
      </c>
      <c r="M15" s="21"/>
      <c r="N15" s="21">
        <v>0.79360395312311904</v>
      </c>
      <c r="O15" s="21">
        <v>0.78559044203956696</v>
      </c>
      <c r="P15" s="21">
        <v>0.79517734732008805</v>
      </c>
      <c r="Q15" s="21">
        <v>0.77987557190511902</v>
      </c>
      <c r="R15" s="21">
        <v>0.75808743795030897</v>
      </c>
      <c r="S15" s="21">
        <v>0.68591396111472303</v>
      </c>
      <c r="T15" s="21">
        <v>0.65554084072656604</v>
      </c>
      <c r="U15" s="21">
        <v>0.74856876872033595</v>
      </c>
      <c r="V15" s="21">
        <v>0.79286093005237002</v>
      </c>
      <c r="W15" s="21">
        <v>0.74311597068638102</v>
      </c>
      <c r="X15" s="21">
        <v>0.75465256741647202</v>
      </c>
      <c r="Y15" s="21">
        <v>0.70583287746727497</v>
      </c>
      <c r="Z15" s="21"/>
      <c r="AA15" s="21">
        <v>0.75354962458719998</v>
      </c>
      <c r="AB15" s="21">
        <v>0.73559370520164902</v>
      </c>
    </row>
    <row r="16" spans="2:28" x14ac:dyDescent="0.5">
      <c r="B16" s="18" t="s">
        <v>497</v>
      </c>
      <c r="C16" s="21">
        <v>4.7082514035635001E-2</v>
      </c>
      <c r="D16" s="21">
        <v>4.5488090742673598E-2</v>
      </c>
      <c r="E16" s="21">
        <v>4.8717258372697199E-2</v>
      </c>
      <c r="F16" s="21"/>
      <c r="G16" s="21">
        <v>7.3427183575687893E-2</v>
      </c>
      <c r="H16" s="21">
        <v>7.3763397758764407E-2</v>
      </c>
      <c r="I16" s="21">
        <v>4.9373784297591101E-2</v>
      </c>
      <c r="J16" s="21">
        <v>6.2711823112440807E-2</v>
      </c>
      <c r="K16" s="21">
        <v>2.7804411922807599E-2</v>
      </c>
      <c r="L16" s="21">
        <v>1.8925863169440699E-2</v>
      </c>
      <c r="M16" s="21"/>
      <c r="N16" s="21">
        <v>1.8127005225158199E-2</v>
      </c>
      <c r="O16" s="21">
        <v>2.4370511096144101E-2</v>
      </c>
      <c r="P16" s="21">
        <v>2.7066793057906501E-2</v>
      </c>
      <c r="Q16" s="21">
        <v>6.3417491145228905E-2</v>
      </c>
      <c r="R16" s="21">
        <v>6.2986499186725595E-2</v>
      </c>
      <c r="S16" s="21">
        <v>5.3560430183170797E-2</v>
      </c>
      <c r="T16" s="21">
        <v>9.5150630686000798E-2</v>
      </c>
      <c r="U16" s="21">
        <v>9.8112240162607098E-2</v>
      </c>
      <c r="V16" s="21">
        <v>2.71338706218156E-2</v>
      </c>
      <c r="W16" s="21">
        <v>7.7279915627854898E-2</v>
      </c>
      <c r="X16" s="21">
        <v>3.9211083361727198E-2</v>
      </c>
      <c r="Y16" s="21">
        <v>3.91689216062064E-2</v>
      </c>
      <c r="Z16" s="21"/>
      <c r="AA16" s="21">
        <v>4.66272988499205E-2</v>
      </c>
      <c r="AB16" s="21">
        <v>4.7420966920680901E-2</v>
      </c>
    </row>
    <row r="17" spans="2:28" x14ac:dyDescent="0.5">
      <c r="B17" s="18" t="s">
        <v>95</v>
      </c>
      <c r="C17" s="22">
        <v>0.69616833770319297</v>
      </c>
      <c r="D17" s="22">
        <v>0.70249427246893903</v>
      </c>
      <c r="E17" s="22">
        <v>0.68947119125396805</v>
      </c>
      <c r="F17" s="22"/>
      <c r="G17" s="22">
        <v>0.69364212326077901</v>
      </c>
      <c r="H17" s="22">
        <v>0.62016070901681697</v>
      </c>
      <c r="I17" s="22">
        <v>0.69688194964299199</v>
      </c>
      <c r="J17" s="22">
        <v>0.65397932476482201</v>
      </c>
      <c r="K17" s="22">
        <v>0.68868827228665697</v>
      </c>
      <c r="L17" s="22">
        <v>0.78082645755569002</v>
      </c>
      <c r="M17" s="22"/>
      <c r="N17" s="22">
        <v>0.77547694789796096</v>
      </c>
      <c r="O17" s="22">
        <v>0.761219930943422</v>
      </c>
      <c r="P17" s="22">
        <v>0.768110554262181</v>
      </c>
      <c r="Q17" s="22">
        <v>0.71645808075989004</v>
      </c>
      <c r="R17" s="22">
        <v>0.69510093876358403</v>
      </c>
      <c r="S17" s="22">
        <v>0.632353530931552</v>
      </c>
      <c r="T17" s="22">
        <v>0.560390210040565</v>
      </c>
      <c r="U17" s="22">
        <v>0.65045652855772795</v>
      </c>
      <c r="V17" s="22">
        <v>0.76572705943055397</v>
      </c>
      <c r="W17" s="22">
        <v>0.66583605505852606</v>
      </c>
      <c r="X17" s="22">
        <v>0.71544148405474495</v>
      </c>
      <c r="Y17" s="22">
        <v>0.66666395586106797</v>
      </c>
      <c r="Z17" s="22"/>
      <c r="AA17" s="22">
        <v>0.70692232573727998</v>
      </c>
      <c r="AB17" s="22">
        <v>0.68817273828096803</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58"/>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502</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491</v>
      </c>
      <c r="C9" s="17">
        <v>0.22198912760065201</v>
      </c>
      <c r="D9" s="17">
        <v>0.22721608089685999</v>
      </c>
      <c r="E9" s="17">
        <v>0.21550429642652499</v>
      </c>
      <c r="F9" s="17"/>
      <c r="G9" s="17">
        <v>0.21912812742084201</v>
      </c>
      <c r="H9" s="17">
        <v>0.162932010299534</v>
      </c>
      <c r="I9" s="17">
        <v>0.30497966822533701</v>
      </c>
      <c r="J9" s="17">
        <v>0.175805728073478</v>
      </c>
      <c r="K9" s="17">
        <v>0.21729941723628701</v>
      </c>
      <c r="L9" s="17">
        <v>0.247283034460164</v>
      </c>
      <c r="M9" s="17"/>
      <c r="N9" s="17">
        <v>0.19857234048903999</v>
      </c>
      <c r="O9" s="17">
        <v>0.22700952698752</v>
      </c>
      <c r="P9" s="17">
        <v>0.26275738027423701</v>
      </c>
      <c r="Q9" s="17">
        <v>0.284277687962944</v>
      </c>
      <c r="R9" s="17">
        <v>0.213504607706481</v>
      </c>
      <c r="S9" s="17">
        <v>0.20540892818553699</v>
      </c>
      <c r="T9" s="17">
        <v>0.12017332670896901</v>
      </c>
      <c r="U9" s="17">
        <v>0.26596331429699499</v>
      </c>
      <c r="V9" s="17">
        <v>0.27535856779449303</v>
      </c>
      <c r="W9" s="17">
        <v>0.14987691216038199</v>
      </c>
      <c r="X9" s="17">
        <v>0.18445891909074499</v>
      </c>
      <c r="Y9" s="17">
        <v>0.190355267982735</v>
      </c>
      <c r="Z9" s="17"/>
      <c r="AA9" s="17">
        <v>0.211832785707847</v>
      </c>
      <c r="AB9" s="17">
        <v>0.229540376598941</v>
      </c>
    </row>
    <row r="10" spans="2:28" x14ac:dyDescent="0.5">
      <c r="B10" s="18" t="s">
        <v>492</v>
      </c>
      <c r="C10" s="17">
        <v>0.304055760342548</v>
      </c>
      <c r="D10" s="17">
        <v>0.33298207379088701</v>
      </c>
      <c r="E10" s="17">
        <v>0.27648852260075502</v>
      </c>
      <c r="F10" s="17"/>
      <c r="G10" s="17">
        <v>0.41679516308405601</v>
      </c>
      <c r="H10" s="17">
        <v>0.35974257967958401</v>
      </c>
      <c r="I10" s="17">
        <v>0.29587442510533901</v>
      </c>
      <c r="J10" s="17">
        <v>0.30406264322536097</v>
      </c>
      <c r="K10" s="17">
        <v>0.205387409918034</v>
      </c>
      <c r="L10" s="17">
        <v>0.29020372082490098</v>
      </c>
      <c r="M10" s="17"/>
      <c r="N10" s="17">
        <v>0.30478102490026499</v>
      </c>
      <c r="O10" s="17">
        <v>0.37091295589168299</v>
      </c>
      <c r="P10" s="17">
        <v>0.24608825540374499</v>
      </c>
      <c r="Q10" s="17">
        <v>0.27444930874922102</v>
      </c>
      <c r="R10" s="17">
        <v>0.317133493665191</v>
      </c>
      <c r="S10" s="17">
        <v>0.28672067277728303</v>
      </c>
      <c r="T10" s="17">
        <v>0.37031552772573501</v>
      </c>
      <c r="U10" s="17">
        <v>0.28234659412977597</v>
      </c>
      <c r="V10" s="17">
        <v>0.25345536352328002</v>
      </c>
      <c r="W10" s="17">
        <v>0.27673697724457602</v>
      </c>
      <c r="X10" s="17">
        <v>0.41064558243874599</v>
      </c>
      <c r="Y10" s="17">
        <v>0.33039423103073201</v>
      </c>
      <c r="Z10" s="17"/>
      <c r="AA10" s="17">
        <v>0.33649099202642802</v>
      </c>
      <c r="AB10" s="17">
        <v>0.27994013747879598</v>
      </c>
    </row>
    <row r="11" spans="2:28" x14ac:dyDescent="0.5">
      <c r="B11" s="18" t="s">
        <v>493</v>
      </c>
      <c r="C11" s="17">
        <v>0.25090866121358801</v>
      </c>
      <c r="D11" s="17">
        <v>0.243891819213819</v>
      </c>
      <c r="E11" s="17">
        <v>0.25818183694632502</v>
      </c>
      <c r="F11" s="17"/>
      <c r="G11" s="17">
        <v>0.21946410409571601</v>
      </c>
      <c r="H11" s="17">
        <v>0.18420006413812501</v>
      </c>
      <c r="I11" s="17">
        <v>0.219043494177704</v>
      </c>
      <c r="J11" s="17">
        <v>0.25644383964201301</v>
      </c>
      <c r="K11" s="17">
        <v>0.35928110997630303</v>
      </c>
      <c r="L11" s="17">
        <v>0.24875553921770799</v>
      </c>
      <c r="M11" s="17"/>
      <c r="N11" s="17">
        <v>0.298285668455258</v>
      </c>
      <c r="O11" s="17">
        <v>0.21978956620685799</v>
      </c>
      <c r="P11" s="17">
        <v>0.26014876329410602</v>
      </c>
      <c r="Q11" s="17">
        <v>0.32109079196498302</v>
      </c>
      <c r="R11" s="17">
        <v>0.20695802291541199</v>
      </c>
      <c r="S11" s="17">
        <v>0.25437649661804301</v>
      </c>
      <c r="T11" s="17">
        <v>0.33290214758186898</v>
      </c>
      <c r="U11" s="17">
        <v>0.18904311613045199</v>
      </c>
      <c r="V11" s="17">
        <v>0.27359985656299202</v>
      </c>
      <c r="W11" s="17">
        <v>0.30684051279602997</v>
      </c>
      <c r="X11" s="17">
        <v>0.17744899467650199</v>
      </c>
      <c r="Y11" s="17">
        <v>0.267903133221014</v>
      </c>
      <c r="Z11" s="17"/>
      <c r="AA11" s="17">
        <v>0.23741984530931601</v>
      </c>
      <c r="AB11" s="17">
        <v>0.260937607527163</v>
      </c>
    </row>
    <row r="12" spans="2:28" x14ac:dyDescent="0.5">
      <c r="B12" s="18" t="s">
        <v>494</v>
      </c>
      <c r="C12" s="17">
        <v>0.111350152527906</v>
      </c>
      <c r="D12" s="17">
        <v>0.101913290303806</v>
      </c>
      <c r="E12" s="17">
        <v>0.120723660859784</v>
      </c>
      <c r="F12" s="17"/>
      <c r="G12" s="17">
        <v>9.7853902892047401E-2</v>
      </c>
      <c r="H12" s="17">
        <v>0.14313143811863699</v>
      </c>
      <c r="I12" s="17">
        <v>0.111775979798652</v>
      </c>
      <c r="J12" s="17">
        <v>0.16903161937852201</v>
      </c>
      <c r="K12" s="17">
        <v>9.9427880939933599E-2</v>
      </c>
      <c r="L12" s="17">
        <v>6.4477929574052906E-2</v>
      </c>
      <c r="M12" s="17"/>
      <c r="N12" s="17">
        <v>7.68222024431683E-2</v>
      </c>
      <c r="O12" s="17">
        <v>0.10404373945083401</v>
      </c>
      <c r="P12" s="17">
        <v>0.13880683481474901</v>
      </c>
      <c r="Q12" s="17">
        <v>7.3085999097925597E-2</v>
      </c>
      <c r="R12" s="17">
        <v>0.17604503447647801</v>
      </c>
      <c r="S12" s="17">
        <v>0.118478063457382</v>
      </c>
      <c r="T12" s="17">
        <v>4.1115533606031499E-2</v>
      </c>
      <c r="U12" s="17">
        <v>0.129239588071794</v>
      </c>
      <c r="V12" s="17">
        <v>7.9649218179233705E-2</v>
      </c>
      <c r="W12" s="17">
        <v>0.116547999224135</v>
      </c>
      <c r="X12" s="17">
        <v>7.9834381198225807E-2</v>
      </c>
      <c r="Y12" s="17">
        <v>0.12546405381556999</v>
      </c>
      <c r="Z12" s="17"/>
      <c r="AA12" s="17">
        <v>0.12698571322590901</v>
      </c>
      <c r="AB12" s="17">
        <v>9.9725099599928105E-2</v>
      </c>
    </row>
    <row r="13" spans="2:28" x14ac:dyDescent="0.5">
      <c r="B13" s="18" t="s">
        <v>495</v>
      </c>
      <c r="C13" s="17">
        <v>5.8933149506986401E-2</v>
      </c>
      <c r="D13" s="17">
        <v>4.9604689863644302E-2</v>
      </c>
      <c r="E13" s="17">
        <v>6.8106680289130195E-2</v>
      </c>
      <c r="F13" s="17"/>
      <c r="G13" s="17">
        <v>2.8382616557888599E-2</v>
      </c>
      <c r="H13" s="17">
        <v>0.105212240952543</v>
      </c>
      <c r="I13" s="17">
        <v>4.1003441124206098E-2</v>
      </c>
      <c r="J13" s="17">
        <v>4.93976542171429E-2</v>
      </c>
      <c r="K13" s="17">
        <v>5.7470627605135702E-2</v>
      </c>
      <c r="L13" s="17">
        <v>6.1116298155373498E-2</v>
      </c>
      <c r="M13" s="17"/>
      <c r="N13" s="17">
        <v>4.1744464964392401E-2</v>
      </c>
      <c r="O13" s="17">
        <v>2.6309378324924599E-2</v>
      </c>
      <c r="P13" s="17">
        <v>5.8321218338963199E-2</v>
      </c>
      <c r="Q13" s="17">
        <v>3.2327226753445501E-2</v>
      </c>
      <c r="R13" s="17">
        <v>3.21800241657689E-2</v>
      </c>
      <c r="S13" s="17">
        <v>7.32384131162645E-2</v>
      </c>
      <c r="T13" s="17">
        <v>9.7346521510180195E-2</v>
      </c>
      <c r="U13" s="17">
        <v>8.9809812958982799E-2</v>
      </c>
      <c r="V13" s="17">
        <v>6.2384298434628803E-2</v>
      </c>
      <c r="W13" s="17">
        <v>3.9268083596279597E-2</v>
      </c>
      <c r="X13" s="17">
        <v>6.1481516581841797E-2</v>
      </c>
      <c r="Y13" s="17">
        <v>4.5970313560257797E-2</v>
      </c>
      <c r="Z13" s="17"/>
      <c r="AA13" s="17">
        <v>4.7359589528809101E-2</v>
      </c>
      <c r="AB13" s="17">
        <v>6.7538101379842702E-2</v>
      </c>
    </row>
    <row r="14" spans="2:28" x14ac:dyDescent="0.5">
      <c r="B14" s="18" t="s">
        <v>83</v>
      </c>
      <c r="C14" s="17">
        <v>5.27631488083199E-2</v>
      </c>
      <c r="D14" s="17">
        <v>4.4392045930985002E-2</v>
      </c>
      <c r="E14" s="17">
        <v>6.0995002877481101E-2</v>
      </c>
      <c r="F14" s="17"/>
      <c r="G14" s="17">
        <v>1.83760859494503E-2</v>
      </c>
      <c r="H14" s="17">
        <v>4.4781666811576602E-2</v>
      </c>
      <c r="I14" s="17">
        <v>2.73229915687625E-2</v>
      </c>
      <c r="J14" s="17">
        <v>4.5258515463483098E-2</v>
      </c>
      <c r="K14" s="17">
        <v>6.1133554324306297E-2</v>
      </c>
      <c r="L14" s="17">
        <v>8.8163477767801202E-2</v>
      </c>
      <c r="M14" s="17"/>
      <c r="N14" s="17">
        <v>7.9794298747876094E-2</v>
      </c>
      <c r="O14" s="17">
        <v>5.1934833138179502E-2</v>
      </c>
      <c r="P14" s="17">
        <v>3.3877547874199297E-2</v>
      </c>
      <c r="Q14" s="17">
        <v>1.4768985471480299E-2</v>
      </c>
      <c r="R14" s="17">
        <v>5.4178817070669003E-2</v>
      </c>
      <c r="S14" s="17">
        <v>6.1777425845491001E-2</v>
      </c>
      <c r="T14" s="17">
        <v>3.8146942867214498E-2</v>
      </c>
      <c r="U14" s="17">
        <v>4.3597574411999199E-2</v>
      </c>
      <c r="V14" s="17">
        <v>5.5552695505372902E-2</v>
      </c>
      <c r="W14" s="17">
        <v>0.110729514978598</v>
      </c>
      <c r="X14" s="17">
        <v>8.6130606013940098E-2</v>
      </c>
      <c r="Y14" s="17">
        <v>3.9913000389690999E-2</v>
      </c>
      <c r="Z14" s="17"/>
      <c r="AA14" s="17">
        <v>3.9911074201690599E-2</v>
      </c>
      <c r="AB14" s="17">
        <v>6.2318677415328497E-2</v>
      </c>
    </row>
    <row r="15" spans="2:28" x14ac:dyDescent="0.5">
      <c r="B15" s="18" t="s">
        <v>496</v>
      </c>
      <c r="C15" s="21">
        <v>0.52604488794319904</v>
      </c>
      <c r="D15" s="21">
        <v>0.56019815468774603</v>
      </c>
      <c r="E15" s="21">
        <v>0.49199281902727998</v>
      </c>
      <c r="F15" s="21"/>
      <c r="G15" s="21">
        <v>0.63592329050489804</v>
      </c>
      <c r="H15" s="21">
        <v>0.52267458997911798</v>
      </c>
      <c r="I15" s="21">
        <v>0.60085409333067596</v>
      </c>
      <c r="J15" s="21">
        <v>0.47986837129883902</v>
      </c>
      <c r="K15" s="21">
        <v>0.42268682715432099</v>
      </c>
      <c r="L15" s="21">
        <v>0.53748675528506396</v>
      </c>
      <c r="M15" s="21"/>
      <c r="N15" s="21">
        <v>0.50335336538930497</v>
      </c>
      <c r="O15" s="21">
        <v>0.59792248287920302</v>
      </c>
      <c r="P15" s="21">
        <v>0.50884563567798202</v>
      </c>
      <c r="Q15" s="21">
        <v>0.55872699671216597</v>
      </c>
      <c r="R15" s="21">
        <v>0.530638101371672</v>
      </c>
      <c r="S15" s="21">
        <v>0.49212960096281899</v>
      </c>
      <c r="T15" s="21">
        <v>0.49048885443470402</v>
      </c>
      <c r="U15" s="21">
        <v>0.54830990842677096</v>
      </c>
      <c r="V15" s="21">
        <v>0.52881393131777299</v>
      </c>
      <c r="W15" s="21">
        <v>0.42661388940495798</v>
      </c>
      <c r="X15" s="21">
        <v>0.59510450152949002</v>
      </c>
      <c r="Y15" s="21">
        <v>0.52074949901346701</v>
      </c>
      <c r="Z15" s="21"/>
      <c r="AA15" s="21">
        <v>0.54832377773427499</v>
      </c>
      <c r="AB15" s="21">
        <v>0.50948051407773698</v>
      </c>
    </row>
    <row r="16" spans="2:28" x14ac:dyDescent="0.5">
      <c r="B16" s="18" t="s">
        <v>497</v>
      </c>
      <c r="C16" s="21">
        <v>0.170283302034893</v>
      </c>
      <c r="D16" s="21">
        <v>0.15151798016744999</v>
      </c>
      <c r="E16" s="21">
        <v>0.188830341148914</v>
      </c>
      <c r="F16" s="21"/>
      <c r="G16" s="21">
        <v>0.126236519449936</v>
      </c>
      <c r="H16" s="21">
        <v>0.24834367907117999</v>
      </c>
      <c r="I16" s="21">
        <v>0.15277942092285801</v>
      </c>
      <c r="J16" s="21">
        <v>0.218429273595665</v>
      </c>
      <c r="K16" s="21">
        <v>0.15689850854506901</v>
      </c>
      <c r="L16" s="21">
        <v>0.12559422772942599</v>
      </c>
      <c r="M16" s="21"/>
      <c r="N16" s="21">
        <v>0.118566667407561</v>
      </c>
      <c r="O16" s="21">
        <v>0.130353117775759</v>
      </c>
      <c r="P16" s="21">
        <v>0.19712805315371301</v>
      </c>
      <c r="Q16" s="21">
        <v>0.105413225851371</v>
      </c>
      <c r="R16" s="21">
        <v>0.208225058642247</v>
      </c>
      <c r="S16" s="21">
        <v>0.19171647657364699</v>
      </c>
      <c r="T16" s="21">
        <v>0.13846205511621201</v>
      </c>
      <c r="U16" s="21">
        <v>0.219049401030777</v>
      </c>
      <c r="V16" s="21">
        <v>0.14203351661386299</v>
      </c>
      <c r="W16" s="21">
        <v>0.15581608282041401</v>
      </c>
      <c r="X16" s="21">
        <v>0.14131589778006801</v>
      </c>
      <c r="Y16" s="21">
        <v>0.17143436737582801</v>
      </c>
      <c r="Z16" s="21"/>
      <c r="AA16" s="21">
        <v>0.17434530275471799</v>
      </c>
      <c r="AB16" s="21">
        <v>0.16726320097977099</v>
      </c>
    </row>
    <row r="17" spans="2:28" x14ac:dyDescent="0.5">
      <c r="B17" s="18" t="s">
        <v>95</v>
      </c>
      <c r="C17" s="22">
        <v>0.35576158590830698</v>
      </c>
      <c r="D17" s="22">
        <v>0.40868017452029698</v>
      </c>
      <c r="E17" s="22">
        <v>0.30316247787836598</v>
      </c>
      <c r="F17" s="22"/>
      <c r="G17" s="22">
        <v>0.50968677105496196</v>
      </c>
      <c r="H17" s="22">
        <v>0.27433091090793799</v>
      </c>
      <c r="I17" s="22">
        <v>0.44807467240781701</v>
      </c>
      <c r="J17" s="22">
        <v>0.26143909770317397</v>
      </c>
      <c r="K17" s="22">
        <v>0.26578831860925201</v>
      </c>
      <c r="L17" s="22">
        <v>0.41189252755563799</v>
      </c>
      <c r="M17" s="22"/>
      <c r="N17" s="22">
        <v>0.38478669798174397</v>
      </c>
      <c r="O17" s="22">
        <v>0.46756936510344399</v>
      </c>
      <c r="P17" s="22">
        <v>0.31171758252426901</v>
      </c>
      <c r="Q17" s="22">
        <v>0.453313770860794</v>
      </c>
      <c r="R17" s="22">
        <v>0.322413042729425</v>
      </c>
      <c r="S17" s="22">
        <v>0.300413124389172</v>
      </c>
      <c r="T17" s="22">
        <v>0.35202679931849301</v>
      </c>
      <c r="U17" s="22">
        <v>0.329260507395994</v>
      </c>
      <c r="V17" s="22">
        <v>0.38678041470391</v>
      </c>
      <c r="W17" s="22">
        <v>0.270797806584544</v>
      </c>
      <c r="X17" s="22">
        <v>0.45378860374942298</v>
      </c>
      <c r="Y17" s="22">
        <v>0.349315131637639</v>
      </c>
      <c r="Z17" s="22"/>
      <c r="AA17" s="22">
        <v>0.373978474979557</v>
      </c>
      <c r="AB17" s="22">
        <v>0.34221731309796599</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59"/>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503</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491</v>
      </c>
      <c r="C9" s="17">
        <v>8.5886335655186802E-2</v>
      </c>
      <c r="D9" s="17">
        <v>0.11967373419210101</v>
      </c>
      <c r="E9" s="17">
        <v>5.3200387200330601E-2</v>
      </c>
      <c r="F9" s="17"/>
      <c r="G9" s="17">
        <v>0.174263165889535</v>
      </c>
      <c r="H9" s="17">
        <v>9.1172843009113297E-2</v>
      </c>
      <c r="I9" s="17">
        <v>0.12036451246298401</v>
      </c>
      <c r="J9" s="17">
        <v>6.3615878763232103E-2</v>
      </c>
      <c r="K9" s="17">
        <v>5.6539150857565799E-2</v>
      </c>
      <c r="L9" s="17">
        <v>5.7788402657311499E-2</v>
      </c>
      <c r="M9" s="17"/>
      <c r="N9" s="17">
        <v>0.1198637466182</v>
      </c>
      <c r="O9" s="17">
        <v>2.75250234188281E-2</v>
      </c>
      <c r="P9" s="17">
        <v>0.12748196876187301</v>
      </c>
      <c r="Q9" s="17">
        <v>9.0848911464941506E-2</v>
      </c>
      <c r="R9" s="17">
        <v>0.17831980325743499</v>
      </c>
      <c r="S9" s="17">
        <v>5.6352534438452298E-2</v>
      </c>
      <c r="T9" s="17">
        <v>0.11923246307995999</v>
      </c>
      <c r="U9" s="17">
        <v>0.112827758326755</v>
      </c>
      <c r="V9" s="17">
        <v>0.11218994346340901</v>
      </c>
      <c r="W9" s="17">
        <v>3.48238195493452E-2</v>
      </c>
      <c r="X9" s="17">
        <v>6.8146245556005694E-2</v>
      </c>
      <c r="Y9" s="17">
        <v>5.9148187064858603E-2</v>
      </c>
      <c r="Z9" s="17"/>
      <c r="AA9" s="17">
        <v>0.117934275863515</v>
      </c>
      <c r="AB9" s="17">
        <v>6.2058664339115902E-2</v>
      </c>
    </row>
    <row r="10" spans="2:28" x14ac:dyDescent="0.5">
      <c r="B10" s="18" t="s">
        <v>492</v>
      </c>
      <c r="C10" s="17">
        <v>0.233340889354852</v>
      </c>
      <c r="D10" s="17">
        <v>0.28975494174044603</v>
      </c>
      <c r="E10" s="17">
        <v>0.178928239914939</v>
      </c>
      <c r="F10" s="17"/>
      <c r="G10" s="17">
        <v>0.24390114864179999</v>
      </c>
      <c r="H10" s="17">
        <v>0.28837105759512399</v>
      </c>
      <c r="I10" s="17">
        <v>0.24836511388129401</v>
      </c>
      <c r="J10" s="17">
        <v>0.26298798465649398</v>
      </c>
      <c r="K10" s="17">
        <v>0.21882033405460299</v>
      </c>
      <c r="L10" s="17">
        <v>0.17318159945048001</v>
      </c>
      <c r="M10" s="17"/>
      <c r="N10" s="17">
        <v>0.22645273313828501</v>
      </c>
      <c r="O10" s="17">
        <v>0.36662636865213299</v>
      </c>
      <c r="P10" s="17">
        <v>0.211723965800758</v>
      </c>
      <c r="Q10" s="17">
        <v>0.25926009750294998</v>
      </c>
      <c r="R10" s="17">
        <v>0.11205708224817</v>
      </c>
      <c r="S10" s="17">
        <v>0.25743274261048099</v>
      </c>
      <c r="T10" s="17">
        <v>8.2558390747834706E-2</v>
      </c>
      <c r="U10" s="17">
        <v>0.23184889069721301</v>
      </c>
      <c r="V10" s="17">
        <v>0.25085005754449502</v>
      </c>
      <c r="W10" s="17">
        <v>0.155792541665079</v>
      </c>
      <c r="X10" s="17">
        <v>0.27581135104551902</v>
      </c>
      <c r="Y10" s="17">
        <v>0.19896914556301601</v>
      </c>
      <c r="Z10" s="17"/>
      <c r="AA10" s="17">
        <v>0.283035366138636</v>
      </c>
      <c r="AB10" s="17">
        <v>0.19639300280330399</v>
      </c>
    </row>
    <row r="11" spans="2:28" x14ac:dyDescent="0.5">
      <c r="B11" s="18" t="s">
        <v>493</v>
      </c>
      <c r="C11" s="17">
        <v>0.34791980633967401</v>
      </c>
      <c r="D11" s="17">
        <v>0.315829633058195</v>
      </c>
      <c r="E11" s="17">
        <v>0.37973908084889502</v>
      </c>
      <c r="F11" s="17"/>
      <c r="G11" s="17">
        <v>0.23766023807425599</v>
      </c>
      <c r="H11" s="17">
        <v>0.35543906484875498</v>
      </c>
      <c r="I11" s="17">
        <v>0.31656554998478198</v>
      </c>
      <c r="J11" s="17">
        <v>0.31781634651129198</v>
      </c>
      <c r="K11" s="17">
        <v>0.373256486528175</v>
      </c>
      <c r="L11" s="17">
        <v>0.415070277367172</v>
      </c>
      <c r="M11" s="17"/>
      <c r="N11" s="17">
        <v>0.27370827696920902</v>
      </c>
      <c r="O11" s="17">
        <v>0.27828353394935501</v>
      </c>
      <c r="P11" s="17">
        <v>0.32080719986316503</v>
      </c>
      <c r="Q11" s="17">
        <v>0.34419458759101401</v>
      </c>
      <c r="R11" s="17">
        <v>0.26870895382003102</v>
      </c>
      <c r="S11" s="17">
        <v>0.35480940305301101</v>
      </c>
      <c r="T11" s="17">
        <v>0.511426087843174</v>
      </c>
      <c r="U11" s="17">
        <v>0.33933363668051297</v>
      </c>
      <c r="V11" s="17">
        <v>0.33010321704622297</v>
      </c>
      <c r="W11" s="17">
        <v>0.34085016947202801</v>
      </c>
      <c r="X11" s="17">
        <v>0.36190786806294301</v>
      </c>
      <c r="Y11" s="17">
        <v>0.39811616670559102</v>
      </c>
      <c r="Z11" s="17"/>
      <c r="AA11" s="17">
        <v>0.33123036205932199</v>
      </c>
      <c r="AB11" s="17">
        <v>0.36032842262437198</v>
      </c>
    </row>
    <row r="12" spans="2:28" x14ac:dyDescent="0.5">
      <c r="B12" s="18" t="s">
        <v>494</v>
      </c>
      <c r="C12" s="17">
        <v>0.10894214045412901</v>
      </c>
      <c r="D12" s="17">
        <v>0.109515000766452</v>
      </c>
      <c r="E12" s="17">
        <v>0.108581964682853</v>
      </c>
      <c r="F12" s="17"/>
      <c r="G12" s="17">
        <v>0.152181829797298</v>
      </c>
      <c r="H12" s="17">
        <v>0.120347797054193</v>
      </c>
      <c r="I12" s="17">
        <v>8.6490411568919803E-2</v>
      </c>
      <c r="J12" s="17">
        <v>0.12986844933354399</v>
      </c>
      <c r="K12" s="17">
        <v>9.4440211206143598E-2</v>
      </c>
      <c r="L12" s="17">
        <v>9.09338653896479E-2</v>
      </c>
      <c r="M12" s="17"/>
      <c r="N12" s="17">
        <v>0.125532196987065</v>
      </c>
      <c r="O12" s="17">
        <v>0.133950097646099</v>
      </c>
      <c r="P12" s="17">
        <v>0.11095006954707901</v>
      </c>
      <c r="Q12" s="17">
        <v>0.109027258303407</v>
      </c>
      <c r="R12" s="17">
        <v>0.14684951391831</v>
      </c>
      <c r="S12" s="17">
        <v>8.9217391039882493E-2</v>
      </c>
      <c r="T12" s="17">
        <v>0.125182765678235</v>
      </c>
      <c r="U12" s="17">
        <v>0.12551628582218</v>
      </c>
      <c r="V12" s="17">
        <v>8.15661701876495E-2</v>
      </c>
      <c r="W12" s="17">
        <v>7.5278030309594304E-2</v>
      </c>
      <c r="X12" s="17">
        <v>8.3950037609745495E-2</v>
      </c>
      <c r="Y12" s="17">
        <v>0.14499028997539401</v>
      </c>
      <c r="Z12" s="17"/>
      <c r="AA12" s="17">
        <v>0.103137757322095</v>
      </c>
      <c r="AB12" s="17">
        <v>0.113257704342591</v>
      </c>
    </row>
    <row r="13" spans="2:28" x14ac:dyDescent="0.5">
      <c r="B13" s="18" t="s">
        <v>495</v>
      </c>
      <c r="C13" s="17">
        <v>3.0810694790629999E-2</v>
      </c>
      <c r="D13" s="17">
        <v>3.1478396299070101E-2</v>
      </c>
      <c r="E13" s="17">
        <v>3.02173090172221E-2</v>
      </c>
      <c r="F13" s="17"/>
      <c r="G13" s="17">
        <v>3.0957768076367999E-2</v>
      </c>
      <c r="H13" s="17">
        <v>4.4702826389264698E-2</v>
      </c>
      <c r="I13" s="17">
        <v>2.70838783753421E-2</v>
      </c>
      <c r="J13" s="17">
        <v>1.62522395211687E-2</v>
      </c>
      <c r="K13" s="17">
        <v>3.6551066191027798E-2</v>
      </c>
      <c r="L13" s="17">
        <v>3.0183324483749101E-2</v>
      </c>
      <c r="M13" s="17"/>
      <c r="N13" s="17">
        <v>3.6664153477022399E-2</v>
      </c>
      <c r="O13" s="17">
        <v>0</v>
      </c>
      <c r="P13" s="17">
        <v>4.5867171006226698E-2</v>
      </c>
      <c r="Q13" s="17">
        <v>5.91060573230291E-2</v>
      </c>
      <c r="R13" s="17">
        <v>3.05958542024693E-2</v>
      </c>
      <c r="S13" s="17">
        <v>2.8528917038984698E-2</v>
      </c>
      <c r="T13" s="17">
        <v>0</v>
      </c>
      <c r="U13" s="17">
        <v>3.1237770866686099E-2</v>
      </c>
      <c r="V13" s="17">
        <v>4.2678839667743898E-2</v>
      </c>
      <c r="W13" s="17">
        <v>8.85959806336446E-2</v>
      </c>
      <c r="X13" s="17">
        <v>1.50400585738597E-2</v>
      </c>
      <c r="Y13" s="17">
        <v>1.27553258855886E-2</v>
      </c>
      <c r="Z13" s="17"/>
      <c r="AA13" s="17">
        <v>3.1996053080495301E-2</v>
      </c>
      <c r="AB13" s="17">
        <v>2.9929379874941601E-2</v>
      </c>
    </row>
    <row r="14" spans="2:28" x14ac:dyDescent="0.5">
      <c r="B14" s="18" t="s">
        <v>83</v>
      </c>
      <c r="C14" s="17">
        <v>0.19310013340552801</v>
      </c>
      <c r="D14" s="17">
        <v>0.133748293943736</v>
      </c>
      <c r="E14" s="17">
        <v>0.24933301833576099</v>
      </c>
      <c r="F14" s="17"/>
      <c r="G14" s="17">
        <v>0.16103584952074201</v>
      </c>
      <c r="H14" s="17">
        <v>9.9966411103550201E-2</v>
      </c>
      <c r="I14" s="17">
        <v>0.201130533726678</v>
      </c>
      <c r="J14" s="17">
        <v>0.20945910121427</v>
      </c>
      <c r="K14" s="17">
        <v>0.220392751162485</v>
      </c>
      <c r="L14" s="17">
        <v>0.23284253065163901</v>
      </c>
      <c r="M14" s="17"/>
      <c r="N14" s="17">
        <v>0.21777889281021801</v>
      </c>
      <c r="O14" s="17">
        <v>0.19361497633358499</v>
      </c>
      <c r="P14" s="17">
        <v>0.18316962502089701</v>
      </c>
      <c r="Q14" s="17">
        <v>0.13756308781465901</v>
      </c>
      <c r="R14" s="17">
        <v>0.26346879255358502</v>
      </c>
      <c r="S14" s="17">
        <v>0.213659011819188</v>
      </c>
      <c r="T14" s="17">
        <v>0.16160029265079501</v>
      </c>
      <c r="U14" s="17">
        <v>0.15923565760665301</v>
      </c>
      <c r="V14" s="17">
        <v>0.18261177209047899</v>
      </c>
      <c r="W14" s="17">
        <v>0.304659458370308</v>
      </c>
      <c r="X14" s="17">
        <v>0.195144439151926</v>
      </c>
      <c r="Y14" s="17">
        <v>0.18602088480555101</v>
      </c>
      <c r="Z14" s="17"/>
      <c r="AA14" s="17">
        <v>0.13266618553593601</v>
      </c>
      <c r="AB14" s="17">
        <v>0.23803282601567499</v>
      </c>
    </row>
    <row r="15" spans="2:28" x14ac:dyDescent="0.5">
      <c r="B15" s="18" t="s">
        <v>496</v>
      </c>
      <c r="C15" s="21">
        <v>0.31922722501003897</v>
      </c>
      <c r="D15" s="21">
        <v>0.409428675932547</v>
      </c>
      <c r="E15" s="21">
        <v>0.23212862711526899</v>
      </c>
      <c r="F15" s="21"/>
      <c r="G15" s="21">
        <v>0.41816431453133601</v>
      </c>
      <c r="H15" s="21">
        <v>0.37954390060423698</v>
      </c>
      <c r="I15" s="21">
        <v>0.36872962634427803</v>
      </c>
      <c r="J15" s="21">
        <v>0.32660386341972603</v>
      </c>
      <c r="K15" s="21">
        <v>0.27535948491216899</v>
      </c>
      <c r="L15" s="21">
        <v>0.23097000210779201</v>
      </c>
      <c r="M15" s="21"/>
      <c r="N15" s="21">
        <v>0.346316479756486</v>
      </c>
      <c r="O15" s="21">
        <v>0.394151392070961</v>
      </c>
      <c r="P15" s="21">
        <v>0.33920593456263098</v>
      </c>
      <c r="Q15" s="21">
        <v>0.35010900896789099</v>
      </c>
      <c r="R15" s="21">
        <v>0.29037688550560498</v>
      </c>
      <c r="S15" s="21">
        <v>0.313785277048934</v>
      </c>
      <c r="T15" s="21">
        <v>0.20179085382779499</v>
      </c>
      <c r="U15" s="21">
        <v>0.344676649023968</v>
      </c>
      <c r="V15" s="21">
        <v>0.36304000100790401</v>
      </c>
      <c r="W15" s="21">
        <v>0.19061636121442499</v>
      </c>
      <c r="X15" s="21">
        <v>0.34395759660152497</v>
      </c>
      <c r="Y15" s="21">
        <v>0.25811733262787401</v>
      </c>
      <c r="Z15" s="21"/>
      <c r="AA15" s="21">
        <v>0.40096964200215202</v>
      </c>
      <c r="AB15" s="21">
        <v>0.25845166714242002</v>
      </c>
    </row>
    <row r="16" spans="2:28" x14ac:dyDescent="0.5">
      <c r="B16" s="18" t="s">
        <v>497</v>
      </c>
      <c r="C16" s="21">
        <v>0.13975283524475901</v>
      </c>
      <c r="D16" s="21">
        <v>0.140993397065522</v>
      </c>
      <c r="E16" s="21">
        <v>0.138799273700075</v>
      </c>
      <c r="F16" s="21"/>
      <c r="G16" s="21">
        <v>0.18313959787366599</v>
      </c>
      <c r="H16" s="21">
        <v>0.165050623443458</v>
      </c>
      <c r="I16" s="21">
        <v>0.113574289944262</v>
      </c>
      <c r="J16" s="21">
        <v>0.14612068885471199</v>
      </c>
      <c r="K16" s="21">
        <v>0.13099127739717101</v>
      </c>
      <c r="L16" s="21">
        <v>0.12111718987339699</v>
      </c>
      <c r="M16" s="21"/>
      <c r="N16" s="21">
        <v>0.16219635046408701</v>
      </c>
      <c r="O16" s="21">
        <v>0.133950097646099</v>
      </c>
      <c r="P16" s="21">
        <v>0.15681724055330601</v>
      </c>
      <c r="Q16" s="21">
        <v>0.16813331562643599</v>
      </c>
      <c r="R16" s="21">
        <v>0.17744536812077899</v>
      </c>
      <c r="S16" s="21">
        <v>0.117746308078867</v>
      </c>
      <c r="T16" s="21">
        <v>0.125182765678235</v>
      </c>
      <c r="U16" s="21">
        <v>0.15675405668886599</v>
      </c>
      <c r="V16" s="21">
        <v>0.124245009855393</v>
      </c>
      <c r="W16" s="21">
        <v>0.163874010943239</v>
      </c>
      <c r="X16" s="21">
        <v>9.89900961836052E-2</v>
      </c>
      <c r="Y16" s="21">
        <v>0.15774561586098301</v>
      </c>
      <c r="Z16" s="21"/>
      <c r="AA16" s="21">
        <v>0.13513381040259101</v>
      </c>
      <c r="AB16" s="21">
        <v>0.14318708421753201</v>
      </c>
    </row>
    <row r="17" spans="2:28" x14ac:dyDescent="0.5">
      <c r="B17" s="18" t="s">
        <v>95</v>
      </c>
      <c r="C17" s="22">
        <v>0.17947438976527999</v>
      </c>
      <c r="D17" s="22">
        <v>0.26843527886702501</v>
      </c>
      <c r="E17" s="22">
        <v>9.3329353415194202E-2</v>
      </c>
      <c r="F17" s="22"/>
      <c r="G17" s="22">
        <v>0.235024716657669</v>
      </c>
      <c r="H17" s="22">
        <v>0.21449327716077901</v>
      </c>
      <c r="I17" s="22">
        <v>0.25515533640001598</v>
      </c>
      <c r="J17" s="22">
        <v>0.180483174565013</v>
      </c>
      <c r="K17" s="22">
        <v>0.14436820751499799</v>
      </c>
      <c r="L17" s="22">
        <v>0.109852812234395</v>
      </c>
      <c r="M17" s="22"/>
      <c r="N17" s="22">
        <v>0.18412012929239899</v>
      </c>
      <c r="O17" s="22">
        <v>0.26020129442486201</v>
      </c>
      <c r="P17" s="22">
        <v>0.182388694009326</v>
      </c>
      <c r="Q17" s="22">
        <v>0.181975693341455</v>
      </c>
      <c r="R17" s="22">
        <v>0.112931517384826</v>
      </c>
      <c r="S17" s="22">
        <v>0.19603896897006601</v>
      </c>
      <c r="T17" s="22">
        <v>7.6608088149559897E-2</v>
      </c>
      <c r="U17" s="22">
        <v>0.187922592335103</v>
      </c>
      <c r="V17" s="22">
        <v>0.23879499115251099</v>
      </c>
      <c r="W17" s="22">
        <v>2.6742350271185801E-2</v>
      </c>
      <c r="X17" s="22">
        <v>0.24496750041792001</v>
      </c>
      <c r="Y17" s="22">
        <v>0.10037171676689099</v>
      </c>
      <c r="Z17" s="22"/>
      <c r="AA17" s="22">
        <v>0.26583583159956098</v>
      </c>
      <c r="AB17" s="22">
        <v>0.115264582924888</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Sheet160"/>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504</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88</v>
      </c>
      <c r="C9" s="17">
        <v>7.86685271174727E-2</v>
      </c>
      <c r="D9" s="17">
        <v>0.103308029336801</v>
      </c>
      <c r="E9" s="17">
        <v>5.48612029960662E-2</v>
      </c>
      <c r="F9" s="17"/>
      <c r="G9" s="17">
        <v>0.128989454818944</v>
      </c>
      <c r="H9" s="17">
        <v>0.13105945996934501</v>
      </c>
      <c r="I9" s="17">
        <v>7.9319001906735701E-2</v>
      </c>
      <c r="J9" s="17">
        <v>8.1129927044297098E-2</v>
      </c>
      <c r="K9" s="17">
        <v>4.1635882829641903E-2</v>
      </c>
      <c r="L9" s="17">
        <v>4.5487723902588401E-2</v>
      </c>
      <c r="M9" s="17"/>
      <c r="N9" s="17">
        <v>0.110951626625077</v>
      </c>
      <c r="O9" s="17">
        <v>2.6309378324924599E-2</v>
      </c>
      <c r="P9" s="17">
        <v>0.124314619677375</v>
      </c>
      <c r="Q9" s="17">
        <v>7.3288052079604094E-2</v>
      </c>
      <c r="R9" s="17">
        <v>6.5668305192443405E-2</v>
      </c>
      <c r="S9" s="17">
        <v>6.5583284481676898E-2</v>
      </c>
      <c r="T9" s="17">
        <v>0</v>
      </c>
      <c r="U9" s="17">
        <v>0.14095315662442401</v>
      </c>
      <c r="V9" s="17">
        <v>0.120068207838416</v>
      </c>
      <c r="W9" s="17">
        <v>3.5828015829777002E-2</v>
      </c>
      <c r="X9" s="17">
        <v>6.7027108773081101E-2</v>
      </c>
      <c r="Y9" s="17">
        <v>3.3363359444715301E-2</v>
      </c>
      <c r="Z9" s="17"/>
      <c r="AA9" s="17">
        <v>0.111479067132602</v>
      </c>
      <c r="AB9" s="17">
        <v>5.4273862184213602E-2</v>
      </c>
    </row>
    <row r="10" spans="2:28" x14ac:dyDescent="0.5">
      <c r="B10" s="18" t="s">
        <v>89</v>
      </c>
      <c r="C10" s="17">
        <v>0.36835781291414499</v>
      </c>
      <c r="D10" s="17">
        <v>0.40083589864023</v>
      </c>
      <c r="E10" s="17">
        <v>0.33564937963161401</v>
      </c>
      <c r="F10" s="17"/>
      <c r="G10" s="17">
        <v>0.415780118944031</v>
      </c>
      <c r="H10" s="17">
        <v>0.38076192985791901</v>
      </c>
      <c r="I10" s="17">
        <v>0.47723228791627997</v>
      </c>
      <c r="J10" s="17">
        <v>0.36847408181788099</v>
      </c>
      <c r="K10" s="17">
        <v>0.30539975440448203</v>
      </c>
      <c r="L10" s="17">
        <v>0.31699703655453199</v>
      </c>
      <c r="M10" s="17"/>
      <c r="N10" s="17">
        <v>0.48496750091853902</v>
      </c>
      <c r="O10" s="17">
        <v>0.47508325171199001</v>
      </c>
      <c r="P10" s="17">
        <v>0.332515783918022</v>
      </c>
      <c r="Q10" s="17">
        <v>0.40366775637971197</v>
      </c>
      <c r="R10" s="17">
        <v>0.235535855705714</v>
      </c>
      <c r="S10" s="17">
        <v>0.359023975742503</v>
      </c>
      <c r="T10" s="17">
        <v>0.36226620276564198</v>
      </c>
      <c r="U10" s="17">
        <v>0.36690989208545199</v>
      </c>
      <c r="V10" s="17">
        <v>0.39453209110763898</v>
      </c>
      <c r="W10" s="17">
        <v>0.40008641398978101</v>
      </c>
      <c r="X10" s="17">
        <v>0.37605708973636098</v>
      </c>
      <c r="Y10" s="17">
        <v>0.356464974952101</v>
      </c>
      <c r="Z10" s="17"/>
      <c r="AA10" s="17">
        <v>0.402727768597685</v>
      </c>
      <c r="AB10" s="17">
        <v>0.34280372108010998</v>
      </c>
    </row>
    <row r="11" spans="2:28" ht="28.7" x14ac:dyDescent="0.5">
      <c r="B11" s="18" t="s">
        <v>184</v>
      </c>
      <c r="C11" s="17">
        <v>0.29070397123835301</v>
      </c>
      <c r="D11" s="17">
        <v>0.28162958395570198</v>
      </c>
      <c r="E11" s="17">
        <v>0.30004888744003599</v>
      </c>
      <c r="F11" s="17"/>
      <c r="G11" s="17">
        <v>0.25920074201679699</v>
      </c>
      <c r="H11" s="17">
        <v>0.26298146718805099</v>
      </c>
      <c r="I11" s="17">
        <v>0.25256851042564898</v>
      </c>
      <c r="J11" s="17">
        <v>0.29348656591109001</v>
      </c>
      <c r="K11" s="17">
        <v>0.34464064511832498</v>
      </c>
      <c r="L11" s="17">
        <v>0.30657196267589698</v>
      </c>
      <c r="M11" s="17"/>
      <c r="N11" s="17">
        <v>0.18142483709057899</v>
      </c>
      <c r="O11" s="17">
        <v>0.31160260762304398</v>
      </c>
      <c r="P11" s="17">
        <v>0.32003036704455201</v>
      </c>
      <c r="Q11" s="17">
        <v>0.190665742656561</v>
      </c>
      <c r="R11" s="17">
        <v>0.315101089776048</v>
      </c>
      <c r="S11" s="17">
        <v>0.33859064612309903</v>
      </c>
      <c r="T11" s="17">
        <v>0.307869794698028</v>
      </c>
      <c r="U11" s="17">
        <v>0.146999456416358</v>
      </c>
      <c r="V11" s="17">
        <v>0.285622855776549</v>
      </c>
      <c r="W11" s="17">
        <v>0.339270628913938</v>
      </c>
      <c r="X11" s="17">
        <v>0.24728898675307201</v>
      </c>
      <c r="Y11" s="17">
        <v>0.352726259630392</v>
      </c>
      <c r="Z11" s="17"/>
      <c r="AA11" s="17">
        <v>0.25536474286236099</v>
      </c>
      <c r="AB11" s="17">
        <v>0.31697871815915102</v>
      </c>
    </row>
    <row r="12" spans="2:28" x14ac:dyDescent="0.5">
      <c r="B12" s="18" t="s">
        <v>91</v>
      </c>
      <c r="C12" s="17">
        <v>0.170598146965422</v>
      </c>
      <c r="D12" s="17">
        <v>0.126297197303776</v>
      </c>
      <c r="E12" s="17">
        <v>0.21396609731197</v>
      </c>
      <c r="F12" s="17"/>
      <c r="G12" s="17">
        <v>0.16748310248397399</v>
      </c>
      <c r="H12" s="17">
        <v>0.16189310312650501</v>
      </c>
      <c r="I12" s="17">
        <v>0.123960198237904</v>
      </c>
      <c r="J12" s="17">
        <v>0.16180609408180099</v>
      </c>
      <c r="K12" s="17">
        <v>0.18303030556866101</v>
      </c>
      <c r="L12" s="17">
        <v>0.203201320994843</v>
      </c>
      <c r="M12" s="17"/>
      <c r="N12" s="17">
        <v>0.11922458004147</v>
      </c>
      <c r="O12" s="17">
        <v>0.18700476234004201</v>
      </c>
      <c r="P12" s="17">
        <v>0.13525486769237599</v>
      </c>
      <c r="Q12" s="17">
        <v>0.195805840441966</v>
      </c>
      <c r="R12" s="17">
        <v>0.29032301675508698</v>
      </c>
      <c r="S12" s="17">
        <v>0.13605228285617199</v>
      </c>
      <c r="T12" s="17">
        <v>0.24972207718296</v>
      </c>
      <c r="U12" s="17">
        <v>0.26951428821857498</v>
      </c>
      <c r="V12" s="17">
        <v>0.132927713827627</v>
      </c>
      <c r="W12" s="17">
        <v>3.5633415552541299E-2</v>
      </c>
      <c r="X12" s="17">
        <v>0.201454613503775</v>
      </c>
      <c r="Y12" s="17">
        <v>0.18584362391808101</v>
      </c>
      <c r="Z12" s="17"/>
      <c r="AA12" s="17">
        <v>0.16447822768322901</v>
      </c>
      <c r="AB12" s="17">
        <v>0.175148312254955</v>
      </c>
    </row>
    <row r="13" spans="2:28" x14ac:dyDescent="0.5">
      <c r="B13" s="18" t="s">
        <v>92</v>
      </c>
      <c r="C13" s="17">
        <v>6.6463729827335102E-2</v>
      </c>
      <c r="D13" s="17">
        <v>6.8052289370751196E-2</v>
      </c>
      <c r="E13" s="17">
        <v>6.5039633295233504E-2</v>
      </c>
      <c r="F13" s="17"/>
      <c r="G13" s="17">
        <v>1.9119563679047501E-2</v>
      </c>
      <c r="H13" s="17">
        <v>4.3303201924705798E-2</v>
      </c>
      <c r="I13" s="17">
        <v>4.7798715109212499E-2</v>
      </c>
      <c r="J13" s="17">
        <v>5.9354723210184403E-2</v>
      </c>
      <c r="K13" s="17">
        <v>0.10826134755231701</v>
      </c>
      <c r="L13" s="17">
        <v>9.0117500425869704E-2</v>
      </c>
      <c r="M13" s="17"/>
      <c r="N13" s="17">
        <v>4.6191645387939101E-2</v>
      </c>
      <c r="O13" s="17">
        <v>0</v>
      </c>
      <c r="P13" s="17">
        <v>5.6175749724452301E-2</v>
      </c>
      <c r="Q13" s="17">
        <v>0.13657260844215699</v>
      </c>
      <c r="R13" s="17">
        <v>6.2775878368238197E-2</v>
      </c>
      <c r="S13" s="17">
        <v>8.41989537611324E-2</v>
      </c>
      <c r="T13" s="17">
        <v>0</v>
      </c>
      <c r="U13" s="17">
        <v>7.56232066551909E-2</v>
      </c>
      <c r="V13" s="17">
        <v>5.3930061140990401E-2</v>
      </c>
      <c r="W13" s="17">
        <v>0.14991344211768301</v>
      </c>
      <c r="X13" s="17">
        <v>4.2593555982276897E-2</v>
      </c>
      <c r="Y13" s="17">
        <v>5.8247864247884501E-2</v>
      </c>
      <c r="Z13" s="17"/>
      <c r="AA13" s="17">
        <v>5.1189320793100603E-2</v>
      </c>
      <c r="AB13" s="17">
        <v>7.7820266180344794E-2</v>
      </c>
    </row>
    <row r="14" spans="2:28" x14ac:dyDescent="0.5">
      <c r="B14" s="18" t="s">
        <v>83</v>
      </c>
      <c r="C14" s="17">
        <v>2.5207811937271798E-2</v>
      </c>
      <c r="D14" s="17">
        <v>1.9877001392739999E-2</v>
      </c>
      <c r="E14" s="17">
        <v>3.04347993250806E-2</v>
      </c>
      <c r="F14" s="17"/>
      <c r="G14" s="17">
        <v>9.4270180572065595E-3</v>
      </c>
      <c r="H14" s="17">
        <v>2.0000837933474701E-2</v>
      </c>
      <c r="I14" s="17">
        <v>1.9121286404218899E-2</v>
      </c>
      <c r="J14" s="17">
        <v>3.5748607934746497E-2</v>
      </c>
      <c r="K14" s="17">
        <v>1.70320645265724E-2</v>
      </c>
      <c r="L14" s="17">
        <v>3.7624455446269599E-2</v>
      </c>
      <c r="M14" s="17"/>
      <c r="N14" s="17">
        <v>5.7239809936395401E-2</v>
      </c>
      <c r="O14" s="17">
        <v>0</v>
      </c>
      <c r="P14" s="17">
        <v>3.1708611943222498E-2</v>
      </c>
      <c r="Q14" s="17">
        <v>0</v>
      </c>
      <c r="R14" s="17">
        <v>3.05958542024693E-2</v>
      </c>
      <c r="S14" s="17">
        <v>1.65508570354167E-2</v>
      </c>
      <c r="T14" s="17">
        <v>8.0141925353369795E-2</v>
      </c>
      <c r="U14" s="17">
        <v>0</v>
      </c>
      <c r="V14" s="17">
        <v>1.29190703087792E-2</v>
      </c>
      <c r="W14" s="17">
        <v>3.9268083596279597E-2</v>
      </c>
      <c r="X14" s="17">
        <v>6.5578645251434906E-2</v>
      </c>
      <c r="Y14" s="17">
        <v>1.3353917806826701E-2</v>
      </c>
      <c r="Z14" s="17"/>
      <c r="AA14" s="17">
        <v>1.4760872931022901E-2</v>
      </c>
      <c r="AB14" s="17">
        <v>3.2975120141224702E-2</v>
      </c>
    </row>
    <row r="15" spans="2:28" x14ac:dyDescent="0.5">
      <c r="B15" s="18" t="s">
        <v>93</v>
      </c>
      <c r="C15" s="21">
        <v>0.44702634003161801</v>
      </c>
      <c r="D15" s="21">
        <v>0.504143927977031</v>
      </c>
      <c r="E15" s="21">
        <v>0.39051058262768101</v>
      </c>
      <c r="F15" s="21"/>
      <c r="G15" s="21">
        <v>0.54476957376297497</v>
      </c>
      <c r="H15" s="21">
        <v>0.511821389827263</v>
      </c>
      <c r="I15" s="21">
        <v>0.55655128982301605</v>
      </c>
      <c r="J15" s="21">
        <v>0.449604008862178</v>
      </c>
      <c r="K15" s="21">
        <v>0.34703563723412401</v>
      </c>
      <c r="L15" s="21">
        <v>0.36248476045712102</v>
      </c>
      <c r="M15" s="21"/>
      <c r="N15" s="21">
        <v>0.59591912754361598</v>
      </c>
      <c r="O15" s="21">
        <v>0.50139263003691503</v>
      </c>
      <c r="P15" s="21">
        <v>0.45683040359539701</v>
      </c>
      <c r="Q15" s="21">
        <v>0.47695580845931601</v>
      </c>
      <c r="R15" s="21">
        <v>0.30120416089815699</v>
      </c>
      <c r="S15" s="21">
        <v>0.42460726022417999</v>
      </c>
      <c r="T15" s="21">
        <v>0.36226620276564198</v>
      </c>
      <c r="U15" s="21">
        <v>0.50786304870987697</v>
      </c>
      <c r="V15" s="21">
        <v>0.51460029894605397</v>
      </c>
      <c r="W15" s="21">
        <v>0.43591442981955802</v>
      </c>
      <c r="X15" s="21">
        <v>0.44308419850944197</v>
      </c>
      <c r="Y15" s="21">
        <v>0.38982833439681602</v>
      </c>
      <c r="Z15" s="21"/>
      <c r="AA15" s="21">
        <v>0.51420683573028703</v>
      </c>
      <c r="AB15" s="21">
        <v>0.39707758326432402</v>
      </c>
    </row>
    <row r="16" spans="2:28" x14ac:dyDescent="0.5">
      <c r="B16" s="18" t="s">
        <v>94</v>
      </c>
      <c r="C16" s="21">
        <v>0.237061876792757</v>
      </c>
      <c r="D16" s="21">
        <v>0.19434948667452701</v>
      </c>
      <c r="E16" s="21">
        <v>0.27900573060720302</v>
      </c>
      <c r="F16" s="21"/>
      <c r="G16" s="21">
        <v>0.18660266616302201</v>
      </c>
      <c r="H16" s="21">
        <v>0.205196305051211</v>
      </c>
      <c r="I16" s="21">
        <v>0.17175891334711699</v>
      </c>
      <c r="J16" s="21">
        <v>0.221160817291986</v>
      </c>
      <c r="K16" s="21">
        <v>0.29129165312097799</v>
      </c>
      <c r="L16" s="21">
        <v>0.29331882142071303</v>
      </c>
      <c r="M16" s="21"/>
      <c r="N16" s="21">
        <v>0.16541622542940901</v>
      </c>
      <c r="O16" s="21">
        <v>0.18700476234004201</v>
      </c>
      <c r="P16" s="21">
        <v>0.19143061741682799</v>
      </c>
      <c r="Q16" s="21">
        <v>0.33237844888412199</v>
      </c>
      <c r="R16" s="21">
        <v>0.35309889512332598</v>
      </c>
      <c r="S16" s="21">
        <v>0.220251236617305</v>
      </c>
      <c r="T16" s="21">
        <v>0.24972207718296</v>
      </c>
      <c r="U16" s="21">
        <v>0.34513749487376599</v>
      </c>
      <c r="V16" s="21">
        <v>0.186857774968618</v>
      </c>
      <c r="W16" s="21">
        <v>0.185546857670224</v>
      </c>
      <c r="X16" s="21">
        <v>0.24404816948605201</v>
      </c>
      <c r="Y16" s="21">
        <v>0.24409148816596499</v>
      </c>
      <c r="Z16" s="21"/>
      <c r="AA16" s="21">
        <v>0.21566754847632899</v>
      </c>
      <c r="AB16" s="21">
        <v>0.25296857843530002</v>
      </c>
    </row>
    <row r="17" spans="2:28" x14ac:dyDescent="0.5">
      <c r="B17" s="18" t="s">
        <v>95</v>
      </c>
      <c r="C17" s="22">
        <v>0.209964463238861</v>
      </c>
      <c r="D17" s="22">
        <v>0.309794441302504</v>
      </c>
      <c r="E17" s="22">
        <v>0.111504852020477</v>
      </c>
      <c r="F17" s="22"/>
      <c r="G17" s="22">
        <v>0.35816690759995301</v>
      </c>
      <c r="H17" s="22">
        <v>0.30662508477605199</v>
      </c>
      <c r="I17" s="22">
        <v>0.38479237647589898</v>
      </c>
      <c r="J17" s="22">
        <v>0.22844319157019199</v>
      </c>
      <c r="K17" s="22">
        <v>5.57439841131461E-2</v>
      </c>
      <c r="L17" s="22">
        <v>6.9165939036407706E-2</v>
      </c>
      <c r="M17" s="22"/>
      <c r="N17" s="22">
        <v>0.430502902114207</v>
      </c>
      <c r="O17" s="22">
        <v>0.31438786769687299</v>
      </c>
      <c r="P17" s="22">
        <v>0.26539978617856902</v>
      </c>
      <c r="Q17" s="22">
        <v>0.14457735957519399</v>
      </c>
      <c r="R17" s="22">
        <v>-5.1894734225168403E-2</v>
      </c>
      <c r="S17" s="22">
        <v>0.20435602360687499</v>
      </c>
      <c r="T17" s="22">
        <v>0.112544125582681</v>
      </c>
      <c r="U17" s="22">
        <v>0.16272555383611101</v>
      </c>
      <c r="V17" s="22">
        <v>0.32774252397743697</v>
      </c>
      <c r="W17" s="22">
        <v>0.25036757214933397</v>
      </c>
      <c r="X17" s="22">
        <v>0.19903602902338999</v>
      </c>
      <c r="Y17" s="22">
        <v>0.14573684623085101</v>
      </c>
      <c r="Z17" s="22"/>
      <c r="AA17" s="22">
        <v>0.29853928725395701</v>
      </c>
      <c r="AB17" s="22">
        <v>0.144109004829023</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1"/>
  <dimension ref="B2:G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7" width="20.703125" customWidth="1"/>
  </cols>
  <sheetData>
    <row r="2" spans="2:7" ht="39.950000000000003" customHeight="1" x14ac:dyDescent="0.5">
      <c r="D2" s="30" t="s">
        <v>514</v>
      </c>
      <c r="E2" s="26"/>
      <c r="F2" s="26"/>
      <c r="G2" s="26"/>
    </row>
    <row r="6" spans="2:7" ht="50.1" customHeight="1" x14ac:dyDescent="0.5">
      <c r="B6" s="20" t="s">
        <v>15</v>
      </c>
      <c r="C6" s="20" t="s">
        <v>505</v>
      </c>
      <c r="D6" s="20" t="s">
        <v>506</v>
      </c>
      <c r="E6" s="20" t="s">
        <v>507</v>
      </c>
      <c r="F6" s="20" t="s">
        <v>508</v>
      </c>
    </row>
    <row r="7" spans="2:7" x14ac:dyDescent="0.5">
      <c r="B7" s="18" t="s">
        <v>509</v>
      </c>
      <c r="C7" s="17">
        <v>9.6639986094119598E-2</v>
      </c>
      <c r="D7" s="17">
        <v>5.4291716447564399E-2</v>
      </c>
      <c r="E7" s="17">
        <v>4.0064448543724797E-2</v>
      </c>
      <c r="F7" s="17">
        <v>2.5347764730351201E-2</v>
      </c>
    </row>
    <row r="8" spans="2:7" x14ac:dyDescent="0.5">
      <c r="B8" s="18" t="s">
        <v>510</v>
      </c>
      <c r="C8" s="17">
        <v>0.27736836814767502</v>
      </c>
      <c r="D8" s="17">
        <v>0.25864614005895598</v>
      </c>
      <c r="E8" s="17">
        <v>0.186842131658043</v>
      </c>
      <c r="F8" s="17">
        <v>0.12574593751105401</v>
      </c>
    </row>
    <row r="9" spans="2:7" x14ac:dyDescent="0.5">
      <c r="B9" s="18" t="s">
        <v>511</v>
      </c>
      <c r="C9" s="17">
        <v>0.27322376380549601</v>
      </c>
      <c r="D9" s="17">
        <v>0.29236452811596397</v>
      </c>
      <c r="E9" s="17">
        <v>0.279727423529672</v>
      </c>
      <c r="F9" s="17">
        <v>0.25352018195797599</v>
      </c>
    </row>
    <row r="10" spans="2:7" x14ac:dyDescent="0.5">
      <c r="B10" s="18" t="s">
        <v>512</v>
      </c>
      <c r="C10" s="17">
        <v>0.12397593593826101</v>
      </c>
      <c r="D10" s="17">
        <v>0.15259499665916801</v>
      </c>
      <c r="E10" s="17">
        <v>0.19318011854470901</v>
      </c>
      <c r="F10" s="17">
        <v>0.23600964851519499</v>
      </c>
    </row>
    <row r="11" spans="2:7" x14ac:dyDescent="0.5">
      <c r="B11" s="18" t="s">
        <v>513</v>
      </c>
      <c r="C11" s="17">
        <v>9.5232859301842804E-2</v>
      </c>
      <c r="D11" s="17">
        <v>8.9972409159272904E-2</v>
      </c>
      <c r="E11" s="17">
        <v>0.14482934139371501</v>
      </c>
      <c r="F11" s="17">
        <v>0.21705519779223501</v>
      </c>
    </row>
    <row r="12" spans="2:7" x14ac:dyDescent="0.5">
      <c r="B12" s="18" t="s">
        <v>83</v>
      </c>
      <c r="C12" s="17">
        <v>0.133559086712606</v>
      </c>
      <c r="D12" s="17">
        <v>0.152130209559075</v>
      </c>
      <c r="E12" s="17">
        <v>0.15535653633013699</v>
      </c>
      <c r="F12" s="17">
        <v>0.14232126949318999</v>
      </c>
    </row>
    <row r="13" spans="2:7" x14ac:dyDescent="0.5">
      <c r="B13" s="16"/>
      <c r="C13" s="16"/>
      <c r="D13" s="16"/>
      <c r="E13" s="16"/>
      <c r="F13" s="16"/>
    </row>
    <row r="14" spans="2:7" x14ac:dyDescent="0.5">
      <c r="B14" t="s">
        <v>54</v>
      </c>
    </row>
    <row r="15" spans="2:7" x14ac:dyDescent="0.5">
      <c r="B15" t="s">
        <v>55</v>
      </c>
    </row>
    <row r="19" spans="2:2" x14ac:dyDescent="0.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62"/>
  <dimension ref="B2:AB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515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509</v>
      </c>
      <c r="C9" s="17">
        <v>9.6639986094119598E-2</v>
      </c>
      <c r="D9" s="17">
        <v>0.13310247364484001</v>
      </c>
      <c r="E9" s="17">
        <v>6.1373291298867601E-2</v>
      </c>
      <c r="F9" s="17"/>
      <c r="G9" s="17">
        <v>0.146116913242992</v>
      </c>
      <c r="H9" s="17">
        <v>0.16121149105766</v>
      </c>
      <c r="I9" s="17">
        <v>0.16486569943432</v>
      </c>
      <c r="J9" s="17">
        <v>8.7541398550673E-2</v>
      </c>
      <c r="K9" s="17">
        <v>5.1865803604830001E-2</v>
      </c>
      <c r="L9" s="17">
        <v>2.8803556551244901E-2</v>
      </c>
      <c r="M9" s="17"/>
      <c r="N9" s="17">
        <v>0.118891075907378</v>
      </c>
      <c r="O9" s="17">
        <v>5.33207052276665E-2</v>
      </c>
      <c r="P9" s="17">
        <v>0.13186050921985101</v>
      </c>
      <c r="Q9" s="17">
        <v>0.106553661073597</v>
      </c>
      <c r="R9" s="17">
        <v>0</v>
      </c>
      <c r="S9" s="17">
        <v>6.8595618089129395E-2</v>
      </c>
      <c r="T9" s="17">
        <v>0.123673924353866</v>
      </c>
      <c r="U9" s="17">
        <v>0.15369198632210199</v>
      </c>
      <c r="V9" s="17">
        <v>8.6689482948491603E-2</v>
      </c>
      <c r="W9" s="17">
        <v>0</v>
      </c>
      <c r="X9" s="17">
        <v>0.11137857540627399</v>
      </c>
      <c r="Y9" s="17">
        <v>9.1482823165170202E-2</v>
      </c>
      <c r="Z9" s="17"/>
      <c r="AA9" s="17">
        <v>0.14640086809865799</v>
      </c>
      <c r="AB9" s="17">
        <v>5.9642727203396799E-2</v>
      </c>
    </row>
    <row r="10" spans="2:28" x14ac:dyDescent="0.5">
      <c r="B10" s="18" t="s">
        <v>510</v>
      </c>
      <c r="C10" s="17">
        <v>0.27736836814767502</v>
      </c>
      <c r="D10" s="17">
        <v>0.31638950447266201</v>
      </c>
      <c r="E10" s="17">
        <v>0.23994090601787299</v>
      </c>
      <c r="F10" s="17"/>
      <c r="G10" s="17">
        <v>0.328736754615712</v>
      </c>
      <c r="H10" s="17">
        <v>0.26190922461872401</v>
      </c>
      <c r="I10" s="17">
        <v>0.31072897619209899</v>
      </c>
      <c r="J10" s="17">
        <v>0.324596389014085</v>
      </c>
      <c r="K10" s="17">
        <v>0.25023429972356998</v>
      </c>
      <c r="L10" s="17">
        <v>0.22996027353738999</v>
      </c>
      <c r="M10" s="17"/>
      <c r="N10" s="17">
        <v>0.31617770640211101</v>
      </c>
      <c r="O10" s="17">
        <v>0.30086681803993798</v>
      </c>
      <c r="P10" s="17">
        <v>0.283596077104663</v>
      </c>
      <c r="Q10" s="17">
        <v>0.30615165739091299</v>
      </c>
      <c r="R10" s="17">
        <v>0.173223587515488</v>
      </c>
      <c r="S10" s="17">
        <v>0.279983304792982</v>
      </c>
      <c r="T10" s="17">
        <v>0.205487457924689</v>
      </c>
      <c r="U10" s="17">
        <v>0.273199587958603</v>
      </c>
      <c r="V10" s="17">
        <v>0.33031159078547201</v>
      </c>
      <c r="W10" s="17">
        <v>0.22895535543643</v>
      </c>
      <c r="X10" s="17">
        <v>0.23728621953743201</v>
      </c>
      <c r="Y10" s="17">
        <v>0.28879212510933899</v>
      </c>
      <c r="Z10" s="17"/>
      <c r="AA10" s="17">
        <v>0.310606901886605</v>
      </c>
      <c r="AB10" s="17">
        <v>0.25265548950989197</v>
      </c>
    </row>
    <row r="11" spans="2:28" x14ac:dyDescent="0.5">
      <c r="B11" s="18" t="s">
        <v>511</v>
      </c>
      <c r="C11" s="17">
        <v>0.27322376380549601</v>
      </c>
      <c r="D11" s="17">
        <v>0.25032656215189503</v>
      </c>
      <c r="E11" s="17">
        <v>0.29416777216735401</v>
      </c>
      <c r="F11" s="17"/>
      <c r="G11" s="17">
        <v>0.27890086956028198</v>
      </c>
      <c r="H11" s="17">
        <v>0.26872640691365202</v>
      </c>
      <c r="I11" s="17">
        <v>0.27674225641104799</v>
      </c>
      <c r="J11" s="17">
        <v>0.23720071194284301</v>
      </c>
      <c r="K11" s="17">
        <v>0.27346453358830602</v>
      </c>
      <c r="L11" s="17">
        <v>0.296483784600862</v>
      </c>
      <c r="M11" s="17"/>
      <c r="N11" s="17">
        <v>0.32659401794696202</v>
      </c>
      <c r="O11" s="17">
        <v>0.23924117183746299</v>
      </c>
      <c r="P11" s="17">
        <v>0.319334830588754</v>
      </c>
      <c r="Q11" s="17">
        <v>0.20056099145186099</v>
      </c>
      <c r="R11" s="17">
        <v>0.38992530680065701</v>
      </c>
      <c r="S11" s="17">
        <v>0.28243499409852602</v>
      </c>
      <c r="T11" s="17">
        <v>0.24973078681100799</v>
      </c>
      <c r="U11" s="17">
        <v>0.27155784217622603</v>
      </c>
      <c r="V11" s="17">
        <v>0.21690568842935401</v>
      </c>
      <c r="W11" s="17">
        <v>0.21786124178696101</v>
      </c>
      <c r="X11" s="17">
        <v>0.220188890183353</v>
      </c>
      <c r="Y11" s="17">
        <v>0.293638922223243</v>
      </c>
      <c r="Z11" s="17"/>
      <c r="AA11" s="17">
        <v>0.27518806349993402</v>
      </c>
      <c r="AB11" s="17">
        <v>0.27176330528051501</v>
      </c>
    </row>
    <row r="12" spans="2:28" x14ac:dyDescent="0.5">
      <c r="B12" s="18" t="s">
        <v>512</v>
      </c>
      <c r="C12" s="17">
        <v>0.12397593593826101</v>
      </c>
      <c r="D12" s="17">
        <v>0.13422744877337001</v>
      </c>
      <c r="E12" s="17">
        <v>0.114235354446067</v>
      </c>
      <c r="F12" s="17"/>
      <c r="G12" s="17">
        <v>0.11632755404421501</v>
      </c>
      <c r="H12" s="17">
        <v>0.1095857256894</v>
      </c>
      <c r="I12" s="17">
        <v>7.5714890821585099E-2</v>
      </c>
      <c r="J12" s="17">
        <v>0.121866044831782</v>
      </c>
      <c r="K12" s="17">
        <v>0.13667022234376699</v>
      </c>
      <c r="L12" s="17">
        <v>0.15843081658821201</v>
      </c>
      <c r="M12" s="17"/>
      <c r="N12" s="17">
        <v>1.9125920787282698E-2</v>
      </c>
      <c r="O12" s="17">
        <v>0.163899604388761</v>
      </c>
      <c r="P12" s="17">
        <v>0.10019018554138399</v>
      </c>
      <c r="Q12" s="17">
        <v>0.20151294114341101</v>
      </c>
      <c r="R12" s="17">
        <v>0.26067466241495102</v>
      </c>
      <c r="S12" s="17">
        <v>9.1255359709203093E-2</v>
      </c>
      <c r="T12" s="17">
        <v>0.121331222707189</v>
      </c>
      <c r="U12" s="17">
        <v>0.15921391074538399</v>
      </c>
      <c r="V12" s="17">
        <v>9.3824140852318993E-2</v>
      </c>
      <c r="W12" s="17">
        <v>0.19338119708440901</v>
      </c>
      <c r="X12" s="17">
        <v>0.163626036170328</v>
      </c>
      <c r="Y12" s="17">
        <v>0.106133961334289</v>
      </c>
      <c r="Z12" s="17"/>
      <c r="AA12" s="17">
        <v>0.13248351603821701</v>
      </c>
      <c r="AB12" s="17">
        <v>0.117650542761691</v>
      </c>
    </row>
    <row r="13" spans="2:28" x14ac:dyDescent="0.5">
      <c r="B13" s="18" t="s">
        <v>513</v>
      </c>
      <c r="C13" s="17">
        <v>9.5232859301842804E-2</v>
      </c>
      <c r="D13" s="17">
        <v>9.5005951305789593E-2</v>
      </c>
      <c r="E13" s="17">
        <v>9.5625304398202202E-2</v>
      </c>
      <c r="F13" s="17"/>
      <c r="G13" s="17">
        <v>5.4613654670770201E-2</v>
      </c>
      <c r="H13" s="17">
        <v>0.112628955776227</v>
      </c>
      <c r="I13" s="17">
        <v>7.3764636458304E-2</v>
      </c>
      <c r="J13" s="17">
        <v>7.1132903236430095E-2</v>
      </c>
      <c r="K13" s="17">
        <v>0.13131747155305501</v>
      </c>
      <c r="L13" s="17">
        <v>0.107058317672364</v>
      </c>
      <c r="M13" s="17"/>
      <c r="N13" s="17">
        <v>0.105226285766748</v>
      </c>
      <c r="O13" s="17">
        <v>5.1281937722446602E-2</v>
      </c>
      <c r="P13" s="17">
        <v>6.8499471463146805E-2</v>
      </c>
      <c r="Q13" s="17">
        <v>9.6740054503574299E-2</v>
      </c>
      <c r="R13" s="17">
        <v>0.1184911805311</v>
      </c>
      <c r="S13" s="17">
        <v>0.120280576455618</v>
      </c>
      <c r="T13" s="17">
        <v>0.125249347854094</v>
      </c>
      <c r="U13" s="17">
        <v>5.4570273065866801E-2</v>
      </c>
      <c r="V13" s="17">
        <v>0.10494373129847701</v>
      </c>
      <c r="W13" s="17">
        <v>0.12640281921232299</v>
      </c>
      <c r="X13" s="17">
        <v>9.9548961002335901E-2</v>
      </c>
      <c r="Y13" s="17">
        <v>9.4482651664359402E-2</v>
      </c>
      <c r="Z13" s="17"/>
      <c r="AA13" s="17">
        <v>6.0310617924682002E-2</v>
      </c>
      <c r="AB13" s="17">
        <v>0.12119757602766899</v>
      </c>
    </row>
    <row r="14" spans="2:28" x14ac:dyDescent="0.5">
      <c r="B14" s="18" t="s">
        <v>83</v>
      </c>
      <c r="C14" s="19">
        <v>0.133559086712606</v>
      </c>
      <c r="D14" s="19">
        <v>7.0948059651443601E-2</v>
      </c>
      <c r="E14" s="19">
        <v>0.19465737167163699</v>
      </c>
      <c r="F14" s="19"/>
      <c r="G14" s="19">
        <v>7.5304253866029305E-2</v>
      </c>
      <c r="H14" s="19">
        <v>8.5938195944336701E-2</v>
      </c>
      <c r="I14" s="19">
        <v>9.81835406826434E-2</v>
      </c>
      <c r="J14" s="19">
        <v>0.157662552424186</v>
      </c>
      <c r="K14" s="19">
        <v>0.15644766918647299</v>
      </c>
      <c r="L14" s="19">
        <v>0.17926325104992599</v>
      </c>
      <c r="M14" s="19"/>
      <c r="N14" s="19">
        <v>0.11398499318951801</v>
      </c>
      <c r="O14" s="19">
        <v>0.19138976278372499</v>
      </c>
      <c r="P14" s="19">
        <v>9.6518926082200501E-2</v>
      </c>
      <c r="Q14" s="19">
        <v>8.8480694436643206E-2</v>
      </c>
      <c r="R14" s="19">
        <v>5.7685262737803798E-2</v>
      </c>
      <c r="S14" s="19">
        <v>0.15745014685454001</v>
      </c>
      <c r="T14" s="19">
        <v>0.174527260349154</v>
      </c>
      <c r="U14" s="19">
        <v>8.7766399731818698E-2</v>
      </c>
      <c r="V14" s="19">
        <v>0.16732536568588599</v>
      </c>
      <c r="W14" s="19">
        <v>0.23339938647987701</v>
      </c>
      <c r="X14" s="19">
        <v>0.16797131770027701</v>
      </c>
      <c r="Y14" s="19">
        <v>0.1254695165036</v>
      </c>
      <c r="Z14" s="19"/>
      <c r="AA14" s="19">
        <v>7.5010032551903597E-2</v>
      </c>
      <c r="AB14" s="19">
        <v>0.177090359216836</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63"/>
  <dimension ref="B2:AB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516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509</v>
      </c>
      <c r="C9" s="17">
        <v>5.4291716447564399E-2</v>
      </c>
      <c r="D9" s="17">
        <v>9.3332096622324404E-2</v>
      </c>
      <c r="E9" s="17">
        <v>1.64429013893495E-2</v>
      </c>
      <c r="F9" s="17"/>
      <c r="G9" s="17">
        <v>0.125934615294682</v>
      </c>
      <c r="H9" s="17">
        <v>7.9641790178770003E-2</v>
      </c>
      <c r="I9" s="17">
        <v>0.102462588865739</v>
      </c>
      <c r="J9" s="17">
        <v>5.2961652668980001E-2</v>
      </c>
      <c r="K9" s="17">
        <v>4.5721161073215303E-3</v>
      </c>
      <c r="L9" s="17">
        <v>1.1931754238710301E-2</v>
      </c>
      <c r="M9" s="17"/>
      <c r="N9" s="17">
        <v>0.16035290798245799</v>
      </c>
      <c r="O9" s="17">
        <v>2.6306289237021201E-2</v>
      </c>
      <c r="P9" s="17">
        <v>6.8484829011849102E-2</v>
      </c>
      <c r="Q9" s="17">
        <v>4.2204409153837399E-2</v>
      </c>
      <c r="R9" s="17">
        <v>0</v>
      </c>
      <c r="S9" s="17">
        <v>4.9277331363583303E-2</v>
      </c>
      <c r="T9" s="17">
        <v>3.9246966317623803E-2</v>
      </c>
      <c r="U9" s="17">
        <v>9.8530019523839399E-2</v>
      </c>
      <c r="V9" s="17">
        <v>0.102503771642345</v>
      </c>
      <c r="W9" s="17">
        <v>4.4689208743101297E-2</v>
      </c>
      <c r="X9" s="17">
        <v>3.0381559090789701E-2</v>
      </c>
      <c r="Y9" s="17">
        <v>2.04903712688419E-2</v>
      </c>
      <c r="Z9" s="17"/>
      <c r="AA9" s="17">
        <v>7.9819294778685698E-2</v>
      </c>
      <c r="AB9" s="17">
        <v>3.5311939837423999E-2</v>
      </c>
    </row>
    <row r="10" spans="2:28" x14ac:dyDescent="0.5">
      <c r="B10" s="18" t="s">
        <v>510</v>
      </c>
      <c r="C10" s="17">
        <v>0.25864614005895598</v>
      </c>
      <c r="D10" s="17">
        <v>0.30868695006903302</v>
      </c>
      <c r="E10" s="17">
        <v>0.210473885894089</v>
      </c>
      <c r="F10" s="17"/>
      <c r="G10" s="17">
        <v>0.31971805419365101</v>
      </c>
      <c r="H10" s="17">
        <v>0.33931495918191801</v>
      </c>
      <c r="I10" s="17">
        <v>0.351361086093329</v>
      </c>
      <c r="J10" s="17">
        <v>0.28438755509324798</v>
      </c>
      <c r="K10" s="17">
        <v>0.198295052638223</v>
      </c>
      <c r="L10" s="17">
        <v>0.14685282689923199</v>
      </c>
      <c r="M10" s="17"/>
      <c r="N10" s="17">
        <v>0.28739868472562502</v>
      </c>
      <c r="O10" s="17">
        <v>0.37251002905195701</v>
      </c>
      <c r="P10" s="17">
        <v>0.267613579446353</v>
      </c>
      <c r="Q10" s="17">
        <v>0.34871259089130602</v>
      </c>
      <c r="R10" s="17">
        <v>0.15282088171781799</v>
      </c>
      <c r="S10" s="17">
        <v>0.21415330154732201</v>
      </c>
      <c r="T10" s="17">
        <v>0.16247974153091899</v>
      </c>
      <c r="U10" s="17">
        <v>0.23198909643371701</v>
      </c>
      <c r="V10" s="17">
        <v>0.23859512043134101</v>
      </c>
      <c r="W10" s="17">
        <v>0.18790352795446</v>
      </c>
      <c r="X10" s="17">
        <v>0.30415783308029298</v>
      </c>
      <c r="Y10" s="17">
        <v>0.27101779006764898</v>
      </c>
      <c r="Z10" s="17"/>
      <c r="AA10" s="17">
        <v>0.32155291427166699</v>
      </c>
      <c r="AB10" s="17">
        <v>0.21187489891986999</v>
      </c>
    </row>
    <row r="11" spans="2:28" x14ac:dyDescent="0.5">
      <c r="B11" s="18" t="s">
        <v>511</v>
      </c>
      <c r="C11" s="17">
        <v>0.29236452811596397</v>
      </c>
      <c r="D11" s="17">
        <v>0.29237550861919498</v>
      </c>
      <c r="E11" s="17">
        <v>0.29288156630470502</v>
      </c>
      <c r="F11" s="17"/>
      <c r="G11" s="17">
        <v>0.280409867126241</v>
      </c>
      <c r="H11" s="17">
        <v>0.265600844583813</v>
      </c>
      <c r="I11" s="17">
        <v>0.30643081410155398</v>
      </c>
      <c r="J11" s="17">
        <v>0.25848037699617499</v>
      </c>
      <c r="K11" s="17">
        <v>0.309204167906869</v>
      </c>
      <c r="L11" s="17">
        <v>0.31871806658832402</v>
      </c>
      <c r="M11" s="17"/>
      <c r="N11" s="17">
        <v>0.25238780547780998</v>
      </c>
      <c r="O11" s="17">
        <v>0.170082048152114</v>
      </c>
      <c r="P11" s="17">
        <v>0.31439243743048301</v>
      </c>
      <c r="Q11" s="17">
        <v>0.20648143941945299</v>
      </c>
      <c r="R11" s="17">
        <v>0.40574432881568301</v>
      </c>
      <c r="S11" s="17">
        <v>0.31632083195414801</v>
      </c>
      <c r="T11" s="17">
        <v>0.430151800629689</v>
      </c>
      <c r="U11" s="17">
        <v>0.32294268226398498</v>
      </c>
      <c r="V11" s="17">
        <v>0.34598845711060999</v>
      </c>
      <c r="W11" s="17">
        <v>0.21968672948797</v>
      </c>
      <c r="X11" s="17">
        <v>0.209186490037675</v>
      </c>
      <c r="Y11" s="17">
        <v>0.30776954138572798</v>
      </c>
      <c r="Z11" s="17"/>
      <c r="AA11" s="17">
        <v>0.29434725944603601</v>
      </c>
      <c r="AB11" s="17">
        <v>0.29089036565391602</v>
      </c>
    </row>
    <row r="12" spans="2:28" x14ac:dyDescent="0.5">
      <c r="B12" s="18" t="s">
        <v>512</v>
      </c>
      <c r="C12" s="17">
        <v>0.15259499665916801</v>
      </c>
      <c r="D12" s="17">
        <v>0.14496794183880099</v>
      </c>
      <c r="E12" s="17">
        <v>0.16028383853066899</v>
      </c>
      <c r="F12" s="17"/>
      <c r="G12" s="17">
        <v>9.4239100359008204E-2</v>
      </c>
      <c r="H12" s="17">
        <v>0.14522704925733201</v>
      </c>
      <c r="I12" s="17">
        <v>0.10382048645921001</v>
      </c>
      <c r="J12" s="17">
        <v>0.17096378254528899</v>
      </c>
      <c r="K12" s="17">
        <v>0.170016080609246</v>
      </c>
      <c r="L12" s="17">
        <v>0.18806525371979699</v>
      </c>
      <c r="M12" s="17"/>
      <c r="N12" s="17">
        <v>7.8774492943883598E-2</v>
      </c>
      <c r="O12" s="17">
        <v>0.15947500103933801</v>
      </c>
      <c r="P12" s="17">
        <v>0.14606451322242101</v>
      </c>
      <c r="Q12" s="17">
        <v>0.14612280373688499</v>
      </c>
      <c r="R12" s="17">
        <v>0.146056879253533</v>
      </c>
      <c r="S12" s="17">
        <v>0.16343717595814999</v>
      </c>
      <c r="T12" s="17">
        <v>8.0365472054519202E-2</v>
      </c>
      <c r="U12" s="17">
        <v>0.17703944296488899</v>
      </c>
      <c r="V12" s="17">
        <v>9.1661102454117793E-2</v>
      </c>
      <c r="W12" s="17">
        <v>0.15055334740179499</v>
      </c>
      <c r="X12" s="17">
        <v>0.19543069111317601</v>
      </c>
      <c r="Y12" s="17">
        <v>0.155939401732163</v>
      </c>
      <c r="Z12" s="17"/>
      <c r="AA12" s="17">
        <v>0.164970803908845</v>
      </c>
      <c r="AB12" s="17">
        <v>0.14339357324476301</v>
      </c>
    </row>
    <row r="13" spans="2:28" x14ac:dyDescent="0.5">
      <c r="B13" s="18" t="s">
        <v>513</v>
      </c>
      <c r="C13" s="17">
        <v>8.9972409159272904E-2</v>
      </c>
      <c r="D13" s="17">
        <v>8.2521758999932304E-2</v>
      </c>
      <c r="E13" s="17">
        <v>9.5571778843550198E-2</v>
      </c>
      <c r="F13" s="17"/>
      <c r="G13" s="17">
        <v>5.6680438735232097E-2</v>
      </c>
      <c r="H13" s="17">
        <v>7.2229901730932994E-2</v>
      </c>
      <c r="I13" s="17">
        <v>3.19378660511489E-2</v>
      </c>
      <c r="J13" s="17">
        <v>7.3856663247305804E-2</v>
      </c>
      <c r="K13" s="17">
        <v>0.15070290099532799</v>
      </c>
      <c r="L13" s="17">
        <v>0.12063548113210799</v>
      </c>
      <c r="M13" s="17"/>
      <c r="N13" s="17">
        <v>0.107101115680705</v>
      </c>
      <c r="O13" s="17">
        <v>8.0236869735845096E-2</v>
      </c>
      <c r="P13" s="17">
        <v>0.100702273987059</v>
      </c>
      <c r="Q13" s="17">
        <v>0.125682378717069</v>
      </c>
      <c r="R13" s="17">
        <v>0.240529877288362</v>
      </c>
      <c r="S13" s="17">
        <v>8.53485151519012E-2</v>
      </c>
      <c r="T13" s="17">
        <v>8.40642599413398E-2</v>
      </c>
      <c r="U13" s="17">
        <v>6.8858695726565902E-2</v>
      </c>
      <c r="V13" s="17">
        <v>6.6844319167286906E-2</v>
      </c>
      <c r="W13" s="17">
        <v>4.9327897037365002E-2</v>
      </c>
      <c r="X13" s="17">
        <v>7.7871307648700205E-2</v>
      </c>
      <c r="Y13" s="17">
        <v>7.5230091262985702E-2</v>
      </c>
      <c r="Z13" s="17"/>
      <c r="AA13" s="17">
        <v>5.3126833514105902E-2</v>
      </c>
      <c r="AB13" s="17">
        <v>0.11736712658003</v>
      </c>
    </row>
    <row r="14" spans="2:28" x14ac:dyDescent="0.5">
      <c r="B14" s="18" t="s">
        <v>83</v>
      </c>
      <c r="C14" s="19">
        <v>0.152130209559075</v>
      </c>
      <c r="D14" s="19">
        <v>7.8115743850713598E-2</v>
      </c>
      <c r="E14" s="19">
        <v>0.22434602903763701</v>
      </c>
      <c r="F14" s="19"/>
      <c r="G14" s="19">
        <v>0.12301792429118499</v>
      </c>
      <c r="H14" s="19">
        <v>9.7985455067234203E-2</v>
      </c>
      <c r="I14" s="19">
        <v>0.103987158429019</v>
      </c>
      <c r="J14" s="19">
        <v>0.15934996944900201</v>
      </c>
      <c r="K14" s="19">
        <v>0.16720968174301301</v>
      </c>
      <c r="L14" s="19">
        <v>0.21379661742182801</v>
      </c>
      <c r="M14" s="19"/>
      <c r="N14" s="19">
        <v>0.11398499318951801</v>
      </c>
      <c r="O14" s="19">
        <v>0.19138976278372499</v>
      </c>
      <c r="P14" s="19">
        <v>0.102742366901835</v>
      </c>
      <c r="Q14" s="19">
        <v>0.13079637808145</v>
      </c>
      <c r="R14" s="19">
        <v>5.4848032924603801E-2</v>
      </c>
      <c r="S14" s="19">
        <v>0.17146284402489501</v>
      </c>
      <c r="T14" s="19">
        <v>0.20369175952590901</v>
      </c>
      <c r="U14" s="19">
        <v>0.100640063087004</v>
      </c>
      <c r="V14" s="19">
        <v>0.154407229194299</v>
      </c>
      <c r="W14" s="19">
        <v>0.347839289375308</v>
      </c>
      <c r="X14" s="19">
        <v>0.182972119029366</v>
      </c>
      <c r="Y14" s="19">
        <v>0.169552804282633</v>
      </c>
      <c r="Z14" s="19"/>
      <c r="AA14" s="19">
        <v>8.6182894080659503E-2</v>
      </c>
      <c r="AB14" s="19">
        <v>0.20116209576399699</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Sheet164"/>
  <dimension ref="B2:AB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517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509</v>
      </c>
      <c r="C9" s="17">
        <v>4.0064448543724797E-2</v>
      </c>
      <c r="D9" s="17">
        <v>6.0897029007370401E-2</v>
      </c>
      <c r="E9" s="17">
        <v>1.98877300854957E-2</v>
      </c>
      <c r="F9" s="17"/>
      <c r="G9" s="17">
        <v>5.2659763937349897E-2</v>
      </c>
      <c r="H9" s="17">
        <v>9.6298511885552496E-2</v>
      </c>
      <c r="I9" s="17">
        <v>6.3963411254742003E-2</v>
      </c>
      <c r="J9" s="17">
        <v>4.4445131973637503E-2</v>
      </c>
      <c r="K9" s="17">
        <v>0</v>
      </c>
      <c r="L9" s="17">
        <v>8.1805600763387495E-3</v>
      </c>
      <c r="M9" s="17"/>
      <c r="N9" s="17">
        <v>8.7451040834061605E-2</v>
      </c>
      <c r="O9" s="17">
        <v>0</v>
      </c>
      <c r="P9" s="17">
        <v>6.6076024769202699E-2</v>
      </c>
      <c r="Q9" s="17">
        <v>5.0498037003635997E-2</v>
      </c>
      <c r="R9" s="17">
        <v>0</v>
      </c>
      <c r="S9" s="17">
        <v>2.8689022739192199E-2</v>
      </c>
      <c r="T9" s="17">
        <v>3.9246966317623803E-2</v>
      </c>
      <c r="U9" s="17">
        <v>0.100524000722633</v>
      </c>
      <c r="V9" s="17">
        <v>4.4649938616499497E-2</v>
      </c>
      <c r="W9" s="17">
        <v>4.4689208743101297E-2</v>
      </c>
      <c r="X9" s="17">
        <v>1.75995466691251E-2</v>
      </c>
      <c r="Y9" s="17">
        <v>1.2388722236089E-2</v>
      </c>
      <c r="Z9" s="17"/>
      <c r="AA9" s="17">
        <v>6.4503644360627305E-2</v>
      </c>
      <c r="AB9" s="17">
        <v>2.1893885276045001E-2</v>
      </c>
    </row>
    <row r="10" spans="2:28" x14ac:dyDescent="0.5">
      <c r="B10" s="18" t="s">
        <v>510</v>
      </c>
      <c r="C10" s="17">
        <v>0.186842131658043</v>
      </c>
      <c r="D10" s="17">
        <v>0.23295137336310001</v>
      </c>
      <c r="E10" s="17">
        <v>0.14236171310559201</v>
      </c>
      <c r="F10" s="17"/>
      <c r="G10" s="17">
        <v>0.28390081114979199</v>
      </c>
      <c r="H10" s="17">
        <v>0.28228105312823198</v>
      </c>
      <c r="I10" s="17">
        <v>0.27747494313031601</v>
      </c>
      <c r="J10" s="17">
        <v>0.210812157611589</v>
      </c>
      <c r="K10" s="17">
        <v>9.3426121161191797E-2</v>
      </c>
      <c r="L10" s="17">
        <v>7.4582170152961397E-2</v>
      </c>
      <c r="M10" s="17"/>
      <c r="N10" s="17">
        <v>0.24627812841893801</v>
      </c>
      <c r="O10" s="17">
        <v>0.284176129098139</v>
      </c>
      <c r="P10" s="17">
        <v>0.14850159843115401</v>
      </c>
      <c r="Q10" s="17">
        <v>0.17181157982176501</v>
      </c>
      <c r="R10" s="17">
        <v>0.18057950610708701</v>
      </c>
      <c r="S10" s="17">
        <v>0.170287594441489</v>
      </c>
      <c r="T10" s="17">
        <v>8.4426958036242505E-2</v>
      </c>
      <c r="U10" s="17">
        <v>0.22442320128153401</v>
      </c>
      <c r="V10" s="17">
        <v>0.27151983185974499</v>
      </c>
      <c r="W10" s="17">
        <v>7.3357414048586603E-2</v>
      </c>
      <c r="X10" s="17">
        <v>0.19945365482045099</v>
      </c>
      <c r="Y10" s="17">
        <v>0.19122860785256199</v>
      </c>
      <c r="Z10" s="17"/>
      <c r="AA10" s="17">
        <v>0.241555424284876</v>
      </c>
      <c r="AB10" s="17">
        <v>0.14616275117812599</v>
      </c>
    </row>
    <row r="11" spans="2:28" x14ac:dyDescent="0.5">
      <c r="B11" s="18" t="s">
        <v>511</v>
      </c>
      <c r="C11" s="17">
        <v>0.279727423529672</v>
      </c>
      <c r="D11" s="17">
        <v>0.30184449464176299</v>
      </c>
      <c r="E11" s="17">
        <v>0.25873478065877598</v>
      </c>
      <c r="F11" s="17"/>
      <c r="G11" s="17">
        <v>0.28301056293574101</v>
      </c>
      <c r="H11" s="17">
        <v>0.21626386671169401</v>
      </c>
      <c r="I11" s="17">
        <v>0.335435291751147</v>
      </c>
      <c r="J11" s="17">
        <v>0.238684263181315</v>
      </c>
      <c r="K11" s="17">
        <v>0.34151052454276098</v>
      </c>
      <c r="L11" s="17">
        <v>0.27199147272012902</v>
      </c>
      <c r="M11" s="17"/>
      <c r="N11" s="17">
        <v>0.30439232094250601</v>
      </c>
      <c r="O11" s="17">
        <v>0.23463824191882099</v>
      </c>
      <c r="P11" s="17">
        <v>0.30936756067440202</v>
      </c>
      <c r="Q11" s="17">
        <v>0.196651234530589</v>
      </c>
      <c r="R11" s="17">
        <v>0.34831603777055498</v>
      </c>
      <c r="S11" s="17">
        <v>0.30889282199721302</v>
      </c>
      <c r="T11" s="17">
        <v>0.29861552892785498</v>
      </c>
      <c r="U11" s="17">
        <v>0.21404075210476001</v>
      </c>
      <c r="V11" s="17">
        <v>0.217351602300455</v>
      </c>
      <c r="W11" s="17">
        <v>0.22450481147828499</v>
      </c>
      <c r="X11" s="17">
        <v>0.242288677390504</v>
      </c>
      <c r="Y11" s="17">
        <v>0.329972047805421</v>
      </c>
      <c r="Z11" s="17"/>
      <c r="AA11" s="17">
        <v>0.299908931641089</v>
      </c>
      <c r="AB11" s="17">
        <v>0.26472245476052397</v>
      </c>
    </row>
    <row r="12" spans="2:28" x14ac:dyDescent="0.5">
      <c r="B12" s="18" t="s">
        <v>512</v>
      </c>
      <c r="C12" s="17">
        <v>0.19318011854470901</v>
      </c>
      <c r="D12" s="17">
        <v>0.19528698078538201</v>
      </c>
      <c r="E12" s="17">
        <v>0.191480957730542</v>
      </c>
      <c r="F12" s="17"/>
      <c r="G12" s="17">
        <v>0.18697005924660401</v>
      </c>
      <c r="H12" s="17">
        <v>0.18603604019285699</v>
      </c>
      <c r="I12" s="17">
        <v>0.13339150688741799</v>
      </c>
      <c r="J12" s="17">
        <v>0.184230144586817</v>
      </c>
      <c r="K12" s="17">
        <v>0.196448281950555</v>
      </c>
      <c r="L12" s="17">
        <v>0.24049736739932101</v>
      </c>
      <c r="M12" s="17"/>
      <c r="N12" s="17">
        <v>0.12135704119011601</v>
      </c>
      <c r="O12" s="17">
        <v>0.13075203532219401</v>
      </c>
      <c r="P12" s="17">
        <v>0.19165745128717501</v>
      </c>
      <c r="Q12" s="17">
        <v>0.194520874723207</v>
      </c>
      <c r="R12" s="17">
        <v>0.204857120273958</v>
      </c>
      <c r="S12" s="17">
        <v>0.15694054323700901</v>
      </c>
      <c r="T12" s="17">
        <v>0.290891848678964</v>
      </c>
      <c r="U12" s="17">
        <v>0.23117470313706601</v>
      </c>
      <c r="V12" s="17">
        <v>0.193415555995893</v>
      </c>
      <c r="W12" s="17">
        <v>0.18347677729272599</v>
      </c>
      <c r="X12" s="17">
        <v>0.236895823519051</v>
      </c>
      <c r="Y12" s="17">
        <v>0.20934674811005</v>
      </c>
      <c r="Z12" s="17"/>
      <c r="AA12" s="17">
        <v>0.193914796925484</v>
      </c>
      <c r="AB12" s="17">
        <v>0.192633884531966</v>
      </c>
    </row>
    <row r="13" spans="2:28" x14ac:dyDescent="0.5">
      <c r="B13" s="18" t="s">
        <v>513</v>
      </c>
      <c r="C13" s="17">
        <v>0.14482934139371501</v>
      </c>
      <c r="D13" s="17">
        <v>0.125249900158731</v>
      </c>
      <c r="E13" s="17">
        <v>0.162316775032567</v>
      </c>
      <c r="F13" s="17"/>
      <c r="G13" s="17">
        <v>6.3450430492782206E-2</v>
      </c>
      <c r="H13" s="17">
        <v>0.121764886061334</v>
      </c>
      <c r="I13" s="17">
        <v>7.0500967645719101E-2</v>
      </c>
      <c r="J13" s="17">
        <v>0.14411449520946901</v>
      </c>
      <c r="K13" s="17">
        <v>0.19501039083406599</v>
      </c>
      <c r="L13" s="17">
        <v>0.20690386401838301</v>
      </c>
      <c r="M13" s="17"/>
      <c r="N13" s="17">
        <v>0.12653647542485999</v>
      </c>
      <c r="O13" s="17">
        <v>0.13407127147959799</v>
      </c>
      <c r="P13" s="17">
        <v>0.162453851400993</v>
      </c>
      <c r="Q13" s="17">
        <v>0.25580490002870998</v>
      </c>
      <c r="R13" s="17">
        <v>0.23915792731306501</v>
      </c>
      <c r="S13" s="17">
        <v>0.15677521363979299</v>
      </c>
      <c r="T13" s="17">
        <v>0.123311226258964</v>
      </c>
      <c r="U13" s="17">
        <v>0.14207094302218901</v>
      </c>
      <c r="V13" s="17">
        <v>7.9191856028690902E-2</v>
      </c>
      <c r="W13" s="17">
        <v>0.126132499061993</v>
      </c>
      <c r="X13" s="17">
        <v>0.11408925833144599</v>
      </c>
      <c r="Y13" s="17">
        <v>0.10772797156621999</v>
      </c>
      <c r="Z13" s="17"/>
      <c r="AA13" s="17">
        <v>0.106346674448434</v>
      </c>
      <c r="AB13" s="17">
        <v>0.17344123761472999</v>
      </c>
    </row>
    <row r="14" spans="2:28" x14ac:dyDescent="0.5">
      <c r="B14" s="18" t="s">
        <v>83</v>
      </c>
      <c r="C14" s="19">
        <v>0.15535653633013699</v>
      </c>
      <c r="D14" s="19">
        <v>8.3770222043654002E-2</v>
      </c>
      <c r="E14" s="19">
        <v>0.225218043387026</v>
      </c>
      <c r="F14" s="19"/>
      <c r="G14" s="19">
        <v>0.13000837223773001</v>
      </c>
      <c r="H14" s="19">
        <v>9.7355642020330202E-2</v>
      </c>
      <c r="I14" s="19">
        <v>0.119233879330658</v>
      </c>
      <c r="J14" s="19">
        <v>0.17771380743717299</v>
      </c>
      <c r="K14" s="19">
        <v>0.173604681511426</v>
      </c>
      <c r="L14" s="19">
        <v>0.19784456563286701</v>
      </c>
      <c r="M14" s="19"/>
      <c r="N14" s="19">
        <v>0.11398499318951801</v>
      </c>
      <c r="O14" s="19">
        <v>0.21636232218124701</v>
      </c>
      <c r="P14" s="19">
        <v>0.12194351343707301</v>
      </c>
      <c r="Q14" s="19">
        <v>0.130713373892093</v>
      </c>
      <c r="R14" s="19">
        <v>2.7089408535334501E-2</v>
      </c>
      <c r="S14" s="19">
        <v>0.17841480394530401</v>
      </c>
      <c r="T14" s="19">
        <v>0.16350747178035099</v>
      </c>
      <c r="U14" s="19">
        <v>8.7766399731818698E-2</v>
      </c>
      <c r="V14" s="19">
        <v>0.193871215198716</v>
      </c>
      <c r="W14" s="19">
        <v>0.347839289375308</v>
      </c>
      <c r="X14" s="19">
        <v>0.189673039269423</v>
      </c>
      <c r="Y14" s="19">
        <v>0.149335902429658</v>
      </c>
      <c r="Z14" s="19"/>
      <c r="AA14" s="19">
        <v>9.3770528339489304E-2</v>
      </c>
      <c r="AB14" s="19">
        <v>0.20114578663860799</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Sheet165"/>
  <dimension ref="B2:AB19"/>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518</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509</v>
      </c>
      <c r="C9" s="17">
        <v>2.5347764730351201E-2</v>
      </c>
      <c r="D9" s="17">
        <v>3.8774641281040301E-2</v>
      </c>
      <c r="E9" s="17">
        <v>1.23427438936699E-2</v>
      </c>
      <c r="F9" s="17"/>
      <c r="G9" s="17">
        <v>1.5711132522392899E-2</v>
      </c>
      <c r="H9" s="17">
        <v>7.3072815163035404E-2</v>
      </c>
      <c r="I9" s="17">
        <v>3.6433042085946998E-2</v>
      </c>
      <c r="J9" s="17">
        <v>3.2640576281698398E-2</v>
      </c>
      <c r="K9" s="17">
        <v>0</v>
      </c>
      <c r="L9" s="17">
        <v>4.4890903350179E-3</v>
      </c>
      <c r="M9" s="17"/>
      <c r="N9" s="17">
        <v>8.5978363347887402E-2</v>
      </c>
      <c r="O9" s="17">
        <v>0</v>
      </c>
      <c r="P9" s="17">
        <v>3.8478050634772797E-2</v>
      </c>
      <c r="Q9" s="17">
        <v>1.4685981282122999E-2</v>
      </c>
      <c r="R9" s="17">
        <v>0</v>
      </c>
      <c r="S9" s="17">
        <v>1.77535015555665E-2</v>
      </c>
      <c r="T9" s="17">
        <v>3.9246966317623803E-2</v>
      </c>
      <c r="U9" s="17">
        <v>2.85148008841326E-2</v>
      </c>
      <c r="V9" s="17">
        <v>1.61165966854756E-2</v>
      </c>
      <c r="W9" s="17">
        <v>0</v>
      </c>
      <c r="X9" s="17">
        <v>2.5162869391408899E-2</v>
      </c>
      <c r="Y9" s="17">
        <v>2.6388148971419799E-2</v>
      </c>
      <c r="Z9" s="17"/>
      <c r="AA9" s="17">
        <v>4.7880650800681497E-2</v>
      </c>
      <c r="AB9" s="17">
        <v>8.5945444111628494E-3</v>
      </c>
    </row>
    <row r="10" spans="2:28" x14ac:dyDescent="0.5">
      <c r="B10" s="18" t="s">
        <v>510</v>
      </c>
      <c r="C10" s="17">
        <v>0.12574593751105401</v>
      </c>
      <c r="D10" s="17">
        <v>0.183805919577674</v>
      </c>
      <c r="E10" s="17">
        <v>6.9539256573699595E-2</v>
      </c>
      <c r="F10" s="17"/>
      <c r="G10" s="17">
        <v>0.25809309178051199</v>
      </c>
      <c r="H10" s="17">
        <v>0.1541295463873</v>
      </c>
      <c r="I10" s="17">
        <v>0.19140835950410801</v>
      </c>
      <c r="J10" s="17">
        <v>0.14500170002083801</v>
      </c>
      <c r="K10" s="17">
        <v>7.0090977920330699E-2</v>
      </c>
      <c r="L10" s="17">
        <v>3.3287440742562201E-2</v>
      </c>
      <c r="M10" s="17"/>
      <c r="N10" s="17">
        <v>0.239377275292565</v>
      </c>
      <c r="O10" s="17">
        <v>0.22846958802626999</v>
      </c>
      <c r="P10" s="17">
        <v>9.5322367050094295E-2</v>
      </c>
      <c r="Q10" s="17">
        <v>9.7496181094000295E-2</v>
      </c>
      <c r="R10" s="17">
        <v>8.68945972520591E-2</v>
      </c>
      <c r="S10" s="17">
        <v>8.2804023785235006E-2</v>
      </c>
      <c r="T10" s="17">
        <v>4.1115533606031499E-2</v>
      </c>
      <c r="U10" s="17">
        <v>0.252973662107501</v>
      </c>
      <c r="V10" s="17">
        <v>0.27415615728525899</v>
      </c>
      <c r="W10" s="17">
        <v>7.3357414048586603E-2</v>
      </c>
      <c r="X10" s="17">
        <v>0.10480470378515901</v>
      </c>
      <c r="Y10" s="17">
        <v>9.7878828477552901E-2</v>
      </c>
      <c r="Z10" s="17"/>
      <c r="AA10" s="17">
        <v>0.15298647197228099</v>
      </c>
      <c r="AB10" s="17">
        <v>0.105492576533816</v>
      </c>
    </row>
    <row r="11" spans="2:28" x14ac:dyDescent="0.5">
      <c r="B11" s="18" t="s">
        <v>511</v>
      </c>
      <c r="C11" s="17">
        <v>0.25352018195797599</v>
      </c>
      <c r="D11" s="17">
        <v>0.28263973714739099</v>
      </c>
      <c r="E11" s="17">
        <v>0.225673899884376</v>
      </c>
      <c r="F11" s="17"/>
      <c r="G11" s="17">
        <v>0.27434885232039802</v>
      </c>
      <c r="H11" s="17">
        <v>0.24412628117371199</v>
      </c>
      <c r="I11" s="17">
        <v>0.328396863376404</v>
      </c>
      <c r="J11" s="17">
        <v>0.24763185568655099</v>
      </c>
      <c r="K11" s="17">
        <v>0.26397345159796598</v>
      </c>
      <c r="L11" s="17">
        <v>0.202183407246633</v>
      </c>
      <c r="M11" s="17"/>
      <c r="N11" s="17">
        <v>0.25429907346052499</v>
      </c>
      <c r="O11" s="17">
        <v>0.23404044608799099</v>
      </c>
      <c r="P11" s="17">
        <v>0.27109349708667502</v>
      </c>
      <c r="Q11" s="17">
        <v>0.240880038431254</v>
      </c>
      <c r="R11" s="17">
        <v>0.35007786953130499</v>
      </c>
      <c r="S11" s="17">
        <v>0.26218226346371598</v>
      </c>
      <c r="T11" s="17">
        <v>0.248865464530758</v>
      </c>
      <c r="U11" s="17">
        <v>0.147410054786832</v>
      </c>
      <c r="V11" s="17">
        <v>0.21052085143163499</v>
      </c>
      <c r="W11" s="17">
        <v>0.23085737822188601</v>
      </c>
      <c r="X11" s="17">
        <v>0.21170399732058201</v>
      </c>
      <c r="Y11" s="17">
        <v>0.324126921999148</v>
      </c>
      <c r="Z11" s="17"/>
      <c r="AA11" s="17">
        <v>0.28850407175473303</v>
      </c>
      <c r="AB11" s="17">
        <v>0.227509629578758</v>
      </c>
    </row>
    <row r="12" spans="2:28" x14ac:dyDescent="0.5">
      <c r="B12" s="18" t="s">
        <v>512</v>
      </c>
      <c r="C12" s="17">
        <v>0.23600964851519499</v>
      </c>
      <c r="D12" s="17">
        <v>0.22235602374869701</v>
      </c>
      <c r="E12" s="17">
        <v>0.24970681006620801</v>
      </c>
      <c r="F12" s="17"/>
      <c r="G12" s="17">
        <v>0.16798353804114899</v>
      </c>
      <c r="H12" s="17">
        <v>0.285323802892264</v>
      </c>
      <c r="I12" s="17">
        <v>0.23844213219834701</v>
      </c>
      <c r="J12" s="17">
        <v>0.20235366811534</v>
      </c>
      <c r="K12" s="17">
        <v>0.254492242117766</v>
      </c>
      <c r="L12" s="17">
        <v>0.243967241329929</v>
      </c>
      <c r="M12" s="17"/>
      <c r="N12" s="17">
        <v>0.15709892407922199</v>
      </c>
      <c r="O12" s="17">
        <v>0.26586333336616902</v>
      </c>
      <c r="P12" s="17">
        <v>0.25884053913900501</v>
      </c>
      <c r="Q12" s="17">
        <v>0.19765899085584701</v>
      </c>
      <c r="R12" s="17">
        <v>0.14409121816255599</v>
      </c>
      <c r="S12" s="17">
        <v>0.264883450553211</v>
      </c>
      <c r="T12" s="17">
        <v>8.19751180826465E-2</v>
      </c>
      <c r="U12" s="17">
        <v>0.231516859434551</v>
      </c>
      <c r="V12" s="17">
        <v>0.18796761040554899</v>
      </c>
      <c r="W12" s="17">
        <v>0.15017005702637001</v>
      </c>
      <c r="X12" s="17">
        <v>0.287039001521187</v>
      </c>
      <c r="Y12" s="17">
        <v>0.23557184288425401</v>
      </c>
      <c r="Z12" s="17"/>
      <c r="AA12" s="17">
        <v>0.28675181398342597</v>
      </c>
      <c r="AB12" s="17">
        <v>0.198282804518884</v>
      </c>
    </row>
    <row r="13" spans="2:28" x14ac:dyDescent="0.5">
      <c r="B13" s="18" t="s">
        <v>513</v>
      </c>
      <c r="C13" s="17">
        <v>0.21705519779223501</v>
      </c>
      <c r="D13" s="17">
        <v>0.18717818665331601</v>
      </c>
      <c r="E13" s="17">
        <v>0.24468211950830299</v>
      </c>
      <c r="F13" s="17"/>
      <c r="G13" s="17">
        <v>0.15329863860804799</v>
      </c>
      <c r="H13" s="17">
        <v>0.16282851138328</v>
      </c>
      <c r="I13" s="17">
        <v>0.10481900038656999</v>
      </c>
      <c r="J13" s="17">
        <v>0.20308960627257999</v>
      </c>
      <c r="K13" s="17">
        <v>0.24935405861057999</v>
      </c>
      <c r="L13" s="17">
        <v>0.33576737982634203</v>
      </c>
      <c r="M13" s="17"/>
      <c r="N13" s="17">
        <v>0.149261370630282</v>
      </c>
      <c r="O13" s="17">
        <v>8.0236869735845096E-2</v>
      </c>
      <c r="P13" s="17">
        <v>0.20779141885781399</v>
      </c>
      <c r="Q13" s="17">
        <v>0.34719281721351097</v>
      </c>
      <c r="R13" s="17">
        <v>0.35672709707394301</v>
      </c>
      <c r="S13" s="17">
        <v>0.21953965125168101</v>
      </c>
      <c r="T13" s="17">
        <v>0.41426965711378599</v>
      </c>
      <c r="U13" s="17">
        <v>0.225141712763856</v>
      </c>
      <c r="V13" s="17">
        <v>0.144895937154921</v>
      </c>
      <c r="W13" s="17">
        <v>0.237043944924129</v>
      </c>
      <c r="X13" s="17">
        <v>0.21801084607073701</v>
      </c>
      <c r="Y13" s="17">
        <v>0.180580396207875</v>
      </c>
      <c r="Z13" s="17"/>
      <c r="AA13" s="17">
        <v>0.139443276343722</v>
      </c>
      <c r="AB13" s="17">
        <v>0.27475972864390202</v>
      </c>
    </row>
    <row r="14" spans="2:28" x14ac:dyDescent="0.5">
      <c r="B14" s="18" t="s">
        <v>83</v>
      </c>
      <c r="C14" s="19">
        <v>0.14232126949318999</v>
      </c>
      <c r="D14" s="19">
        <v>8.5245491591882105E-2</v>
      </c>
      <c r="E14" s="19">
        <v>0.19805517007374299</v>
      </c>
      <c r="F14" s="19"/>
      <c r="G14" s="19">
        <v>0.13056474672749899</v>
      </c>
      <c r="H14" s="19">
        <v>8.0519043000409393E-2</v>
      </c>
      <c r="I14" s="19">
        <v>0.10050060244862399</v>
      </c>
      <c r="J14" s="19">
        <v>0.169282593622994</v>
      </c>
      <c r="K14" s="19">
        <v>0.162089269753357</v>
      </c>
      <c r="L14" s="19">
        <v>0.180305440519516</v>
      </c>
      <c r="M14" s="19"/>
      <c r="N14" s="19">
        <v>0.11398499318951801</v>
      </c>
      <c r="O14" s="19">
        <v>0.19138976278372499</v>
      </c>
      <c r="P14" s="19">
        <v>0.12847412723163901</v>
      </c>
      <c r="Q14" s="19">
        <v>0.102085991123264</v>
      </c>
      <c r="R14" s="19">
        <v>6.2209217980136802E-2</v>
      </c>
      <c r="S14" s="19">
        <v>0.15283710939059</v>
      </c>
      <c r="T14" s="19">
        <v>0.174527260349154</v>
      </c>
      <c r="U14" s="19">
        <v>0.11444291002312799</v>
      </c>
      <c r="V14" s="19">
        <v>0.16634284703716101</v>
      </c>
      <c r="W14" s="19">
        <v>0.30857120577902802</v>
      </c>
      <c r="X14" s="19">
        <v>0.153278581910926</v>
      </c>
      <c r="Y14" s="19">
        <v>0.13545386145975</v>
      </c>
      <c r="Z14" s="19"/>
      <c r="AA14" s="19">
        <v>8.4433715145156699E-2</v>
      </c>
      <c r="AB14" s="19">
        <v>0.185360716313478</v>
      </c>
    </row>
    <row r="15" spans="2:28" x14ac:dyDescent="0.5">
      <c r="B15" s="16"/>
    </row>
    <row r="16" spans="2:28" x14ac:dyDescent="0.5">
      <c r="B16" t="s">
        <v>54</v>
      </c>
    </row>
    <row r="17" spans="2:2" x14ac:dyDescent="0.5">
      <c r="B17" t="s">
        <v>55</v>
      </c>
    </row>
    <row r="19" spans="2:2" x14ac:dyDescent="0.5">
      <c r="B19"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Sheet166"/>
  <dimension ref="B2:AB21"/>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525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519</v>
      </c>
      <c r="C9" s="17">
        <v>0.67391115970457405</v>
      </c>
      <c r="D9" s="17">
        <v>0.662147556694892</v>
      </c>
      <c r="E9" s="17">
        <v>0.68475666678493496</v>
      </c>
      <c r="F9" s="17"/>
      <c r="G9" s="17">
        <v>0.68571089291590004</v>
      </c>
      <c r="H9" s="17">
        <v>0.64451466361040599</v>
      </c>
      <c r="I9" s="17">
        <v>0.65041299380516304</v>
      </c>
      <c r="J9" s="17">
        <v>0.64756575331719202</v>
      </c>
      <c r="K9" s="17">
        <v>0.70936826856036195</v>
      </c>
      <c r="L9" s="17">
        <v>0.695695123559538</v>
      </c>
      <c r="M9" s="17"/>
      <c r="N9" s="17">
        <v>0.61698592739356195</v>
      </c>
      <c r="O9" s="17">
        <v>0.79443100603212202</v>
      </c>
      <c r="P9" s="17">
        <v>0.65688202816344898</v>
      </c>
      <c r="Q9" s="17">
        <v>0.67519318028340103</v>
      </c>
      <c r="R9" s="17">
        <v>0.78815469431099205</v>
      </c>
      <c r="S9" s="17">
        <v>0.67179935448485095</v>
      </c>
      <c r="T9" s="17">
        <v>0.61697053363130805</v>
      </c>
      <c r="U9" s="17">
        <v>0.71199729734758499</v>
      </c>
      <c r="V9" s="17">
        <v>0.67839655469066296</v>
      </c>
      <c r="W9" s="17">
        <v>0.64574762340556002</v>
      </c>
      <c r="X9" s="17">
        <v>0.710354719882068</v>
      </c>
      <c r="Y9" s="17">
        <v>0.62178458843208195</v>
      </c>
      <c r="Z9" s="17"/>
      <c r="AA9" s="17">
        <v>0.67020358971329996</v>
      </c>
      <c r="AB9" s="17">
        <v>0.67666774120588602</v>
      </c>
    </row>
    <row r="10" spans="2:28" x14ac:dyDescent="0.5">
      <c r="B10" s="18" t="s">
        <v>520</v>
      </c>
      <c r="C10" s="17">
        <v>0.50589521230832102</v>
      </c>
      <c r="D10" s="17">
        <v>0.51383595841685503</v>
      </c>
      <c r="E10" s="17">
        <v>0.49909002541264502</v>
      </c>
      <c r="F10" s="17"/>
      <c r="G10" s="17">
        <v>0.50754447177911699</v>
      </c>
      <c r="H10" s="17">
        <v>0.44417627649978098</v>
      </c>
      <c r="I10" s="17">
        <v>0.56034728380451504</v>
      </c>
      <c r="J10" s="17">
        <v>0.45179004305814302</v>
      </c>
      <c r="K10" s="17">
        <v>0.51507230360966105</v>
      </c>
      <c r="L10" s="17">
        <v>0.54397519921777004</v>
      </c>
      <c r="M10" s="17"/>
      <c r="N10" s="17">
        <v>0.61305417280911401</v>
      </c>
      <c r="O10" s="17">
        <v>0.64312138279477504</v>
      </c>
      <c r="P10" s="17">
        <v>0.47506155363177799</v>
      </c>
      <c r="Q10" s="17">
        <v>0.45426386535191998</v>
      </c>
      <c r="R10" s="17">
        <v>0.447260231393247</v>
      </c>
      <c r="S10" s="17">
        <v>0.48557945455108997</v>
      </c>
      <c r="T10" s="17">
        <v>0.57322069334996495</v>
      </c>
      <c r="U10" s="17">
        <v>0.45277688427562901</v>
      </c>
      <c r="V10" s="17">
        <v>0.59537866795725802</v>
      </c>
      <c r="W10" s="17">
        <v>0.53372368791511304</v>
      </c>
      <c r="X10" s="17">
        <v>0.50678527922543504</v>
      </c>
      <c r="Y10" s="17">
        <v>0.51862645440982902</v>
      </c>
      <c r="Z10" s="17"/>
      <c r="AA10" s="17">
        <v>0.50051362384225595</v>
      </c>
      <c r="AB10" s="17">
        <v>0.509896427996262</v>
      </c>
    </row>
    <row r="11" spans="2:28" ht="28.7" x14ac:dyDescent="0.5">
      <c r="B11" s="18" t="s">
        <v>521</v>
      </c>
      <c r="C11" s="17">
        <v>0.30967551999142101</v>
      </c>
      <c r="D11" s="17">
        <v>0.31158058626808099</v>
      </c>
      <c r="E11" s="17">
        <v>0.308382774050727</v>
      </c>
      <c r="F11" s="17"/>
      <c r="G11" s="17">
        <v>0.32751908884785802</v>
      </c>
      <c r="H11" s="17">
        <v>0.34710184362695501</v>
      </c>
      <c r="I11" s="17">
        <v>0.27134041091410299</v>
      </c>
      <c r="J11" s="17">
        <v>0.324364212949388</v>
      </c>
      <c r="K11" s="17">
        <v>0.28091022355895601</v>
      </c>
      <c r="L11" s="17">
        <v>0.30997386081898098</v>
      </c>
      <c r="M11" s="17"/>
      <c r="N11" s="17">
        <v>0.271017943641504</v>
      </c>
      <c r="O11" s="17">
        <v>0.372072824683568</v>
      </c>
      <c r="P11" s="17">
        <v>0.34115659258477898</v>
      </c>
      <c r="Q11" s="17">
        <v>0.33329091868218602</v>
      </c>
      <c r="R11" s="17">
        <v>0.444968667537746</v>
      </c>
      <c r="S11" s="17">
        <v>0.27984605574208898</v>
      </c>
      <c r="T11" s="17">
        <v>0.32884284539007302</v>
      </c>
      <c r="U11" s="17">
        <v>0.33564410528869099</v>
      </c>
      <c r="V11" s="17">
        <v>0.21474874923054199</v>
      </c>
      <c r="W11" s="17">
        <v>0.312919591955444</v>
      </c>
      <c r="X11" s="17">
        <v>0.30647299445579401</v>
      </c>
      <c r="Y11" s="17">
        <v>0.30392831531146802</v>
      </c>
      <c r="Z11" s="17"/>
      <c r="AA11" s="17">
        <v>0.28136240351712499</v>
      </c>
      <c r="AB11" s="17">
        <v>0.33072634662482298</v>
      </c>
    </row>
    <row r="12" spans="2:28" ht="28.7" x14ac:dyDescent="0.5">
      <c r="B12" s="18" t="s">
        <v>522</v>
      </c>
      <c r="C12" s="17">
        <v>0.23838716845510799</v>
      </c>
      <c r="D12" s="17">
        <v>0.24262375749736101</v>
      </c>
      <c r="E12" s="17">
        <v>0.23289455827345101</v>
      </c>
      <c r="F12" s="17"/>
      <c r="G12" s="17">
        <v>0.27693204986289299</v>
      </c>
      <c r="H12" s="17">
        <v>0.29026884343237902</v>
      </c>
      <c r="I12" s="17">
        <v>0.276553328168684</v>
      </c>
      <c r="J12" s="17">
        <v>0.22108376959714299</v>
      </c>
      <c r="K12" s="17">
        <v>0.158384136881079</v>
      </c>
      <c r="L12" s="17">
        <v>0.23181057847534101</v>
      </c>
      <c r="M12" s="17"/>
      <c r="N12" s="17">
        <v>0.32903361810070098</v>
      </c>
      <c r="O12" s="17">
        <v>0.17309875449749701</v>
      </c>
      <c r="P12" s="17">
        <v>0.28897691486930299</v>
      </c>
      <c r="Q12" s="17">
        <v>0.25214864535759401</v>
      </c>
      <c r="R12" s="17">
        <v>0.21002048731504999</v>
      </c>
      <c r="S12" s="17">
        <v>0.22360724921158001</v>
      </c>
      <c r="T12" s="17">
        <v>0.123157233864536</v>
      </c>
      <c r="U12" s="17">
        <v>0.29641953419369999</v>
      </c>
      <c r="V12" s="17">
        <v>0.17771961355958099</v>
      </c>
      <c r="W12" s="17">
        <v>0.26424744236112102</v>
      </c>
      <c r="X12" s="17">
        <v>0.19682312801214499</v>
      </c>
      <c r="Y12" s="17">
        <v>0.23810298367230501</v>
      </c>
      <c r="Z12" s="17"/>
      <c r="AA12" s="17">
        <v>0.30440576115249002</v>
      </c>
      <c r="AB12" s="17">
        <v>0.189302287576119</v>
      </c>
    </row>
    <row r="13" spans="2:28" ht="28.7" x14ac:dyDescent="0.5">
      <c r="B13" s="18" t="s">
        <v>523</v>
      </c>
      <c r="C13" s="17">
        <v>0.18696531753588899</v>
      </c>
      <c r="D13" s="17">
        <v>0.198166860276627</v>
      </c>
      <c r="E13" s="17">
        <v>0.17641501201913501</v>
      </c>
      <c r="F13" s="17"/>
      <c r="G13" s="17">
        <v>0.30341106675954099</v>
      </c>
      <c r="H13" s="17">
        <v>0.24618976342155499</v>
      </c>
      <c r="I13" s="17">
        <v>0.23196602199987201</v>
      </c>
      <c r="J13" s="17">
        <v>0.124952254945188</v>
      </c>
      <c r="K13" s="17">
        <v>0.124226533460998</v>
      </c>
      <c r="L13" s="17">
        <v>0.15576454235786899</v>
      </c>
      <c r="M13" s="17"/>
      <c r="N13" s="17">
        <v>0.22547618894581001</v>
      </c>
      <c r="O13" s="17">
        <v>0.157939315982426</v>
      </c>
      <c r="P13" s="17">
        <v>0.15718263146498701</v>
      </c>
      <c r="Q13" s="17">
        <v>0.227899488973418</v>
      </c>
      <c r="R13" s="17">
        <v>0.20046919668753399</v>
      </c>
      <c r="S13" s="17">
        <v>0.17042582975153001</v>
      </c>
      <c r="T13" s="17">
        <v>0.25283389745086299</v>
      </c>
      <c r="U13" s="17">
        <v>0.27586491604819302</v>
      </c>
      <c r="V13" s="17">
        <v>0.19807635032021501</v>
      </c>
      <c r="W13" s="17">
        <v>3.7741511881245499E-2</v>
      </c>
      <c r="X13" s="17">
        <v>0.203753499107169</v>
      </c>
      <c r="Y13" s="17">
        <v>0.17027395098099599</v>
      </c>
      <c r="Z13" s="17"/>
      <c r="AA13" s="17">
        <v>0.20537402832573401</v>
      </c>
      <c r="AB13" s="17">
        <v>0.17327842511155001</v>
      </c>
    </row>
    <row r="14" spans="2:28" ht="28.7" x14ac:dyDescent="0.5">
      <c r="B14" s="18" t="s">
        <v>524</v>
      </c>
      <c r="C14" s="17">
        <v>9.7035487409186105E-2</v>
      </c>
      <c r="D14" s="17">
        <v>0.13962746345652699</v>
      </c>
      <c r="E14" s="17">
        <v>5.5811712621441197E-2</v>
      </c>
      <c r="F14" s="17"/>
      <c r="G14" s="17">
        <v>8.02566923792149E-2</v>
      </c>
      <c r="H14" s="17">
        <v>0.123347029942207</v>
      </c>
      <c r="I14" s="17">
        <v>0.16246947240034901</v>
      </c>
      <c r="J14" s="17">
        <v>8.2597611617837699E-2</v>
      </c>
      <c r="K14" s="17">
        <v>9.5228972750436597E-2</v>
      </c>
      <c r="L14" s="17">
        <v>5.95907181246291E-2</v>
      </c>
      <c r="M14" s="17"/>
      <c r="N14" s="17">
        <v>0.12992061885332001</v>
      </c>
      <c r="O14" s="17">
        <v>0</v>
      </c>
      <c r="P14" s="17">
        <v>0.146001230630145</v>
      </c>
      <c r="Q14" s="17">
        <v>9.9142539314740194E-2</v>
      </c>
      <c r="R14" s="17">
        <v>0.14023877768922799</v>
      </c>
      <c r="S14" s="17">
        <v>7.0929004173209506E-2</v>
      </c>
      <c r="T14" s="17">
        <v>8.8257832489321494E-2</v>
      </c>
      <c r="U14" s="17">
        <v>6.8770000331018197E-2</v>
      </c>
      <c r="V14" s="17">
        <v>0.15282168656624701</v>
      </c>
      <c r="W14" s="17">
        <v>7.7984961638937603E-2</v>
      </c>
      <c r="X14" s="17">
        <v>5.5172209531691101E-2</v>
      </c>
      <c r="Y14" s="17">
        <v>0.11330017504718599</v>
      </c>
      <c r="Z14" s="17"/>
      <c r="AA14" s="17">
        <v>0.13470020625707699</v>
      </c>
      <c r="AB14" s="17">
        <v>6.9031736307375094E-2</v>
      </c>
    </row>
    <row r="15" spans="2:28" x14ac:dyDescent="0.5">
      <c r="B15" s="18" t="s">
        <v>71</v>
      </c>
      <c r="C15" s="17">
        <v>1.78158714933839E-2</v>
      </c>
      <c r="D15" s="17">
        <v>2.4652690194552102E-2</v>
      </c>
      <c r="E15" s="17">
        <v>1.1202717858894901E-2</v>
      </c>
      <c r="F15" s="17"/>
      <c r="G15" s="17">
        <v>0</v>
      </c>
      <c r="H15" s="17">
        <v>6.0559815298876401E-3</v>
      </c>
      <c r="I15" s="17">
        <v>1.4114296757635101E-2</v>
      </c>
      <c r="J15" s="17">
        <v>1.09941337980626E-2</v>
      </c>
      <c r="K15" s="17">
        <v>4.22501287773683E-2</v>
      </c>
      <c r="L15" s="17">
        <v>2.3583765879743701E-2</v>
      </c>
      <c r="M15" s="17"/>
      <c r="N15" s="17">
        <v>0</v>
      </c>
      <c r="O15" s="17">
        <v>0</v>
      </c>
      <c r="P15" s="17">
        <v>3.2724755532436998E-2</v>
      </c>
      <c r="Q15" s="17">
        <v>3.0103392457710001E-2</v>
      </c>
      <c r="R15" s="17">
        <v>5.8312386600844097E-2</v>
      </c>
      <c r="S15" s="17">
        <v>1.2811332449223599E-2</v>
      </c>
      <c r="T15" s="17">
        <v>0</v>
      </c>
      <c r="U15" s="17">
        <v>2.81872925642596E-2</v>
      </c>
      <c r="V15" s="17">
        <v>0</v>
      </c>
      <c r="W15" s="17">
        <v>0</v>
      </c>
      <c r="X15" s="17">
        <v>1.4545133399401E-2</v>
      </c>
      <c r="Y15" s="17">
        <v>1.42960101507974E-2</v>
      </c>
      <c r="Z15" s="17"/>
      <c r="AA15" s="17">
        <v>2.5135389469498299E-2</v>
      </c>
      <c r="AB15" s="17">
        <v>1.23738035354063E-2</v>
      </c>
    </row>
    <row r="16" spans="2:28" x14ac:dyDescent="0.5">
      <c r="B16" s="18" t="s">
        <v>83</v>
      </c>
      <c r="C16" s="19">
        <v>0.13225515971548901</v>
      </c>
      <c r="D16" s="19">
        <v>0.102840307590918</v>
      </c>
      <c r="E16" s="19">
        <v>0.16108478252942399</v>
      </c>
      <c r="F16" s="19"/>
      <c r="G16" s="19">
        <v>8.9009286351160996E-2</v>
      </c>
      <c r="H16" s="19">
        <v>7.59342690571434E-2</v>
      </c>
      <c r="I16" s="19">
        <v>0.108315496646143</v>
      </c>
      <c r="J16" s="19">
        <v>0.18246932857688999</v>
      </c>
      <c r="K16" s="19">
        <v>0.16602798526653501</v>
      </c>
      <c r="L16" s="19">
        <v>0.14421057489134401</v>
      </c>
      <c r="M16" s="19"/>
      <c r="N16" s="19">
        <v>0.11137614677367</v>
      </c>
      <c r="O16" s="19">
        <v>5.2620658483741901E-2</v>
      </c>
      <c r="P16" s="19">
        <v>0.124145325860051</v>
      </c>
      <c r="Q16" s="19">
        <v>7.3115393584818195E-2</v>
      </c>
      <c r="R16" s="19">
        <v>0.11532316702077899</v>
      </c>
      <c r="S16" s="19">
        <v>0.17538453198128001</v>
      </c>
      <c r="T16" s="19">
        <v>9.21820399471837E-2</v>
      </c>
      <c r="U16" s="19">
        <v>0.123123120501059</v>
      </c>
      <c r="V16" s="19">
        <v>0.14180970687112501</v>
      </c>
      <c r="W16" s="19">
        <v>0.147397659506671</v>
      </c>
      <c r="X16" s="19">
        <v>0.102866938947792</v>
      </c>
      <c r="Y16" s="19">
        <v>0.160147051208824</v>
      </c>
      <c r="Z16" s="19"/>
      <c r="AA16" s="19">
        <v>9.2718118005048394E-2</v>
      </c>
      <c r="AB16" s="19">
        <v>0.16165098448807</v>
      </c>
    </row>
    <row r="17" spans="2:2" x14ac:dyDescent="0.5">
      <c r="B17" s="16"/>
    </row>
    <row r="18" spans="2:2" x14ac:dyDescent="0.5">
      <c r="B18" t="s">
        <v>54</v>
      </c>
    </row>
    <row r="19" spans="2:2" x14ac:dyDescent="0.5">
      <c r="B19" t="s">
        <v>55</v>
      </c>
    </row>
    <row r="21" spans="2:2" x14ac:dyDescent="0.5">
      <c r="B21"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67"/>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526</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279</v>
      </c>
      <c r="C9" s="17">
        <v>0.23242221907477201</v>
      </c>
      <c r="D9" s="17">
        <v>0.23938183935235299</v>
      </c>
      <c r="E9" s="17">
        <v>0.22607706311220699</v>
      </c>
      <c r="F9" s="17"/>
      <c r="G9" s="17">
        <v>0.23665180887081599</v>
      </c>
      <c r="H9" s="17">
        <v>0.19339431315444799</v>
      </c>
      <c r="I9" s="17">
        <v>0.25903554678471402</v>
      </c>
      <c r="J9" s="17">
        <v>0.20012339557046799</v>
      </c>
      <c r="K9" s="17">
        <v>0.178880692690052</v>
      </c>
      <c r="L9" s="17">
        <v>0.29940355567291999</v>
      </c>
      <c r="M9" s="17"/>
      <c r="N9" s="17">
        <v>0.167785989847719</v>
      </c>
      <c r="O9" s="17">
        <v>0.219797920093218</v>
      </c>
      <c r="P9" s="17">
        <v>0.29424757717420003</v>
      </c>
      <c r="Q9" s="17">
        <v>0.27341085300958501</v>
      </c>
      <c r="R9" s="17">
        <v>0.23739456316913099</v>
      </c>
      <c r="S9" s="17">
        <v>0.20996072255725601</v>
      </c>
      <c r="T9" s="17">
        <v>3.9246966317623803E-2</v>
      </c>
      <c r="U9" s="17">
        <v>0.259804496780496</v>
      </c>
      <c r="V9" s="17">
        <v>0.23487835528394299</v>
      </c>
      <c r="W9" s="17">
        <v>0.15161831075524601</v>
      </c>
      <c r="X9" s="17">
        <v>0.25938731382262498</v>
      </c>
      <c r="Y9" s="17">
        <v>0.20054749920408499</v>
      </c>
      <c r="Z9" s="17"/>
      <c r="AA9" s="17">
        <v>0.24408366224018399</v>
      </c>
      <c r="AB9" s="17">
        <v>0.22375192597605101</v>
      </c>
    </row>
    <row r="10" spans="2:28" x14ac:dyDescent="0.5">
      <c r="B10" s="18" t="s">
        <v>280</v>
      </c>
      <c r="C10" s="17">
        <v>0.38242871295139802</v>
      </c>
      <c r="D10" s="17">
        <v>0.391935973471225</v>
      </c>
      <c r="E10" s="17">
        <v>0.37387803753614102</v>
      </c>
      <c r="F10" s="17"/>
      <c r="G10" s="17">
        <v>0.37083307489703399</v>
      </c>
      <c r="H10" s="17">
        <v>0.38354854489308698</v>
      </c>
      <c r="I10" s="17">
        <v>0.39271090732471098</v>
      </c>
      <c r="J10" s="17">
        <v>0.457048183913905</v>
      </c>
      <c r="K10" s="17">
        <v>0.35145533647628002</v>
      </c>
      <c r="L10" s="17">
        <v>0.34998680717091402</v>
      </c>
      <c r="M10" s="17"/>
      <c r="N10" s="17">
        <v>0.35426041638622202</v>
      </c>
      <c r="O10" s="17">
        <v>0.30781954252010901</v>
      </c>
      <c r="P10" s="17">
        <v>0.423268513988805</v>
      </c>
      <c r="Q10" s="17">
        <v>0.37578405594089598</v>
      </c>
      <c r="R10" s="17">
        <v>0.34735978527629602</v>
      </c>
      <c r="S10" s="17">
        <v>0.34948310482394002</v>
      </c>
      <c r="T10" s="17">
        <v>0.53265565653132096</v>
      </c>
      <c r="U10" s="17">
        <v>0.40689459594211302</v>
      </c>
      <c r="V10" s="17">
        <v>0.341836853218142</v>
      </c>
      <c r="W10" s="17">
        <v>0.263980122441414</v>
      </c>
      <c r="X10" s="17">
        <v>0.38882258121226099</v>
      </c>
      <c r="Y10" s="17">
        <v>0.41589189787932201</v>
      </c>
      <c r="Z10" s="17"/>
      <c r="AA10" s="17">
        <v>0.398222991743443</v>
      </c>
      <c r="AB10" s="17">
        <v>0.37068565298296302</v>
      </c>
    </row>
    <row r="11" spans="2:28" ht="28.7" x14ac:dyDescent="0.5">
      <c r="B11" s="18" t="s">
        <v>281</v>
      </c>
      <c r="C11" s="17">
        <v>0.211128244940226</v>
      </c>
      <c r="D11" s="17">
        <v>0.22279935533756501</v>
      </c>
      <c r="E11" s="17">
        <v>0.200165138460906</v>
      </c>
      <c r="F11" s="17"/>
      <c r="G11" s="17">
        <v>0.205089328923586</v>
      </c>
      <c r="H11" s="17">
        <v>0.25187928076681798</v>
      </c>
      <c r="I11" s="17">
        <v>0.202287376530462</v>
      </c>
      <c r="J11" s="17">
        <v>0.171889210499763</v>
      </c>
      <c r="K11" s="17">
        <v>0.26724485590608299</v>
      </c>
      <c r="L11" s="17">
        <v>0.181399968803998</v>
      </c>
      <c r="M11" s="17"/>
      <c r="N11" s="17">
        <v>0.245348302295048</v>
      </c>
      <c r="O11" s="17">
        <v>0.19553965202731699</v>
      </c>
      <c r="P11" s="17">
        <v>0.13522139143468001</v>
      </c>
      <c r="Q11" s="17">
        <v>0.256525030268419</v>
      </c>
      <c r="R11" s="17">
        <v>0.26085106745108899</v>
      </c>
      <c r="S11" s="17">
        <v>0.25751389166151001</v>
      </c>
      <c r="T11" s="17">
        <v>0.25060893028750503</v>
      </c>
      <c r="U11" s="17">
        <v>0.181895411043311</v>
      </c>
      <c r="V11" s="17">
        <v>0.20868317852826301</v>
      </c>
      <c r="W11" s="17">
        <v>0.23406476147775601</v>
      </c>
      <c r="X11" s="17">
        <v>0.21090931571463201</v>
      </c>
      <c r="Y11" s="17">
        <v>0.199678678676774</v>
      </c>
      <c r="Z11" s="17"/>
      <c r="AA11" s="17">
        <v>0.21291345090296099</v>
      </c>
      <c r="AB11" s="17">
        <v>0.20980094275996</v>
      </c>
    </row>
    <row r="12" spans="2:28" x14ac:dyDescent="0.5">
      <c r="B12" s="18" t="s">
        <v>282</v>
      </c>
      <c r="C12" s="17">
        <v>3.8385438741170202E-2</v>
      </c>
      <c r="D12" s="17">
        <v>5.4646969532373697E-2</v>
      </c>
      <c r="E12" s="17">
        <v>2.2648698567776401E-2</v>
      </c>
      <c r="F12" s="17"/>
      <c r="G12" s="17">
        <v>6.1854902598179197E-2</v>
      </c>
      <c r="H12" s="17">
        <v>3.6773507237678298E-2</v>
      </c>
      <c r="I12" s="17">
        <v>4.5373958073963098E-2</v>
      </c>
      <c r="J12" s="17">
        <v>2.7432670632785601E-2</v>
      </c>
      <c r="K12" s="17">
        <v>4.34871976999971E-2</v>
      </c>
      <c r="L12" s="17">
        <v>2.87974500952205E-2</v>
      </c>
      <c r="M12" s="17"/>
      <c r="N12" s="17">
        <v>5.7748226600790598E-2</v>
      </c>
      <c r="O12" s="17">
        <v>0.11120165305627699</v>
      </c>
      <c r="P12" s="17">
        <v>4.3119384576695202E-2</v>
      </c>
      <c r="Q12" s="17">
        <v>1.40201973605854E-2</v>
      </c>
      <c r="R12" s="17">
        <v>3.05484957476411E-2</v>
      </c>
      <c r="S12" s="17">
        <v>4.5722603304830203E-2</v>
      </c>
      <c r="T12" s="17">
        <v>3.9026391747338303E-2</v>
      </c>
      <c r="U12" s="17">
        <v>1.7431096311763001E-2</v>
      </c>
      <c r="V12" s="17">
        <v>2.57581823754287E-2</v>
      </c>
      <c r="W12" s="17">
        <v>4.1301277967579202E-2</v>
      </c>
      <c r="X12" s="17">
        <v>3.1522562719104599E-2</v>
      </c>
      <c r="Y12" s="17">
        <v>3.4585054292191303E-2</v>
      </c>
      <c r="Z12" s="17"/>
      <c r="AA12" s="17">
        <v>4.3872513861921703E-2</v>
      </c>
      <c r="AB12" s="17">
        <v>3.4305793634060402E-2</v>
      </c>
    </row>
    <row r="13" spans="2:28" x14ac:dyDescent="0.5">
      <c r="B13" s="18" t="s">
        <v>283</v>
      </c>
      <c r="C13" s="17">
        <v>2.9708137488623401E-2</v>
      </c>
      <c r="D13" s="17">
        <v>3.6270188671115901E-2</v>
      </c>
      <c r="E13" s="17">
        <v>2.3383520052330398E-2</v>
      </c>
      <c r="F13" s="17"/>
      <c r="G13" s="17">
        <v>2.9463654512131801E-2</v>
      </c>
      <c r="H13" s="17">
        <v>3.5107656612242799E-2</v>
      </c>
      <c r="I13" s="17">
        <v>2.82889288837627E-2</v>
      </c>
      <c r="J13" s="17">
        <v>2.4812580123050001E-2</v>
      </c>
      <c r="K13" s="17">
        <v>3.3814538825606602E-2</v>
      </c>
      <c r="L13" s="17">
        <v>2.7754307323646699E-2</v>
      </c>
      <c r="M13" s="17"/>
      <c r="N13" s="17">
        <v>1.8679797777801901E-2</v>
      </c>
      <c r="O13" s="17">
        <v>2.75250234188281E-2</v>
      </c>
      <c r="P13" s="17">
        <v>1.33687712711091E-2</v>
      </c>
      <c r="Q13" s="17">
        <v>4.8731509863105898E-2</v>
      </c>
      <c r="R13" s="17">
        <v>3.21800241657689E-2</v>
      </c>
      <c r="S13" s="17">
        <v>1.3098453608365E-2</v>
      </c>
      <c r="T13" s="17">
        <v>4.3311424430210903E-2</v>
      </c>
      <c r="U13" s="17">
        <v>7.6647101102756701E-2</v>
      </c>
      <c r="V13" s="17">
        <v>7.0247064245462995E-2</v>
      </c>
      <c r="W13" s="17">
        <v>7.7009595477525103E-2</v>
      </c>
      <c r="X13" s="17">
        <v>2.4194725244848999E-2</v>
      </c>
      <c r="Y13" s="17">
        <v>1.94203864521456E-2</v>
      </c>
      <c r="Z13" s="17"/>
      <c r="AA13" s="17">
        <v>2.6436207544529799E-2</v>
      </c>
      <c r="AB13" s="17">
        <v>3.21408202373515E-2</v>
      </c>
    </row>
    <row r="14" spans="2:28" x14ac:dyDescent="0.5">
      <c r="B14" s="18" t="s">
        <v>227</v>
      </c>
      <c r="C14" s="17">
        <v>0.10592724680380999</v>
      </c>
      <c r="D14" s="17">
        <v>5.4965673635367203E-2</v>
      </c>
      <c r="E14" s="17">
        <v>0.15384754227063899</v>
      </c>
      <c r="F14" s="17"/>
      <c r="G14" s="17">
        <v>9.6107230198252999E-2</v>
      </c>
      <c r="H14" s="17">
        <v>9.9296697335725603E-2</v>
      </c>
      <c r="I14" s="17">
        <v>7.2303282402387495E-2</v>
      </c>
      <c r="J14" s="17">
        <v>0.118693959260028</v>
      </c>
      <c r="K14" s="17">
        <v>0.125117378401982</v>
      </c>
      <c r="L14" s="17">
        <v>0.11265791093330101</v>
      </c>
      <c r="M14" s="17"/>
      <c r="N14" s="17">
        <v>0.156177267092419</v>
      </c>
      <c r="O14" s="17">
        <v>0.13811620888425</v>
      </c>
      <c r="P14" s="17">
        <v>9.07743615545097E-2</v>
      </c>
      <c r="Q14" s="17">
        <v>3.1528353557409301E-2</v>
      </c>
      <c r="R14" s="17">
        <v>9.1666064190073601E-2</v>
      </c>
      <c r="S14" s="17">
        <v>0.12422122404409899</v>
      </c>
      <c r="T14" s="17">
        <v>9.5150630686000798E-2</v>
      </c>
      <c r="U14" s="17">
        <v>5.7327298819559898E-2</v>
      </c>
      <c r="V14" s="17">
        <v>0.118596366348761</v>
      </c>
      <c r="W14" s="17">
        <v>0.23202593188048001</v>
      </c>
      <c r="X14" s="17">
        <v>8.5163501286529206E-2</v>
      </c>
      <c r="Y14" s="17">
        <v>0.129876483495482</v>
      </c>
      <c r="Z14" s="17"/>
      <c r="AA14" s="17">
        <v>7.4471173706960506E-2</v>
      </c>
      <c r="AB14" s="17">
        <v>0.12931486440961401</v>
      </c>
    </row>
    <row r="15" spans="2:28" x14ac:dyDescent="0.5">
      <c r="B15" s="18" t="s">
        <v>284</v>
      </c>
      <c r="C15" s="21">
        <v>0.61485093202617003</v>
      </c>
      <c r="D15" s="21">
        <v>0.63131781282357902</v>
      </c>
      <c r="E15" s="21">
        <v>0.59995510064834801</v>
      </c>
      <c r="F15" s="21"/>
      <c r="G15" s="21">
        <v>0.60748488376785004</v>
      </c>
      <c r="H15" s="21">
        <v>0.57694285804753498</v>
      </c>
      <c r="I15" s="21">
        <v>0.651746454109425</v>
      </c>
      <c r="J15" s="21">
        <v>0.65717157948437299</v>
      </c>
      <c r="K15" s="21">
        <v>0.53033602916633205</v>
      </c>
      <c r="L15" s="21">
        <v>0.649390362843834</v>
      </c>
      <c r="M15" s="21"/>
      <c r="N15" s="21">
        <v>0.52204640623394105</v>
      </c>
      <c r="O15" s="21">
        <v>0.52761746261332698</v>
      </c>
      <c r="P15" s="21">
        <v>0.71751609116300596</v>
      </c>
      <c r="Q15" s="21">
        <v>0.64919490895048004</v>
      </c>
      <c r="R15" s="21">
        <v>0.58475434844542695</v>
      </c>
      <c r="S15" s="21">
        <v>0.55944382738119602</v>
      </c>
      <c r="T15" s="21">
        <v>0.571902622848945</v>
      </c>
      <c r="U15" s="21">
        <v>0.66669909272260897</v>
      </c>
      <c r="V15" s="21">
        <v>0.57671520850208402</v>
      </c>
      <c r="W15" s="21">
        <v>0.41559843319665901</v>
      </c>
      <c r="X15" s="21">
        <v>0.64820989503488602</v>
      </c>
      <c r="Y15" s="21">
        <v>0.616439397083407</v>
      </c>
      <c r="Z15" s="21"/>
      <c r="AA15" s="21">
        <v>0.64230665398362696</v>
      </c>
      <c r="AB15" s="21">
        <v>0.59443757895901395</v>
      </c>
    </row>
    <row r="16" spans="2:28" x14ac:dyDescent="0.5">
      <c r="B16" s="18" t="s">
        <v>285</v>
      </c>
      <c r="C16" s="21">
        <v>6.8093576229793604E-2</v>
      </c>
      <c r="D16" s="21">
        <v>9.0917158203489598E-2</v>
      </c>
      <c r="E16" s="21">
        <v>4.6032218620106903E-2</v>
      </c>
      <c r="F16" s="21"/>
      <c r="G16" s="21">
        <v>9.1318557110311005E-2</v>
      </c>
      <c r="H16" s="21">
        <v>7.1881163849921201E-2</v>
      </c>
      <c r="I16" s="21">
        <v>7.3662886957725701E-2</v>
      </c>
      <c r="J16" s="21">
        <v>5.2245250755835602E-2</v>
      </c>
      <c r="K16" s="21">
        <v>7.7301736525603695E-2</v>
      </c>
      <c r="L16" s="21">
        <v>5.6551757418867199E-2</v>
      </c>
      <c r="M16" s="21"/>
      <c r="N16" s="21">
        <v>7.6428024378592502E-2</v>
      </c>
      <c r="O16" s="21">
        <v>0.138726676475105</v>
      </c>
      <c r="P16" s="21">
        <v>5.6488155847804297E-2</v>
      </c>
      <c r="Q16" s="21">
        <v>6.2751707223691305E-2</v>
      </c>
      <c r="R16" s="21">
        <v>6.2728519913410094E-2</v>
      </c>
      <c r="S16" s="21">
        <v>5.8821056913195197E-2</v>
      </c>
      <c r="T16" s="21">
        <v>8.2337816177549206E-2</v>
      </c>
      <c r="U16" s="21">
        <v>9.4078197414519699E-2</v>
      </c>
      <c r="V16" s="21">
        <v>9.6005246620891604E-2</v>
      </c>
      <c r="W16" s="21">
        <v>0.11831087344510401</v>
      </c>
      <c r="X16" s="21">
        <v>5.5717287963953602E-2</v>
      </c>
      <c r="Y16" s="21">
        <v>5.4005440744336899E-2</v>
      </c>
      <c r="Z16" s="21"/>
      <c r="AA16" s="21">
        <v>7.0308721406451502E-2</v>
      </c>
      <c r="AB16" s="21">
        <v>6.6446613871411903E-2</v>
      </c>
    </row>
    <row r="17" spans="2:28" x14ac:dyDescent="0.5">
      <c r="B17" s="18" t="s">
        <v>95</v>
      </c>
      <c r="C17" s="22">
        <v>0.54675735579637696</v>
      </c>
      <c r="D17" s="22">
        <v>0.54040065462008902</v>
      </c>
      <c r="E17" s="22">
        <v>0.55392288202824103</v>
      </c>
      <c r="F17" s="22"/>
      <c r="G17" s="22">
        <v>0.51616632665753903</v>
      </c>
      <c r="H17" s="22">
        <v>0.50506169419761404</v>
      </c>
      <c r="I17" s="22">
        <v>0.57808356715169995</v>
      </c>
      <c r="J17" s="22">
        <v>0.60492632872853702</v>
      </c>
      <c r="K17" s="22">
        <v>0.45303429264072798</v>
      </c>
      <c r="L17" s="22">
        <v>0.59283860542496702</v>
      </c>
      <c r="M17" s="22"/>
      <c r="N17" s="22">
        <v>0.44561838185534802</v>
      </c>
      <c r="O17" s="22">
        <v>0.38889078613822198</v>
      </c>
      <c r="P17" s="22">
        <v>0.66102793531520099</v>
      </c>
      <c r="Q17" s="22">
        <v>0.58644320172678899</v>
      </c>
      <c r="R17" s="22">
        <v>0.52202582853201696</v>
      </c>
      <c r="S17" s="22">
        <v>0.50062277046799997</v>
      </c>
      <c r="T17" s="22">
        <v>0.48956480667139601</v>
      </c>
      <c r="U17" s="22">
        <v>0.57262089530809002</v>
      </c>
      <c r="V17" s="22">
        <v>0.48070996188119303</v>
      </c>
      <c r="W17" s="22">
        <v>0.29728755975155502</v>
      </c>
      <c r="X17" s="22">
        <v>0.59249260707093199</v>
      </c>
      <c r="Y17" s="22">
        <v>0.56243395633907001</v>
      </c>
      <c r="Z17" s="22"/>
      <c r="AA17" s="22">
        <v>0.57199793257717602</v>
      </c>
      <c r="AB17" s="22">
        <v>0.52799096508760202</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Sheet168"/>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527</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279</v>
      </c>
      <c r="C9" s="17">
        <v>0.138936207128905</v>
      </c>
      <c r="D9" s="17">
        <v>0.163164085625181</v>
      </c>
      <c r="E9" s="17">
        <v>0.115637758384149</v>
      </c>
      <c r="F9" s="17"/>
      <c r="G9" s="17">
        <v>0.125208551224228</v>
      </c>
      <c r="H9" s="17">
        <v>0.14202371025695501</v>
      </c>
      <c r="I9" s="17">
        <v>0.19204267120007901</v>
      </c>
      <c r="J9" s="17">
        <v>0.120959026493029</v>
      </c>
      <c r="K9" s="17">
        <v>0.106915916917607</v>
      </c>
      <c r="L9" s="17">
        <v>0.145917172646059</v>
      </c>
      <c r="M9" s="17"/>
      <c r="N9" s="17">
        <v>0.12460066916139501</v>
      </c>
      <c r="O9" s="17">
        <v>5.64480273778886E-2</v>
      </c>
      <c r="P9" s="17">
        <v>0.20288717622041999</v>
      </c>
      <c r="Q9" s="17">
        <v>0.16249156067545001</v>
      </c>
      <c r="R9" s="17">
        <v>9.1253861240343195E-2</v>
      </c>
      <c r="S9" s="17">
        <v>0.12744059084497</v>
      </c>
      <c r="T9" s="17">
        <v>7.9210679492896299E-2</v>
      </c>
      <c r="U9" s="17">
        <v>0.128587894043526</v>
      </c>
      <c r="V9" s="17">
        <v>0.13958141926576301</v>
      </c>
      <c r="W9" s="17">
        <v>0.123267677012949</v>
      </c>
      <c r="X9" s="17">
        <v>0.140600315557349</v>
      </c>
      <c r="Y9" s="17">
        <v>0.120448745030417</v>
      </c>
      <c r="Z9" s="17"/>
      <c r="AA9" s="17">
        <v>0.17040527618209</v>
      </c>
      <c r="AB9" s="17">
        <v>0.115538927018304</v>
      </c>
    </row>
    <row r="10" spans="2:28" x14ac:dyDescent="0.5">
      <c r="B10" s="18" t="s">
        <v>280</v>
      </c>
      <c r="C10" s="17">
        <v>0.34914637677628702</v>
      </c>
      <c r="D10" s="17">
        <v>0.36513469746745603</v>
      </c>
      <c r="E10" s="17">
        <v>0.33423610994923902</v>
      </c>
      <c r="F10" s="17"/>
      <c r="G10" s="17">
        <v>0.44800100366677398</v>
      </c>
      <c r="H10" s="17">
        <v>0.346193023556158</v>
      </c>
      <c r="I10" s="17">
        <v>0.35689183925325402</v>
      </c>
      <c r="J10" s="17">
        <v>0.33450180188185802</v>
      </c>
      <c r="K10" s="17">
        <v>0.34503813713512199</v>
      </c>
      <c r="L10" s="17">
        <v>0.31496006494295897</v>
      </c>
      <c r="M10" s="17"/>
      <c r="N10" s="17">
        <v>0.28768365580011301</v>
      </c>
      <c r="O10" s="17">
        <v>0.39633609939428499</v>
      </c>
      <c r="P10" s="17">
        <v>0.34791741110600899</v>
      </c>
      <c r="Q10" s="17">
        <v>0.34859608587553997</v>
      </c>
      <c r="R10" s="17">
        <v>0.34650747088185102</v>
      </c>
      <c r="S10" s="17">
        <v>0.35024659285874599</v>
      </c>
      <c r="T10" s="17">
        <v>0.329023812305346</v>
      </c>
      <c r="U10" s="17">
        <v>0.41398964843299302</v>
      </c>
      <c r="V10" s="17">
        <v>0.37971277384089702</v>
      </c>
      <c r="W10" s="17">
        <v>0.14381501014536099</v>
      </c>
      <c r="X10" s="17">
        <v>0.36969696217402298</v>
      </c>
      <c r="Y10" s="17">
        <v>0.32742660301644</v>
      </c>
      <c r="Z10" s="17"/>
      <c r="AA10" s="17">
        <v>0.39081526187475202</v>
      </c>
      <c r="AB10" s="17">
        <v>0.31816552459735797</v>
      </c>
    </row>
    <row r="11" spans="2:28" ht="28.7" x14ac:dyDescent="0.5">
      <c r="B11" s="18" t="s">
        <v>281</v>
      </c>
      <c r="C11" s="17">
        <v>0.27914555834641702</v>
      </c>
      <c r="D11" s="17">
        <v>0.29067724543509299</v>
      </c>
      <c r="E11" s="17">
        <v>0.26844073940963797</v>
      </c>
      <c r="F11" s="17"/>
      <c r="G11" s="17">
        <v>0.22418527151611001</v>
      </c>
      <c r="H11" s="17">
        <v>0.26879372712138</v>
      </c>
      <c r="I11" s="17">
        <v>0.23079249162455601</v>
      </c>
      <c r="J11" s="17">
        <v>0.31089751263784798</v>
      </c>
      <c r="K11" s="17">
        <v>0.33097377695526897</v>
      </c>
      <c r="L11" s="17">
        <v>0.28165396794808301</v>
      </c>
      <c r="M11" s="17"/>
      <c r="N11" s="17">
        <v>0.35124712071472602</v>
      </c>
      <c r="O11" s="17">
        <v>0.270123187923555</v>
      </c>
      <c r="P11" s="17">
        <v>0.22812764934905699</v>
      </c>
      <c r="Q11" s="17">
        <v>0.301442308019024</v>
      </c>
      <c r="R11" s="17">
        <v>0.260879171578139</v>
      </c>
      <c r="S11" s="17">
        <v>0.26681642035974201</v>
      </c>
      <c r="T11" s="17">
        <v>0.423204735917453</v>
      </c>
      <c r="U11" s="17">
        <v>0.32695938309642297</v>
      </c>
      <c r="V11" s="17">
        <v>0.211231095978342</v>
      </c>
      <c r="W11" s="17">
        <v>0.42415210563401501</v>
      </c>
      <c r="X11" s="17">
        <v>0.24118344128291</v>
      </c>
      <c r="Y11" s="17">
        <v>0.32273702110014302</v>
      </c>
      <c r="Z11" s="17"/>
      <c r="AA11" s="17">
        <v>0.26836952958941601</v>
      </c>
      <c r="AB11" s="17">
        <v>0.287157545065227</v>
      </c>
    </row>
    <row r="12" spans="2:28" x14ac:dyDescent="0.5">
      <c r="B12" s="18" t="s">
        <v>282</v>
      </c>
      <c r="C12" s="17">
        <v>5.7280362449669699E-2</v>
      </c>
      <c r="D12" s="17">
        <v>7.0820703176260102E-2</v>
      </c>
      <c r="E12" s="17">
        <v>4.4222693300205701E-2</v>
      </c>
      <c r="F12" s="17"/>
      <c r="G12" s="17">
        <v>5.0217676583375101E-2</v>
      </c>
      <c r="H12" s="17">
        <v>0.109133699881686</v>
      </c>
      <c r="I12" s="17">
        <v>5.9628483255857401E-2</v>
      </c>
      <c r="J12" s="17">
        <v>3.0394938390013101E-2</v>
      </c>
      <c r="K12" s="17">
        <v>5.5420064368976098E-2</v>
      </c>
      <c r="L12" s="17">
        <v>4.5498859644416897E-2</v>
      </c>
      <c r="M12" s="17"/>
      <c r="N12" s="17">
        <v>1.9125920787282698E-2</v>
      </c>
      <c r="O12" s="17">
        <v>8.29759790331078E-2</v>
      </c>
      <c r="P12" s="17">
        <v>4.7248009782817603E-2</v>
      </c>
      <c r="Q12" s="17">
        <v>3.6790716644086598E-2</v>
      </c>
      <c r="R12" s="17">
        <v>0.14691755374135401</v>
      </c>
      <c r="S12" s="17">
        <v>4.6814142056084397E-2</v>
      </c>
      <c r="T12" s="17">
        <v>0</v>
      </c>
      <c r="U12" s="17">
        <v>3.0533097647340302E-2</v>
      </c>
      <c r="V12" s="17">
        <v>3.7219832167573998E-2</v>
      </c>
      <c r="W12" s="17">
        <v>3.9268083596279597E-2</v>
      </c>
      <c r="X12" s="17">
        <v>0.11255932157715701</v>
      </c>
      <c r="Y12" s="17">
        <v>6.8170435779123406E-2</v>
      </c>
      <c r="Z12" s="17"/>
      <c r="AA12" s="17">
        <v>6.0010743245888301E-2</v>
      </c>
      <c r="AB12" s="17">
        <v>5.5250321961666599E-2</v>
      </c>
    </row>
    <row r="13" spans="2:28" x14ac:dyDescent="0.5">
      <c r="B13" s="18" t="s">
        <v>283</v>
      </c>
      <c r="C13" s="17">
        <v>2.56921971942011E-2</v>
      </c>
      <c r="D13" s="17">
        <v>2.4042620784500899E-2</v>
      </c>
      <c r="E13" s="17">
        <v>2.73419407201905E-2</v>
      </c>
      <c r="F13" s="17"/>
      <c r="G13" s="17">
        <v>2.2970760618613299E-2</v>
      </c>
      <c r="H13" s="17">
        <v>3.3719137423492501E-2</v>
      </c>
      <c r="I13" s="17">
        <v>3.1829205261423701E-2</v>
      </c>
      <c r="J13" s="17">
        <v>2.61183881899518E-2</v>
      </c>
      <c r="K13" s="17">
        <v>2.2517360865350899E-2</v>
      </c>
      <c r="L13" s="17">
        <v>1.9922891637499499E-2</v>
      </c>
      <c r="M13" s="17"/>
      <c r="N13" s="17">
        <v>0</v>
      </c>
      <c r="O13" s="17">
        <v>2.8950194131522399E-2</v>
      </c>
      <c r="P13" s="17">
        <v>2.8610614876183601E-2</v>
      </c>
      <c r="Q13" s="17">
        <v>4.2981770068418898E-2</v>
      </c>
      <c r="R13" s="17">
        <v>3.21800241657689E-2</v>
      </c>
      <c r="S13" s="17">
        <v>2.7070535396417399E-2</v>
      </c>
      <c r="T13" s="17">
        <v>8.4426958036242505E-2</v>
      </c>
      <c r="U13" s="17">
        <v>1.7338900963125702E-2</v>
      </c>
      <c r="V13" s="17">
        <v>5.60322639324266E-2</v>
      </c>
      <c r="W13" s="17">
        <v>3.7741511881245499E-2</v>
      </c>
      <c r="X13" s="17">
        <v>7.1870625678570003E-3</v>
      </c>
      <c r="Y13" s="17">
        <v>1.25702134320206E-2</v>
      </c>
      <c r="Z13" s="17"/>
      <c r="AA13" s="17">
        <v>1.24190519927199E-2</v>
      </c>
      <c r="AB13" s="17">
        <v>3.55607921533612E-2</v>
      </c>
    </row>
    <row r="14" spans="2:28" x14ac:dyDescent="0.5">
      <c r="B14" s="18" t="s">
        <v>227</v>
      </c>
      <c r="C14" s="17">
        <v>0.149799298104521</v>
      </c>
      <c r="D14" s="17">
        <v>8.6160647511509703E-2</v>
      </c>
      <c r="E14" s="17">
        <v>0.210120758236578</v>
      </c>
      <c r="F14" s="17"/>
      <c r="G14" s="17">
        <v>0.12941673639090001</v>
      </c>
      <c r="H14" s="17">
        <v>0.100136701760328</v>
      </c>
      <c r="I14" s="17">
        <v>0.12881530940482999</v>
      </c>
      <c r="J14" s="17">
        <v>0.1771283324073</v>
      </c>
      <c r="K14" s="17">
        <v>0.13913474375767501</v>
      </c>
      <c r="L14" s="17">
        <v>0.19204704318098201</v>
      </c>
      <c r="M14" s="17"/>
      <c r="N14" s="17">
        <v>0.217342633536483</v>
      </c>
      <c r="O14" s="17">
        <v>0.16516651213964001</v>
      </c>
      <c r="P14" s="17">
        <v>0.14520913866551299</v>
      </c>
      <c r="Q14" s="17">
        <v>0.10769755871748</v>
      </c>
      <c r="R14" s="17">
        <v>0.122261918392543</v>
      </c>
      <c r="S14" s="17">
        <v>0.18161171848404101</v>
      </c>
      <c r="T14" s="17">
        <v>8.41338142480621E-2</v>
      </c>
      <c r="U14" s="17">
        <v>8.2591075816591905E-2</v>
      </c>
      <c r="V14" s="17">
        <v>0.17622261481499801</v>
      </c>
      <c r="W14" s="17">
        <v>0.23175561173015</v>
      </c>
      <c r="X14" s="17">
        <v>0.128772896840705</v>
      </c>
      <c r="Y14" s="17">
        <v>0.148646981641856</v>
      </c>
      <c r="Z14" s="17"/>
      <c r="AA14" s="17">
        <v>9.7980137115133398E-2</v>
      </c>
      <c r="AB14" s="17">
        <v>0.188326889204083</v>
      </c>
    </row>
    <row r="15" spans="2:28" x14ac:dyDescent="0.5">
      <c r="B15" s="18" t="s">
        <v>284</v>
      </c>
      <c r="C15" s="21">
        <v>0.48808258390519099</v>
      </c>
      <c r="D15" s="21">
        <v>0.528298783092636</v>
      </c>
      <c r="E15" s="21">
        <v>0.44987386833338799</v>
      </c>
      <c r="F15" s="21"/>
      <c r="G15" s="21">
        <v>0.573209554891002</v>
      </c>
      <c r="H15" s="21">
        <v>0.48821673381311298</v>
      </c>
      <c r="I15" s="21">
        <v>0.54893451045333297</v>
      </c>
      <c r="J15" s="21">
        <v>0.45546082837488699</v>
      </c>
      <c r="K15" s="21">
        <v>0.45195405405272898</v>
      </c>
      <c r="L15" s="21">
        <v>0.460877237589018</v>
      </c>
      <c r="M15" s="21"/>
      <c r="N15" s="21">
        <v>0.41228432496150802</v>
      </c>
      <c r="O15" s="21">
        <v>0.452784126772174</v>
      </c>
      <c r="P15" s="21">
        <v>0.55080458732642901</v>
      </c>
      <c r="Q15" s="21">
        <v>0.51108764655099104</v>
      </c>
      <c r="R15" s="21">
        <v>0.43776133212219498</v>
      </c>
      <c r="S15" s="21">
        <v>0.47768718370371599</v>
      </c>
      <c r="T15" s="21">
        <v>0.408234491798243</v>
      </c>
      <c r="U15" s="21">
        <v>0.54257754247651901</v>
      </c>
      <c r="V15" s="21">
        <v>0.51929419310666003</v>
      </c>
      <c r="W15" s="21">
        <v>0.26708268715831002</v>
      </c>
      <c r="X15" s="21">
        <v>0.51029727773137201</v>
      </c>
      <c r="Y15" s="21">
        <v>0.44787534804685702</v>
      </c>
      <c r="Z15" s="21"/>
      <c r="AA15" s="21">
        <v>0.56122053805684202</v>
      </c>
      <c r="AB15" s="21">
        <v>0.43370445161566201</v>
      </c>
    </row>
    <row r="16" spans="2:28" x14ac:dyDescent="0.5">
      <c r="B16" s="18" t="s">
        <v>285</v>
      </c>
      <c r="C16" s="21">
        <v>8.2972559643870805E-2</v>
      </c>
      <c r="D16" s="21">
        <v>9.4863323960760998E-2</v>
      </c>
      <c r="E16" s="21">
        <v>7.1564634020396201E-2</v>
      </c>
      <c r="F16" s="21"/>
      <c r="G16" s="21">
        <v>7.3188437201988393E-2</v>
      </c>
      <c r="H16" s="21">
        <v>0.142852837305179</v>
      </c>
      <c r="I16" s="21">
        <v>9.1457688517281102E-2</v>
      </c>
      <c r="J16" s="21">
        <v>5.6513326579964898E-2</v>
      </c>
      <c r="K16" s="21">
        <v>7.7937425234327007E-2</v>
      </c>
      <c r="L16" s="21">
        <v>6.5421751281916393E-2</v>
      </c>
      <c r="M16" s="21"/>
      <c r="N16" s="21">
        <v>1.9125920787282698E-2</v>
      </c>
      <c r="O16" s="21">
        <v>0.11192617316462999</v>
      </c>
      <c r="P16" s="21">
        <v>7.5858624659001297E-2</v>
      </c>
      <c r="Q16" s="21">
        <v>7.9772486712505503E-2</v>
      </c>
      <c r="R16" s="21">
        <v>0.179097577907123</v>
      </c>
      <c r="S16" s="21">
        <v>7.3884677452501796E-2</v>
      </c>
      <c r="T16" s="21">
        <v>8.4426958036242505E-2</v>
      </c>
      <c r="U16" s="21">
        <v>4.7871998610465899E-2</v>
      </c>
      <c r="V16" s="21">
        <v>9.3252096100000598E-2</v>
      </c>
      <c r="W16" s="21">
        <v>7.7009595477525103E-2</v>
      </c>
      <c r="X16" s="21">
        <v>0.119746384145014</v>
      </c>
      <c r="Y16" s="21">
        <v>8.0740649211144003E-2</v>
      </c>
      <c r="Z16" s="21"/>
      <c r="AA16" s="21">
        <v>7.2429795238608305E-2</v>
      </c>
      <c r="AB16" s="21">
        <v>9.0811114115027805E-2</v>
      </c>
    </row>
    <row r="17" spans="2:28" x14ac:dyDescent="0.5">
      <c r="B17" s="18" t="s">
        <v>95</v>
      </c>
      <c r="C17" s="22">
        <v>0.40511002426131998</v>
      </c>
      <c r="D17" s="22">
        <v>0.43343545913187498</v>
      </c>
      <c r="E17" s="22">
        <v>0.37830923431299202</v>
      </c>
      <c r="F17" s="22"/>
      <c r="G17" s="22">
        <v>0.50002111768901303</v>
      </c>
      <c r="H17" s="22">
        <v>0.34536389650793398</v>
      </c>
      <c r="I17" s="22">
        <v>0.45747682193605199</v>
      </c>
      <c r="J17" s="22">
        <v>0.398947501794922</v>
      </c>
      <c r="K17" s="22">
        <v>0.37401662881840197</v>
      </c>
      <c r="L17" s="22">
        <v>0.39545548630710198</v>
      </c>
      <c r="M17" s="22"/>
      <c r="N17" s="22">
        <v>0.39315840417422498</v>
      </c>
      <c r="O17" s="22">
        <v>0.34085795360754401</v>
      </c>
      <c r="P17" s="22">
        <v>0.474945962667428</v>
      </c>
      <c r="Q17" s="22">
        <v>0.43131515983848501</v>
      </c>
      <c r="R17" s="22">
        <v>0.25866375421507098</v>
      </c>
      <c r="S17" s="22">
        <v>0.403802506251214</v>
      </c>
      <c r="T17" s="22">
        <v>0.323807533762</v>
      </c>
      <c r="U17" s="22">
        <v>0.49470554386605298</v>
      </c>
      <c r="V17" s="22">
        <v>0.42604209700665902</v>
      </c>
      <c r="W17" s="22">
        <v>0.19007309168078501</v>
      </c>
      <c r="X17" s="22">
        <v>0.39055089358635797</v>
      </c>
      <c r="Y17" s="22">
        <v>0.36713469883571298</v>
      </c>
      <c r="Z17" s="22"/>
      <c r="AA17" s="22">
        <v>0.48879074281823398</v>
      </c>
      <c r="AB17" s="22">
        <v>0.342893337500634</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Sheet169"/>
  <dimension ref="B2:AB22"/>
  <sheetViews>
    <sheetView showGridLines="0" workbookViewId="0">
      <pane xSplit="2" topLeftCell="C1" activePane="topRight" state="frozen"/>
      <selection pane="topRight"/>
    </sheetView>
  </sheetViews>
  <sheetFormatPr defaultColWidth="11.41015625" defaultRowHeight="14.35" x14ac:dyDescent="0.5"/>
  <cols>
    <col min="2" max="2" width="25.703125" customWidth="1"/>
    <col min="3" max="5" width="10.703125" customWidth="1"/>
    <col min="6" max="6" width="2.1171875" customWidth="1"/>
    <col min="7" max="12" width="10.703125" customWidth="1"/>
    <col min="13" max="13" width="2.1171875" customWidth="1"/>
    <col min="14" max="25" width="10.703125" customWidth="1"/>
    <col min="26" max="26" width="2.1171875" customWidth="1"/>
    <col min="27" max="28" width="10.703125" customWidth="1"/>
    <col min="29" max="29" width="2.1171875" customWidth="1"/>
  </cols>
  <sheetData>
    <row r="2" spans="2:28" ht="39.950000000000003" customHeight="1" x14ac:dyDescent="0.5">
      <c r="D2" s="30" t="s">
        <v>535</v>
      </c>
      <c r="E2" s="26"/>
      <c r="F2" s="26"/>
      <c r="G2" s="26"/>
      <c r="H2" s="26"/>
      <c r="I2" s="26"/>
      <c r="J2" s="26"/>
      <c r="K2" s="26"/>
      <c r="L2" s="26"/>
      <c r="M2" s="26"/>
      <c r="N2" s="26"/>
      <c r="O2" s="26"/>
      <c r="P2" s="26"/>
      <c r="Q2" s="26"/>
      <c r="R2" s="26"/>
      <c r="S2" s="26"/>
      <c r="T2" s="26"/>
      <c r="U2" s="26"/>
      <c r="V2" s="26"/>
      <c r="W2" s="26"/>
      <c r="X2" s="26"/>
      <c r="Y2" s="26"/>
      <c r="Z2" s="26"/>
    </row>
    <row r="5" spans="2:28" ht="30" customHeight="1" x14ac:dyDescent="0.5">
      <c r="B5" s="15"/>
      <c r="C5" s="15"/>
      <c r="D5" s="29" t="s">
        <v>41</v>
      </c>
      <c r="E5" s="29"/>
      <c r="F5" s="15"/>
      <c r="G5" s="29" t="s">
        <v>42</v>
      </c>
      <c r="H5" s="29"/>
      <c r="I5" s="29"/>
      <c r="J5" s="29"/>
      <c r="K5" s="29"/>
      <c r="L5" s="29"/>
      <c r="M5" s="15"/>
      <c r="N5" s="29" t="s">
        <v>43</v>
      </c>
      <c r="O5" s="29"/>
      <c r="P5" s="29"/>
      <c r="Q5" s="29"/>
      <c r="R5" s="29"/>
      <c r="S5" s="29"/>
      <c r="T5" s="29"/>
      <c r="U5" s="29"/>
      <c r="V5" s="29"/>
      <c r="W5" s="29"/>
      <c r="X5" s="29"/>
      <c r="Y5" s="29"/>
      <c r="Z5" s="15"/>
      <c r="AA5" s="29" t="s">
        <v>44</v>
      </c>
      <c r="AB5" s="29"/>
    </row>
    <row r="6" spans="2:28"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row>
    <row r="7" spans="2:28" ht="30" customHeight="1" x14ac:dyDescent="0.5">
      <c r="B7" s="10" t="s">
        <v>19</v>
      </c>
      <c r="C7" s="10">
        <v>1006</v>
      </c>
      <c r="D7" s="10">
        <v>466</v>
      </c>
      <c r="E7" s="10">
        <v>539</v>
      </c>
      <c r="F7" s="10"/>
      <c r="G7" s="10">
        <v>82</v>
      </c>
      <c r="H7" s="10">
        <v>151</v>
      </c>
      <c r="I7" s="10">
        <v>145</v>
      </c>
      <c r="J7" s="10">
        <v>192</v>
      </c>
      <c r="K7" s="10">
        <v>176</v>
      </c>
      <c r="L7" s="10">
        <v>260</v>
      </c>
      <c r="M7" s="10"/>
      <c r="N7" s="10">
        <v>45</v>
      </c>
      <c r="O7" s="10">
        <v>36</v>
      </c>
      <c r="P7" s="10">
        <v>145</v>
      </c>
      <c r="Q7" s="10">
        <v>63</v>
      </c>
      <c r="R7" s="10">
        <v>32</v>
      </c>
      <c r="S7" s="10">
        <v>222</v>
      </c>
      <c r="T7" s="10">
        <v>23</v>
      </c>
      <c r="U7" s="10">
        <v>66</v>
      </c>
      <c r="V7" s="10">
        <v>71</v>
      </c>
      <c r="W7" s="10">
        <v>26</v>
      </c>
      <c r="X7" s="10">
        <v>132</v>
      </c>
      <c r="Y7" s="10">
        <v>145</v>
      </c>
      <c r="Z7" s="10"/>
      <c r="AA7" s="10">
        <v>434</v>
      </c>
      <c r="AB7" s="10">
        <v>572</v>
      </c>
    </row>
    <row r="8" spans="2:28" ht="30" customHeight="1" x14ac:dyDescent="0.5">
      <c r="B8" s="11" t="s">
        <v>20</v>
      </c>
      <c r="C8" s="11">
        <v>1006</v>
      </c>
      <c r="D8" s="11">
        <v>495</v>
      </c>
      <c r="E8" s="11">
        <v>510</v>
      </c>
      <c r="F8" s="11"/>
      <c r="G8" s="11">
        <v>111</v>
      </c>
      <c r="H8" s="11">
        <v>160</v>
      </c>
      <c r="I8" s="11">
        <v>148</v>
      </c>
      <c r="J8" s="11">
        <v>172</v>
      </c>
      <c r="K8" s="11">
        <v>170</v>
      </c>
      <c r="L8" s="11">
        <v>246</v>
      </c>
      <c r="M8" s="11"/>
      <c r="N8" s="11">
        <v>38</v>
      </c>
      <c r="O8" s="11">
        <v>34</v>
      </c>
      <c r="P8" s="11">
        <v>166</v>
      </c>
      <c r="Q8" s="11">
        <v>67</v>
      </c>
      <c r="R8" s="11">
        <v>29</v>
      </c>
      <c r="S8" s="11">
        <v>216</v>
      </c>
      <c r="T8" s="11">
        <v>22</v>
      </c>
      <c r="U8" s="11">
        <v>76</v>
      </c>
      <c r="V8" s="11">
        <v>65</v>
      </c>
      <c r="W8" s="11">
        <v>24</v>
      </c>
      <c r="X8" s="11">
        <v>121</v>
      </c>
      <c r="Y8" s="11">
        <v>148</v>
      </c>
      <c r="Z8" s="11"/>
      <c r="AA8" s="11">
        <v>429</v>
      </c>
      <c r="AB8" s="11">
        <v>577</v>
      </c>
    </row>
    <row r="9" spans="2:28" x14ac:dyDescent="0.5">
      <c r="B9" s="18" t="s">
        <v>528</v>
      </c>
      <c r="C9" s="17">
        <v>8.6672410590067597E-2</v>
      </c>
      <c r="D9" s="17">
        <v>0.11545868837479401</v>
      </c>
      <c r="E9" s="17">
        <v>5.8848914091458399E-2</v>
      </c>
      <c r="F9" s="17"/>
      <c r="G9" s="17">
        <v>6.6452514825056999E-2</v>
      </c>
      <c r="H9" s="17">
        <v>0.11317931384280799</v>
      </c>
      <c r="I9" s="17">
        <v>0.13712662868669401</v>
      </c>
      <c r="J9" s="17">
        <v>8.8874960331291497E-2</v>
      </c>
      <c r="K9" s="17">
        <v>7.5047536395848796E-2</v>
      </c>
      <c r="L9" s="17">
        <v>5.4791754313183998E-2</v>
      </c>
      <c r="M9" s="17"/>
      <c r="N9" s="17">
        <v>0.108614408785946</v>
      </c>
      <c r="O9" s="17">
        <v>8.5441006412823595E-2</v>
      </c>
      <c r="P9" s="17">
        <v>0.14075594512568401</v>
      </c>
      <c r="Q9" s="17">
        <v>0.102547445997228</v>
      </c>
      <c r="R9" s="17">
        <v>5.5004922823265703E-2</v>
      </c>
      <c r="S9" s="17">
        <v>4.84286815627313E-2</v>
      </c>
      <c r="T9" s="17">
        <v>8.8553948408365807E-2</v>
      </c>
      <c r="U9" s="17">
        <v>8.0494047600538202E-2</v>
      </c>
      <c r="V9" s="17">
        <v>9.4850474840494706E-2</v>
      </c>
      <c r="W9" s="17">
        <v>3.7536518428348799E-2</v>
      </c>
      <c r="X9" s="17">
        <v>0.106341422776193</v>
      </c>
      <c r="Y9" s="17">
        <v>6.6736984937714502E-2</v>
      </c>
      <c r="Z9" s="17"/>
      <c r="AA9" s="17">
        <v>0.106134587624796</v>
      </c>
      <c r="AB9" s="17">
        <v>7.2202265099775606E-2</v>
      </c>
    </row>
    <row r="10" spans="2:28" x14ac:dyDescent="0.5">
      <c r="B10" s="18" t="s">
        <v>529</v>
      </c>
      <c r="C10" s="17">
        <v>0.22832458119219601</v>
      </c>
      <c r="D10" s="17">
        <v>0.27965055505648501</v>
      </c>
      <c r="E10" s="17">
        <v>0.178848432516485</v>
      </c>
      <c r="F10" s="17"/>
      <c r="G10" s="17">
        <v>0.31840393742865097</v>
      </c>
      <c r="H10" s="17">
        <v>0.30202116814452701</v>
      </c>
      <c r="I10" s="17">
        <v>0.22295193597525301</v>
      </c>
      <c r="J10" s="17">
        <v>0.20508321721600101</v>
      </c>
      <c r="K10" s="17">
        <v>0.20334615109377099</v>
      </c>
      <c r="L10" s="17">
        <v>0.17667449138983299</v>
      </c>
      <c r="M10" s="17"/>
      <c r="N10" s="17">
        <v>0.232159655439347</v>
      </c>
      <c r="O10" s="17">
        <v>0.28453326443167798</v>
      </c>
      <c r="P10" s="17">
        <v>0.16331990076619601</v>
      </c>
      <c r="Q10" s="17">
        <v>0.209624217010109</v>
      </c>
      <c r="R10" s="17">
        <v>0.181912883432853</v>
      </c>
      <c r="S10" s="17">
        <v>0.216881192259823</v>
      </c>
      <c r="T10" s="17">
        <v>0.32647097887879301</v>
      </c>
      <c r="U10" s="17">
        <v>0.241103721909702</v>
      </c>
      <c r="V10" s="17">
        <v>0.34557165374866999</v>
      </c>
      <c r="W10" s="17">
        <v>0.11825873645412401</v>
      </c>
      <c r="X10" s="17">
        <v>0.23368232604922701</v>
      </c>
      <c r="Y10" s="17">
        <v>0.26234925109456902</v>
      </c>
      <c r="Z10" s="17"/>
      <c r="AA10" s="17">
        <v>0.253962953418152</v>
      </c>
      <c r="AB10" s="17">
        <v>0.20926242922523799</v>
      </c>
    </row>
    <row r="11" spans="2:28" x14ac:dyDescent="0.5">
      <c r="B11" s="18" t="s">
        <v>530</v>
      </c>
      <c r="C11" s="17">
        <v>0.30931485208398202</v>
      </c>
      <c r="D11" s="17">
        <v>0.30554674233818802</v>
      </c>
      <c r="E11" s="17">
        <v>0.31353571841780797</v>
      </c>
      <c r="F11" s="17"/>
      <c r="G11" s="17">
        <v>0.29875703768796802</v>
      </c>
      <c r="H11" s="17">
        <v>0.262558333501618</v>
      </c>
      <c r="I11" s="17">
        <v>0.31984424630873798</v>
      </c>
      <c r="J11" s="17">
        <v>0.36093524828710399</v>
      </c>
      <c r="K11" s="17">
        <v>0.31441157832712202</v>
      </c>
      <c r="L11" s="17">
        <v>0.29847395538771299</v>
      </c>
      <c r="M11" s="17"/>
      <c r="N11" s="17">
        <v>0.40358050837401599</v>
      </c>
      <c r="O11" s="17">
        <v>0.27848987862302299</v>
      </c>
      <c r="P11" s="17">
        <v>0.28503178400360801</v>
      </c>
      <c r="Q11" s="17">
        <v>0.34833214767408999</v>
      </c>
      <c r="R11" s="17">
        <v>0.29115595536444999</v>
      </c>
      <c r="S11" s="17">
        <v>0.34651281001624401</v>
      </c>
      <c r="T11" s="17">
        <v>0.20373726979248899</v>
      </c>
      <c r="U11" s="17">
        <v>0.31739632643280202</v>
      </c>
      <c r="V11" s="17">
        <v>0.27454580142296597</v>
      </c>
      <c r="W11" s="17">
        <v>0.424625653357945</v>
      </c>
      <c r="X11" s="17">
        <v>0.25955308700428198</v>
      </c>
      <c r="Y11" s="17">
        <v>0.29983459691854197</v>
      </c>
      <c r="Z11" s="17"/>
      <c r="AA11" s="17">
        <v>0.27826131054518199</v>
      </c>
      <c r="AB11" s="17">
        <v>0.33240318712756101</v>
      </c>
    </row>
    <row r="12" spans="2:28" x14ac:dyDescent="0.5">
      <c r="B12" s="18" t="s">
        <v>531</v>
      </c>
      <c r="C12" s="17">
        <v>0.133246294013904</v>
      </c>
      <c r="D12" s="17">
        <v>0.13446337613695999</v>
      </c>
      <c r="E12" s="17">
        <v>0.132303810316973</v>
      </c>
      <c r="F12" s="17"/>
      <c r="G12" s="17">
        <v>0.14135992207304299</v>
      </c>
      <c r="H12" s="17">
        <v>0.11063928987553</v>
      </c>
      <c r="I12" s="17">
        <v>0.111585553429874</v>
      </c>
      <c r="J12" s="17">
        <v>0.121282643512633</v>
      </c>
      <c r="K12" s="17">
        <v>0.132294565526407</v>
      </c>
      <c r="L12" s="17">
        <v>0.16627477019224601</v>
      </c>
      <c r="M12" s="17"/>
      <c r="N12" s="17">
        <v>5.8057665557663299E-2</v>
      </c>
      <c r="O12" s="17">
        <v>0.168769291766216</v>
      </c>
      <c r="P12" s="17">
        <v>0.14230887666202699</v>
      </c>
      <c r="Q12" s="17">
        <v>0.14901122653004201</v>
      </c>
      <c r="R12" s="17">
        <v>8.8277441461757603E-2</v>
      </c>
      <c r="S12" s="17">
        <v>0.14810051407094099</v>
      </c>
      <c r="T12" s="17">
        <v>7.94312540631818E-2</v>
      </c>
      <c r="U12" s="17">
        <v>0.141307803576501</v>
      </c>
      <c r="V12" s="17">
        <v>7.8036033422555801E-2</v>
      </c>
      <c r="W12" s="17">
        <v>0.14757247018066999</v>
      </c>
      <c r="X12" s="17">
        <v>0.130559586777929</v>
      </c>
      <c r="Y12" s="17">
        <v>0.14222114820370299</v>
      </c>
      <c r="Z12" s="17"/>
      <c r="AA12" s="17">
        <v>0.15935745414802999</v>
      </c>
      <c r="AB12" s="17">
        <v>0.113832623827527</v>
      </c>
    </row>
    <row r="13" spans="2:28" x14ac:dyDescent="0.5">
      <c r="B13" s="18" t="s">
        <v>532</v>
      </c>
      <c r="C13" s="17">
        <v>0.107676098176183</v>
      </c>
      <c r="D13" s="17">
        <v>8.9313049221961802E-2</v>
      </c>
      <c r="E13" s="17">
        <v>0.12571912800985499</v>
      </c>
      <c r="F13" s="17"/>
      <c r="G13" s="17">
        <v>5.4223050680976499E-2</v>
      </c>
      <c r="H13" s="17">
        <v>0.100861615661614</v>
      </c>
      <c r="I13" s="17">
        <v>5.2972478730172801E-2</v>
      </c>
      <c r="J13" s="17">
        <v>7.3839632711325806E-2</v>
      </c>
      <c r="K13" s="17">
        <v>0.14581773330463399</v>
      </c>
      <c r="L13" s="17">
        <v>0.16631831920658199</v>
      </c>
      <c r="M13" s="17"/>
      <c r="N13" s="17">
        <v>4.6191645387939101E-2</v>
      </c>
      <c r="O13" s="17">
        <v>0.105173340884995</v>
      </c>
      <c r="P13" s="17">
        <v>0.14092460874962401</v>
      </c>
      <c r="Q13" s="17">
        <v>0.103481782898854</v>
      </c>
      <c r="R13" s="17">
        <v>0.208645237165315</v>
      </c>
      <c r="S13" s="17">
        <v>6.1517734933144198E-2</v>
      </c>
      <c r="T13" s="17">
        <v>0.122418327088485</v>
      </c>
      <c r="U13" s="17">
        <v>0.15863523697279799</v>
      </c>
      <c r="V13" s="17">
        <v>0.102309247551571</v>
      </c>
      <c r="W13" s="17">
        <v>0.15547086071267999</v>
      </c>
      <c r="X13" s="17">
        <v>0.13342194488607401</v>
      </c>
      <c r="Y13" s="17">
        <v>8.1464581588296794E-2</v>
      </c>
      <c r="Z13" s="17"/>
      <c r="AA13" s="17">
        <v>8.4494903473102206E-2</v>
      </c>
      <c r="AB13" s="17">
        <v>0.12491133652561399</v>
      </c>
    </row>
    <row r="14" spans="2:28" x14ac:dyDescent="0.5">
      <c r="B14" s="18" t="s">
        <v>83</v>
      </c>
      <c r="C14" s="17">
        <v>0.13476576394366699</v>
      </c>
      <c r="D14" s="17">
        <v>7.5567588871611399E-2</v>
      </c>
      <c r="E14" s="17">
        <v>0.190743996647422</v>
      </c>
      <c r="F14" s="17"/>
      <c r="G14" s="17">
        <v>0.120803537304304</v>
      </c>
      <c r="H14" s="17">
        <v>0.110740278973903</v>
      </c>
      <c r="I14" s="17">
        <v>0.15551915686926701</v>
      </c>
      <c r="J14" s="17">
        <v>0.149984297941644</v>
      </c>
      <c r="K14" s="17">
        <v>0.129082435352217</v>
      </c>
      <c r="L14" s="17">
        <v>0.13746670951044199</v>
      </c>
      <c r="M14" s="17"/>
      <c r="N14" s="17">
        <v>0.15139611645508799</v>
      </c>
      <c r="O14" s="17">
        <v>7.7593217881263901E-2</v>
      </c>
      <c r="P14" s="17">
        <v>0.12765888469286099</v>
      </c>
      <c r="Q14" s="17">
        <v>8.7003179889676194E-2</v>
      </c>
      <c r="R14" s="17">
        <v>0.17500355975235901</v>
      </c>
      <c r="S14" s="17">
        <v>0.178559067157116</v>
      </c>
      <c r="T14" s="17">
        <v>0.17938822176868499</v>
      </c>
      <c r="U14" s="17">
        <v>6.1062863507658598E-2</v>
      </c>
      <c r="V14" s="17">
        <v>0.104686789013742</v>
      </c>
      <c r="W14" s="17">
        <v>0.116535760866233</v>
      </c>
      <c r="X14" s="17">
        <v>0.13644163250629601</v>
      </c>
      <c r="Y14" s="17">
        <v>0.14739343725717499</v>
      </c>
      <c r="Z14" s="17"/>
      <c r="AA14" s="17">
        <v>0.11778879079073799</v>
      </c>
      <c r="AB14" s="17">
        <v>0.147388158194284</v>
      </c>
    </row>
    <row r="15" spans="2:28" x14ac:dyDescent="0.5">
      <c r="B15" s="18" t="s">
        <v>533</v>
      </c>
      <c r="C15" s="21">
        <v>0.31499699178226398</v>
      </c>
      <c r="D15" s="21">
        <v>0.39510924343127901</v>
      </c>
      <c r="E15" s="21">
        <v>0.23769734660794301</v>
      </c>
      <c r="F15" s="21"/>
      <c r="G15" s="21">
        <v>0.38485645225370901</v>
      </c>
      <c r="H15" s="21">
        <v>0.415200481987335</v>
      </c>
      <c r="I15" s="21">
        <v>0.36007856466194799</v>
      </c>
      <c r="J15" s="21">
        <v>0.29395817754729298</v>
      </c>
      <c r="K15" s="21">
        <v>0.27839368748962001</v>
      </c>
      <c r="L15" s="21">
        <v>0.23146624570301699</v>
      </c>
      <c r="M15" s="21"/>
      <c r="N15" s="21">
        <v>0.34077406422529299</v>
      </c>
      <c r="O15" s="21">
        <v>0.36997427084450202</v>
      </c>
      <c r="P15" s="21">
        <v>0.30407584589188003</v>
      </c>
      <c r="Q15" s="21">
        <v>0.31217166300733701</v>
      </c>
      <c r="R15" s="21">
        <v>0.236917806256118</v>
      </c>
      <c r="S15" s="21">
        <v>0.265309873822554</v>
      </c>
      <c r="T15" s="21">
        <v>0.41502492728715901</v>
      </c>
      <c r="U15" s="21">
        <v>0.32159776951023999</v>
      </c>
      <c r="V15" s="21">
        <v>0.44042212858916502</v>
      </c>
      <c r="W15" s="21">
        <v>0.15579525488247301</v>
      </c>
      <c r="X15" s="21">
        <v>0.34002374882542002</v>
      </c>
      <c r="Y15" s="21">
        <v>0.32908623603228299</v>
      </c>
      <c r="Z15" s="21"/>
      <c r="AA15" s="21">
        <v>0.360097541042948</v>
      </c>
      <c r="AB15" s="21">
        <v>0.28146469432501298</v>
      </c>
    </row>
    <row r="16" spans="2:28" x14ac:dyDescent="0.5">
      <c r="B16" s="18" t="s">
        <v>534</v>
      </c>
      <c r="C16" s="21">
        <v>0.24092239219008699</v>
      </c>
      <c r="D16" s="21">
        <v>0.22377642535892101</v>
      </c>
      <c r="E16" s="21">
        <v>0.25802293832682799</v>
      </c>
      <c r="F16" s="21"/>
      <c r="G16" s="21">
        <v>0.19558297275401901</v>
      </c>
      <c r="H16" s="21">
        <v>0.21150090553714401</v>
      </c>
      <c r="I16" s="21">
        <v>0.164558032160047</v>
      </c>
      <c r="J16" s="21">
        <v>0.195122276223959</v>
      </c>
      <c r="K16" s="21">
        <v>0.27811229883104099</v>
      </c>
      <c r="L16" s="21">
        <v>0.33259308939882898</v>
      </c>
      <c r="M16" s="21"/>
      <c r="N16" s="21">
        <v>0.104249310945602</v>
      </c>
      <c r="O16" s="21">
        <v>0.27394263265121099</v>
      </c>
      <c r="P16" s="21">
        <v>0.283233485411651</v>
      </c>
      <c r="Q16" s="21">
        <v>0.25249300942889602</v>
      </c>
      <c r="R16" s="21">
        <v>0.296922678627073</v>
      </c>
      <c r="S16" s="21">
        <v>0.20961824900408599</v>
      </c>
      <c r="T16" s="21">
        <v>0.20184958115166701</v>
      </c>
      <c r="U16" s="21">
        <v>0.29994304054929899</v>
      </c>
      <c r="V16" s="21">
        <v>0.180345280974127</v>
      </c>
      <c r="W16" s="21">
        <v>0.30304333089335</v>
      </c>
      <c r="X16" s="21">
        <v>0.26398153166400201</v>
      </c>
      <c r="Y16" s="21">
        <v>0.22368572979199999</v>
      </c>
      <c r="Z16" s="21"/>
      <c r="AA16" s="21">
        <v>0.243852357621132</v>
      </c>
      <c r="AB16" s="21">
        <v>0.23874396035314099</v>
      </c>
    </row>
    <row r="17" spans="2:28" x14ac:dyDescent="0.5">
      <c r="B17" s="18" t="s">
        <v>95</v>
      </c>
      <c r="C17" s="22">
        <v>0.24092239219008699</v>
      </c>
      <c r="D17" s="22">
        <v>0.22377642535892101</v>
      </c>
      <c r="E17" s="22">
        <v>0.25802293832682799</v>
      </c>
      <c r="F17" s="22"/>
      <c r="G17" s="22">
        <v>0.19558297275401901</v>
      </c>
      <c r="H17" s="22">
        <v>0.21150090553714401</v>
      </c>
      <c r="I17" s="22">
        <v>0.164558032160047</v>
      </c>
      <c r="J17" s="22">
        <v>0.195122276223959</v>
      </c>
      <c r="K17" s="22">
        <v>0.27811229883104099</v>
      </c>
      <c r="L17" s="22">
        <v>0.33259308939882898</v>
      </c>
      <c r="M17" s="22"/>
      <c r="N17" s="22">
        <v>0.104249310945602</v>
      </c>
      <c r="O17" s="22">
        <v>0.27394263265121099</v>
      </c>
      <c r="P17" s="22">
        <v>0.283233485411651</v>
      </c>
      <c r="Q17" s="22">
        <v>0.25249300942889602</v>
      </c>
      <c r="R17" s="22">
        <v>0.296922678627073</v>
      </c>
      <c r="S17" s="22">
        <v>0.20961824900408599</v>
      </c>
      <c r="T17" s="22">
        <v>0.20184958115166701</v>
      </c>
      <c r="U17" s="22">
        <v>0.29994304054929899</v>
      </c>
      <c r="V17" s="22">
        <v>0.180345280974127</v>
      </c>
      <c r="W17" s="22">
        <v>0.30304333089335</v>
      </c>
      <c r="X17" s="22">
        <v>0.26398153166400201</v>
      </c>
      <c r="Y17" s="22">
        <v>0.22368572979199999</v>
      </c>
      <c r="Z17" s="22"/>
      <c r="AA17" s="22">
        <v>0.243852357621132</v>
      </c>
      <c r="AB17" s="22">
        <v>0.23874396035314099</v>
      </c>
    </row>
    <row r="18" spans="2:28" x14ac:dyDescent="0.5">
      <c r="B18" s="16"/>
    </row>
    <row r="19" spans="2:28" x14ac:dyDescent="0.5">
      <c r="B19" t="s">
        <v>54</v>
      </c>
    </row>
    <row r="20" spans="2:28" x14ac:dyDescent="0.5">
      <c r="B20" t="s">
        <v>55</v>
      </c>
    </row>
    <row r="22" spans="2:28" x14ac:dyDescent="0.5">
      <c r="B22" s="8" t="str">
        <f>HYPERLINK("#'Contents'!A1", "Return to Contents")</f>
        <v>Return to Contents</v>
      </c>
    </row>
  </sheetData>
  <mergeCells count="5">
    <mergeCell ref="D5:E5"/>
    <mergeCell ref="G5:L5"/>
    <mergeCell ref="N5:Y5"/>
    <mergeCell ref="AA5:AB5"/>
    <mergeCell ref="D2:Z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169</vt:i4>
      </vt:variant>
    </vt:vector>
  </HeadingPairs>
  <TitlesOfParts>
    <vt:vector size="169"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iwitt</dc:creator>
  <cp:lastModifiedBy>Seb Wride</cp:lastModifiedBy>
  <dcterms:created xsi:type="dcterms:W3CDTF">2022-05-03T16:50:10Z</dcterms:created>
  <dcterms:modified xsi:type="dcterms:W3CDTF">2022-05-04T14:57:03Z</dcterms:modified>
</cp:coreProperties>
</file>